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PERLAB1901\Dropbox\4_Proyectos\1_Consultoria\PLANMICC2050_compartido_con_equipo\OSeMOSYS\modelo_energia_202210\En_edicion\t1_confection_v20\"/>
    </mc:Choice>
  </mc:AlternateContent>
  <xr:revisionPtr revIDLastSave="0" documentId="13_ncr:1_{ACE471D3-DDDB-45F2-8101-7C191A67E68C}" xr6:coauthVersionLast="47" xr6:coauthVersionMax="47" xr10:uidLastSave="{00000000-0000-0000-0000-000000000000}"/>
  <bookViews>
    <workbookView xWindow="-108" yWindow="-108" windowWidth="23256" windowHeight="12576" tabRatio="705" firstSheet="3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Tech_Adoption_DISP" sheetId="18" r:id="rId7"/>
    <sheet name="Electrical" sheetId="13" r:id="rId8"/>
    <sheet name="Efficiency" sheetId="9" r:id="rId9"/>
    <sheet name="TElasticity" sheetId="15" r:id="rId10"/>
    <sheet name="SmartGrid" sheetId="14" r:id="rId11"/>
    <sheet name="Biofuels" sheetId="11" r:id="rId12"/>
  </sheets>
  <definedNames>
    <definedName name="_xlnm._FilterDatabase" localSheetId="7" hidden="1">Electrical!$A$1:$N$69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0" i="2" l="1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U90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U89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U87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U91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U100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U98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U86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U82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U58" i="2"/>
  <c r="V62" i="2"/>
  <c r="U62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U57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U55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U59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U68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U66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U54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U5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U21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U33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U26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U35" i="2"/>
  <c r="U24" i="2" l="1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U22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U25" i="2"/>
  <c r="V23" i="2" l="1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U31" i="2"/>
  <c r="U30" i="2"/>
  <c r="U29" i="2"/>
  <c r="U23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BP56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BP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BP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BP64" i="2"/>
  <c r="U64" i="2"/>
  <c r="U63" i="2"/>
  <c r="U56" i="2"/>
  <c r="V88" i="2"/>
  <c r="W88" i="2"/>
  <c r="X88" i="2"/>
  <c r="AV88" i="2"/>
  <c r="BP88" i="2"/>
  <c r="V94" i="2"/>
  <c r="W94" i="2"/>
  <c r="AV94" i="2"/>
  <c r="BP94" i="2"/>
  <c r="V95" i="2"/>
  <c r="W95" i="2"/>
  <c r="X95" i="2"/>
  <c r="AV95" i="2"/>
  <c r="BP95" i="2"/>
  <c r="V96" i="2"/>
  <c r="W96" i="2"/>
  <c r="X96" i="2"/>
  <c r="AV96" i="2"/>
  <c r="BP96" i="2"/>
  <c r="U96" i="2"/>
  <c r="U95" i="2"/>
  <c r="U94" i="2"/>
  <c r="U88" i="2"/>
  <c r="BO88" i="2"/>
  <c r="BO94" i="2"/>
  <c r="AM73" i="2"/>
  <c r="AN73" i="2" s="1"/>
  <c r="AO73" i="2" s="1"/>
  <c r="AP73" i="2" s="1"/>
  <c r="AQ73" i="2" s="1"/>
  <c r="AR73" i="2" s="1"/>
  <c r="AS73" i="2" s="1"/>
  <c r="AT73" i="2" s="1"/>
  <c r="AU73" i="2" s="1"/>
  <c r="AV73" i="2" s="1"/>
  <c r="Y88" i="2"/>
  <c r="AU95" i="2"/>
  <c r="X94" i="2"/>
  <c r="AX62" i="2"/>
  <c r="AZ94" i="2" l="1"/>
  <c r="BD88" i="2"/>
  <c r="AY94" i="2"/>
  <c r="AD94" i="2"/>
  <c r="BC88" i="2"/>
  <c r="AX88" i="2"/>
  <c r="BJ94" i="2"/>
  <c r="BN88" i="2"/>
  <c r="BH94" i="2"/>
  <c r="BL88" i="2"/>
  <c r="BG94" i="2"/>
  <c r="BK88" i="2"/>
  <c r="BB94" i="2"/>
  <c r="BF88" i="2"/>
  <c r="AW56" i="2"/>
  <c r="AW64" i="2"/>
  <c r="AW63" i="2"/>
  <c r="AA96" i="2"/>
  <c r="BI94" i="2"/>
  <c r="BA94" i="2"/>
  <c r="BM88" i="2"/>
  <c r="BE88" i="2"/>
  <c r="AW88" i="2"/>
  <c r="BN94" i="2"/>
  <c r="BF94" i="2"/>
  <c r="AX94" i="2"/>
  <c r="BJ88" i="2"/>
  <c r="BB88" i="2"/>
  <c r="AW62" i="2"/>
  <c r="BM94" i="2"/>
  <c r="BE94" i="2"/>
  <c r="AW94" i="2"/>
  <c r="BI88" i="2"/>
  <c r="BA88" i="2"/>
  <c r="BL94" i="2"/>
  <c r="BD94" i="2"/>
  <c r="BH88" i="2"/>
  <c r="AZ88" i="2"/>
  <c r="BK94" i="2"/>
  <c r="BC94" i="2"/>
  <c r="AE94" i="2"/>
  <c r="BG88" i="2"/>
  <c r="AY88" i="2"/>
  <c r="AU96" i="2"/>
  <c r="AM96" i="2"/>
  <c r="AE96" i="2"/>
  <c r="AT95" i="2"/>
  <c r="AL95" i="2"/>
  <c r="AD95" i="2"/>
  <c r="AT96" i="2"/>
  <c r="AL96" i="2"/>
  <c r="AD96" i="2"/>
  <c r="AS95" i="2"/>
  <c r="AK95" i="2"/>
  <c r="AC95" i="2"/>
  <c r="AI96" i="2"/>
  <c r="AS96" i="2"/>
  <c r="AK96" i="2"/>
  <c r="AC96" i="2"/>
  <c r="AR95" i="2"/>
  <c r="AJ95" i="2"/>
  <c r="AB95" i="2"/>
  <c r="AR96" i="2"/>
  <c r="AJ96" i="2"/>
  <c r="AB96" i="2"/>
  <c r="AQ95" i="2"/>
  <c r="AI95" i="2"/>
  <c r="AA95" i="2"/>
  <c r="Z95" i="2"/>
  <c r="AH95" i="2"/>
  <c r="AP96" i="2"/>
  <c r="AH96" i="2"/>
  <c r="Z96" i="2"/>
  <c r="AO95" i="2"/>
  <c r="AG95" i="2"/>
  <c r="Y95" i="2"/>
  <c r="AQ96" i="2"/>
  <c r="AO96" i="2"/>
  <c r="AG96" i="2"/>
  <c r="Y96" i="2"/>
  <c r="AN95" i="2"/>
  <c r="AF95" i="2"/>
  <c r="AP95" i="2"/>
  <c r="AN96" i="2"/>
  <c r="AF96" i="2"/>
  <c r="AM95" i="2"/>
  <c r="AE95" i="2"/>
  <c r="Y94" i="2" l="1"/>
  <c r="AC94" i="2"/>
  <c r="AF94" i="2"/>
  <c r="AG94" i="2"/>
  <c r="Z94" i="2"/>
  <c r="AA94" i="2"/>
  <c r="AH94" i="2"/>
  <c r="AI94" i="2"/>
  <c r="AB94" i="2"/>
  <c r="Z88" i="2"/>
  <c r="AX56" i="2"/>
  <c r="AA88" i="2"/>
  <c r="AY62" i="2"/>
  <c r="AX64" i="2"/>
  <c r="AX63" i="2"/>
  <c r="AW96" i="2"/>
  <c r="AW95" i="2"/>
  <c r="M4" i="14"/>
  <c r="L4" i="14" s="1"/>
  <c r="M3" i="14"/>
  <c r="L3" i="14" s="1"/>
  <c r="M2" i="14"/>
  <c r="L2" i="14" s="1"/>
  <c r="AJ94" i="2" l="1"/>
  <c r="AB88" i="2"/>
  <c r="AY56" i="2"/>
  <c r="AZ62" i="2"/>
  <c r="AY64" i="2"/>
  <c r="AY63" i="2"/>
  <c r="AX95" i="2"/>
  <c r="AX96" i="2"/>
  <c r="Q94" i="2"/>
  <c r="AK94" i="2" l="1"/>
  <c r="AZ56" i="2"/>
  <c r="BA62" i="2"/>
  <c r="AZ64" i="2"/>
  <c r="AZ63" i="2"/>
  <c r="AC88" i="2"/>
  <c r="AY96" i="2"/>
  <c r="AY95" i="2"/>
  <c r="S68" i="2"/>
  <c r="S66" i="2"/>
  <c r="S64" i="2"/>
  <c r="R64" i="2"/>
  <c r="S63" i="2"/>
  <c r="R63" i="2"/>
  <c r="S62" i="2"/>
  <c r="R62" i="2"/>
  <c r="S59" i="2"/>
  <c r="S58" i="2"/>
  <c r="S57" i="2"/>
  <c r="S56" i="2"/>
  <c r="R56" i="2"/>
  <c r="S55" i="2"/>
  <c r="S54" i="2"/>
  <c r="S50" i="2"/>
  <c r="P30" i="2"/>
  <c r="Q30" i="2"/>
  <c r="P31" i="2"/>
  <c r="Q31" i="2"/>
  <c r="AL94" i="2" l="1"/>
  <c r="BA63" i="2"/>
  <c r="BA64" i="2"/>
  <c r="BB62" i="2"/>
  <c r="AD88" i="2"/>
  <c r="BA56" i="2"/>
  <c r="AZ96" i="2"/>
  <c r="AZ95" i="2"/>
  <c r="Q47" i="2"/>
  <c r="Q46" i="2"/>
  <c r="Q56" i="2" s="1"/>
  <c r="Q44" i="2"/>
  <c r="Q62" i="2" s="1"/>
  <c r="O14" i="2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Q71" i="2"/>
  <c r="Q72" i="2"/>
  <c r="Q73" i="2"/>
  <c r="R73" i="2" s="1"/>
  <c r="S73" i="2" s="1"/>
  <c r="Q74" i="2"/>
  <c r="Q75" i="2"/>
  <c r="Q70" i="2"/>
  <c r="AM94" i="2" l="1"/>
  <c r="BB64" i="2"/>
  <c r="BB63" i="2"/>
  <c r="BC62" i="2"/>
  <c r="BB56" i="2"/>
  <c r="AE88" i="2"/>
  <c r="BA96" i="2"/>
  <c r="BA95" i="2"/>
  <c r="Q100" i="2"/>
  <c r="Q91" i="2"/>
  <c r="R75" i="2"/>
  <c r="Q87" i="2"/>
  <c r="Q89" i="2"/>
  <c r="R70" i="2"/>
  <c r="Q82" i="2"/>
  <c r="R71" i="2"/>
  <c r="Q86" i="2"/>
  <c r="R74" i="2"/>
  <c r="Q90" i="2"/>
  <c r="R72" i="2"/>
  <c r="Q98" i="2"/>
  <c r="P98" i="2" s="1"/>
  <c r="R79" i="2"/>
  <c r="Q96" i="2"/>
  <c r="Q95" i="2"/>
  <c r="R78" i="2"/>
  <c r="Q88" i="2"/>
  <c r="R77" i="2"/>
  <c r="P29" i="2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Q63" i="2"/>
  <c r="Q64" i="2"/>
  <c r="R7" i="5"/>
  <c r="R6" i="5"/>
  <c r="R3" i="5"/>
  <c r="S3" i="5"/>
  <c r="S2" i="5"/>
  <c r="R2" i="5"/>
  <c r="Q3" i="5"/>
  <c r="Q2" i="5"/>
  <c r="Q7" i="5"/>
  <c r="Q6" i="5"/>
  <c r="AN94" i="2" l="1"/>
  <c r="BC63" i="2"/>
  <c r="BC64" i="2"/>
  <c r="AF88" i="2"/>
  <c r="BD62" i="2"/>
  <c r="BC56" i="2"/>
  <c r="BB96" i="2"/>
  <c r="BB95" i="2"/>
  <c r="S72" i="2"/>
  <c r="S98" i="2" s="1"/>
  <c r="R98" i="2"/>
  <c r="S79" i="2"/>
  <c r="R95" i="2"/>
  <c r="R96" i="2"/>
  <c r="S75" i="2"/>
  <c r="R87" i="2"/>
  <c r="R89" i="2"/>
  <c r="S70" i="2"/>
  <c r="S82" i="2" s="1"/>
  <c r="R82" i="2"/>
  <c r="S77" i="2"/>
  <c r="S94" i="2" s="1"/>
  <c r="R94" i="2"/>
  <c r="S74" i="2"/>
  <c r="S90" i="2" s="1"/>
  <c r="R90" i="2"/>
  <c r="S78" i="2"/>
  <c r="S88" i="2" s="1"/>
  <c r="R88" i="2"/>
  <c r="S71" i="2"/>
  <c r="S86" i="2" s="1"/>
  <c r="R86" i="2"/>
  <c r="R100" i="2"/>
  <c r="R91" i="2"/>
  <c r="S10" i="2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AO94" i="2" l="1"/>
  <c r="AG88" i="2"/>
  <c r="BD64" i="2"/>
  <c r="BD63" i="2"/>
  <c r="BE62" i="2"/>
  <c r="BD56" i="2"/>
  <c r="BC95" i="2"/>
  <c r="BC96" i="2"/>
  <c r="S87" i="2"/>
  <c r="S89" i="2"/>
  <c r="S100" i="2"/>
  <c r="S91" i="2"/>
  <c r="S95" i="2"/>
  <c r="S96" i="2"/>
  <c r="S22" i="2"/>
  <c r="S24" i="2"/>
  <c r="S26" i="2"/>
  <c r="S35" i="2"/>
  <c r="AP94" i="2" l="1"/>
  <c r="BE56" i="2"/>
  <c r="AH88" i="2"/>
  <c r="BF62" i="2"/>
  <c r="BE64" i="2"/>
  <c r="BE63" i="2"/>
  <c r="BD96" i="2"/>
  <c r="BD95" i="2"/>
  <c r="AQ94" i="2" l="1"/>
  <c r="BG62" i="2"/>
  <c r="BF64" i="2"/>
  <c r="BF63" i="2"/>
  <c r="AI88" i="2"/>
  <c r="BF56" i="2"/>
  <c r="BE96" i="2"/>
  <c r="BE95" i="2"/>
  <c r="AR94" i="2" l="1"/>
  <c r="AJ88" i="2"/>
  <c r="BG64" i="2"/>
  <c r="BG63" i="2"/>
  <c r="BG56" i="2"/>
  <c r="BH62" i="2"/>
  <c r="BF96" i="2"/>
  <c r="BF95" i="2"/>
  <c r="AS94" i="2" l="1"/>
  <c r="AK88" i="2"/>
  <c r="BI62" i="2"/>
  <c r="BH64" i="2"/>
  <c r="BH63" i="2"/>
  <c r="BH56" i="2"/>
  <c r="BG96" i="2"/>
  <c r="BG95" i="2"/>
  <c r="AU94" i="2" l="1"/>
  <c r="AT94" i="2"/>
  <c r="AL88" i="2"/>
  <c r="BI56" i="2"/>
  <c r="BI63" i="2"/>
  <c r="BI64" i="2"/>
  <c r="BJ62" i="2"/>
  <c r="BH96" i="2"/>
  <c r="BH95" i="2"/>
  <c r="BJ64" i="2" l="1"/>
  <c r="BJ63" i="2"/>
  <c r="BK62" i="2"/>
  <c r="BJ56" i="2"/>
  <c r="AM88" i="2"/>
  <c r="BI96" i="2"/>
  <c r="BI95" i="2"/>
  <c r="BK63" i="2" l="1"/>
  <c r="BK64" i="2"/>
  <c r="BL62" i="2"/>
  <c r="AN88" i="2"/>
  <c r="BK56" i="2"/>
  <c r="BJ96" i="2"/>
  <c r="BJ95" i="2"/>
  <c r="BL56" i="2" l="1"/>
  <c r="BM62" i="2"/>
  <c r="AO88" i="2"/>
  <c r="BL64" i="2"/>
  <c r="BL63" i="2"/>
  <c r="BK95" i="2"/>
  <c r="BK96" i="2"/>
  <c r="BO62" i="2" l="1"/>
  <c r="BN62" i="2"/>
  <c r="AP88" i="2"/>
  <c r="BM56" i="2"/>
  <c r="BM64" i="2"/>
  <c r="BM63" i="2"/>
  <c r="BL96" i="2"/>
  <c r="BL95" i="2"/>
  <c r="BN64" i="2" l="1"/>
  <c r="BN63" i="2"/>
  <c r="BO56" i="2"/>
  <c r="BN56" i="2"/>
  <c r="AQ88" i="2"/>
  <c r="BM96" i="2"/>
  <c r="BM95" i="2"/>
  <c r="BO64" i="2" l="1"/>
  <c r="BO63" i="2"/>
  <c r="AR88" i="2"/>
  <c r="BN96" i="2"/>
  <c r="BN95" i="2"/>
  <c r="AS88" i="2" l="1"/>
  <c r="BO96" i="2"/>
  <c r="BO95" i="2"/>
  <c r="AU88" i="2" l="1"/>
  <c r="AT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8" authorId="0" shapeId="0" xr:uid="{7417A3A1-FC5B-40AD-8113-72BA9F8E8AE8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12" authorId="0" shapeId="0" xr:uid="{B9820ED2-9765-4BB2-8C93-0ABBDEBCD59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P77" authorId="0" shapeId="0" xr:uid="{37359935-57D8-4C0A-986E-7F1097B92BC2}">
      <text>
        <r>
          <rPr>
            <b/>
            <sz val="9"/>
            <color indexed="81"/>
            <rFont val="Tahoma"/>
            <family val="2"/>
          </rPr>
          <t>Originally 0.095</t>
        </r>
      </text>
    </comment>
    <comment ref="P78" authorId="0" shapeId="0" xr:uid="{70DF9F49-5013-4CC8-8128-5761E95F8C27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  <comment ref="P79" authorId="0" shapeId="0" xr:uid="{97688A3E-5F6D-4E9E-88F2-E563B969E490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AB7E1F17-4929-4C00-972D-D4A49C7D64C7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5F0459BA-08AF-44CC-80CB-B9A6362702B7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7C97ADA-7D59-48E4-B615-446512EAB77C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<sst xmlns="http://schemas.openxmlformats.org/spreadsheetml/2006/main" count="3506" uniqueCount="368">
  <si>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</si>
  <si>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</si>
  <si>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</si>
  <si>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</si>
  <si>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</si>
  <si>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</si>
  <si>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</si>
  <si>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</si>
  <si>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</si>
  <si>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</si>
  <si>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</si>
  <si>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</si>
  <si>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</si>
  <si>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</si>
  <si>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</si>
  <si>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</si>
  <si>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</si>
  <si>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</si>
  <si>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</si>
  <si>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</si>
  <si>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</si>
  <si>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</si>
  <si>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</si>
  <si>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</si>
  <si>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</si>
  <si>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</si>
  <si>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</si>
  <si>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</si>
  <si>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</si>
  <si>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</si>
  <si>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</si>
  <si>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</si>
  <si>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</si>
  <si>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</si>
  <si>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</si>
  <si>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</si>
  <si>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</si>
  <si>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</si>
  <si>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</si>
  <si>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</si>
  <si>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</si>
  <si>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</si>
  <si>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</si>
  <si>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</si>
  <si>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</si>
  <si>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</si>
  <si>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</si>
  <si>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</si>
  <si>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</si>
  <si>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</si>
  <si>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</si>
  <si>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</si>
  <si>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</si>
  <si>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</si>
  <si>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</si>
  <si>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</si>
  <si>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</si>
  <si>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</si>
  <si>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</si>
  <si>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</si>
  <si>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</si>
  <si>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</si>
  <si>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</si>
  <si>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</si>
  <si>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</si>
  <si>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</si>
  <si>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</si>
  <si>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</si>
  <si>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</si>
  <si>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</si>
  <si>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</si>
  <si>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</si>
  <si>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</si>
  <si>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</si>
  <si>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</si>
  <si>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</si>
  <si>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</si>
  <si>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</si>
  <si>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</si>
  <si>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</si>
  <si>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</si>
  <si>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</si>
  <si>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</si>
  <si>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</si>
  <si>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</si>
  <si>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</si>
  <si>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</si>
  <si>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</si>
  <si>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</si>
  <si>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</si>
  <si>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</si>
  <si>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</si>
  <si>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</si>
  <si>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</si>
  <si>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</si>
  <si>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</si>
  <si>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</si>
  <si>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</si>
  <si>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</si>
  <si>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</si>
  <si>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</si>
  <si>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</si>
  <si>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</si>
  <si>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</si>
  <si>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</si>
  <si>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</si>
  <si>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</si>
  <si>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</si>
  <si>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</si>
  <si>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</si>
  <si>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</si>
  <si>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</si>
  <si>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</si>
  <si>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</si>
  <si>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</si>
  <si>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</si>
  <si>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</si>
  <si>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</si>
  <si>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</si>
  <si>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</si>
  <si>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</si>
  <si>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</si>
  <si>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</si>
  <si>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</si>
  <si>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</si>
  <si>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</si>
  <si>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</si>
  <si>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</si>
  <si>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</si>
  <si>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</si>
  <si>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</si>
  <si>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</si>
  <si>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</si>
  <si>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</si>
  <si>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</si>
  <si>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</si>
  <si>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</si>
  <si>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</si>
  <si>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</si>
  <si>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</si>
  <si>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</si>
  <si>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</si>
  <si>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</si>
  <si>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</si>
  <si>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</si>
  <si>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</si>
  <si>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Represents a scenaro with announced policies.</t>
  </si>
  <si>
    <t>Represents the policy vision for the Deep Decarbonization Pathway by 2070.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</si>
  <si>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</si>
  <si>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</si>
  <si>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</si>
  <si>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</si>
  <si>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</si>
  <si>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</si>
  <si>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</si>
  <si>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</si>
  <si>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</si>
  <si>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</si>
  <si>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</si>
  <si>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</si>
  <si>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</si>
  <si>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</si>
  <si>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</si>
  <si>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</si>
  <si>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</si>
  <si>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</si>
  <si>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</si>
  <si>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</si>
  <si>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</si>
  <si>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</si>
  <si>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</si>
  <si>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</si>
  <si>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</si>
  <si>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</si>
  <si>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</si>
  <si>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</si>
  <si>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</si>
  <si>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</si>
  <si>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</si>
  <si>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</si>
  <si>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</si>
  <si>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</si>
  <si>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</si>
  <si>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</si>
  <si>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</si>
  <si>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</si>
  <si>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</si>
  <si>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</si>
  <si>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</si>
  <si>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</si>
  <si>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</si>
  <si>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</si>
  <si>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</si>
  <si>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</si>
  <si>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</si>
  <si>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</si>
  <si>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</si>
  <si>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</si>
  <si>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</si>
  <si>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</si>
  <si>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</si>
  <si>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</si>
  <si>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</si>
  <si>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</si>
  <si>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</si>
  <si>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</si>
  <si>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</si>
  <si>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</si>
  <si>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</si>
  <si>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</si>
  <si>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</si>
  <si>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</si>
  <si>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</si>
  <si>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</si>
  <si>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</si>
  <si>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</si>
  <si>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</si>
  <si>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</si>
  <si>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</si>
  <si>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</si>
  <si>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</si>
  <si>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</si>
  <si>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</si>
  <si>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</si>
  <si>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</si>
  <si>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</si>
  <si>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</si>
  <si>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</si>
  <si>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</si>
  <si>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</si>
  <si>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</si>
  <si>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</si>
  <si>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</si>
  <si>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</si>
  <si>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</si>
  <si>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</si>
  <si>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</si>
  <si>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</si>
  <si>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</si>
  <si>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</si>
  <si>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</si>
  <si>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</si>
  <si>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</si>
  <si>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</si>
  <si>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</si>
  <si>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</si>
  <si>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</si>
  <si>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</si>
  <si>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PP_FOIICE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</si>
  <si>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</si>
  <si>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</si>
  <si>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</si>
  <si>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</si>
  <si>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</si>
  <si>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</si>
  <si>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</si>
  <si>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</si>
  <si>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</si>
  <si>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The maximum production of Solar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</si>
  <si>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</si>
  <si>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</si>
  <si>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</si>
  <si>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</si>
  <si>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</si>
  <si>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</si>
  <si>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</si>
  <si>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</si>
  <si>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</si>
  <si>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</si>
  <si>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</si>
  <si>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</si>
  <si>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</si>
  <si>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</si>
  <si>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</si>
  <si>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</si>
  <si>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</si>
  <si>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</si>
  <si>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</si>
  <si>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</si>
  <si>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</si>
  <si>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</si>
  <si>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</si>
  <si>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</si>
  <si>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</si>
  <si>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</si>
  <si>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</si>
  <si>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</si>
  <si>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</si>
  <si>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</si>
  <si>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</si>
  <si>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</si>
  <si>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</si>
  <si>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</si>
  <si>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</si>
  <si>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</si>
  <si>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</si>
  <si>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</si>
  <si>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</si>
  <si>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</si>
  <si>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</si>
  <si>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</si>
  <si>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</si>
  <si>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</si>
  <si>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</si>
  <si>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</si>
  <si>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</si>
  <si>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</si>
  <si>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</si>
  <si>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</si>
  <si>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</si>
  <si>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</si>
  <si>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</si>
  <si>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</si>
  <si>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</si>
  <si>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</si>
  <si>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</si>
  <si>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E5_INDHEC</t>
  </si>
  <si>
    <t>Demand Industrial Heat from cogeneration</t>
  </si>
  <si>
    <t>E5_COMPURGSL</t>
  </si>
  <si>
    <t>Demand Commercial Pure_Gasoline</t>
  </si>
  <si>
    <t>E5_COMFOI</t>
  </si>
  <si>
    <t>Demand Commercial Fuel Oil</t>
  </si>
  <si>
    <t>E5_CONNOE</t>
  </si>
  <si>
    <t>Demand Construction Non energy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</si>
  <si>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</si>
  <si>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</si>
  <si>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</si>
  <si>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</si>
  <si>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</si>
  <si>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</si>
  <si>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</si>
  <si>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</si>
  <si>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</si>
  <si>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</si>
  <si>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</si>
  <si>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</si>
  <si>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</si>
  <si>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</si>
  <si>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0.1238 ; 0.118 ; 0.1204 ; 0.1191 ; 0.35415198 ; 0.622072704 ; 0.912405795 ; 1.21689 ; 1.7932416 ; 2.30916 ; 2.9867838 ; 3.6744641 ; 5.1769536 ; 7.714044 ; 11.4016705 ; 15.358365 ; 18.1603 ; 21.00917 ; 23.410395 ; 25.86584 ; 28.56136 ; 31.33008 ; 34.284246 ; 36.308493 ; 38.4867 ; 40.5113005 ; 42.821982 ; 44.2659816 ; 45.8111298 ; 47.0358725 ; 48.3132168 ; 49.7942956 ; 51.0972552 ; 53.0734017 ; 54.3863505 ; 55.7101398 ; 57.0404772 ; 58.4288277 ; 59.859927 ; 61.2879384 ; 62.7189063 ; 64.1906739 ; 65.6952258 ; 67.2287076 ; 68.7916887 ; 70.3739418 ; 71.9928774 ; 73.6420569 ; 75.328554 ; 77.0441343 ; 78.7978644 ; 80.5756845 </t>
  </si>
  <si>
    <t>0.2625 ; 0.2849 ; 0.2552 ; 0.2139 ; 0.1816164 ; 0.37701376 ; 0.5886489 ; 0.81126 ; 1.054848 ; 1.31952 ; 1.6082682 ; 1.7779665 ; 2.0954336 ; 2.3142132 ; 2.682746 ; 3.071673 ; 3.3414952 ; 3.7516375 ; 4.0578018 ; 4.3648605 ; 4.704224 ; 4.873568 ; 5.2328586 ; 5.3997246 ; 5.5805715 ; 5.7308669 ; 5.9135118 ; 6.0552522 ; 6.2080503 ; 6.563145 ; 6.710169 ; 6.852426 ; 6.999624 ; 7.7550176 ; 7.946864 ; 8.1402944 ; 8.3346816 ; 8.8043439 ; 9.019989 ; 9.2351688 ; 9.4507941 ; 9.6725673 ; 9.8992806 ; 10.1303532 ; 10.3658709 ; 10.6042926 ; 10.8482418 ; 11.4330134 ; 11.694844 ; 11.9611898 ; 12.2334584 ; 12.509467</t>
  </si>
  <si>
    <t>0 ; 0 ; 0 ; 0 ; 0.11351025 ; 0.2356336 ; 0.367905563 ; 0.5070375 ; 0.7383936 ; 0.98964 ; 1.2636393 ; 1.5409043 ; 1.848912 ; 2.0570784 ; 2.2803341 ; 2.513187 ; 2.7603656 ; 3.00131 ; 3.2774553 ; 3.3948915 ; 3.696176 ; 3.829232 ; 4.11410952 ; 4.2825402 ; 4.4259705 ; 4.5451703 ; 4.6900266 ; 4.9068423 ; 5.05206852 ; 5.18488455 ; 5.32340074 ; 5.45909938 ; 5.5996992 ; 5.828380415 ; 5.98498195 ; 6.14337843 ; 6.30310296 ; 6.469858775 ; 6.6419919 ; 6.81443516 ; 6.98785988 ; 7.166493045 ; 7.3494659 ; 7.53636882 ; 7.72728558 ; 7.92108523 ; 8.11974462 ; 8.0703624 ; 8.2723823 ; 8.47837277 ; 8.68935354 ; 8.9037971</t>
  </si>
  <si>
    <t>0 ; 0 ; 0 ; 0 ; 0.114645352 ; 0.237989936 ; 0.371584618 ; 0.512107875 ; 0.745777536 ; 0.9995364 ; 1.276275693 ; 1.556313343 ; 1.86740112 ; 2.077649184 ; 2.303137441 ; 2.53831887 ; 2.787969256 ; 3.0313231 ; 3.310229853 ; 3.428840415 ; 3.73313776 ; 3.86752432 ; 4.155250615 ; 4.325365602 ; 4.470230205 ; 4.590622003 ; 4.736926866 ; 4.955910723 ; 5.102589205 ; 5.236733396 ; 5.376634747 ; 5.513690374 ; 5.655696192 ; 5.886664219 ; 6.04483177 ; 6.204812214 ; 6.36613399 ; 6.534557363 ; 6.708411819 ; 6.882579512 ; 7.057738479 ; 7.238157975 ; 7.422960559 ; 7.611732508 ; 7.804558436 ; 8.000296082 ; 8.200942066 ; 8.151066024 ; 8.355106123 ; 8.563156498 ; 8.776247075 ; 8.992835071</t>
  </si>
  <si>
    <t>0 ; 0 ; 0 ; 0 ; 0 ; 0 ; 0 ; 0 ; 0 ; 0 ; 0.5743815 ; 0.5926555 ; 0.616304 ; 0.642837 ; 0.6706865 ; 1.116972 ; 1.1622592 ; 1.200524 ; 1.2485544 ; 1.293292 ; 1.344064 ; 1.392448 ; 1.85856702 ; 1.91783322 ; 1.98206505 ; 2.03544583 ; 2.10031626 ; 2.15065854 ; 2.20492821 ; 2.25334645 ; 2.30382469 ; 2.35266626 ; 2.40320424 ; 2.49614629 ; 2.55789685 ; 2.62015726 ; 2.68272564 ; 2.74802249 ; 2.8153299 ; 2.88249208 ; 2.94979331 ; 3.01901343 ; 3.08977546 ; 3.16189812 ; 3.23540819 ; 3.30982466 ; 3.38596638 ; 3.46353053 ; 3.5428498 ; 3.62353691 ; 3.70601828 ; 3.78963265</t>
  </si>
  <si>
    <t>0.1238 ; 0.118 ; 0.1204 ; 0.1191 ; 0.363962898 ; 0.639774564 ; 0.94040112 ; 1.2577188 ; 1.8527416 ; 2.4172104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73.3604477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</si>
  <si>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</si>
  <si>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</si>
  <si>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</si>
  <si>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</si>
  <si>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</si>
  <si>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</si>
  <si>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</si>
  <si>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</si>
  <si>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2018 ; 2019 ; 2020 ; 2021 ; 2022 ; 2023 ; 2024 ; 2025 ; 2026 ; 2027 ; 2028 ; 2029 ; 2030</t>
  </si>
  <si>
    <t>3.5324 ; 2.39 ; 1.9516 ; 1.5744 ; 2.3727 ; 2.4474 ; 2.4651 ; 2.5329 ; 2.5998 ; 2.6811 ; 2.6797 ; 2.7381 ; 2.8132</t>
  </si>
  <si>
    <t>PP_FOITST</t>
  </si>
  <si>
    <t>6.085 ; 4.3957 ; 3.2779 ; 3.0028 ; 4.206 ; 4.3384 ; 4.3698 ; 4.49 ; 4.6085 ; 4.7526 ; 4.7501 ; 4.8537 ; 4.9868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</si>
  <si>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</si>
  <si>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</si>
  <si>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</si>
  <si>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</si>
  <si>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</si>
  <si>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</si>
  <si>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</si>
  <si>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</si>
  <si>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PP_BMSTST</t>
  </si>
  <si>
    <t>0 ; 0 ; 0 ; 0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</si>
  <si>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</t>
  </si>
  <si>
    <t>0 ; 0 ; 0 ; 0 ; 0 ; 0.273334976 ; 0.66713542 ; 1.00393425 ; 1.3713024 ; 1.803344 ; 2.25157548 ; 2.79733396 ; 3.37734592 ; 3.99844614 ; 4.62773685 ; 5.1659955 ; 5.70959832 ; 6.10766585 ; 6.5549106 ; 6.87061375 ; 7.3251488 ; 7.7628976 ; 8.08386432 ; 8.43474222 ; 9.02513115 ; 9.64366568 ; 10.33844994 ; 11.15001612 ; 11.9879592 ; 12.6449927 ; 13.39797077 ; 14.02463188 ; 14.44255752 ; 15.00111217 ; 15.37221505 ; 15.74638198 ; 16.12239972 ; 16.51481477 ; 16.9193127 ; 17 ; 17 ; 17 ; 17 ; 17 ; 17 ; 17 ; 17 ; 17 ; 17 ; 17 ;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</si>
</sst>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5" xfId="0" applyBorder="1"/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0" fillId="0" borderId="22" xfId="0" applyBorder="1"/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7" borderId="14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9" borderId="34" xfId="0" applyFont="1" applyFill="1" applyBorder="1" applyAlignment="1">
      <alignment wrapText="1"/>
    </xf>
    <xf numFmtId="0" fontId="5" fillId="0" borderId="36" xfId="0" applyFont="1" applyBorder="1" applyAlignment="1">
      <alignment wrapText="1"/>
    </xf>
    <xf numFmtId="0" fontId="0" fillId="10" borderId="9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0" fillId="13" borderId="9" xfId="0" applyFill="1" applyBorder="1"/>
    <xf numFmtId="0" fontId="0" fillId="14" borderId="9" xfId="0" applyFill="1" applyBorder="1"/>
    <xf numFmtId="0" fontId="9" fillId="13" borderId="9" xfId="0" applyFont="1" applyFill="1" applyBorder="1" applyAlignment="1">
      <alignment horizontal="center"/>
    </xf>
    <xf numFmtId="9" fontId="0" fillId="0" borderId="9" xfId="1" applyFont="1" applyBorder="1"/>
    <xf numFmtId="165" fontId="0" fillId="0" borderId="9" xfId="1" applyNumberFormat="1" applyFont="1" applyBorder="1"/>
    <xf numFmtId="165" fontId="0" fillId="11" borderId="9" xfId="1" applyNumberFormat="1" applyFont="1" applyFill="1" applyBorder="1"/>
    <xf numFmtId="165" fontId="8" fillId="15" borderId="9" xfId="1" applyNumberFormat="1" applyFont="1" applyFill="1" applyBorder="1"/>
    <xf numFmtId="0" fontId="0" fillId="3" borderId="3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5" fontId="0" fillId="0" borderId="12" xfId="1" applyNumberFormat="1" applyFont="1" applyBorder="1"/>
    <xf numFmtId="165" fontId="0" fillId="12" borderId="12" xfId="1" applyNumberFormat="1" applyFont="1" applyFill="1" applyBorder="1"/>
    <xf numFmtId="165" fontId="0" fillId="0" borderId="8" xfId="1" applyNumberFormat="1" applyFont="1" applyBorder="1"/>
    <xf numFmtId="165" fontId="0" fillId="12" borderId="2" xfId="1" applyNumberFormat="1" applyFont="1" applyFill="1" applyBorder="1"/>
    <xf numFmtId="165" fontId="0" fillId="11" borderId="4" xfId="1" applyNumberFormat="1" applyFont="1" applyFill="1" applyBorder="1"/>
    <xf numFmtId="165" fontId="0" fillId="0" borderId="10" xfId="1" applyNumberFormat="1" applyFont="1" applyBorder="1"/>
    <xf numFmtId="165" fontId="0" fillId="11" borderId="6" xfId="1" applyNumberFormat="1" applyFont="1" applyFill="1" applyBorder="1"/>
    <xf numFmtId="165" fontId="0" fillId="12" borderId="6" xfId="1" applyNumberFormat="1" applyFont="1" applyFill="1" applyBorder="1"/>
    <xf numFmtId="165" fontId="8" fillId="15" borderId="10" xfId="1" applyNumberFormat="1" applyFont="1" applyFill="1" applyBorder="1"/>
    <xf numFmtId="165" fontId="0" fillId="14" borderId="10" xfId="1" applyNumberFormat="1" applyFont="1" applyFill="1" applyBorder="1"/>
    <xf numFmtId="165" fontId="0" fillId="12" borderId="4" xfId="1" applyNumberFormat="1" applyFont="1" applyFill="1" applyBorder="1"/>
    <xf numFmtId="165" fontId="0" fillId="11" borderId="2" xfId="1" applyNumberFormat="1" applyFont="1" applyFill="1" applyBorder="1"/>
    <xf numFmtId="165" fontId="0" fillId="0" borderId="40" xfId="1" applyNumberFormat="1" applyFont="1" applyBorder="1"/>
    <xf numFmtId="165" fontId="0" fillId="11" borderId="40" xfId="1" applyNumberFormat="1" applyFont="1" applyFill="1" applyBorder="1"/>
    <xf numFmtId="165" fontId="0" fillId="14" borderId="40" xfId="1" applyNumberFormat="1" applyFont="1" applyFill="1" applyBorder="1"/>
    <xf numFmtId="165" fontId="0" fillId="12" borderId="41" xfId="1" applyNumberFormat="1" applyFont="1" applyFill="1" applyBorder="1"/>
    <xf numFmtId="0" fontId="7" fillId="16" borderId="0" xfId="0" applyFont="1" applyFill="1"/>
    <xf numFmtId="0" fontId="6" fillId="16" borderId="0" xfId="0" applyFont="1" applyFill="1" applyAlignment="1">
      <alignment wrapText="1"/>
    </xf>
    <xf numFmtId="0" fontId="7" fillId="17" borderId="0" xfId="0" applyFont="1" applyFill="1"/>
    <xf numFmtId="0" fontId="6" fillId="16" borderId="0" xfId="0" applyFont="1" applyFill="1"/>
    <xf numFmtId="0" fontId="7" fillId="17" borderId="42" xfId="0" applyFont="1" applyFill="1" applyBorder="1"/>
    <xf numFmtId="0" fontId="7" fillId="0" borderId="42" xfId="0" applyFont="1" applyBorder="1"/>
    <xf numFmtId="0" fontId="0" fillId="18" borderId="2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7" borderId="9" xfId="0" applyFill="1" applyBorder="1"/>
    <xf numFmtId="0" fontId="0" fillId="19" borderId="9" xfId="0" applyFill="1" applyBorder="1"/>
    <xf numFmtId="0" fontId="0" fillId="20" borderId="27" xfId="0" applyFill="1" applyBorder="1" applyAlignment="1">
      <alignment horizontal="center" vertical="center"/>
    </xf>
    <xf numFmtId="0" fontId="0" fillId="21" borderId="9" xfId="0" applyFill="1" applyBorder="1"/>
    <xf numFmtId="0" fontId="0" fillId="20" borderId="29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11" fillId="7" borderId="9" xfId="0" applyFont="1" applyFill="1" applyBorder="1"/>
    <xf numFmtId="0" fontId="11" fillId="13" borderId="9" xfId="0" applyFont="1" applyFill="1" applyBorder="1"/>
    <xf numFmtId="0" fontId="11" fillId="21" borderId="9" xfId="0" applyFont="1" applyFill="1" applyBorder="1"/>
    <xf numFmtId="0" fontId="0" fillId="22" borderId="9" xfId="0" applyFill="1" applyBorder="1" applyAlignment="1">
      <alignment horizontal="center" vertical="center"/>
    </xf>
    <xf numFmtId="0" fontId="7" fillId="0" borderId="24" xfId="0" applyFont="1" applyBorder="1"/>
    <xf numFmtId="0" fontId="7" fillId="23" borderId="1" xfId="0" applyFont="1" applyFill="1" applyBorder="1"/>
    <xf numFmtId="0" fontId="7" fillId="23" borderId="24" xfId="0" applyFont="1" applyFill="1" applyBorder="1"/>
    <xf numFmtId="0" fontId="7" fillId="23" borderId="44" xfId="0" applyFont="1" applyFill="1" applyBorder="1"/>
    <xf numFmtId="0" fontId="7" fillId="24" borderId="24" xfId="0" applyFont="1" applyFill="1" applyBorder="1"/>
    <xf numFmtId="0" fontId="7" fillId="25" borderId="9" xfId="0" applyFont="1" applyFill="1" applyBorder="1"/>
    <xf numFmtId="0" fontId="7" fillId="25" borderId="23" xfId="0" applyFont="1" applyFill="1" applyBorder="1"/>
    <xf numFmtId="0" fontId="5" fillId="0" borderId="0" xfId="0" applyFont="1"/>
    <xf numFmtId="0" fontId="5" fillId="9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26" borderId="9" xfId="0" applyFont="1" applyFill="1" applyBorder="1"/>
    <xf numFmtId="0" fontId="7" fillId="26" borderId="23" xfId="0" applyFont="1" applyFill="1" applyBorder="1"/>
    <xf numFmtId="0" fontId="5" fillId="27" borderId="0" xfId="0" applyFont="1" applyFill="1" applyAlignment="1">
      <alignment wrapText="1"/>
    </xf>
    <xf numFmtId="0" fontId="0" fillId="0" borderId="27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F3" sqref="F3"/>
    </sheetView>
  </sheetViews>
  <sheetFormatPr defaultRowHeight="14.4" x14ac:dyDescent="0.3"/>
  <cols>
    <col min="1" max="1" width="18.2187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3">
      <c r="A2" s="64" t="s">
        <v>32</v>
      </c>
      <c r="B2" s="35" t="s">
        <v>12</v>
      </c>
      <c r="C2" s="35" t="s">
        <v>12</v>
      </c>
      <c r="D2" s="35" t="s">
        <v>32</v>
      </c>
      <c r="E2" s="35" t="s">
        <v>65</v>
      </c>
      <c r="F2" s="28" t="s">
        <v>33</v>
      </c>
    </row>
    <row r="3" spans="1:6" x14ac:dyDescent="0.3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  <row r="4" spans="1:6" x14ac:dyDescent="0.3">
      <c r="A4" s="2" t="s">
        <v>144</v>
      </c>
      <c r="B4" s="5" t="s">
        <v>12</v>
      </c>
      <c r="C4" s="5" t="s">
        <v>14</v>
      </c>
      <c r="D4" s="5" t="s">
        <v>144</v>
      </c>
      <c r="E4" s="5" t="s">
        <v>65</v>
      </c>
      <c r="F4" s="3" t="s">
        <v>147</v>
      </c>
    </row>
    <row r="5" spans="1:6" x14ac:dyDescent="0.3">
      <c r="A5" s="2" t="s">
        <v>145</v>
      </c>
      <c r="B5" s="5" t="s">
        <v>12</v>
      </c>
      <c r="C5" s="5" t="s">
        <v>14</v>
      </c>
      <c r="D5" s="5" t="s">
        <v>145</v>
      </c>
      <c r="E5" s="5" t="s">
        <v>65</v>
      </c>
      <c r="F5" s="3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7"/>
  <sheetViews>
    <sheetView workbookViewId="0">
      <selection activeCell="E19" sqref="E19"/>
    </sheetView>
  </sheetViews>
  <sheetFormatPr defaultRowHeight="14.4" x14ac:dyDescent="0.3"/>
  <cols>
    <col min="1" max="1" width="8" bestFit="1" customWidth="1"/>
    <col min="2" max="2" width="22" bestFit="1" customWidth="1"/>
    <col min="3" max="3" width="9.33203125" bestFit="1" customWidth="1"/>
    <col min="5" max="5" width="17.6640625" bestFit="1" customWidth="1"/>
    <col min="6" max="6" width="10.44140625" customWidth="1"/>
    <col min="7" max="8" width="9.5546875" bestFit="1" customWidth="1"/>
    <col min="9" max="9" width="4.88671875" bestFit="1" customWidth="1"/>
    <col min="10" max="12" width="6.77734375" bestFit="1" customWidth="1"/>
    <col min="13" max="45" width="7.88671875" bestFit="1" customWidth="1"/>
  </cols>
  <sheetData>
    <row r="1" spans="1:45" ht="43.8" thickBot="1" x14ac:dyDescent="0.35">
      <c r="A1" s="14" t="s">
        <v>0</v>
      </c>
      <c r="B1" s="36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3">
        <v>2020</v>
      </c>
      <c r="P1" s="33">
        <v>2021</v>
      </c>
      <c r="Q1" s="33">
        <v>2022</v>
      </c>
      <c r="R1" s="33">
        <v>2023</v>
      </c>
      <c r="S1" s="33">
        <v>2024</v>
      </c>
      <c r="T1" s="33">
        <v>2025</v>
      </c>
      <c r="U1" s="33">
        <v>2026</v>
      </c>
      <c r="V1" s="33">
        <v>2027</v>
      </c>
      <c r="W1" s="33">
        <v>2028</v>
      </c>
      <c r="X1" s="33">
        <v>2029</v>
      </c>
      <c r="Y1" s="33">
        <v>2030</v>
      </c>
      <c r="Z1" s="33">
        <v>2031</v>
      </c>
      <c r="AA1" s="33">
        <v>2032</v>
      </c>
      <c r="AB1" s="33">
        <v>2033</v>
      </c>
      <c r="AC1" s="33">
        <v>2034</v>
      </c>
      <c r="AD1" s="33">
        <v>2035</v>
      </c>
      <c r="AE1" s="33">
        <v>2036</v>
      </c>
      <c r="AF1" s="33">
        <v>2037</v>
      </c>
      <c r="AG1" s="33">
        <v>2038</v>
      </c>
      <c r="AH1" s="33">
        <v>2039</v>
      </c>
      <c r="AI1" s="33">
        <v>2040</v>
      </c>
      <c r="AJ1" s="33">
        <v>2041</v>
      </c>
      <c r="AK1" s="33">
        <v>2042</v>
      </c>
      <c r="AL1" s="33">
        <v>2043</v>
      </c>
      <c r="AM1" s="33">
        <v>2044</v>
      </c>
      <c r="AN1" s="33">
        <v>2045</v>
      </c>
      <c r="AO1" s="33">
        <v>2046</v>
      </c>
      <c r="AP1" s="33">
        <v>2047</v>
      </c>
      <c r="AQ1" s="33">
        <v>2048</v>
      </c>
      <c r="AR1" s="33">
        <v>2049</v>
      </c>
      <c r="AS1" s="34">
        <v>2050</v>
      </c>
    </row>
    <row r="2" spans="1:45" x14ac:dyDescent="0.3">
      <c r="A2" s="58" t="s">
        <v>94</v>
      </c>
      <c r="B2" s="68" t="s">
        <v>40</v>
      </c>
      <c r="C2" s="35" t="s">
        <v>91</v>
      </c>
      <c r="D2" s="35" t="s">
        <v>81</v>
      </c>
      <c r="E2" s="59" t="s">
        <v>92</v>
      </c>
      <c r="F2" s="59" t="s">
        <v>12</v>
      </c>
      <c r="G2" s="60" t="s">
        <v>76</v>
      </c>
      <c r="H2" s="60" t="s">
        <v>36</v>
      </c>
      <c r="I2" s="58"/>
      <c r="J2" s="59"/>
      <c r="K2" s="59"/>
      <c r="L2" s="63"/>
      <c r="M2" s="64">
        <v>34.062800000000003</v>
      </c>
      <c r="N2" s="35">
        <v>34.780500000000004</v>
      </c>
      <c r="O2" s="35">
        <v>26.224499999999999</v>
      </c>
      <c r="P2" s="35">
        <v>30.3155</v>
      </c>
      <c r="Q2" s="35">
        <v>34.802300000000002</v>
      </c>
      <c r="R2" s="35">
        <v>35.758499999999998</v>
      </c>
      <c r="S2" s="35">
        <v>36.741300000000003</v>
      </c>
      <c r="T2" s="35">
        <v>37.746000000000002</v>
      </c>
      <c r="U2" s="35">
        <v>38.773099999999999</v>
      </c>
      <c r="V2" s="35">
        <v>39.823</v>
      </c>
      <c r="W2" s="35">
        <v>40.896000000000001</v>
      </c>
      <c r="X2" s="35">
        <v>41.992400000000004</v>
      </c>
      <c r="Y2" s="35">
        <v>43.112700000000004</v>
      </c>
      <c r="Z2" s="35">
        <v>44.256999999999998</v>
      </c>
      <c r="AA2" s="35">
        <v>45.425899999999999</v>
      </c>
      <c r="AB2" s="35">
        <v>46.619399999999999</v>
      </c>
      <c r="AC2" s="35">
        <v>47.838099999999997</v>
      </c>
      <c r="AD2" s="35">
        <v>49.082299999999996</v>
      </c>
      <c r="AE2" s="35">
        <v>50.3523</v>
      </c>
      <c r="AF2" s="35">
        <v>51.648299999999999</v>
      </c>
      <c r="AG2" s="35">
        <v>52.9709</v>
      </c>
      <c r="AH2" s="35">
        <v>54.320099999999996</v>
      </c>
      <c r="AI2" s="35">
        <v>55.6965</v>
      </c>
      <c r="AJ2" s="35">
        <v>57.100299999999997</v>
      </c>
      <c r="AK2" s="35">
        <v>58.5319</v>
      </c>
      <c r="AL2" s="35">
        <v>59.991399999999999</v>
      </c>
      <c r="AM2" s="35">
        <v>61.479399999999998</v>
      </c>
      <c r="AN2" s="35">
        <v>62.996099999999998</v>
      </c>
      <c r="AO2" s="35">
        <v>64.541799999999995</v>
      </c>
      <c r="AP2" s="35">
        <v>66.116699999999994</v>
      </c>
      <c r="AQ2" s="35">
        <v>67.721099999999993</v>
      </c>
      <c r="AR2" s="35">
        <v>69.355500000000006</v>
      </c>
      <c r="AS2" s="28">
        <v>71.02000000000001</v>
      </c>
    </row>
    <row r="3" spans="1:45" ht="15" thickBot="1" x14ac:dyDescent="0.35">
      <c r="A3" s="11" t="s">
        <v>94</v>
      </c>
      <c r="B3" s="62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36</v>
      </c>
      <c r="I3" s="11"/>
      <c r="J3" s="7"/>
      <c r="K3" s="7"/>
      <c r="L3" s="17"/>
      <c r="M3" s="2">
        <v>27.170999999999999</v>
      </c>
      <c r="N3" s="5">
        <v>27.805299999999999</v>
      </c>
      <c r="O3" s="5">
        <v>26.648199999999999</v>
      </c>
      <c r="P3" s="5">
        <v>27.702999999999999</v>
      </c>
      <c r="Q3" s="5">
        <v>28.743500000000001</v>
      </c>
      <c r="R3" s="5">
        <v>29.618699999999997</v>
      </c>
      <c r="S3" s="5">
        <v>30.520599999999998</v>
      </c>
      <c r="T3" s="5">
        <v>31.4499</v>
      </c>
      <c r="U3" s="5">
        <v>32.407600000000002</v>
      </c>
      <c r="V3" s="5">
        <v>33.394399999999997</v>
      </c>
      <c r="W3" s="5">
        <v>34.411299999999997</v>
      </c>
      <c r="X3" s="5">
        <v>35.459000000000003</v>
      </c>
      <c r="Y3" s="5">
        <v>36.538799999999995</v>
      </c>
      <c r="Z3" s="5">
        <v>37.651399999999995</v>
      </c>
      <c r="AA3" s="5">
        <v>38.797899999999998</v>
      </c>
      <c r="AB3" s="5">
        <v>39.979299999999995</v>
      </c>
      <c r="AC3" s="5">
        <v>41.196599999999997</v>
      </c>
      <c r="AD3" s="5">
        <v>42.450999999999993</v>
      </c>
      <c r="AE3" s="5">
        <v>43.7438</v>
      </c>
      <c r="AF3" s="5">
        <v>45.075700000000005</v>
      </c>
      <c r="AG3" s="5">
        <v>46.448300000000003</v>
      </c>
      <c r="AH3" s="5">
        <v>47.8626</v>
      </c>
      <c r="AI3" s="5">
        <v>49.319999999999993</v>
      </c>
      <c r="AJ3" s="5">
        <v>50.821799999999996</v>
      </c>
      <c r="AK3" s="5">
        <v>52.369399999999999</v>
      </c>
      <c r="AL3" s="5">
        <v>53.963999999999999</v>
      </c>
      <c r="AM3" s="5">
        <v>55.607200000000006</v>
      </c>
      <c r="AN3" s="5">
        <v>57.300400000000003</v>
      </c>
      <c r="AO3" s="5">
        <v>59.045300000000005</v>
      </c>
      <c r="AP3" s="5">
        <v>60.843199999999996</v>
      </c>
      <c r="AQ3" s="5">
        <v>62.695799999999998</v>
      </c>
      <c r="AR3" s="5">
        <v>64.604900000000001</v>
      </c>
      <c r="AS3" s="3">
        <v>66.572200000000009</v>
      </c>
    </row>
    <row r="4" spans="1:45" x14ac:dyDescent="0.3">
      <c r="A4" s="58" t="s">
        <v>144</v>
      </c>
      <c r="B4" s="68" t="s">
        <v>40</v>
      </c>
      <c r="C4" s="35" t="s">
        <v>91</v>
      </c>
      <c r="D4" s="35" t="s">
        <v>81</v>
      </c>
      <c r="E4" s="59" t="s">
        <v>92</v>
      </c>
      <c r="F4" s="59" t="s">
        <v>12</v>
      </c>
      <c r="G4" s="60" t="s">
        <v>76</v>
      </c>
      <c r="H4" s="60" t="s">
        <v>36</v>
      </c>
      <c r="I4" s="58"/>
      <c r="J4" s="59"/>
      <c r="K4" s="59"/>
      <c r="L4" s="63"/>
      <c r="M4" s="64">
        <v>34.062800000000003</v>
      </c>
      <c r="N4" s="35">
        <v>34.780500000000004</v>
      </c>
      <c r="O4" s="35">
        <v>26.224499999999999</v>
      </c>
      <c r="P4" s="35">
        <v>30.3155</v>
      </c>
      <c r="Q4" s="35">
        <v>34.802300000000002</v>
      </c>
      <c r="R4" s="35">
        <v>35.758499999999998</v>
      </c>
      <c r="S4" s="35">
        <v>36.741300000000003</v>
      </c>
      <c r="T4" s="35">
        <v>37.746000000000002</v>
      </c>
      <c r="U4" s="35">
        <v>38.773099999999999</v>
      </c>
      <c r="V4" s="35">
        <v>39.823</v>
      </c>
      <c r="W4" s="35">
        <v>40.896000000000001</v>
      </c>
      <c r="X4" s="35">
        <v>41.992400000000004</v>
      </c>
      <c r="Y4" s="35">
        <v>43.112700000000004</v>
      </c>
      <c r="Z4" s="35">
        <v>44.256999999999998</v>
      </c>
      <c r="AA4" s="35">
        <v>45.425899999999999</v>
      </c>
      <c r="AB4" s="35">
        <v>46.619399999999999</v>
      </c>
      <c r="AC4" s="35">
        <v>47.838099999999997</v>
      </c>
      <c r="AD4" s="35">
        <v>49.082299999999996</v>
      </c>
      <c r="AE4" s="35">
        <v>50.3523</v>
      </c>
      <c r="AF4" s="35">
        <v>51.648299999999999</v>
      </c>
      <c r="AG4" s="35">
        <v>52.9709</v>
      </c>
      <c r="AH4" s="35">
        <v>54.320099999999996</v>
      </c>
      <c r="AI4" s="35">
        <v>55.6965</v>
      </c>
      <c r="AJ4" s="35">
        <v>57.100299999999997</v>
      </c>
      <c r="AK4" s="35">
        <v>58.5319</v>
      </c>
      <c r="AL4" s="35">
        <v>59.991399999999999</v>
      </c>
      <c r="AM4" s="35">
        <v>61.479399999999998</v>
      </c>
      <c r="AN4" s="35">
        <v>62.996099999999998</v>
      </c>
      <c r="AO4" s="35">
        <v>64.541799999999995</v>
      </c>
      <c r="AP4" s="35">
        <v>66.116699999999994</v>
      </c>
      <c r="AQ4" s="35">
        <v>67.721099999999993</v>
      </c>
      <c r="AR4" s="35">
        <v>69.355500000000006</v>
      </c>
      <c r="AS4" s="28">
        <v>71.02000000000001</v>
      </c>
    </row>
    <row r="5" spans="1:45" ht="15" thickBot="1" x14ac:dyDescent="0.35">
      <c r="A5" s="11" t="s">
        <v>144</v>
      </c>
      <c r="B5" s="62" t="s">
        <v>40</v>
      </c>
      <c r="C5" s="5" t="s">
        <v>13</v>
      </c>
      <c r="D5" s="5" t="s">
        <v>81</v>
      </c>
      <c r="E5" s="7" t="s">
        <v>93</v>
      </c>
      <c r="F5" s="7" t="s">
        <v>12</v>
      </c>
      <c r="G5" s="18" t="s">
        <v>76</v>
      </c>
      <c r="H5" s="18" t="s">
        <v>36</v>
      </c>
      <c r="I5" s="11"/>
      <c r="J5" s="7"/>
      <c r="K5" s="7"/>
      <c r="L5" s="17"/>
      <c r="M5" s="2">
        <v>27.170999999999999</v>
      </c>
      <c r="N5" s="5">
        <v>27.805299999999999</v>
      </c>
      <c r="O5" s="5">
        <v>26.648199999999999</v>
      </c>
      <c r="P5" s="5">
        <v>27.702999999999999</v>
      </c>
      <c r="Q5" s="5">
        <v>28.743500000000001</v>
      </c>
      <c r="R5" s="5">
        <v>29.618699999999997</v>
      </c>
      <c r="S5" s="5">
        <v>30.520599999999998</v>
      </c>
      <c r="T5" s="5">
        <v>31.4499</v>
      </c>
      <c r="U5" s="5">
        <v>32.407600000000002</v>
      </c>
      <c r="V5" s="5">
        <v>33.394399999999997</v>
      </c>
      <c r="W5" s="5">
        <v>34.411299999999997</v>
      </c>
      <c r="X5" s="5">
        <v>35.459000000000003</v>
      </c>
      <c r="Y5" s="5">
        <v>36.538799999999995</v>
      </c>
      <c r="Z5" s="5">
        <v>37.651399999999995</v>
      </c>
      <c r="AA5" s="5">
        <v>38.797899999999998</v>
      </c>
      <c r="AB5" s="5">
        <v>39.979299999999995</v>
      </c>
      <c r="AC5" s="5">
        <v>41.196599999999997</v>
      </c>
      <c r="AD5" s="5">
        <v>42.450999999999993</v>
      </c>
      <c r="AE5" s="5">
        <v>43.7438</v>
      </c>
      <c r="AF5" s="5">
        <v>45.075700000000005</v>
      </c>
      <c r="AG5" s="5">
        <v>46.448300000000003</v>
      </c>
      <c r="AH5" s="5">
        <v>47.8626</v>
      </c>
      <c r="AI5" s="5">
        <v>49.319999999999993</v>
      </c>
      <c r="AJ5" s="5">
        <v>50.821799999999996</v>
      </c>
      <c r="AK5" s="5">
        <v>52.369399999999999</v>
      </c>
      <c r="AL5" s="5">
        <v>53.963999999999999</v>
      </c>
      <c r="AM5" s="5">
        <v>55.607200000000006</v>
      </c>
      <c r="AN5" s="5">
        <v>57.300400000000003</v>
      </c>
      <c r="AO5" s="5">
        <v>59.045300000000005</v>
      </c>
      <c r="AP5" s="5">
        <v>60.843199999999996</v>
      </c>
      <c r="AQ5" s="5">
        <v>62.695799999999998</v>
      </c>
      <c r="AR5" s="5">
        <v>64.604900000000001</v>
      </c>
      <c r="AS5" s="3">
        <v>66.572200000000009</v>
      </c>
    </row>
    <row r="6" spans="1:45" x14ac:dyDescent="0.3">
      <c r="A6" s="58" t="s">
        <v>145</v>
      </c>
      <c r="B6" s="68" t="s">
        <v>40</v>
      </c>
      <c r="C6" s="35" t="s">
        <v>91</v>
      </c>
      <c r="D6" s="35" t="s">
        <v>81</v>
      </c>
      <c r="E6" s="59" t="s">
        <v>92</v>
      </c>
      <c r="F6" s="59" t="s">
        <v>12</v>
      </c>
      <c r="G6" s="60" t="s">
        <v>76</v>
      </c>
      <c r="H6" s="60" t="s">
        <v>36</v>
      </c>
      <c r="I6" s="58"/>
      <c r="J6" s="59"/>
      <c r="K6" s="59"/>
      <c r="L6" s="63"/>
      <c r="M6" s="64">
        <v>34.062800000000003</v>
      </c>
      <c r="N6" s="35">
        <v>34.780500000000004</v>
      </c>
      <c r="O6" s="35">
        <v>26.224499999999999</v>
      </c>
      <c r="P6" s="35">
        <v>30.3155</v>
      </c>
      <c r="Q6" s="35">
        <v>34.802300000000002</v>
      </c>
      <c r="R6" s="35">
        <v>35.758499999999998</v>
      </c>
      <c r="S6" s="35">
        <v>36.741300000000003</v>
      </c>
      <c r="T6" s="35">
        <v>37.746000000000002</v>
      </c>
      <c r="U6" s="35">
        <v>38.773099999999999</v>
      </c>
      <c r="V6" s="35">
        <v>39.823</v>
      </c>
      <c r="W6" s="35">
        <v>40.896000000000001</v>
      </c>
      <c r="X6" s="35">
        <v>41.992400000000004</v>
      </c>
      <c r="Y6" s="35">
        <v>43.112700000000004</v>
      </c>
      <c r="Z6" s="35">
        <v>44.256999999999998</v>
      </c>
      <c r="AA6" s="35">
        <v>45.425899999999999</v>
      </c>
      <c r="AB6" s="35">
        <v>46.619399999999999</v>
      </c>
      <c r="AC6" s="35">
        <v>47.838099999999997</v>
      </c>
      <c r="AD6" s="35">
        <v>49.082299999999996</v>
      </c>
      <c r="AE6" s="35">
        <v>50.3523</v>
      </c>
      <c r="AF6" s="35">
        <v>51.648299999999999</v>
      </c>
      <c r="AG6" s="35">
        <v>52.9709</v>
      </c>
      <c r="AH6" s="35">
        <v>54.320099999999996</v>
      </c>
      <c r="AI6" s="35">
        <v>55.6965</v>
      </c>
      <c r="AJ6" s="35">
        <v>57.100299999999997</v>
      </c>
      <c r="AK6" s="35">
        <v>58.5319</v>
      </c>
      <c r="AL6" s="35">
        <v>59.991399999999999</v>
      </c>
      <c r="AM6" s="35">
        <v>61.479399999999998</v>
      </c>
      <c r="AN6" s="35">
        <v>62.996099999999998</v>
      </c>
      <c r="AO6" s="35">
        <v>64.541799999999995</v>
      </c>
      <c r="AP6" s="35">
        <v>66.116699999999994</v>
      </c>
      <c r="AQ6" s="35">
        <v>67.721099999999993</v>
      </c>
      <c r="AR6" s="35">
        <v>69.355500000000006</v>
      </c>
      <c r="AS6" s="28">
        <v>71.02000000000001</v>
      </c>
    </row>
    <row r="7" spans="1:45" x14ac:dyDescent="0.3">
      <c r="A7" s="11" t="s">
        <v>145</v>
      </c>
      <c r="B7" s="62" t="s">
        <v>40</v>
      </c>
      <c r="C7" s="5" t="s">
        <v>13</v>
      </c>
      <c r="D7" s="5" t="s">
        <v>81</v>
      </c>
      <c r="E7" s="7" t="s">
        <v>93</v>
      </c>
      <c r="F7" s="7" t="s">
        <v>12</v>
      </c>
      <c r="G7" s="18" t="s">
        <v>76</v>
      </c>
      <c r="H7" s="18" t="s">
        <v>36</v>
      </c>
      <c r="I7" s="11"/>
      <c r="J7" s="7"/>
      <c r="K7" s="7"/>
      <c r="L7" s="17"/>
      <c r="M7" s="2">
        <v>27.170999999999999</v>
      </c>
      <c r="N7" s="5">
        <v>27.805299999999999</v>
      </c>
      <c r="O7" s="5">
        <v>26.648199999999999</v>
      </c>
      <c r="P7" s="5">
        <v>27.702999999999999</v>
      </c>
      <c r="Q7" s="5">
        <v>28.743500000000001</v>
      </c>
      <c r="R7" s="5">
        <v>29.618699999999997</v>
      </c>
      <c r="S7" s="5">
        <v>30.520599999999998</v>
      </c>
      <c r="T7" s="5">
        <v>31.4499</v>
      </c>
      <c r="U7" s="5">
        <v>32.407600000000002</v>
      </c>
      <c r="V7" s="5">
        <v>33.394399999999997</v>
      </c>
      <c r="W7" s="5">
        <v>34.411299999999997</v>
      </c>
      <c r="X7" s="5">
        <v>35.459000000000003</v>
      </c>
      <c r="Y7" s="5">
        <v>36.538799999999995</v>
      </c>
      <c r="Z7" s="5">
        <v>37.651399999999995</v>
      </c>
      <c r="AA7" s="5">
        <v>38.797899999999998</v>
      </c>
      <c r="AB7" s="5">
        <v>39.979299999999995</v>
      </c>
      <c r="AC7" s="5">
        <v>41.196599999999997</v>
      </c>
      <c r="AD7" s="5">
        <v>42.450999999999993</v>
      </c>
      <c r="AE7" s="5">
        <v>43.7438</v>
      </c>
      <c r="AF7" s="5">
        <v>45.075700000000005</v>
      </c>
      <c r="AG7" s="5">
        <v>46.448300000000003</v>
      </c>
      <c r="AH7" s="5">
        <v>47.8626</v>
      </c>
      <c r="AI7" s="5">
        <v>49.319999999999993</v>
      </c>
      <c r="AJ7" s="5">
        <v>50.821799999999996</v>
      </c>
      <c r="AK7" s="5">
        <v>52.369399999999999</v>
      </c>
      <c r="AL7" s="5">
        <v>53.963999999999999</v>
      </c>
      <c r="AM7" s="5">
        <v>55.607200000000006</v>
      </c>
      <c r="AN7" s="5">
        <v>57.300400000000003</v>
      </c>
      <c r="AO7" s="5">
        <v>59.045300000000005</v>
      </c>
      <c r="AP7" s="5">
        <v>60.843199999999996</v>
      </c>
      <c r="AQ7" s="5">
        <v>62.695799999999998</v>
      </c>
      <c r="AR7" s="5">
        <v>64.604900000000001</v>
      </c>
      <c r="AS7" s="3">
        <v>66.572200000000009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M15"/>
  <sheetViews>
    <sheetView zoomScale="72" zoomScaleNormal="85" workbookViewId="0">
      <selection activeCell="E15" sqref="E15"/>
    </sheetView>
  </sheetViews>
  <sheetFormatPr defaultColWidth="8.88671875" defaultRowHeight="14.4" x14ac:dyDescent="0.3"/>
  <cols>
    <col min="1" max="1" width="11.88671875" style="99" customWidth="1"/>
    <col min="2" max="2" width="26.77734375" customWidth="1"/>
    <col min="3" max="3" width="20.109375" bestFit="1" customWidth="1"/>
    <col min="4" max="4" width="18.33203125" style="99" customWidth="1"/>
    <col min="5" max="5" width="26.5546875" style="99" customWidth="1"/>
    <col min="6" max="6" width="28.77734375" style="99" bestFit="1" customWidth="1"/>
    <col min="7" max="7" width="13.5546875" style="175" bestFit="1" customWidth="1"/>
    <col min="8" max="8" width="15.109375" style="175" bestFit="1" customWidth="1"/>
    <col min="9" max="9" width="5.109375" bestFit="1" customWidth="1"/>
    <col min="10" max="11" width="15.6640625" customWidth="1"/>
    <col min="12" max="44" width="12" bestFit="1" customWidth="1"/>
    <col min="62" max="62" width="10.21875" customWidth="1"/>
  </cols>
  <sheetData>
    <row r="1" spans="1:65" ht="15" thickBot="1" x14ac:dyDescent="0.35">
      <c r="A1" s="14" t="s">
        <v>0</v>
      </c>
      <c r="B1" s="15" t="s">
        <v>19</v>
      </c>
      <c r="C1" s="15" t="s">
        <v>1</v>
      </c>
      <c r="D1" s="15" t="s">
        <v>357</v>
      </c>
      <c r="E1" s="15" t="s">
        <v>74</v>
      </c>
      <c r="F1" s="15" t="s">
        <v>68</v>
      </c>
      <c r="G1" s="15" t="s">
        <v>36</v>
      </c>
      <c r="H1" s="29" t="s">
        <v>67</v>
      </c>
      <c r="I1" s="38" t="s">
        <v>7</v>
      </c>
      <c r="J1" s="39" t="s">
        <v>66</v>
      </c>
      <c r="K1" s="40" t="s">
        <v>71</v>
      </c>
      <c r="L1" s="36">
        <v>2018</v>
      </c>
      <c r="M1" s="15">
        <v>2019</v>
      </c>
      <c r="N1" s="33">
        <v>2020</v>
      </c>
      <c r="O1" s="33">
        <v>2021</v>
      </c>
      <c r="P1" s="33">
        <v>2022</v>
      </c>
      <c r="Q1" s="33">
        <v>2023</v>
      </c>
      <c r="R1" s="33">
        <v>2024</v>
      </c>
      <c r="S1" s="33">
        <v>2025</v>
      </c>
      <c r="T1" s="33">
        <v>2026</v>
      </c>
      <c r="U1" s="33">
        <v>2027</v>
      </c>
      <c r="V1" s="33">
        <v>2028</v>
      </c>
      <c r="W1" s="33">
        <v>2029</v>
      </c>
      <c r="X1" s="33">
        <v>2030</v>
      </c>
      <c r="Y1" s="33">
        <v>2031</v>
      </c>
      <c r="Z1" s="33">
        <v>2032</v>
      </c>
      <c r="AA1" s="33">
        <v>2033</v>
      </c>
      <c r="AB1" s="33">
        <v>2034</v>
      </c>
      <c r="AC1" s="33">
        <v>2035</v>
      </c>
      <c r="AD1" s="33">
        <v>2036</v>
      </c>
      <c r="AE1" s="33">
        <v>2037</v>
      </c>
      <c r="AF1" s="33">
        <v>2038</v>
      </c>
      <c r="AG1" s="33">
        <v>2039</v>
      </c>
      <c r="AH1" s="33">
        <v>2040</v>
      </c>
      <c r="AI1" s="33">
        <v>2041</v>
      </c>
      <c r="AJ1" s="33">
        <v>2042</v>
      </c>
      <c r="AK1" s="33">
        <v>2043</v>
      </c>
      <c r="AL1" s="33">
        <v>2044</v>
      </c>
      <c r="AM1" s="33">
        <v>2045</v>
      </c>
      <c r="AN1" s="33">
        <v>2046</v>
      </c>
      <c r="AO1" s="33">
        <v>2047</v>
      </c>
      <c r="AP1" s="33">
        <v>2048</v>
      </c>
      <c r="AQ1" s="33">
        <v>2049</v>
      </c>
      <c r="AR1" s="34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34">
        <v>2070</v>
      </c>
    </row>
    <row r="2" spans="1:65" ht="43.8" thickBot="1" x14ac:dyDescent="0.35">
      <c r="A2" s="50" t="s">
        <v>32</v>
      </c>
      <c r="B2" s="51" t="s">
        <v>82</v>
      </c>
      <c r="C2" s="51" t="s">
        <v>140</v>
      </c>
      <c r="D2" s="51" t="s">
        <v>360</v>
      </c>
      <c r="E2" s="52" t="s">
        <v>78</v>
      </c>
      <c r="F2" s="51" t="s">
        <v>12</v>
      </c>
      <c r="G2" s="51" t="s">
        <v>76</v>
      </c>
      <c r="H2" s="53" t="s">
        <v>83</v>
      </c>
      <c r="I2" s="41"/>
      <c r="J2" s="42"/>
      <c r="K2" s="43"/>
      <c r="L2" s="31">
        <f t="shared" ref="L2:M3" si="0">+M2</f>
        <v>1</v>
      </c>
      <c r="M2" s="31">
        <f t="shared" si="0"/>
        <v>1</v>
      </c>
      <c r="N2" s="31">
        <v>1</v>
      </c>
      <c r="O2" s="31">
        <v>1</v>
      </c>
      <c r="P2" s="31">
        <v>1</v>
      </c>
      <c r="Q2" s="31">
        <v>1</v>
      </c>
      <c r="R2" s="31">
        <v>1</v>
      </c>
      <c r="S2" s="31">
        <v>1</v>
      </c>
      <c r="T2" s="31">
        <v>1</v>
      </c>
      <c r="U2" s="31">
        <v>1</v>
      </c>
      <c r="V2" s="31">
        <v>1</v>
      </c>
      <c r="W2" s="31">
        <v>1</v>
      </c>
      <c r="X2" s="31">
        <v>1</v>
      </c>
      <c r="Y2" s="31">
        <v>1</v>
      </c>
      <c r="Z2" s="31">
        <v>1</v>
      </c>
      <c r="AA2" s="31">
        <v>1</v>
      </c>
      <c r="AB2" s="31">
        <v>1</v>
      </c>
      <c r="AC2" s="31">
        <v>1</v>
      </c>
      <c r="AD2" s="31">
        <v>1</v>
      </c>
      <c r="AE2" s="31">
        <v>1</v>
      </c>
      <c r="AF2" s="31">
        <v>1</v>
      </c>
      <c r="AG2" s="31">
        <v>1</v>
      </c>
      <c r="AH2" s="31">
        <v>1</v>
      </c>
      <c r="AI2" s="31">
        <v>1</v>
      </c>
      <c r="AJ2" s="31">
        <v>1</v>
      </c>
      <c r="AK2" s="31">
        <v>1</v>
      </c>
      <c r="AL2" s="31">
        <v>1</v>
      </c>
      <c r="AM2" s="31">
        <v>1</v>
      </c>
      <c r="AN2" s="31">
        <v>1</v>
      </c>
      <c r="AO2" s="31">
        <v>1</v>
      </c>
      <c r="AP2" s="31">
        <v>1</v>
      </c>
      <c r="AQ2" s="31">
        <v>1</v>
      </c>
      <c r="AR2" s="31">
        <v>1</v>
      </c>
      <c r="AS2" s="31">
        <v>1</v>
      </c>
      <c r="AT2" s="31">
        <v>1</v>
      </c>
      <c r="AU2" s="31">
        <v>1</v>
      </c>
      <c r="AV2" s="31">
        <v>1</v>
      </c>
      <c r="AW2" s="31">
        <v>1</v>
      </c>
      <c r="AX2" s="31">
        <v>1</v>
      </c>
      <c r="AY2" s="31">
        <v>1</v>
      </c>
      <c r="AZ2" s="31">
        <v>1</v>
      </c>
      <c r="BA2" s="31">
        <v>1</v>
      </c>
      <c r="BB2" s="31">
        <v>1</v>
      </c>
      <c r="BC2" s="31">
        <v>1</v>
      </c>
      <c r="BD2" s="31">
        <v>1</v>
      </c>
      <c r="BE2" s="31">
        <v>1</v>
      </c>
      <c r="BF2" s="31">
        <v>1</v>
      </c>
      <c r="BG2" s="31">
        <v>1</v>
      </c>
      <c r="BH2" s="31">
        <v>1</v>
      </c>
      <c r="BI2" s="31">
        <v>1</v>
      </c>
      <c r="BJ2" s="31">
        <v>1</v>
      </c>
      <c r="BK2" s="31">
        <v>1</v>
      </c>
      <c r="BL2" s="32">
        <v>1</v>
      </c>
    </row>
    <row r="3" spans="1:65" ht="43.8" thickBot="1" x14ac:dyDescent="0.35">
      <c r="A3" s="54" t="s">
        <v>94</v>
      </c>
      <c r="B3" s="55" t="s">
        <v>82</v>
      </c>
      <c r="C3" s="55" t="s">
        <v>141</v>
      </c>
      <c r="D3" s="169" t="s">
        <v>360</v>
      </c>
      <c r="E3" s="56" t="s">
        <v>78</v>
      </c>
      <c r="F3" s="55" t="s">
        <v>12</v>
      </c>
      <c r="G3" s="55" t="s">
        <v>76</v>
      </c>
      <c r="H3" s="57" t="s">
        <v>83</v>
      </c>
      <c r="I3" s="44"/>
      <c r="J3" s="45"/>
      <c r="K3" s="46"/>
      <c r="L3" s="37">
        <f t="shared" si="0"/>
        <v>1</v>
      </c>
      <c r="M3" s="23">
        <f t="shared" si="0"/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23">
        <v>1</v>
      </c>
      <c r="U3" s="23">
        <v>1</v>
      </c>
      <c r="V3" s="23">
        <v>1</v>
      </c>
      <c r="W3" s="23">
        <v>1</v>
      </c>
      <c r="X3" s="23">
        <v>1</v>
      </c>
      <c r="Y3" s="23">
        <v>1</v>
      </c>
      <c r="Z3" s="23">
        <v>1</v>
      </c>
      <c r="AA3" s="23">
        <v>1</v>
      </c>
      <c r="AB3" s="23">
        <v>1</v>
      </c>
      <c r="AC3" s="23">
        <v>1</v>
      </c>
      <c r="AD3" s="23">
        <v>1</v>
      </c>
      <c r="AE3" s="23">
        <v>1</v>
      </c>
      <c r="AF3" s="23">
        <v>1</v>
      </c>
      <c r="AG3" s="23">
        <v>1</v>
      </c>
      <c r="AH3" s="23">
        <v>1</v>
      </c>
      <c r="AI3" s="23">
        <v>1</v>
      </c>
      <c r="AJ3" s="23">
        <v>1</v>
      </c>
      <c r="AK3" s="23">
        <v>1</v>
      </c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>
        <v>1</v>
      </c>
      <c r="AU3" s="23">
        <v>1</v>
      </c>
      <c r="AV3" s="23">
        <v>1</v>
      </c>
      <c r="AW3" s="23">
        <v>1</v>
      </c>
      <c r="AX3" s="23">
        <v>1</v>
      </c>
      <c r="AY3" s="23">
        <v>1</v>
      </c>
      <c r="AZ3" s="23">
        <v>1</v>
      </c>
      <c r="BA3" s="23">
        <v>1</v>
      </c>
      <c r="BB3" s="23">
        <v>1</v>
      </c>
      <c r="BC3" s="23">
        <v>1</v>
      </c>
      <c r="BD3" s="23">
        <v>1</v>
      </c>
      <c r="BE3" s="23">
        <v>1</v>
      </c>
      <c r="BF3" s="23">
        <v>1</v>
      </c>
      <c r="BG3" s="23">
        <v>1</v>
      </c>
      <c r="BH3" s="23">
        <v>1</v>
      </c>
      <c r="BI3" s="23">
        <v>1</v>
      </c>
      <c r="BJ3" s="23">
        <v>1</v>
      </c>
      <c r="BK3" s="23">
        <v>1</v>
      </c>
      <c r="BL3" s="24">
        <v>1</v>
      </c>
    </row>
    <row r="4" spans="1:65" ht="43.8" thickBot="1" x14ac:dyDescent="0.35">
      <c r="A4" s="54" t="s">
        <v>144</v>
      </c>
      <c r="B4" s="55" t="s">
        <v>82</v>
      </c>
      <c r="C4" s="55" t="s">
        <v>141</v>
      </c>
      <c r="D4" s="169" t="s">
        <v>360</v>
      </c>
      <c r="E4" s="56" t="s">
        <v>78</v>
      </c>
      <c r="F4" s="55" t="s">
        <v>12</v>
      </c>
      <c r="G4" s="55" t="s">
        <v>76</v>
      </c>
      <c r="H4" s="57" t="s">
        <v>83</v>
      </c>
      <c r="I4" s="44"/>
      <c r="J4" s="45"/>
      <c r="K4" s="46"/>
      <c r="L4" s="37">
        <f t="shared" ref="L4:M4" si="1">+M4</f>
        <v>1</v>
      </c>
      <c r="M4" s="23">
        <f t="shared" si="1"/>
        <v>1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23">
        <v>1</v>
      </c>
      <c r="X4" s="23">
        <v>1</v>
      </c>
      <c r="Y4" s="23">
        <v>1</v>
      </c>
      <c r="Z4" s="23">
        <v>1</v>
      </c>
      <c r="AA4" s="23">
        <v>1</v>
      </c>
      <c r="AB4" s="23">
        <v>1</v>
      </c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>
        <v>1</v>
      </c>
      <c r="BE4" s="23">
        <v>1</v>
      </c>
      <c r="BF4" s="23">
        <v>1</v>
      </c>
      <c r="BG4" s="23">
        <v>1</v>
      </c>
      <c r="BH4" s="23">
        <v>1</v>
      </c>
      <c r="BI4" s="23">
        <v>1</v>
      </c>
      <c r="BJ4" s="23">
        <v>1</v>
      </c>
      <c r="BK4" s="23">
        <v>1</v>
      </c>
      <c r="BL4" s="24">
        <v>1</v>
      </c>
    </row>
    <row r="5" spans="1:65" ht="29.4" thickBot="1" x14ac:dyDescent="0.35">
      <c r="A5" s="176" t="s">
        <v>145</v>
      </c>
      <c r="B5" s="156" t="s">
        <v>39</v>
      </c>
      <c r="C5" s="156" t="s">
        <v>131</v>
      </c>
      <c r="D5" s="170" t="s">
        <v>360</v>
      </c>
      <c r="E5" s="172" t="s">
        <v>79</v>
      </c>
      <c r="F5" s="170" t="s">
        <v>12</v>
      </c>
      <c r="G5" s="173" t="s">
        <v>76</v>
      </c>
      <c r="H5" s="174" t="s">
        <v>75</v>
      </c>
      <c r="I5" s="157"/>
      <c r="J5" s="158"/>
      <c r="K5" s="159"/>
      <c r="L5" s="160">
        <v>1.128575672</v>
      </c>
      <c r="M5" s="160">
        <v>1.1363423580000001</v>
      </c>
      <c r="N5" s="160">
        <v>1.1466088889999999</v>
      </c>
      <c r="O5" s="160">
        <v>1.1393414610000001</v>
      </c>
      <c r="P5" s="156">
        <v>1.1094999999999999</v>
      </c>
      <c r="Q5" s="156">
        <v>1.1052999999999999</v>
      </c>
      <c r="R5" s="156">
        <v>1.1029</v>
      </c>
      <c r="S5" s="156">
        <v>1.101</v>
      </c>
      <c r="T5" s="156">
        <v>1.0992999999999999</v>
      </c>
      <c r="U5" s="156">
        <v>1.0979000000000001</v>
      </c>
      <c r="V5" s="156">
        <v>1.0979000000000001</v>
      </c>
      <c r="W5" s="156">
        <v>1.0979000000000001</v>
      </c>
      <c r="X5" s="156">
        <v>1.0979000000000001</v>
      </c>
      <c r="Y5" s="156">
        <v>1.0979000000000001</v>
      </c>
      <c r="Z5" s="156">
        <v>1.0979000000000001</v>
      </c>
      <c r="AA5" s="156">
        <v>1.0979000000000001</v>
      </c>
      <c r="AB5" s="156">
        <v>1.0979000000000001</v>
      </c>
      <c r="AC5" s="156">
        <v>1.0979000000000001</v>
      </c>
      <c r="AD5" s="156">
        <v>1.0979000000000001</v>
      </c>
      <c r="AE5" s="156">
        <v>1.0979000000000001</v>
      </c>
      <c r="AF5" s="156">
        <v>1.0979000000000001</v>
      </c>
      <c r="AG5" s="156">
        <v>1.0979000000000001</v>
      </c>
      <c r="AH5" s="156">
        <v>1.0979000000000001</v>
      </c>
      <c r="AI5" s="156">
        <v>1.0979000000000001</v>
      </c>
      <c r="AJ5" s="156">
        <v>1.0979000000000001</v>
      </c>
      <c r="AK5" s="156">
        <v>1.0979000000000001</v>
      </c>
      <c r="AL5" s="156">
        <v>1.0979000000000001</v>
      </c>
      <c r="AM5" s="156">
        <v>1.0979000000000001</v>
      </c>
      <c r="AN5" s="156">
        <v>1.0979000000000001</v>
      </c>
      <c r="AO5" s="156">
        <v>1.0979000000000001</v>
      </c>
      <c r="AP5" s="156">
        <v>1.0979000000000001</v>
      </c>
      <c r="AQ5" s="156">
        <v>1.0979000000000001</v>
      </c>
      <c r="AR5" s="156">
        <v>1.0979000000000001</v>
      </c>
      <c r="AS5" s="156">
        <v>1.0979000000000001</v>
      </c>
      <c r="AT5" s="156">
        <v>1.0979000000000001</v>
      </c>
      <c r="AU5" s="156">
        <v>1.0979000000000001</v>
      </c>
      <c r="AV5" s="156">
        <v>1.0979000000000001</v>
      </c>
      <c r="AW5" s="156">
        <v>1.0979000000000001</v>
      </c>
      <c r="AX5" s="156">
        <v>1.0979000000000001</v>
      </c>
      <c r="AY5" s="156">
        <v>1.0979000000000001</v>
      </c>
      <c r="AZ5" s="156">
        <v>1.0979000000000001</v>
      </c>
      <c r="BA5" s="156">
        <v>1.0979000000000001</v>
      </c>
      <c r="BB5" s="156">
        <v>1.0979000000000001</v>
      </c>
      <c r="BC5" s="156">
        <v>1.0979000000000001</v>
      </c>
      <c r="BD5" s="156">
        <v>1.0979000000000001</v>
      </c>
      <c r="BE5" s="156">
        <v>1.0979000000000001</v>
      </c>
      <c r="BF5" s="156">
        <v>1.0979000000000001</v>
      </c>
      <c r="BG5" s="156">
        <v>1.0979000000000001</v>
      </c>
      <c r="BH5" s="156">
        <v>1.0979000000000001</v>
      </c>
      <c r="BI5" s="156">
        <v>1.0979000000000001</v>
      </c>
      <c r="BJ5" s="156">
        <v>1.0979000000000001</v>
      </c>
      <c r="BK5" s="156">
        <v>1.0979000000000001</v>
      </c>
      <c r="BL5" s="156">
        <v>1.0979000000000001</v>
      </c>
      <c r="BM5" s="101"/>
    </row>
    <row r="6" spans="1:65" ht="29.4" thickBot="1" x14ac:dyDescent="0.35">
      <c r="A6" s="176" t="s">
        <v>94</v>
      </c>
      <c r="B6" s="156" t="s">
        <v>39</v>
      </c>
      <c r="C6" s="156" t="s">
        <v>131</v>
      </c>
      <c r="D6" s="170" t="s">
        <v>360</v>
      </c>
      <c r="E6" s="172" t="s">
        <v>79</v>
      </c>
      <c r="F6" s="170" t="s">
        <v>12</v>
      </c>
      <c r="G6" s="173" t="s">
        <v>76</v>
      </c>
      <c r="H6" s="174" t="s">
        <v>75</v>
      </c>
      <c r="I6" s="157"/>
      <c r="J6" s="158"/>
      <c r="K6" s="159"/>
      <c r="L6" s="160">
        <v>1.128575672</v>
      </c>
      <c r="M6" s="160">
        <v>1.1363423580000001</v>
      </c>
      <c r="N6" s="160">
        <v>1.1466088889999999</v>
      </c>
      <c r="O6" s="160">
        <v>1.1393414610000001</v>
      </c>
      <c r="P6" s="156">
        <v>1.1027</v>
      </c>
      <c r="Q6" s="156">
        <v>1.1000000000000001</v>
      </c>
      <c r="R6" s="156">
        <v>1.0978000000000001</v>
      </c>
      <c r="S6" s="156">
        <v>1.0964</v>
      </c>
      <c r="T6" s="156">
        <v>1.0952999999999999</v>
      </c>
      <c r="U6" s="156">
        <v>1.0943000000000001</v>
      </c>
      <c r="V6" s="156">
        <v>1.0932999999999999</v>
      </c>
      <c r="W6" s="156">
        <v>1.0922000000000001</v>
      </c>
      <c r="X6" s="156">
        <v>1.0911999999999999</v>
      </c>
      <c r="Y6" s="156">
        <v>1.0907</v>
      </c>
      <c r="Z6" s="156">
        <v>1.0902000000000001</v>
      </c>
      <c r="AA6" s="156">
        <v>1.0896999999999999</v>
      </c>
      <c r="AB6" s="156">
        <v>1.0891999999999999</v>
      </c>
      <c r="AC6" s="156">
        <v>1.0888</v>
      </c>
      <c r="AD6" s="156">
        <v>1.0886</v>
      </c>
      <c r="AE6" s="156">
        <v>1.0884</v>
      </c>
      <c r="AF6" s="156">
        <v>1.0882000000000001</v>
      </c>
      <c r="AG6" s="156">
        <v>1.0880000000000001</v>
      </c>
      <c r="AH6" s="156">
        <v>1.0878000000000001</v>
      </c>
      <c r="AI6" s="156">
        <v>1.0876999999999999</v>
      </c>
      <c r="AJ6" s="156">
        <v>1.0875999999999999</v>
      </c>
      <c r="AK6" s="156">
        <v>1.0874999999999999</v>
      </c>
      <c r="AL6" s="156">
        <v>1.0873999999999999</v>
      </c>
      <c r="AM6" s="156">
        <v>1.0872999999999999</v>
      </c>
      <c r="AN6" s="156">
        <v>1.0872999999999999</v>
      </c>
      <c r="AO6" s="156">
        <v>1.0872999999999999</v>
      </c>
      <c r="AP6" s="156">
        <v>1.0872999999999999</v>
      </c>
      <c r="AQ6" s="156">
        <v>1.0871999999999999</v>
      </c>
      <c r="AR6" s="156">
        <v>1.0871999999999999</v>
      </c>
      <c r="AS6" s="156">
        <v>1.0871999999999999</v>
      </c>
      <c r="AT6" s="156">
        <v>1.0871999999999999</v>
      </c>
      <c r="AU6" s="156">
        <v>1.0871999999999999</v>
      </c>
      <c r="AV6" s="156">
        <v>1.0871999999999999</v>
      </c>
      <c r="AW6" s="156">
        <v>1.0871999999999999</v>
      </c>
      <c r="AX6" s="156">
        <v>1.0871999999999999</v>
      </c>
      <c r="AY6" s="156">
        <v>1.0871999999999999</v>
      </c>
      <c r="AZ6" s="156">
        <v>1.0871999999999999</v>
      </c>
      <c r="BA6" s="156">
        <v>1.0871999999999999</v>
      </c>
      <c r="BB6" s="156">
        <v>1.0871999999999999</v>
      </c>
      <c r="BC6" s="156">
        <v>1.0871999999999999</v>
      </c>
      <c r="BD6" s="156">
        <v>1.0871999999999999</v>
      </c>
      <c r="BE6" s="156">
        <v>1.0871999999999999</v>
      </c>
      <c r="BF6" s="156">
        <v>1.0871999999999999</v>
      </c>
      <c r="BG6" s="156">
        <v>1.0871999999999999</v>
      </c>
      <c r="BH6" s="156">
        <v>1.0871999999999999</v>
      </c>
      <c r="BI6" s="156">
        <v>1.0871999999999999</v>
      </c>
      <c r="BJ6" s="156">
        <v>1.0871999999999999</v>
      </c>
      <c r="BK6" s="156">
        <v>1.0871999999999999</v>
      </c>
      <c r="BL6" s="156">
        <v>1.0871999999999999</v>
      </c>
      <c r="BM6" s="101"/>
    </row>
    <row r="7" spans="1:65" ht="29.4" thickBot="1" x14ac:dyDescent="0.35">
      <c r="A7" s="176" t="s">
        <v>144</v>
      </c>
      <c r="B7" s="156" t="s">
        <v>39</v>
      </c>
      <c r="C7" s="156" t="s">
        <v>131</v>
      </c>
      <c r="D7" s="170" t="s">
        <v>360</v>
      </c>
      <c r="E7" s="172" t="s">
        <v>79</v>
      </c>
      <c r="F7" s="170" t="s">
        <v>12</v>
      </c>
      <c r="G7" s="173" t="s">
        <v>76</v>
      </c>
      <c r="H7" s="174" t="s">
        <v>75</v>
      </c>
      <c r="I7" s="157"/>
      <c r="J7" s="158"/>
      <c r="K7" s="159"/>
      <c r="L7" s="160">
        <v>1.128575672</v>
      </c>
      <c r="M7" s="160">
        <v>1.1363423580000001</v>
      </c>
      <c r="N7" s="160">
        <v>1.1466088889999999</v>
      </c>
      <c r="O7" s="160">
        <v>1.1393414610000001</v>
      </c>
      <c r="P7" s="156">
        <v>1.1027</v>
      </c>
      <c r="Q7" s="156">
        <v>1.1000000000000001</v>
      </c>
      <c r="R7" s="156">
        <v>1.0978000000000001</v>
      </c>
      <c r="S7" s="156">
        <v>1.0964</v>
      </c>
      <c r="T7" s="156">
        <v>1.0959000000000001</v>
      </c>
      <c r="U7" s="156">
        <v>1.0951</v>
      </c>
      <c r="V7" s="156">
        <v>1.0947</v>
      </c>
      <c r="W7" s="156">
        <v>1.0941000000000001</v>
      </c>
      <c r="X7" s="156">
        <v>1.0935999999999999</v>
      </c>
      <c r="Y7" s="156">
        <v>1.0931</v>
      </c>
      <c r="Z7" s="156">
        <v>1.0929</v>
      </c>
      <c r="AA7" s="156">
        <v>1.0924</v>
      </c>
      <c r="AB7" s="156">
        <v>1.0922000000000001</v>
      </c>
      <c r="AC7" s="156">
        <v>1.0919000000000001</v>
      </c>
      <c r="AD7" s="156">
        <v>1.0916999999999999</v>
      </c>
      <c r="AE7" s="156">
        <v>1.0914999999999999</v>
      </c>
      <c r="AF7" s="156">
        <v>1.0911999999999999</v>
      </c>
      <c r="AG7" s="156">
        <v>1.0911</v>
      </c>
      <c r="AH7" s="156">
        <v>1.0909</v>
      </c>
      <c r="AI7" s="156">
        <v>1.0908</v>
      </c>
      <c r="AJ7" s="156">
        <v>1.0906</v>
      </c>
      <c r="AK7" s="156">
        <v>1.0905</v>
      </c>
      <c r="AL7" s="156">
        <v>1.0904</v>
      </c>
      <c r="AM7" s="156">
        <v>1.0902000000000001</v>
      </c>
      <c r="AN7" s="156">
        <v>1.0900000000000001</v>
      </c>
      <c r="AO7" s="156">
        <v>1.0899000000000001</v>
      </c>
      <c r="AP7" s="156">
        <v>1.0898000000000001</v>
      </c>
      <c r="AQ7" s="156">
        <v>1.0895999999999999</v>
      </c>
      <c r="AR7" s="156">
        <v>1.0893999999999999</v>
      </c>
      <c r="AS7" s="156">
        <v>1.0892999999999999</v>
      </c>
      <c r="AT7" s="156">
        <v>1.0891999999999999</v>
      </c>
      <c r="AU7" s="156">
        <v>1.0891</v>
      </c>
      <c r="AV7" s="156">
        <v>1.089</v>
      </c>
      <c r="AW7" s="156">
        <v>1.0889</v>
      </c>
      <c r="AX7" s="156">
        <v>1.0887</v>
      </c>
      <c r="AY7" s="156">
        <v>1.0887</v>
      </c>
      <c r="AZ7" s="156">
        <v>1.0886</v>
      </c>
      <c r="BA7" s="156">
        <v>1.0885</v>
      </c>
      <c r="BB7" s="156">
        <v>1.0884</v>
      </c>
      <c r="BC7" s="156">
        <v>1.0883</v>
      </c>
      <c r="BD7" s="156">
        <v>1.0881000000000001</v>
      </c>
      <c r="BE7" s="156">
        <v>1.0881000000000001</v>
      </c>
      <c r="BF7" s="156">
        <v>1.0880000000000001</v>
      </c>
      <c r="BG7" s="156">
        <v>1.0879000000000001</v>
      </c>
      <c r="BH7" s="156">
        <v>1.0879000000000001</v>
      </c>
      <c r="BI7" s="156">
        <v>1.0879000000000001</v>
      </c>
      <c r="BJ7" s="156">
        <v>1.0878000000000001</v>
      </c>
      <c r="BK7" s="156">
        <v>1.0878000000000001</v>
      </c>
      <c r="BL7" s="156">
        <v>1.0876999999999999</v>
      </c>
      <c r="BM7" s="101"/>
    </row>
    <row r="8" spans="1:65" ht="29.4" thickBot="1" x14ac:dyDescent="0.35">
      <c r="A8" s="176" t="s">
        <v>94</v>
      </c>
      <c r="B8" s="156" t="s">
        <v>39</v>
      </c>
      <c r="C8" s="20" t="s">
        <v>356</v>
      </c>
      <c r="D8" s="98" t="s">
        <v>361</v>
      </c>
      <c r="E8" s="172" t="s">
        <v>79</v>
      </c>
      <c r="F8" s="170" t="s">
        <v>12</v>
      </c>
      <c r="G8" s="173" t="s">
        <v>76</v>
      </c>
      <c r="H8" s="174" t="s">
        <v>75</v>
      </c>
      <c r="I8" s="157"/>
      <c r="J8" s="158"/>
      <c r="K8" s="159"/>
      <c r="L8" s="160">
        <v>0.01</v>
      </c>
      <c r="M8" s="160">
        <v>0.01</v>
      </c>
      <c r="N8" s="160">
        <v>0.01</v>
      </c>
      <c r="O8" s="160">
        <v>0.01</v>
      </c>
      <c r="P8" s="101">
        <v>2.5000000000000001E-2</v>
      </c>
      <c r="Q8" s="101">
        <v>0.05</v>
      </c>
      <c r="R8" s="101">
        <v>7.1999999999999995E-2</v>
      </c>
      <c r="S8" s="101">
        <v>9.5000000000000001E-2</v>
      </c>
      <c r="T8" s="101">
        <v>0.11</v>
      </c>
      <c r="U8" s="101">
        <v>0.13</v>
      </c>
      <c r="V8" s="101">
        <v>0.16</v>
      </c>
      <c r="W8" s="101">
        <v>0.18</v>
      </c>
      <c r="X8" s="101">
        <v>0.21</v>
      </c>
      <c r="Y8" s="101">
        <v>0.24</v>
      </c>
      <c r="Z8" s="101">
        <v>0.27</v>
      </c>
      <c r="AA8" s="101">
        <v>0.3</v>
      </c>
      <c r="AB8" s="101">
        <v>0.33</v>
      </c>
      <c r="AC8" s="101">
        <v>0.35</v>
      </c>
      <c r="AD8" s="101">
        <v>0.37</v>
      </c>
      <c r="AE8" s="101">
        <v>0.38</v>
      </c>
      <c r="AF8" s="101">
        <v>0.39</v>
      </c>
      <c r="AG8" s="101">
        <v>0.4</v>
      </c>
      <c r="AH8" s="101">
        <v>0.41</v>
      </c>
      <c r="AI8" s="101">
        <v>0.42</v>
      </c>
      <c r="AJ8" s="101">
        <v>0.42</v>
      </c>
      <c r="AK8" s="101">
        <v>0.43</v>
      </c>
      <c r="AL8" s="101">
        <v>0.43</v>
      </c>
      <c r="AM8" s="101">
        <v>0.43</v>
      </c>
      <c r="AN8" s="101">
        <v>0.44</v>
      </c>
      <c r="AO8" s="101">
        <v>0.44</v>
      </c>
      <c r="AP8" s="101">
        <v>0.44</v>
      </c>
      <c r="AQ8" s="101">
        <v>0.45</v>
      </c>
      <c r="AR8" s="101">
        <v>0.45</v>
      </c>
      <c r="AS8" s="101">
        <v>0.45</v>
      </c>
      <c r="AT8" s="101">
        <v>0.45</v>
      </c>
      <c r="AU8" s="101">
        <v>0.45</v>
      </c>
      <c r="AV8" s="101">
        <v>0.45</v>
      </c>
      <c r="AW8" s="101">
        <v>0.45</v>
      </c>
      <c r="AX8" s="101">
        <v>0.45</v>
      </c>
      <c r="AY8" s="101">
        <v>0.45</v>
      </c>
      <c r="AZ8" s="101">
        <v>0.45</v>
      </c>
      <c r="BA8" s="101">
        <v>0.45</v>
      </c>
      <c r="BB8" s="101">
        <v>0.45</v>
      </c>
      <c r="BC8" s="101">
        <v>0.45</v>
      </c>
      <c r="BD8" s="101">
        <v>0.45</v>
      </c>
      <c r="BE8" s="101">
        <v>0.45</v>
      </c>
      <c r="BF8" s="101">
        <v>0.45</v>
      </c>
      <c r="BG8" s="101">
        <v>0.45</v>
      </c>
      <c r="BH8" s="101">
        <v>0.45</v>
      </c>
      <c r="BI8" s="101">
        <v>0.45</v>
      </c>
      <c r="BJ8" s="101">
        <v>0.45</v>
      </c>
      <c r="BK8" s="101">
        <v>0.45</v>
      </c>
      <c r="BL8" s="101">
        <v>0.45</v>
      </c>
      <c r="BM8" s="101"/>
    </row>
    <row r="9" spans="1:65" ht="29.4" thickBot="1" x14ac:dyDescent="0.35">
      <c r="A9" s="176" t="s">
        <v>94</v>
      </c>
      <c r="B9" s="156" t="s">
        <v>39</v>
      </c>
      <c r="C9" s="20" t="s">
        <v>356</v>
      </c>
      <c r="D9" s="98" t="s">
        <v>362</v>
      </c>
      <c r="E9" s="172" t="s">
        <v>79</v>
      </c>
      <c r="F9" s="170" t="s">
        <v>12</v>
      </c>
      <c r="G9" s="173" t="s">
        <v>76</v>
      </c>
      <c r="H9" s="174" t="s">
        <v>75</v>
      </c>
      <c r="I9" s="157"/>
      <c r="J9" s="158"/>
      <c r="K9" s="159"/>
      <c r="L9" s="160">
        <v>0.99</v>
      </c>
      <c r="M9" s="160">
        <v>0.99</v>
      </c>
      <c r="N9" s="160">
        <v>0.99</v>
      </c>
      <c r="O9" s="160">
        <v>0.99</v>
      </c>
      <c r="P9" s="101">
        <v>0.97499999999999998</v>
      </c>
      <c r="Q9" s="101">
        <v>0.95</v>
      </c>
      <c r="R9" s="101">
        <v>0.92800000000000005</v>
      </c>
      <c r="S9" s="101">
        <v>0.90500000000000003</v>
      </c>
      <c r="T9" s="101">
        <v>0.89</v>
      </c>
      <c r="U9" s="101">
        <v>0.87</v>
      </c>
      <c r="V9" s="101">
        <v>0.84</v>
      </c>
      <c r="W9" s="101">
        <v>0.82</v>
      </c>
      <c r="X9" s="101">
        <v>0.79</v>
      </c>
      <c r="Y9" s="101">
        <v>0.76</v>
      </c>
      <c r="Z9" s="101">
        <v>0.73</v>
      </c>
      <c r="AA9" s="101">
        <v>0.7</v>
      </c>
      <c r="AB9" s="101">
        <v>0.67</v>
      </c>
      <c r="AC9" s="101">
        <v>0.65</v>
      </c>
      <c r="AD9" s="101">
        <v>0.63</v>
      </c>
      <c r="AE9" s="101">
        <v>0.62</v>
      </c>
      <c r="AF9" s="101">
        <v>0.61</v>
      </c>
      <c r="AG9" s="101">
        <v>0.6</v>
      </c>
      <c r="AH9" s="101">
        <v>0.59</v>
      </c>
      <c r="AI9" s="101">
        <v>0.57999999999999996</v>
      </c>
      <c r="AJ9" s="101">
        <v>0.57999999999999996</v>
      </c>
      <c r="AK9" s="101">
        <v>0.56999999999999995</v>
      </c>
      <c r="AL9" s="101">
        <v>0.56999999999999995</v>
      </c>
      <c r="AM9" s="101">
        <v>0.56999999999999995</v>
      </c>
      <c r="AN9" s="101">
        <v>0.56000000000000005</v>
      </c>
      <c r="AO9" s="101">
        <v>0.56000000000000005</v>
      </c>
      <c r="AP9" s="101">
        <v>0.56000000000000005</v>
      </c>
      <c r="AQ9" s="101">
        <v>0.55000000000000004</v>
      </c>
      <c r="AR9" s="101">
        <v>0.55000000000000004</v>
      </c>
      <c r="AS9" s="101">
        <v>0.55000000000000004</v>
      </c>
      <c r="AT9" s="101">
        <v>0.55000000000000004</v>
      </c>
      <c r="AU9" s="101">
        <v>0.55000000000000004</v>
      </c>
      <c r="AV9" s="101">
        <v>0.55000000000000004</v>
      </c>
      <c r="AW9" s="101">
        <v>0.55000000000000004</v>
      </c>
      <c r="AX9" s="101">
        <v>0.55000000000000004</v>
      </c>
      <c r="AY9" s="101">
        <v>0.55000000000000004</v>
      </c>
      <c r="AZ9" s="101">
        <v>0.55000000000000004</v>
      </c>
      <c r="BA9" s="101">
        <v>0.55000000000000004</v>
      </c>
      <c r="BB9" s="101">
        <v>0.55000000000000004</v>
      </c>
      <c r="BC9" s="101">
        <v>0.55000000000000004</v>
      </c>
      <c r="BD9" s="101">
        <v>0.55000000000000004</v>
      </c>
      <c r="BE9" s="101">
        <v>0.55000000000000004</v>
      </c>
      <c r="BF9" s="101">
        <v>0.55000000000000004</v>
      </c>
      <c r="BG9" s="101">
        <v>0.55000000000000004</v>
      </c>
      <c r="BH9" s="101">
        <v>0.55000000000000004</v>
      </c>
      <c r="BI9" s="101">
        <v>0.55000000000000004</v>
      </c>
      <c r="BJ9" s="101">
        <v>0.55000000000000004</v>
      </c>
      <c r="BK9" s="101">
        <v>0.55000000000000004</v>
      </c>
      <c r="BL9" s="101">
        <v>0.55000000000000004</v>
      </c>
      <c r="BM9" s="101"/>
    </row>
    <row r="10" spans="1:65" ht="29.4" thickBot="1" x14ac:dyDescent="0.35">
      <c r="A10" s="176" t="s">
        <v>94</v>
      </c>
      <c r="B10" s="156" t="s">
        <v>39</v>
      </c>
      <c r="C10" s="21" t="s">
        <v>359</v>
      </c>
      <c r="D10" s="171" t="s">
        <v>358</v>
      </c>
      <c r="E10" s="172" t="s">
        <v>79</v>
      </c>
      <c r="F10" s="170" t="s">
        <v>12</v>
      </c>
      <c r="G10" s="173" t="s">
        <v>76</v>
      </c>
      <c r="H10" s="174" t="s">
        <v>75</v>
      </c>
      <c r="I10" s="157"/>
      <c r="J10" s="158"/>
      <c r="K10" s="159"/>
      <c r="L10" s="160">
        <v>0.01</v>
      </c>
      <c r="M10" s="160">
        <v>0.01</v>
      </c>
      <c r="N10" s="160">
        <v>0.01</v>
      </c>
      <c r="O10" s="160">
        <v>0.01</v>
      </c>
      <c r="P10" s="101">
        <v>0.05</v>
      </c>
      <c r="Q10" s="101">
        <v>0.06</v>
      </c>
      <c r="R10" s="101">
        <v>6.8000000000000005E-2</v>
      </c>
      <c r="S10" s="101">
        <v>0.08</v>
      </c>
      <c r="T10" s="101">
        <v>8.5000000000000006E-2</v>
      </c>
      <c r="U10" s="101">
        <v>9.1999999999999998E-2</v>
      </c>
      <c r="V10" s="101">
        <v>9.9000000000000005E-2</v>
      </c>
      <c r="W10" s="101">
        <v>0.108</v>
      </c>
      <c r="X10" s="101">
        <v>0.115</v>
      </c>
      <c r="Y10" s="101">
        <v>0.12</v>
      </c>
      <c r="Z10" s="101">
        <v>0.126</v>
      </c>
      <c r="AA10" s="101">
        <v>0.128</v>
      </c>
      <c r="AB10" s="101">
        <v>0.13200000000000001</v>
      </c>
      <c r="AC10" s="101">
        <v>0.13600000000000001</v>
      </c>
      <c r="AD10" s="101">
        <v>0.14000000000000001</v>
      </c>
      <c r="AE10" s="101">
        <v>0.14299999999999999</v>
      </c>
      <c r="AF10" s="101">
        <v>0.14699999999999999</v>
      </c>
      <c r="AG10" s="101">
        <v>0.151</v>
      </c>
      <c r="AH10" s="101">
        <v>0.154</v>
      </c>
      <c r="AI10" s="101">
        <v>0.16</v>
      </c>
      <c r="AJ10" s="101">
        <v>0.16500000000000001</v>
      </c>
      <c r="AK10" s="101">
        <v>0.16800000000000001</v>
      </c>
      <c r="AL10" s="101">
        <v>0.17399999999999999</v>
      </c>
      <c r="AM10" s="101">
        <v>0.18</v>
      </c>
      <c r="AN10" s="101">
        <v>0.185</v>
      </c>
      <c r="AO10" s="101">
        <v>0.19</v>
      </c>
      <c r="AP10" s="101">
        <v>0.19400000000000001</v>
      </c>
      <c r="AQ10" s="101">
        <v>0.19700000000000001</v>
      </c>
      <c r="AR10" s="101">
        <v>0.2</v>
      </c>
      <c r="AS10" s="101">
        <v>0.2</v>
      </c>
      <c r="AT10" s="101">
        <v>0.2</v>
      </c>
      <c r="AU10" s="101">
        <v>0.2</v>
      </c>
      <c r="AV10" s="101">
        <v>0.2</v>
      </c>
      <c r="AW10" s="101">
        <v>0.2</v>
      </c>
      <c r="AX10" s="101">
        <v>0.2</v>
      </c>
      <c r="AY10" s="101">
        <v>0.2</v>
      </c>
      <c r="AZ10" s="101">
        <v>0.2</v>
      </c>
      <c r="BA10" s="101">
        <v>0.2</v>
      </c>
      <c r="BB10" s="101">
        <v>0.2</v>
      </c>
      <c r="BC10" s="101">
        <v>0.2</v>
      </c>
      <c r="BD10" s="101">
        <v>0.2</v>
      </c>
      <c r="BE10" s="101">
        <v>0.2</v>
      </c>
      <c r="BF10" s="101">
        <v>0.2</v>
      </c>
      <c r="BG10" s="101">
        <v>0.2</v>
      </c>
      <c r="BH10" s="101">
        <v>0.2</v>
      </c>
      <c r="BI10" s="101">
        <v>0.2</v>
      </c>
      <c r="BJ10" s="101">
        <v>0.2</v>
      </c>
      <c r="BK10" s="101">
        <v>0.2</v>
      </c>
      <c r="BL10" s="101">
        <v>0.2</v>
      </c>
      <c r="BM10" s="101"/>
    </row>
    <row r="11" spans="1:65" ht="29.4" thickBot="1" x14ac:dyDescent="0.35">
      <c r="A11" s="176" t="s">
        <v>94</v>
      </c>
      <c r="B11" s="156" t="s">
        <v>39</v>
      </c>
      <c r="C11" s="21" t="s">
        <v>359</v>
      </c>
      <c r="D11" s="171" t="s">
        <v>363</v>
      </c>
      <c r="E11" s="172" t="s">
        <v>79</v>
      </c>
      <c r="F11" s="170" t="s">
        <v>12</v>
      </c>
      <c r="G11" s="173" t="s">
        <v>76</v>
      </c>
      <c r="H11" s="174" t="s">
        <v>75</v>
      </c>
      <c r="I11" s="157"/>
      <c r="J11" s="158"/>
      <c r="K11" s="159"/>
      <c r="L11" s="160">
        <v>0.99</v>
      </c>
      <c r="M11" s="160">
        <v>0.99</v>
      </c>
      <c r="N11" s="160">
        <v>0.99</v>
      </c>
      <c r="O11" s="160">
        <v>0.99</v>
      </c>
      <c r="P11" s="101">
        <v>0.95</v>
      </c>
      <c r="Q11" s="101">
        <v>0.94</v>
      </c>
      <c r="R11" s="101">
        <v>0.93200000000000005</v>
      </c>
      <c r="S11" s="101">
        <v>0.92</v>
      </c>
      <c r="T11" s="101">
        <v>0.91500000000000004</v>
      </c>
      <c r="U11" s="101">
        <v>0.90800000000000003</v>
      </c>
      <c r="V11" s="101">
        <v>0.90100000000000002</v>
      </c>
      <c r="W11" s="101">
        <v>0.89200000000000002</v>
      </c>
      <c r="X11" s="101">
        <v>0.88500000000000001</v>
      </c>
      <c r="Y11" s="101">
        <v>0.88</v>
      </c>
      <c r="Z11" s="101">
        <v>0.874</v>
      </c>
      <c r="AA11" s="101">
        <v>0.872</v>
      </c>
      <c r="AB11" s="101">
        <v>0.86799999999999999</v>
      </c>
      <c r="AC11" s="101">
        <v>0.86399999999999999</v>
      </c>
      <c r="AD11" s="101">
        <v>0.86</v>
      </c>
      <c r="AE11" s="101">
        <v>0.85699999999999998</v>
      </c>
      <c r="AF11" s="101">
        <v>0.85299999999999998</v>
      </c>
      <c r="AG11" s="101">
        <v>0.84899999999999998</v>
      </c>
      <c r="AH11" s="101">
        <v>0.84599999999999997</v>
      </c>
      <c r="AI11" s="101">
        <v>0.84</v>
      </c>
      <c r="AJ11" s="101">
        <v>0.83499999999999996</v>
      </c>
      <c r="AK11" s="101">
        <v>0.83199999999999996</v>
      </c>
      <c r="AL11" s="101">
        <v>0.82599999999999996</v>
      </c>
      <c r="AM11" s="101">
        <v>0.82</v>
      </c>
      <c r="AN11" s="101">
        <v>0.81499999999999995</v>
      </c>
      <c r="AO11" s="101">
        <v>0.81</v>
      </c>
      <c r="AP11" s="101">
        <v>0.80600000000000005</v>
      </c>
      <c r="AQ11" s="101">
        <v>0.80300000000000005</v>
      </c>
      <c r="AR11" s="101">
        <v>0.8</v>
      </c>
      <c r="AS11" s="101">
        <v>0.8</v>
      </c>
      <c r="AT11" s="101">
        <v>0.8</v>
      </c>
      <c r="AU11" s="101">
        <v>0.8</v>
      </c>
      <c r="AV11" s="101">
        <v>0.8</v>
      </c>
      <c r="AW11" s="101">
        <v>0.8</v>
      </c>
      <c r="AX11" s="101">
        <v>0.8</v>
      </c>
      <c r="AY11" s="101">
        <v>0.8</v>
      </c>
      <c r="AZ11" s="101">
        <v>0.8</v>
      </c>
      <c r="BA11" s="101">
        <v>0.8</v>
      </c>
      <c r="BB11" s="101">
        <v>0.8</v>
      </c>
      <c r="BC11" s="101">
        <v>0.8</v>
      </c>
      <c r="BD11" s="101">
        <v>0.8</v>
      </c>
      <c r="BE11" s="101">
        <v>0.8</v>
      </c>
      <c r="BF11" s="101">
        <v>0.8</v>
      </c>
      <c r="BG11" s="101">
        <v>0.8</v>
      </c>
      <c r="BH11" s="101">
        <v>0.8</v>
      </c>
      <c r="BI11" s="101">
        <v>0.8</v>
      </c>
      <c r="BJ11" s="101">
        <v>0.8</v>
      </c>
      <c r="BK11" s="101">
        <v>0.8</v>
      </c>
      <c r="BL11" s="101">
        <v>0.8</v>
      </c>
      <c r="BM11" s="101"/>
    </row>
    <row r="12" spans="1:65" ht="29.4" thickBot="1" x14ac:dyDescent="0.35">
      <c r="A12" s="54" t="s">
        <v>144</v>
      </c>
      <c r="B12" s="156" t="s">
        <v>39</v>
      </c>
      <c r="C12" s="20" t="s">
        <v>356</v>
      </c>
      <c r="D12" s="98" t="s">
        <v>361</v>
      </c>
      <c r="E12" s="172" t="s">
        <v>79</v>
      </c>
      <c r="F12" s="170" t="s">
        <v>12</v>
      </c>
      <c r="G12" s="173" t="s">
        <v>76</v>
      </c>
      <c r="H12" s="174" t="s">
        <v>75</v>
      </c>
      <c r="I12" s="157"/>
      <c r="J12" s="158"/>
      <c r="K12" s="159"/>
      <c r="L12" s="160">
        <v>0.01</v>
      </c>
      <c r="M12" s="160">
        <v>0.01</v>
      </c>
      <c r="N12" s="160">
        <v>0.01</v>
      </c>
      <c r="O12" s="160">
        <v>0.01</v>
      </c>
      <c r="P12" s="101">
        <v>2.5000000000000001E-2</v>
      </c>
      <c r="Q12" s="101">
        <v>4.4999999999999998E-2</v>
      </c>
      <c r="R12" s="101">
        <v>5.1999999999999998E-2</v>
      </c>
      <c r="S12" s="101">
        <v>5.8999999999999997E-2</v>
      </c>
      <c r="T12" s="101">
        <v>6.8000000000000005E-2</v>
      </c>
      <c r="U12" s="101">
        <v>7.6999999999999999E-2</v>
      </c>
      <c r="V12" s="101">
        <v>8.5999999999999993E-2</v>
      </c>
      <c r="W12" s="101">
        <v>9.5000000000000001E-2</v>
      </c>
      <c r="X12" s="101">
        <v>0.104</v>
      </c>
      <c r="Y12" s="101">
        <v>0.113</v>
      </c>
      <c r="Z12" s="101">
        <v>0.122</v>
      </c>
      <c r="AA12" s="101">
        <v>0.13100000000000001</v>
      </c>
      <c r="AB12" s="101">
        <v>0.14000000000000001</v>
      </c>
      <c r="AC12" s="101">
        <v>0.14899999999999999</v>
      </c>
      <c r="AD12" s="101">
        <v>0.158</v>
      </c>
      <c r="AE12" s="101">
        <v>0.16700000000000001</v>
      </c>
      <c r="AF12" s="101">
        <v>0.17599999999999999</v>
      </c>
      <c r="AG12" s="101">
        <v>0.185</v>
      </c>
      <c r="AH12" s="101">
        <v>0.19400000000000001</v>
      </c>
      <c r="AI12" s="101">
        <v>0.20300000000000001</v>
      </c>
      <c r="AJ12" s="101">
        <v>0.221</v>
      </c>
      <c r="AK12" s="101">
        <v>0.23899999999999999</v>
      </c>
      <c r="AL12" s="101">
        <v>0.25700000000000001</v>
      </c>
      <c r="AM12" s="101">
        <v>0.27500000000000002</v>
      </c>
      <c r="AN12" s="101">
        <v>0.29299999999999998</v>
      </c>
      <c r="AO12" s="101">
        <v>0.311</v>
      </c>
      <c r="AP12" s="101">
        <v>0.32900000000000001</v>
      </c>
      <c r="AQ12" s="101">
        <v>0.34699999999999998</v>
      </c>
      <c r="AR12" s="101">
        <v>0.36499999999999999</v>
      </c>
      <c r="AS12" s="101">
        <v>0.38300000000000001</v>
      </c>
      <c r="AT12" s="101">
        <v>0.40100000000000002</v>
      </c>
      <c r="AU12" s="101">
        <v>0.41899999999999998</v>
      </c>
      <c r="AV12" s="101">
        <v>0.437</v>
      </c>
      <c r="AW12" s="101">
        <v>0.45500000000000002</v>
      </c>
      <c r="AX12" s="101">
        <v>0.47399999999999998</v>
      </c>
      <c r="AY12" s="101">
        <v>0.49199999999999999</v>
      </c>
      <c r="AZ12" s="101">
        <v>0.51</v>
      </c>
      <c r="BA12" s="101">
        <v>0.505</v>
      </c>
      <c r="BB12" s="101">
        <v>0.5</v>
      </c>
      <c r="BC12" s="101">
        <v>0.495</v>
      </c>
      <c r="BD12" s="101">
        <v>0.49</v>
      </c>
      <c r="BE12" s="101">
        <v>0.48499999999999999</v>
      </c>
      <c r="BF12" s="101">
        <v>0.48</v>
      </c>
      <c r="BG12" s="101">
        <v>0.47499999999999998</v>
      </c>
      <c r="BH12" s="101">
        <v>0.47</v>
      </c>
      <c r="BI12" s="101">
        <v>0.46500000000000002</v>
      </c>
      <c r="BJ12" s="101">
        <v>0.46</v>
      </c>
      <c r="BK12" s="101">
        <v>0.45500000000000002</v>
      </c>
      <c r="BL12" s="101">
        <v>0.45</v>
      </c>
      <c r="BM12" s="101"/>
    </row>
    <row r="13" spans="1:65" ht="29.4" thickBot="1" x14ac:dyDescent="0.35">
      <c r="A13" s="54" t="s">
        <v>144</v>
      </c>
      <c r="B13" s="156" t="s">
        <v>39</v>
      </c>
      <c r="C13" s="20" t="s">
        <v>356</v>
      </c>
      <c r="D13" s="98" t="s">
        <v>362</v>
      </c>
      <c r="E13" s="172" t="s">
        <v>79</v>
      </c>
      <c r="F13" s="170" t="s">
        <v>12</v>
      </c>
      <c r="G13" s="173" t="s">
        <v>76</v>
      </c>
      <c r="H13" s="174" t="s">
        <v>75</v>
      </c>
      <c r="I13" s="157"/>
      <c r="J13" s="158"/>
      <c r="K13" s="159"/>
      <c r="L13" s="160">
        <v>0.99</v>
      </c>
      <c r="M13" s="160">
        <v>0.99</v>
      </c>
      <c r="N13" s="160">
        <v>0.99</v>
      </c>
      <c r="O13" s="160">
        <v>0.99</v>
      </c>
      <c r="P13" s="101">
        <v>0.97499999999999998</v>
      </c>
      <c r="Q13" s="101">
        <v>0.95499999999999996</v>
      </c>
      <c r="R13" s="101">
        <v>0.94799999999999995</v>
      </c>
      <c r="S13" s="101">
        <v>0.94099999999999995</v>
      </c>
      <c r="T13" s="101">
        <v>0.93200000000000005</v>
      </c>
      <c r="U13" s="101">
        <v>0.92300000000000004</v>
      </c>
      <c r="V13" s="101">
        <v>0.91400000000000003</v>
      </c>
      <c r="W13" s="101">
        <v>0.90500000000000003</v>
      </c>
      <c r="X13" s="101">
        <v>0.89600000000000002</v>
      </c>
      <c r="Y13" s="101">
        <v>0.88700000000000001</v>
      </c>
      <c r="Z13" s="101">
        <v>0.878</v>
      </c>
      <c r="AA13" s="101">
        <v>0.86899999999999999</v>
      </c>
      <c r="AB13" s="101">
        <v>0.86</v>
      </c>
      <c r="AC13" s="101">
        <v>0.85099999999999998</v>
      </c>
      <c r="AD13" s="101">
        <v>0.84199999999999997</v>
      </c>
      <c r="AE13" s="101">
        <v>0.83299999999999996</v>
      </c>
      <c r="AF13" s="101">
        <v>0.82399999999999995</v>
      </c>
      <c r="AG13" s="101">
        <v>0.81499999999999995</v>
      </c>
      <c r="AH13" s="101">
        <v>0.80600000000000005</v>
      </c>
      <c r="AI13" s="101">
        <v>0.79700000000000004</v>
      </c>
      <c r="AJ13" s="101">
        <v>0.77900000000000003</v>
      </c>
      <c r="AK13" s="101">
        <v>0.76100000000000001</v>
      </c>
      <c r="AL13" s="101">
        <v>0.74299999999999999</v>
      </c>
      <c r="AM13" s="101">
        <v>0.72499999999999998</v>
      </c>
      <c r="AN13" s="101">
        <v>0.70699999999999996</v>
      </c>
      <c r="AO13" s="101">
        <v>0.68899999999999995</v>
      </c>
      <c r="AP13" s="101">
        <v>0.67100000000000004</v>
      </c>
      <c r="AQ13" s="101">
        <v>0.65300000000000002</v>
      </c>
      <c r="AR13" s="101">
        <v>0.63500000000000001</v>
      </c>
      <c r="AS13" s="101">
        <v>0.61699999999999999</v>
      </c>
      <c r="AT13" s="101">
        <v>0.59899999999999998</v>
      </c>
      <c r="AU13" s="101">
        <v>0.58099999999999996</v>
      </c>
      <c r="AV13" s="101">
        <v>0.56299999999999994</v>
      </c>
      <c r="AW13" s="101">
        <v>0.54500000000000004</v>
      </c>
      <c r="AX13" s="101">
        <v>0.52600000000000002</v>
      </c>
      <c r="AY13" s="101">
        <v>0.50800000000000001</v>
      </c>
      <c r="AZ13" s="101">
        <v>0.49</v>
      </c>
      <c r="BA13" s="101">
        <v>0.495</v>
      </c>
      <c r="BB13" s="101">
        <v>0.5</v>
      </c>
      <c r="BC13" s="101">
        <v>0.505</v>
      </c>
      <c r="BD13" s="101">
        <v>0.51</v>
      </c>
      <c r="BE13" s="101">
        <v>0.51500000000000001</v>
      </c>
      <c r="BF13" s="101">
        <v>0.52</v>
      </c>
      <c r="BG13" s="101">
        <v>0.52500000000000002</v>
      </c>
      <c r="BH13" s="101">
        <v>0.53</v>
      </c>
      <c r="BI13" s="101">
        <v>0.53500000000000003</v>
      </c>
      <c r="BJ13" s="101">
        <v>0.54</v>
      </c>
      <c r="BK13" s="101">
        <v>0.54500000000000004</v>
      </c>
      <c r="BL13" s="101">
        <v>0.55000000000000004</v>
      </c>
      <c r="BM13" s="101"/>
    </row>
    <row r="14" spans="1:65" ht="29.4" thickBot="1" x14ac:dyDescent="0.35">
      <c r="A14" s="54" t="s">
        <v>144</v>
      </c>
      <c r="B14" s="156" t="s">
        <v>39</v>
      </c>
      <c r="C14" s="21" t="s">
        <v>359</v>
      </c>
      <c r="D14" s="171" t="s">
        <v>358</v>
      </c>
      <c r="E14" s="172" t="s">
        <v>79</v>
      </c>
      <c r="F14" s="170" t="s">
        <v>12</v>
      </c>
      <c r="G14" s="173" t="s">
        <v>76</v>
      </c>
      <c r="H14" s="174" t="s">
        <v>75</v>
      </c>
      <c r="I14" s="157"/>
      <c r="J14" s="158"/>
      <c r="K14" s="159"/>
      <c r="L14" s="160">
        <v>0.01</v>
      </c>
      <c r="M14" s="160">
        <v>0.01</v>
      </c>
      <c r="N14" s="160">
        <v>0.01</v>
      </c>
      <c r="O14" s="160">
        <v>0.01</v>
      </c>
      <c r="P14" s="101">
        <v>0.05</v>
      </c>
      <c r="Q14" s="101">
        <v>5.8000000000000003E-2</v>
      </c>
      <c r="R14" s="101">
        <v>5.8000000000000003E-2</v>
      </c>
      <c r="S14" s="101">
        <v>5.8999999999999997E-2</v>
      </c>
      <c r="T14" s="101">
        <v>6.2E-2</v>
      </c>
      <c r="U14" s="101">
        <v>6.6000000000000003E-2</v>
      </c>
      <c r="V14" s="101">
        <v>6.9000000000000006E-2</v>
      </c>
      <c r="W14" s="101">
        <v>7.2999999999999995E-2</v>
      </c>
      <c r="X14" s="101">
        <v>7.6999999999999999E-2</v>
      </c>
      <c r="Y14" s="101">
        <v>0.08</v>
      </c>
      <c r="Z14" s="101">
        <v>8.3000000000000004E-2</v>
      </c>
      <c r="AA14" s="101">
        <v>8.5999999999999993E-2</v>
      </c>
      <c r="AB14" s="101">
        <v>0.09</v>
      </c>
      <c r="AC14" s="101">
        <v>9.4E-2</v>
      </c>
      <c r="AD14" s="101">
        <v>9.7000000000000003E-2</v>
      </c>
      <c r="AE14" s="101">
        <v>0.10100000000000001</v>
      </c>
      <c r="AF14" s="101">
        <v>0.104</v>
      </c>
      <c r="AG14" s="101">
        <v>0.107</v>
      </c>
      <c r="AH14" s="101">
        <v>0.111</v>
      </c>
      <c r="AI14" s="101">
        <v>0.114</v>
      </c>
      <c r="AJ14" s="101">
        <v>0.122</v>
      </c>
      <c r="AK14" s="101">
        <v>0.128</v>
      </c>
      <c r="AL14" s="101">
        <v>0.13500000000000001</v>
      </c>
      <c r="AM14" s="101">
        <v>0.14199999999999999</v>
      </c>
      <c r="AN14" s="101">
        <v>0.14899999999999999</v>
      </c>
      <c r="AO14" s="101">
        <v>0.156</v>
      </c>
      <c r="AP14" s="101">
        <v>0.16300000000000001</v>
      </c>
      <c r="AQ14" s="101">
        <v>0.17</v>
      </c>
      <c r="AR14" s="101">
        <v>0.17599999999999999</v>
      </c>
      <c r="AS14" s="101">
        <v>0.184</v>
      </c>
      <c r="AT14" s="101">
        <v>0.191</v>
      </c>
      <c r="AU14" s="101">
        <v>0.19700000000000001</v>
      </c>
      <c r="AV14" s="101">
        <v>0.20399999999999999</v>
      </c>
      <c r="AW14" s="101">
        <v>0.21199999999999999</v>
      </c>
      <c r="AX14" s="101">
        <v>0.219</v>
      </c>
      <c r="AY14" s="101">
        <v>0.22500000000000001</v>
      </c>
      <c r="AZ14" s="101">
        <v>0.23200000000000001</v>
      </c>
      <c r="BA14" s="101">
        <v>0.23</v>
      </c>
      <c r="BB14" s="101">
        <v>0.22700000000000001</v>
      </c>
      <c r="BC14" s="101">
        <v>0.224</v>
      </c>
      <c r="BD14" s="101">
        <v>0.221</v>
      </c>
      <c r="BE14" s="101">
        <v>0.219</v>
      </c>
      <c r="BF14" s="101">
        <v>0.216</v>
      </c>
      <c r="BG14" s="101">
        <v>0.21299999999999999</v>
      </c>
      <c r="BH14" s="101">
        <v>0.21099999999999999</v>
      </c>
      <c r="BI14" s="101">
        <v>0.20799999999999999</v>
      </c>
      <c r="BJ14" s="101">
        <v>0.20499999999999999</v>
      </c>
      <c r="BK14" s="101">
        <v>0.20300000000000001</v>
      </c>
      <c r="BL14" s="101">
        <v>0.2</v>
      </c>
      <c r="BM14" s="101"/>
    </row>
    <row r="15" spans="1:65" ht="28.8" x14ac:dyDescent="0.3">
      <c r="A15" s="54" t="s">
        <v>144</v>
      </c>
      <c r="B15" s="156" t="s">
        <v>39</v>
      </c>
      <c r="C15" s="21" t="s">
        <v>359</v>
      </c>
      <c r="D15" s="171" t="s">
        <v>363</v>
      </c>
      <c r="E15" s="172" t="s">
        <v>79</v>
      </c>
      <c r="F15" s="170" t="s">
        <v>12</v>
      </c>
      <c r="G15" s="173" t="s">
        <v>76</v>
      </c>
      <c r="H15" s="174" t="s">
        <v>75</v>
      </c>
      <c r="I15" s="157"/>
      <c r="J15" s="158"/>
      <c r="K15" s="159"/>
      <c r="L15" s="160">
        <v>0.99</v>
      </c>
      <c r="M15" s="160">
        <v>0.99</v>
      </c>
      <c r="N15" s="160">
        <v>0.99</v>
      </c>
      <c r="O15" s="160">
        <v>0.99</v>
      </c>
      <c r="P15" s="101">
        <v>0.95</v>
      </c>
      <c r="Q15" s="101">
        <v>0.94199999999999995</v>
      </c>
      <c r="R15" s="101">
        <v>0.94199999999999995</v>
      </c>
      <c r="S15" s="101">
        <v>0.94099999999999995</v>
      </c>
      <c r="T15" s="101">
        <v>0.93799999999999994</v>
      </c>
      <c r="U15" s="101">
        <v>0.93400000000000005</v>
      </c>
      <c r="V15" s="101">
        <v>0.93100000000000005</v>
      </c>
      <c r="W15" s="101">
        <v>0.92700000000000005</v>
      </c>
      <c r="X15" s="101">
        <v>0.92300000000000004</v>
      </c>
      <c r="Y15" s="101">
        <v>0.92</v>
      </c>
      <c r="Z15" s="101">
        <v>0.91700000000000004</v>
      </c>
      <c r="AA15" s="101">
        <v>0.91400000000000003</v>
      </c>
      <c r="AB15" s="101">
        <v>0.91</v>
      </c>
      <c r="AC15" s="101">
        <v>0.90600000000000003</v>
      </c>
      <c r="AD15" s="101">
        <v>0.90300000000000002</v>
      </c>
      <c r="AE15" s="101">
        <v>0.89900000000000002</v>
      </c>
      <c r="AF15" s="101">
        <v>0.89600000000000002</v>
      </c>
      <c r="AG15" s="101">
        <v>0.89300000000000002</v>
      </c>
      <c r="AH15" s="101">
        <v>0.88900000000000001</v>
      </c>
      <c r="AI15" s="101">
        <v>0.88600000000000001</v>
      </c>
      <c r="AJ15" s="101">
        <v>0.878</v>
      </c>
      <c r="AK15" s="101">
        <v>0.872</v>
      </c>
      <c r="AL15" s="101">
        <v>0.86499999999999999</v>
      </c>
      <c r="AM15" s="101">
        <v>0.85799999999999998</v>
      </c>
      <c r="AN15" s="101">
        <v>0.85099999999999998</v>
      </c>
      <c r="AO15" s="101">
        <v>0.84399999999999997</v>
      </c>
      <c r="AP15" s="101">
        <v>0.83699999999999997</v>
      </c>
      <c r="AQ15" s="101">
        <v>0.83</v>
      </c>
      <c r="AR15" s="101">
        <v>0.82399999999999995</v>
      </c>
      <c r="AS15" s="101">
        <v>0.81599999999999995</v>
      </c>
      <c r="AT15" s="101">
        <v>0.80900000000000005</v>
      </c>
      <c r="AU15" s="101">
        <v>0.80300000000000005</v>
      </c>
      <c r="AV15" s="101">
        <v>0.79600000000000004</v>
      </c>
      <c r="AW15" s="101">
        <v>0.78800000000000003</v>
      </c>
      <c r="AX15" s="101">
        <v>0.78100000000000003</v>
      </c>
      <c r="AY15" s="101">
        <v>0.77500000000000002</v>
      </c>
      <c r="AZ15" s="101">
        <v>0.76800000000000002</v>
      </c>
      <c r="BA15" s="101">
        <v>0.77</v>
      </c>
      <c r="BB15" s="101">
        <v>0.77300000000000002</v>
      </c>
      <c r="BC15" s="101">
        <v>0.77600000000000002</v>
      </c>
      <c r="BD15" s="101">
        <v>0.77900000000000003</v>
      </c>
      <c r="BE15" s="101">
        <v>0.78100000000000003</v>
      </c>
      <c r="BF15" s="101">
        <v>0.78400000000000003</v>
      </c>
      <c r="BG15" s="101">
        <v>0.78700000000000003</v>
      </c>
      <c r="BH15" s="101">
        <v>0.78900000000000003</v>
      </c>
      <c r="BI15" s="101">
        <v>0.79200000000000004</v>
      </c>
      <c r="BJ15" s="101">
        <v>0.79500000000000004</v>
      </c>
      <c r="BK15" s="101">
        <v>0.79700000000000004</v>
      </c>
      <c r="BL15" s="101">
        <v>0.8</v>
      </c>
      <c r="BM15" s="101"/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4" x14ac:dyDescent="0.3"/>
  <cols>
    <col min="1" max="1" width="10.44140625" bestFit="1" customWidth="1"/>
    <col min="2" max="2" width="16.88671875" bestFit="1" customWidth="1"/>
  </cols>
  <sheetData>
    <row r="1" spans="1:2" x14ac:dyDescent="0.3">
      <c r="A1" s="19" t="s">
        <v>63</v>
      </c>
      <c r="B1" s="19" t="s">
        <v>64</v>
      </c>
    </row>
    <row r="2" spans="1:2" x14ac:dyDescent="0.3">
      <c r="A2" s="20" t="s">
        <v>47</v>
      </c>
      <c r="B2" s="5" t="s">
        <v>48</v>
      </c>
    </row>
    <row r="3" spans="1:2" x14ac:dyDescent="0.3">
      <c r="A3" s="20" t="s">
        <v>49</v>
      </c>
      <c r="B3" s="5" t="s">
        <v>48</v>
      </c>
    </row>
    <row r="4" spans="1:2" x14ac:dyDescent="0.3">
      <c r="A4" s="21" t="s">
        <v>50</v>
      </c>
      <c r="B4" s="5" t="s">
        <v>51</v>
      </c>
    </row>
    <row r="5" spans="1:2" x14ac:dyDescent="0.3">
      <c r="A5" s="21" t="s">
        <v>50</v>
      </c>
      <c r="B5" s="5" t="s">
        <v>52</v>
      </c>
    </row>
    <row r="6" spans="1:2" x14ac:dyDescent="0.3">
      <c r="A6" s="21" t="s">
        <v>50</v>
      </c>
      <c r="B6" s="5" t="s">
        <v>53</v>
      </c>
    </row>
    <row r="7" spans="1:2" x14ac:dyDescent="0.3">
      <c r="A7" s="21" t="s">
        <v>54</v>
      </c>
      <c r="B7" s="5" t="s">
        <v>51</v>
      </c>
    </row>
    <row r="8" spans="1:2" x14ac:dyDescent="0.3">
      <c r="A8" s="21" t="s">
        <v>54</v>
      </c>
      <c r="B8" s="5" t="s">
        <v>55</v>
      </c>
    </row>
    <row r="9" spans="1:2" x14ac:dyDescent="0.3">
      <c r="A9" s="21" t="s">
        <v>54</v>
      </c>
      <c r="B9" s="5" t="s">
        <v>53</v>
      </c>
    </row>
    <row r="10" spans="1:2" x14ac:dyDescent="0.3">
      <c r="A10" s="21" t="s">
        <v>56</v>
      </c>
      <c r="B10" s="5" t="s">
        <v>53</v>
      </c>
    </row>
    <row r="11" spans="1:2" x14ac:dyDescent="0.3">
      <c r="A11" s="21" t="s">
        <v>57</v>
      </c>
      <c r="B11" s="5" t="s">
        <v>53</v>
      </c>
    </row>
    <row r="12" spans="1:2" x14ac:dyDescent="0.3">
      <c r="A12" s="21" t="s">
        <v>58</v>
      </c>
      <c r="B12" s="5" t="s">
        <v>51</v>
      </c>
    </row>
    <row r="13" spans="1:2" x14ac:dyDescent="0.3">
      <c r="A13" s="21" t="s">
        <v>58</v>
      </c>
      <c r="B13" s="5" t="s">
        <v>55</v>
      </c>
    </row>
    <row r="14" spans="1:2" x14ac:dyDescent="0.3">
      <c r="A14" s="21" t="s">
        <v>58</v>
      </c>
      <c r="B14" s="5" t="s">
        <v>53</v>
      </c>
    </row>
    <row r="15" spans="1:2" x14ac:dyDescent="0.3">
      <c r="A15" s="21" t="s">
        <v>59</v>
      </c>
      <c r="B15" s="5" t="s">
        <v>53</v>
      </c>
    </row>
    <row r="16" spans="1:2" x14ac:dyDescent="0.3">
      <c r="A16" s="21" t="s">
        <v>60</v>
      </c>
      <c r="B16" s="5" t="s">
        <v>53</v>
      </c>
    </row>
    <row r="17" spans="1:2" x14ac:dyDescent="0.3">
      <c r="A17" s="22" t="s">
        <v>61</v>
      </c>
      <c r="B17" s="5" t="s">
        <v>53</v>
      </c>
    </row>
    <row r="18" spans="1:2" x14ac:dyDescent="0.3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A2" sqref="A1:B2"/>
    </sheetView>
  </sheetViews>
  <sheetFormatPr defaultRowHeight="14.4" x14ac:dyDescent="0.3"/>
  <cols>
    <col min="1" max="1" width="25" bestFit="1" customWidth="1"/>
  </cols>
  <sheetData>
    <row r="1" spans="1:2" x14ac:dyDescent="0.3">
      <c r="A1" s="1" t="s">
        <v>19</v>
      </c>
      <c r="B1" s="1" t="s">
        <v>20</v>
      </c>
    </row>
    <row r="2" spans="1:2" x14ac:dyDescent="0.3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34"/>
  <sheetViews>
    <sheetView workbookViewId="0"/>
  </sheetViews>
  <sheetFormatPr defaultRowHeight="14.4" x14ac:dyDescent="0.3"/>
  <cols>
    <col min="2" max="2" width="41.5546875" bestFit="1" customWidth="1"/>
    <col min="3" max="3" width="16.88671875" customWidth="1"/>
    <col min="4" max="4" width="32.6640625" bestFit="1" customWidth="1"/>
    <col min="6" max="6" width="19.33203125" bestFit="1" customWidth="1"/>
  </cols>
  <sheetData>
    <row r="1" spans="1:4" ht="15" thickBot="1" x14ac:dyDescent="0.35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3">
      <c r="A2" s="54" t="s">
        <v>94</v>
      </c>
      <c r="B2" s="55" t="s">
        <v>101</v>
      </c>
      <c r="C2" s="23" t="s">
        <v>100</v>
      </c>
      <c r="D2" s="24">
        <v>1</v>
      </c>
    </row>
    <row r="3" spans="1:4" x14ac:dyDescent="0.3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3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3">
      <c r="A13" s="54" t="s">
        <v>144</v>
      </c>
      <c r="B13" s="55" t="s">
        <v>101</v>
      </c>
      <c r="C13" s="23" t="s">
        <v>100</v>
      </c>
      <c r="D13" s="24">
        <v>1</v>
      </c>
    </row>
    <row r="14" spans="1:4" x14ac:dyDescent="0.3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3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3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3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3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3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3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3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3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3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3">
      <c r="A24" s="54" t="s">
        <v>145</v>
      </c>
      <c r="B24" s="55" t="s">
        <v>101</v>
      </c>
      <c r="C24" s="23" t="s">
        <v>100</v>
      </c>
      <c r="D24" s="24">
        <v>1</v>
      </c>
    </row>
    <row r="25" spans="1:4" x14ac:dyDescent="0.3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3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3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3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3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3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3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3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3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35">
      <c r="A34" s="12" t="s">
        <v>145</v>
      </c>
      <c r="B34" s="13" t="s">
        <v>121</v>
      </c>
      <c r="C34" s="6" t="s">
        <v>120</v>
      </c>
      <c r="D3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13"/>
  <sheetViews>
    <sheetView workbookViewId="0">
      <selection activeCell="S1" sqref="S1"/>
    </sheetView>
  </sheetViews>
  <sheetFormatPr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5.88671875" bestFit="1" customWidth="1"/>
    <col min="5" max="5" width="14" customWidth="1"/>
    <col min="6" max="7" width="7.33203125" bestFit="1" customWidth="1"/>
    <col min="8" max="8" width="6.2187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11.6640625" customWidth="1"/>
    <col min="16" max="16" width="12.88671875" customWidth="1"/>
    <col min="17" max="17" width="12.33203125" customWidth="1"/>
    <col min="18" max="18" width="11.6640625" customWidth="1"/>
    <col min="19" max="19" width="19" customWidth="1"/>
  </cols>
  <sheetData>
    <row r="1" spans="1:19" x14ac:dyDescent="0.3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3">
      <c r="A2" s="11" t="s">
        <v>94</v>
      </c>
      <c r="B2" s="7" t="s">
        <v>10</v>
      </c>
      <c r="C2" s="7" t="s">
        <v>26</v>
      </c>
      <c r="D2" s="65" t="s">
        <v>99</v>
      </c>
      <c r="E2" s="65" t="s">
        <v>44</v>
      </c>
      <c r="F2" s="65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67" t="s">
        <v>17</v>
      </c>
      <c r="L2" s="67" t="s">
        <v>17</v>
      </c>
      <c r="M2" s="7" t="s">
        <v>17</v>
      </c>
      <c r="N2" s="7">
        <v>2023</v>
      </c>
      <c r="O2" s="18" t="s">
        <v>41</v>
      </c>
      <c r="P2" s="18" t="s">
        <v>41</v>
      </c>
      <c r="Q2" s="18">
        <f>5.7/100</f>
        <v>5.7000000000000002E-2</v>
      </c>
      <c r="R2" s="18">
        <f>Q2+0.001</f>
        <v>5.8000000000000003E-2</v>
      </c>
      <c r="S2" s="17">
        <f>R2+0.001</f>
        <v>5.9000000000000004E-2</v>
      </c>
    </row>
    <row r="3" spans="1:19" x14ac:dyDescent="0.3">
      <c r="A3" s="11" t="s">
        <v>94</v>
      </c>
      <c r="B3" s="7" t="s">
        <v>10</v>
      </c>
      <c r="C3" s="7" t="s">
        <v>27</v>
      </c>
      <c r="D3" s="65" t="s">
        <v>98</v>
      </c>
      <c r="E3" s="65" t="s">
        <v>44</v>
      </c>
      <c r="F3" s="65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67" t="s">
        <v>17</v>
      </c>
      <c r="L3" s="67" t="s">
        <v>17</v>
      </c>
      <c r="M3" s="7" t="s">
        <v>17</v>
      </c>
      <c r="N3" s="7">
        <v>2023</v>
      </c>
      <c r="O3" s="18" t="s">
        <v>41</v>
      </c>
      <c r="P3" s="18" t="s">
        <v>41</v>
      </c>
      <c r="Q3" s="18">
        <f>3.9/100</f>
        <v>3.9E-2</v>
      </c>
      <c r="R3" s="18">
        <f>Q3+0.001</f>
        <v>0.04</v>
      </c>
      <c r="S3" s="17">
        <f>R3+0.001</f>
        <v>4.1000000000000002E-2</v>
      </c>
    </row>
    <row r="4" spans="1:19" x14ac:dyDescent="0.3">
      <c r="A4" s="47" t="s">
        <v>94</v>
      </c>
      <c r="B4" s="65" t="s">
        <v>10</v>
      </c>
      <c r="C4" s="65" t="s">
        <v>122</v>
      </c>
      <c r="D4" s="7" t="s">
        <v>123</v>
      </c>
      <c r="E4" s="7" t="s">
        <v>45</v>
      </c>
      <c r="F4" s="65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35">
      <c r="A5" s="48" t="s">
        <v>94</v>
      </c>
      <c r="B5" s="66" t="s">
        <v>13</v>
      </c>
      <c r="C5" s="66" t="s">
        <v>124</v>
      </c>
      <c r="D5" s="13" t="s">
        <v>125</v>
      </c>
      <c r="E5" s="13" t="s">
        <v>45</v>
      </c>
      <c r="F5" s="13" t="s">
        <v>14</v>
      </c>
      <c r="G5" s="66" t="s">
        <v>14</v>
      </c>
      <c r="H5" s="66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66">
        <v>2023</v>
      </c>
      <c r="O5" s="49" t="s">
        <v>41</v>
      </c>
      <c r="P5" s="49" t="s">
        <v>41</v>
      </c>
      <c r="Q5" s="49" t="s">
        <v>41</v>
      </c>
      <c r="R5" s="49">
        <v>1E-3</v>
      </c>
      <c r="S5" s="61">
        <v>1E-3</v>
      </c>
    </row>
    <row r="6" spans="1:19" x14ac:dyDescent="0.3">
      <c r="A6" s="11" t="s">
        <v>144</v>
      </c>
      <c r="B6" s="7" t="s">
        <v>10</v>
      </c>
      <c r="C6" s="7" t="s">
        <v>26</v>
      </c>
      <c r="D6" s="65" t="s">
        <v>99</v>
      </c>
      <c r="E6" s="65" t="s">
        <v>44</v>
      </c>
      <c r="F6" s="65" t="s">
        <v>14</v>
      </c>
      <c r="G6" s="7" t="s">
        <v>14</v>
      </c>
      <c r="H6" s="7" t="s">
        <v>12</v>
      </c>
      <c r="I6" s="7" t="s">
        <v>17</v>
      </c>
      <c r="J6" s="7" t="s">
        <v>17</v>
      </c>
      <c r="K6" s="67" t="s">
        <v>17</v>
      </c>
      <c r="L6" s="67" t="s">
        <v>17</v>
      </c>
      <c r="M6" s="7" t="s">
        <v>17</v>
      </c>
      <c r="N6" s="7">
        <v>2023</v>
      </c>
      <c r="O6" s="18" t="s">
        <v>41</v>
      </c>
      <c r="P6" s="18" t="s">
        <v>41</v>
      </c>
      <c r="Q6" s="18">
        <f>3.66/100</f>
        <v>3.6600000000000001E-2</v>
      </c>
      <c r="R6" s="18">
        <f>(Q6+S6)/2</f>
        <v>4.6800000000000001E-2</v>
      </c>
      <c r="S6" s="17">
        <v>5.7000000000000002E-2</v>
      </c>
    </row>
    <row r="7" spans="1:19" x14ac:dyDescent="0.3">
      <c r="A7" s="11" t="s">
        <v>144</v>
      </c>
      <c r="B7" s="7" t="s">
        <v>10</v>
      </c>
      <c r="C7" s="7" t="s">
        <v>27</v>
      </c>
      <c r="D7" s="65" t="s">
        <v>98</v>
      </c>
      <c r="E7" s="65" t="s">
        <v>44</v>
      </c>
      <c r="F7" s="65" t="s">
        <v>14</v>
      </c>
      <c r="G7" s="7" t="s">
        <v>14</v>
      </c>
      <c r="H7" s="7" t="s">
        <v>12</v>
      </c>
      <c r="I7" s="7" t="s">
        <v>17</v>
      </c>
      <c r="J7" s="7" t="s">
        <v>17</v>
      </c>
      <c r="K7" s="67" t="s">
        <v>17</v>
      </c>
      <c r="L7" s="67" t="s">
        <v>17</v>
      </c>
      <c r="M7" s="7" t="s">
        <v>17</v>
      </c>
      <c r="N7" s="7">
        <v>2023</v>
      </c>
      <c r="O7" s="18" t="s">
        <v>41</v>
      </c>
      <c r="P7" s="18" t="s">
        <v>41</v>
      </c>
      <c r="Q7" s="18">
        <f>2.51/100</f>
        <v>2.5099999999999997E-2</v>
      </c>
      <c r="R7" s="18">
        <f>(Q7+S7)/2</f>
        <v>3.2049999999999995E-2</v>
      </c>
      <c r="S7" s="17">
        <v>3.9E-2</v>
      </c>
    </row>
    <row r="8" spans="1:19" x14ac:dyDescent="0.3">
      <c r="A8" s="47" t="s">
        <v>144</v>
      </c>
      <c r="B8" s="65" t="s">
        <v>10</v>
      </c>
      <c r="C8" s="65" t="s">
        <v>122</v>
      </c>
      <c r="D8" s="7" t="s">
        <v>123</v>
      </c>
      <c r="E8" s="7" t="s">
        <v>45</v>
      </c>
      <c r="F8" s="65" t="s">
        <v>14</v>
      </c>
      <c r="G8" s="7" t="s">
        <v>14</v>
      </c>
      <c r="H8" s="7" t="s">
        <v>12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>
        <v>2023</v>
      </c>
      <c r="O8" s="18">
        <v>1.000001E-2</v>
      </c>
      <c r="P8" s="18">
        <v>1.00001E-2</v>
      </c>
      <c r="Q8" s="18">
        <v>1.0000999999999999E-2</v>
      </c>
      <c r="R8" s="18">
        <v>1.001E-2</v>
      </c>
      <c r="S8" s="17">
        <v>1.01E-2</v>
      </c>
    </row>
    <row r="9" spans="1:19" ht="15" thickBot="1" x14ac:dyDescent="0.35">
      <c r="A9" s="48" t="s">
        <v>144</v>
      </c>
      <c r="B9" s="66" t="s">
        <v>13</v>
      </c>
      <c r="C9" s="66" t="s">
        <v>124</v>
      </c>
      <c r="D9" s="13" t="s">
        <v>125</v>
      </c>
      <c r="E9" s="13" t="s">
        <v>45</v>
      </c>
      <c r="F9" s="13" t="s">
        <v>14</v>
      </c>
      <c r="G9" s="66" t="s">
        <v>14</v>
      </c>
      <c r="H9" s="66" t="s">
        <v>12</v>
      </c>
      <c r="I9" s="13" t="s">
        <v>17</v>
      </c>
      <c r="J9" s="13" t="s">
        <v>17</v>
      </c>
      <c r="K9" s="13" t="s">
        <v>17</v>
      </c>
      <c r="L9" s="13" t="s">
        <v>17</v>
      </c>
      <c r="M9" s="13" t="s">
        <v>17</v>
      </c>
      <c r="N9" s="66">
        <v>2023</v>
      </c>
      <c r="O9" s="49" t="s">
        <v>41</v>
      </c>
      <c r="P9" s="49" t="s">
        <v>41</v>
      </c>
      <c r="Q9" s="49" t="s">
        <v>41</v>
      </c>
      <c r="R9" s="49">
        <v>1E-3</v>
      </c>
      <c r="S9" s="61">
        <v>1E-3</v>
      </c>
    </row>
    <row r="10" spans="1:19" x14ac:dyDescent="0.3">
      <c r="A10" s="11" t="s">
        <v>145</v>
      </c>
      <c r="B10" s="7" t="s">
        <v>10</v>
      </c>
      <c r="C10" s="7" t="s">
        <v>26</v>
      </c>
      <c r="D10" s="65" t="s">
        <v>99</v>
      </c>
      <c r="E10" s="65" t="s">
        <v>44</v>
      </c>
      <c r="F10" s="65" t="s">
        <v>14</v>
      </c>
      <c r="G10" s="7" t="s">
        <v>14</v>
      </c>
      <c r="H10" s="7" t="s">
        <v>12</v>
      </c>
      <c r="I10" s="7" t="s">
        <v>17</v>
      </c>
      <c r="J10" s="7" t="s">
        <v>17</v>
      </c>
      <c r="K10" s="67" t="s">
        <v>17</v>
      </c>
      <c r="L10" s="67" t="s">
        <v>17</v>
      </c>
      <c r="M10" s="7" t="s">
        <v>17</v>
      </c>
      <c r="N10" s="7">
        <v>2023</v>
      </c>
      <c r="O10" s="18" t="s">
        <v>41</v>
      </c>
      <c r="P10" s="18" t="s">
        <v>41</v>
      </c>
      <c r="Q10" s="18" t="s">
        <v>41</v>
      </c>
      <c r="R10" s="18">
        <v>1E-3</v>
      </c>
      <c r="S10" s="17">
        <v>1E-3</v>
      </c>
    </row>
    <row r="11" spans="1:19" x14ac:dyDescent="0.3">
      <c r="A11" s="11" t="s">
        <v>145</v>
      </c>
      <c r="B11" s="7" t="s">
        <v>10</v>
      </c>
      <c r="C11" s="7" t="s">
        <v>27</v>
      </c>
      <c r="D11" s="65" t="s">
        <v>98</v>
      </c>
      <c r="E11" s="65" t="s">
        <v>44</v>
      </c>
      <c r="F11" s="65" t="s">
        <v>14</v>
      </c>
      <c r="G11" s="7" t="s">
        <v>14</v>
      </c>
      <c r="H11" s="7" t="s">
        <v>12</v>
      </c>
      <c r="I11" s="7" t="s">
        <v>17</v>
      </c>
      <c r="J11" s="7" t="s">
        <v>17</v>
      </c>
      <c r="K11" s="67" t="s">
        <v>17</v>
      </c>
      <c r="L11" s="67" t="s">
        <v>17</v>
      </c>
      <c r="M11" s="7" t="s">
        <v>17</v>
      </c>
      <c r="N11" s="7">
        <v>2023</v>
      </c>
      <c r="O11" s="18" t="s">
        <v>41</v>
      </c>
      <c r="P11" s="18" t="s">
        <v>41</v>
      </c>
      <c r="Q11" s="18" t="s">
        <v>41</v>
      </c>
      <c r="R11" s="18">
        <v>1E-3</v>
      </c>
      <c r="S11" s="17">
        <v>1E-3</v>
      </c>
    </row>
    <row r="12" spans="1:19" x14ac:dyDescent="0.3">
      <c r="A12" s="47" t="s">
        <v>145</v>
      </c>
      <c r="B12" s="65" t="s">
        <v>10</v>
      </c>
      <c r="C12" s="65" t="s">
        <v>122</v>
      </c>
      <c r="D12" s="7" t="s">
        <v>123</v>
      </c>
      <c r="E12" s="7" t="s">
        <v>45</v>
      </c>
      <c r="F12" s="65" t="s">
        <v>14</v>
      </c>
      <c r="G12" s="7" t="s">
        <v>14</v>
      </c>
      <c r="H12" s="7" t="s">
        <v>12</v>
      </c>
      <c r="I12" s="7" t="s">
        <v>17</v>
      </c>
      <c r="J12" s="7" t="s">
        <v>17</v>
      </c>
      <c r="K12" s="7" t="s">
        <v>17</v>
      </c>
      <c r="L12" s="7" t="s">
        <v>17</v>
      </c>
      <c r="M12" s="7" t="s">
        <v>17</v>
      </c>
      <c r="N12" s="7">
        <v>2023</v>
      </c>
      <c r="O12" s="18" t="s">
        <v>41</v>
      </c>
      <c r="P12" s="18" t="s">
        <v>41</v>
      </c>
      <c r="Q12" s="18" t="s">
        <v>41</v>
      </c>
      <c r="R12" s="18">
        <v>1E-3</v>
      </c>
      <c r="S12" s="17">
        <v>1E-3</v>
      </c>
    </row>
    <row r="13" spans="1:19" ht="15" thickBot="1" x14ac:dyDescent="0.35">
      <c r="A13" s="48" t="s">
        <v>145</v>
      </c>
      <c r="B13" s="66" t="s">
        <v>13</v>
      </c>
      <c r="C13" s="66" t="s">
        <v>124</v>
      </c>
      <c r="D13" s="13" t="s">
        <v>125</v>
      </c>
      <c r="E13" s="13" t="s">
        <v>45</v>
      </c>
      <c r="F13" s="13" t="s">
        <v>14</v>
      </c>
      <c r="G13" s="66" t="s">
        <v>14</v>
      </c>
      <c r="H13" s="66" t="s">
        <v>12</v>
      </c>
      <c r="I13" s="13" t="s">
        <v>17</v>
      </c>
      <c r="J13" s="13" t="s">
        <v>17</v>
      </c>
      <c r="K13" s="13" t="s">
        <v>17</v>
      </c>
      <c r="L13" s="13" t="s">
        <v>17</v>
      </c>
      <c r="M13" s="13" t="s">
        <v>17</v>
      </c>
      <c r="N13" s="66">
        <v>2023</v>
      </c>
      <c r="O13" s="49" t="s">
        <v>41</v>
      </c>
      <c r="P13" s="49" t="s">
        <v>41</v>
      </c>
      <c r="Q13" s="49" t="s">
        <v>41</v>
      </c>
      <c r="R13" s="49">
        <v>1E-3</v>
      </c>
      <c r="S13" s="61">
        <v>1E-3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34"/>
  <sheetViews>
    <sheetView workbookViewId="0"/>
  </sheetViews>
  <sheetFormatPr defaultRowHeight="14.4" x14ac:dyDescent="0.3"/>
  <cols>
    <col min="1" max="1" width="8.33203125" bestFit="1" customWidth="1"/>
    <col min="2" max="2" width="34.33203125" bestFit="1" customWidth="1"/>
    <col min="3" max="3" width="16.88671875" bestFit="1" customWidth="1"/>
    <col min="4" max="4" width="37.33203125" bestFit="1" customWidth="1"/>
  </cols>
  <sheetData>
    <row r="1" spans="1:4" x14ac:dyDescent="0.3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3">
      <c r="A2" s="54" t="s">
        <v>94</v>
      </c>
      <c r="B2" s="55" t="s">
        <v>101</v>
      </c>
      <c r="C2" s="23" t="s">
        <v>100</v>
      </c>
      <c r="D2" s="24">
        <v>1</v>
      </c>
    </row>
    <row r="3" spans="1:4" x14ac:dyDescent="0.3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3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3">
      <c r="A13" s="54" t="s">
        <v>144</v>
      </c>
      <c r="B13" s="55" t="s">
        <v>101</v>
      </c>
      <c r="C13" s="23" t="s">
        <v>100</v>
      </c>
      <c r="D13" s="24">
        <v>1</v>
      </c>
    </row>
    <row r="14" spans="1:4" x14ac:dyDescent="0.3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3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3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3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3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3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3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3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3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3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3">
      <c r="A24" s="54" t="s">
        <v>145</v>
      </c>
      <c r="B24" s="55" t="s">
        <v>101</v>
      </c>
      <c r="C24" s="23" t="s">
        <v>100</v>
      </c>
      <c r="D24" s="24">
        <v>1</v>
      </c>
    </row>
    <row r="25" spans="1:4" x14ac:dyDescent="0.3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3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3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3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3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3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3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3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3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35">
      <c r="A34" s="12" t="s">
        <v>145</v>
      </c>
      <c r="B34" s="13" t="s">
        <v>121</v>
      </c>
      <c r="C34" s="6" t="s">
        <v>120</v>
      </c>
      <c r="D34" s="4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100"/>
  <sheetViews>
    <sheetView zoomScale="70" zoomScaleNormal="70" workbookViewId="0">
      <pane ySplit="1" topLeftCell="A2" activePane="bottomLeft" state="frozen"/>
      <selection pane="bottomLeft" activeCell="O1" sqref="O1"/>
    </sheetView>
  </sheetViews>
  <sheetFormatPr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27.88671875" bestFit="1" customWidth="1"/>
    <col min="5" max="5" width="20.88671875" bestFit="1" customWidth="1"/>
    <col min="6" max="6" width="10.44140625" bestFit="1" customWidth="1"/>
    <col min="7" max="7" width="8.5546875" bestFit="1" customWidth="1"/>
    <col min="8" max="8" width="8.5546875" customWidth="1"/>
    <col min="9" max="9" width="8.44140625" customWidth="1"/>
    <col min="10" max="10" width="9.21875" customWidth="1"/>
    <col min="11" max="13" width="6.109375" customWidth="1"/>
    <col min="14" max="14" width="6.88671875" customWidth="1"/>
    <col min="15" max="19" width="9.88671875" customWidth="1"/>
    <col min="20" max="20" width="20.5546875" customWidth="1"/>
  </cols>
  <sheetData>
    <row r="1" spans="1:68" ht="15" thickBot="1" x14ac:dyDescent="0.35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108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109" t="s">
        <v>267</v>
      </c>
      <c r="V1" s="109" t="s">
        <v>268</v>
      </c>
      <c r="W1" s="109" t="s">
        <v>269</v>
      </c>
      <c r="X1" s="109" t="s">
        <v>270</v>
      </c>
      <c r="Y1" s="109" t="s">
        <v>271</v>
      </c>
      <c r="Z1" s="109" t="s">
        <v>272</v>
      </c>
      <c r="AA1" s="109" t="s">
        <v>273</v>
      </c>
      <c r="AB1" s="109" t="s">
        <v>274</v>
      </c>
      <c r="AC1" s="109" t="s">
        <v>275</v>
      </c>
      <c r="AD1" s="109" t="s">
        <v>276</v>
      </c>
      <c r="AE1" s="109" t="s">
        <v>277</v>
      </c>
      <c r="AF1" s="109" t="s">
        <v>278</v>
      </c>
      <c r="AG1" s="109" t="s">
        <v>279</v>
      </c>
      <c r="AH1" s="109" t="s">
        <v>280</v>
      </c>
      <c r="AI1" s="109" t="s">
        <v>281</v>
      </c>
      <c r="AJ1" s="109" t="s">
        <v>282</v>
      </c>
      <c r="AK1" s="109" t="s">
        <v>283</v>
      </c>
      <c r="AL1" s="109" t="s">
        <v>284</v>
      </c>
      <c r="AM1" s="109" t="s">
        <v>285</v>
      </c>
      <c r="AN1" s="109" t="s">
        <v>286</v>
      </c>
      <c r="AO1" s="109" t="s">
        <v>287</v>
      </c>
      <c r="AP1" s="109" t="s">
        <v>288</v>
      </c>
      <c r="AQ1" s="109" t="s">
        <v>289</v>
      </c>
      <c r="AR1" s="109" t="s">
        <v>290</v>
      </c>
      <c r="AS1" s="109" t="s">
        <v>291</v>
      </c>
      <c r="AT1" s="109" t="s">
        <v>292</v>
      </c>
      <c r="AU1" s="109" t="s">
        <v>293</v>
      </c>
      <c r="AV1" s="109" t="s">
        <v>294</v>
      </c>
      <c r="AW1" s="109" t="s">
        <v>295</v>
      </c>
      <c r="AX1" s="109" t="s">
        <v>296</v>
      </c>
      <c r="AY1" s="109" t="s">
        <v>297</v>
      </c>
      <c r="AZ1" s="109" t="s">
        <v>298</v>
      </c>
      <c r="BA1" s="109" t="s">
        <v>299</v>
      </c>
      <c r="BB1" s="109" t="s">
        <v>300</v>
      </c>
      <c r="BC1" s="109" t="s">
        <v>301</v>
      </c>
      <c r="BD1" s="109" t="s">
        <v>302</v>
      </c>
      <c r="BE1" s="109" t="s">
        <v>303</v>
      </c>
      <c r="BF1" s="109" t="s">
        <v>304</v>
      </c>
      <c r="BG1" s="109" t="s">
        <v>305</v>
      </c>
      <c r="BH1" s="109" t="s">
        <v>306</v>
      </c>
      <c r="BI1" s="109" t="s">
        <v>307</v>
      </c>
      <c r="BJ1" s="109" t="s">
        <v>308</v>
      </c>
      <c r="BK1" s="109" t="s">
        <v>309</v>
      </c>
      <c r="BL1" s="109" t="s">
        <v>310</v>
      </c>
      <c r="BM1" s="109" t="s">
        <v>311</v>
      </c>
      <c r="BN1" s="109" t="s">
        <v>312</v>
      </c>
      <c r="BO1" s="109" t="s">
        <v>313</v>
      </c>
      <c r="BP1" s="109" t="s">
        <v>314</v>
      </c>
    </row>
    <row r="2" spans="1:68" x14ac:dyDescent="0.3">
      <c r="A2" s="69" t="s">
        <v>32</v>
      </c>
      <c r="B2" s="70" t="s">
        <v>90</v>
      </c>
      <c r="C2" s="70" t="s">
        <v>11</v>
      </c>
      <c r="D2" s="70" t="s">
        <v>142</v>
      </c>
      <c r="E2" s="70" t="s">
        <v>127</v>
      </c>
      <c r="F2" s="70" t="s">
        <v>14</v>
      </c>
      <c r="G2" s="70" t="s">
        <v>12</v>
      </c>
      <c r="H2" s="70" t="s">
        <v>14</v>
      </c>
      <c r="I2" s="70" t="s">
        <v>17</v>
      </c>
      <c r="J2" s="70" t="s">
        <v>17</v>
      </c>
      <c r="K2" s="70" t="s">
        <v>17</v>
      </c>
      <c r="L2" s="70" t="s">
        <v>17</v>
      </c>
      <c r="M2" s="70" t="s">
        <v>17</v>
      </c>
      <c r="N2" s="70">
        <v>2023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102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3">
      <c r="A3" s="71" t="s">
        <v>94</v>
      </c>
      <c r="B3" s="72" t="s">
        <v>90</v>
      </c>
      <c r="C3" s="72" t="s">
        <v>37</v>
      </c>
      <c r="D3" s="72" t="s">
        <v>128</v>
      </c>
      <c r="E3" s="72" t="s">
        <v>129</v>
      </c>
      <c r="F3" s="72" t="s">
        <v>14</v>
      </c>
      <c r="G3" s="72" t="s">
        <v>14</v>
      </c>
      <c r="H3" s="72" t="s">
        <v>12</v>
      </c>
      <c r="I3" s="72" t="s">
        <v>17</v>
      </c>
      <c r="J3" s="72" t="s">
        <v>17</v>
      </c>
      <c r="K3" s="72" t="s">
        <v>17</v>
      </c>
      <c r="L3" s="72" t="s">
        <v>17</v>
      </c>
      <c r="M3" s="72" t="s">
        <v>17</v>
      </c>
      <c r="N3" s="72">
        <v>2023</v>
      </c>
      <c r="O3" s="72">
        <v>0.05</v>
      </c>
      <c r="P3" s="72">
        <v>0.05</v>
      </c>
      <c r="Q3" s="72">
        <v>0.05</v>
      </c>
      <c r="R3" s="72">
        <v>0.05</v>
      </c>
      <c r="S3" s="72">
        <v>0.05</v>
      </c>
      <c r="T3" s="103" t="s">
        <v>315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</row>
    <row r="4" spans="1:68" x14ac:dyDescent="0.3">
      <c r="A4" s="71" t="s">
        <v>94</v>
      </c>
      <c r="B4" s="72" t="s">
        <v>90</v>
      </c>
      <c r="C4" s="72" t="s">
        <v>10</v>
      </c>
      <c r="D4" s="72" t="s">
        <v>157</v>
      </c>
      <c r="E4" s="72" t="s">
        <v>148</v>
      </c>
      <c r="F4" s="72" t="s">
        <v>14</v>
      </c>
      <c r="G4" s="72" t="s">
        <v>14</v>
      </c>
      <c r="H4" s="72" t="s">
        <v>12</v>
      </c>
      <c r="I4" s="72" t="s">
        <v>17</v>
      </c>
      <c r="J4" s="72" t="s">
        <v>17</v>
      </c>
      <c r="K4" s="72" t="s">
        <v>17</v>
      </c>
      <c r="L4" s="72" t="s">
        <v>17</v>
      </c>
      <c r="M4" s="72" t="s">
        <v>17</v>
      </c>
      <c r="N4" s="72">
        <v>2023</v>
      </c>
      <c r="O4" s="72" t="s">
        <v>41</v>
      </c>
      <c r="P4" s="72" t="s">
        <v>41</v>
      </c>
      <c r="Q4" s="72">
        <f>70.6/100</f>
        <v>0.70599999999999996</v>
      </c>
      <c r="R4" s="72">
        <f>Q4+0.001</f>
        <v>0.70699999999999996</v>
      </c>
      <c r="S4" s="72">
        <f>R4+0.001</f>
        <v>0.70799999999999996</v>
      </c>
      <c r="T4" s="103" t="s">
        <v>143</v>
      </c>
      <c r="U4" s="145">
        <v>8.9999999999999998E-4</v>
      </c>
      <c r="V4" s="145">
        <v>4.2500000000000003E-3</v>
      </c>
      <c r="W4" s="145">
        <v>1.4E-2</v>
      </c>
      <c r="X4" s="145">
        <v>2.4E-2</v>
      </c>
      <c r="Y4" s="145">
        <v>4.4499999999999998E-2</v>
      </c>
      <c r="Z4" s="145">
        <v>6.3E-2</v>
      </c>
      <c r="AA4" s="145">
        <v>8.6449999999999999E-2</v>
      </c>
      <c r="AB4" s="145">
        <v>0.11713441568749999</v>
      </c>
      <c r="AC4" s="145">
        <v>0.14313474076968699</v>
      </c>
      <c r="AD4" s="145">
        <v>0.171754497368243</v>
      </c>
      <c r="AE4" s="145">
        <v>0.20503053491144599</v>
      </c>
      <c r="AF4" s="145">
        <v>0.239569363967648</v>
      </c>
      <c r="AG4" s="145">
        <v>0.27537145305103899</v>
      </c>
      <c r="AH4" s="145">
        <v>0.30181482013865202</v>
      </c>
      <c r="AI4" s="145">
        <v>0.32814116911081398</v>
      </c>
      <c r="AJ4" s="145">
        <v>0.34824352495219502</v>
      </c>
      <c r="AK4" s="145">
        <v>0.36429341947882099</v>
      </c>
      <c r="AL4" s="145">
        <v>0.37506847050231201</v>
      </c>
      <c r="AM4" s="145">
        <v>0.38862113232555101</v>
      </c>
      <c r="AN4" s="145">
        <v>0.39957024887653703</v>
      </c>
      <c r="AO4" s="145">
        <v>0.41059629106472401</v>
      </c>
      <c r="AP4" s="145">
        <v>0.42137328346646102</v>
      </c>
      <c r="AQ4" s="145">
        <v>0.43355325956681001</v>
      </c>
      <c r="AR4" s="145">
        <v>0.44018386076799898</v>
      </c>
      <c r="AS4" s="145">
        <v>0.44735740414971198</v>
      </c>
      <c r="AT4" s="145">
        <v>0.45607420336872201</v>
      </c>
      <c r="AU4" s="145">
        <v>0.46233457414481799</v>
      </c>
      <c r="AV4" s="145">
        <v>0.46780236866875402</v>
      </c>
      <c r="AW4" s="145">
        <v>0.47465219048914298</v>
      </c>
      <c r="AX4" s="145">
        <v>0.48150201230953199</v>
      </c>
      <c r="AY4" s="145">
        <v>0.488351834129921</v>
      </c>
      <c r="AZ4" s="145">
        <v>0.49520165595030902</v>
      </c>
      <c r="BA4" s="145">
        <v>0.50205147777069803</v>
      </c>
      <c r="BB4" s="145">
        <v>0.50890129959108699</v>
      </c>
      <c r="BC4" s="145">
        <v>0.51575112141147605</v>
      </c>
      <c r="BD4" s="145">
        <v>0.52260094323186501</v>
      </c>
      <c r="BE4" s="145">
        <v>0.52945076505225397</v>
      </c>
      <c r="BF4" s="145">
        <v>0.53630058687264204</v>
      </c>
      <c r="BG4" s="145">
        <v>0.54315040869303099</v>
      </c>
      <c r="BH4" s="145">
        <v>0.55000023051341995</v>
      </c>
      <c r="BI4" s="145">
        <v>0.55685005233380902</v>
      </c>
      <c r="BJ4" s="145">
        <v>0.56369987415419798</v>
      </c>
      <c r="BK4" s="145">
        <v>0.57054969597458705</v>
      </c>
      <c r="BL4" s="145">
        <v>0.577399517794976</v>
      </c>
      <c r="BM4" s="145">
        <v>0.58424933961536396</v>
      </c>
      <c r="BN4" s="145">
        <v>0.59109916143575303</v>
      </c>
      <c r="BO4" s="145">
        <v>0.59794898325614199</v>
      </c>
      <c r="BP4" s="145">
        <v>0.60479880507653105</v>
      </c>
    </row>
    <row r="5" spans="1:68" x14ac:dyDescent="0.3">
      <c r="A5" s="71" t="s">
        <v>94</v>
      </c>
      <c r="B5" s="72" t="s">
        <v>90</v>
      </c>
      <c r="C5" s="72" t="s">
        <v>10</v>
      </c>
      <c r="D5" s="72" t="s">
        <v>158</v>
      </c>
      <c r="E5" s="72" t="s">
        <v>149</v>
      </c>
      <c r="F5" s="72" t="s">
        <v>14</v>
      </c>
      <c r="G5" s="72" t="s">
        <v>14</v>
      </c>
      <c r="H5" s="72" t="s">
        <v>12</v>
      </c>
      <c r="I5" s="72" t="s">
        <v>17</v>
      </c>
      <c r="J5" s="72" t="s">
        <v>17</v>
      </c>
      <c r="K5" s="72" t="s">
        <v>17</v>
      </c>
      <c r="L5" s="72" t="s">
        <v>17</v>
      </c>
      <c r="M5" s="72" t="s">
        <v>17</v>
      </c>
      <c r="N5" s="72">
        <v>2023</v>
      </c>
      <c r="O5" s="72" t="s">
        <v>41</v>
      </c>
      <c r="P5" s="72" t="s">
        <v>41</v>
      </c>
      <c r="Q5" s="72">
        <f>93.9/100</f>
        <v>0.93900000000000006</v>
      </c>
      <c r="R5" s="72">
        <f t="shared" ref="R5:S5" si="0">Q5+0.001</f>
        <v>0.94000000000000006</v>
      </c>
      <c r="S5" s="72">
        <f t="shared" si="0"/>
        <v>0.94100000000000006</v>
      </c>
      <c r="T5" s="103" t="s">
        <v>143</v>
      </c>
      <c r="U5" s="145">
        <v>1E-3</v>
      </c>
      <c r="V5" s="145">
        <v>7.0000000000000001E-3</v>
      </c>
      <c r="W5" s="145">
        <v>2.4E-2</v>
      </c>
      <c r="X5" s="145">
        <v>3.7999999999999999E-2</v>
      </c>
      <c r="Y5" s="145">
        <v>6.9000000000000006E-2</v>
      </c>
      <c r="Z5" s="145">
        <v>9.8000000000000004E-2</v>
      </c>
      <c r="AA5" s="145">
        <v>0.13489999999999999</v>
      </c>
      <c r="AB5" s="145">
        <v>0.1825</v>
      </c>
      <c r="AC5" s="145">
        <v>0.221999999999999</v>
      </c>
      <c r="AD5" s="145">
        <v>0.26600000000000001</v>
      </c>
      <c r="AE5" s="145">
        <v>0.31979999999999997</v>
      </c>
      <c r="AF5" s="145">
        <v>0.376</v>
      </c>
      <c r="AG5" s="145">
        <v>0.43459999999999999</v>
      </c>
      <c r="AH5" s="145">
        <v>0.47309999999999902</v>
      </c>
      <c r="AI5" s="145">
        <v>0.51122500000000004</v>
      </c>
      <c r="AJ5" s="145">
        <v>0.53676000000000001</v>
      </c>
      <c r="AK5" s="145">
        <v>0.55340999999999996</v>
      </c>
      <c r="AL5" s="145">
        <v>0.56000000000000005</v>
      </c>
      <c r="AM5" s="145">
        <v>0.57199999999999995</v>
      </c>
      <c r="AN5" s="145">
        <v>0.57799999999999996</v>
      </c>
      <c r="AO5" s="145">
        <v>0.58399999999999996</v>
      </c>
      <c r="AP5" s="145">
        <v>0.59</v>
      </c>
      <c r="AQ5" s="145">
        <v>0.59799999999999998</v>
      </c>
      <c r="AR5" s="145">
        <v>0.60199999999999998</v>
      </c>
      <c r="AS5" s="145">
        <v>0.60699999999999998</v>
      </c>
      <c r="AT5" s="145">
        <v>0.61499999999999999</v>
      </c>
      <c r="AU5" s="145">
        <v>0.61799999999999999</v>
      </c>
      <c r="AV5" s="145">
        <v>0.62</v>
      </c>
      <c r="AW5" s="145">
        <v>0.62439999999999996</v>
      </c>
      <c r="AX5" s="145">
        <v>0.62879999999999903</v>
      </c>
      <c r="AY5" s="145">
        <v>0.63319999999999899</v>
      </c>
      <c r="AZ5" s="145">
        <v>0.63759999999999895</v>
      </c>
      <c r="BA5" s="145">
        <v>0.64199999999999902</v>
      </c>
      <c r="BB5" s="145">
        <v>0.64639999999999898</v>
      </c>
      <c r="BC5" s="145">
        <v>0.65079999999999905</v>
      </c>
      <c r="BD5" s="145">
        <v>0.65519999999999901</v>
      </c>
      <c r="BE5" s="145">
        <v>0.65959999999999896</v>
      </c>
      <c r="BF5" s="145">
        <v>0.66399999999999904</v>
      </c>
      <c r="BG5" s="145">
        <v>0.66839999999999899</v>
      </c>
      <c r="BH5" s="145">
        <v>0.67279999999999895</v>
      </c>
      <c r="BI5" s="145">
        <v>0.67719999999999902</v>
      </c>
      <c r="BJ5" s="145">
        <v>0.68159999999999898</v>
      </c>
      <c r="BK5" s="145">
        <v>0.68599999999999905</v>
      </c>
      <c r="BL5" s="145">
        <v>0.69039999999999901</v>
      </c>
      <c r="BM5" s="145">
        <v>0.69479999999999897</v>
      </c>
      <c r="BN5" s="145">
        <v>0.69919999999999904</v>
      </c>
      <c r="BO5" s="145">
        <v>0.703599999999999</v>
      </c>
      <c r="BP5" s="145">
        <v>0.70799999999999896</v>
      </c>
    </row>
    <row r="6" spans="1:68" x14ac:dyDescent="0.3">
      <c r="A6" s="71" t="s">
        <v>94</v>
      </c>
      <c r="B6" s="72" t="s">
        <v>90</v>
      </c>
      <c r="C6" s="72" t="s">
        <v>10</v>
      </c>
      <c r="D6" s="72" t="s">
        <v>159</v>
      </c>
      <c r="E6" s="72" t="s">
        <v>150</v>
      </c>
      <c r="F6" s="72" t="s">
        <v>14</v>
      </c>
      <c r="G6" s="72" t="s">
        <v>14</v>
      </c>
      <c r="H6" s="72" t="s">
        <v>12</v>
      </c>
      <c r="I6" s="72" t="s">
        <v>17</v>
      </c>
      <c r="J6" s="72" t="s">
        <v>17</v>
      </c>
      <c r="K6" s="72" t="s">
        <v>17</v>
      </c>
      <c r="L6" s="72" t="s">
        <v>17</v>
      </c>
      <c r="M6" s="72" t="s">
        <v>17</v>
      </c>
      <c r="N6" s="72">
        <v>2023</v>
      </c>
      <c r="O6" s="72" t="s">
        <v>41</v>
      </c>
      <c r="P6" s="72" t="s">
        <v>41</v>
      </c>
      <c r="Q6" s="72">
        <f>93.9/100</f>
        <v>0.93900000000000006</v>
      </c>
      <c r="R6" s="72">
        <f t="shared" ref="R6:S6" si="1">Q6+0.001</f>
        <v>0.94000000000000006</v>
      </c>
      <c r="S6" s="72">
        <f t="shared" si="1"/>
        <v>0.94100000000000006</v>
      </c>
      <c r="T6" s="103" t="s">
        <v>143</v>
      </c>
      <c r="U6" s="145">
        <v>1.0322580645161291E-3</v>
      </c>
      <c r="V6" s="145">
        <v>1.9354838709677419E-3</v>
      </c>
      <c r="W6" s="145">
        <v>5.1612903225806452E-3</v>
      </c>
      <c r="X6" s="145">
        <v>1.2903225806451613E-2</v>
      </c>
      <c r="Y6" s="145">
        <v>2.5806451612903226E-2</v>
      </c>
      <c r="Z6" s="145">
        <v>3.6129032258064513E-2</v>
      </c>
      <c r="AA6" s="145">
        <v>4.9032258064516124E-2</v>
      </c>
      <c r="AB6" s="145">
        <v>6.6798492096773548E-2</v>
      </c>
      <c r="AC6" s="145">
        <v>8.2928363276612266E-2</v>
      </c>
      <c r="AD6" s="145">
        <v>0.10001160611159483</v>
      </c>
      <c r="AE6" s="145">
        <v>0.11646589654566904</v>
      </c>
      <c r="AF6" s="145">
        <v>0.13308222959393162</v>
      </c>
      <c r="AG6" s="145">
        <v>0.14986181432526258</v>
      </c>
      <c r="AH6" s="145">
        <v>0.16842534229329548</v>
      </c>
      <c r="AI6" s="145">
        <v>0.18717075899564967</v>
      </c>
      <c r="AJ6" s="145">
        <v>0.20609941923147096</v>
      </c>
      <c r="AK6" s="145">
        <v>0.22603463091308643</v>
      </c>
      <c r="AL6" s="145">
        <v>0.24533798839306387</v>
      </c>
      <c r="AM6" s="145">
        <v>0.26482872858206841</v>
      </c>
      <c r="AN6" s="145">
        <v>0.28534257774590194</v>
      </c>
      <c r="AO6" s="145">
        <v>0.30605494468315936</v>
      </c>
      <c r="AP6" s="145">
        <v>0.32612460249409486</v>
      </c>
      <c r="AQ6" s="145">
        <v>0.34723421823692968</v>
      </c>
      <c r="AR6" s="145">
        <v>0.35918415682064447</v>
      </c>
      <c r="AS6" s="145">
        <v>0.37124491393474063</v>
      </c>
      <c r="AT6" s="145">
        <v>0.38341729901605681</v>
      </c>
      <c r="AU6" s="145">
        <v>0.39570212682533801</v>
      </c>
      <c r="AV6" s="145">
        <v>0.40723191914517221</v>
      </c>
      <c r="AW6" s="152">
        <v>0.41923145932682127</v>
      </c>
      <c r="AX6" s="145">
        <v>0.43123099950846966</v>
      </c>
      <c r="AY6" s="145">
        <v>0.44323053969011805</v>
      </c>
      <c r="AZ6" s="145">
        <v>0.45523007987176639</v>
      </c>
      <c r="BA6" s="145">
        <v>0.46722962005341545</v>
      </c>
      <c r="BB6" s="145">
        <v>0.47922916023506384</v>
      </c>
      <c r="BC6" s="145">
        <v>0.49122870041671224</v>
      </c>
      <c r="BD6" s="145">
        <v>0.50322824059836069</v>
      </c>
      <c r="BE6" s="145">
        <v>0.51522778078000964</v>
      </c>
      <c r="BF6" s="145">
        <v>0.52722732096165803</v>
      </c>
      <c r="BG6" s="145">
        <v>0.53922686114330642</v>
      </c>
      <c r="BH6" s="145">
        <v>0.55122640132495482</v>
      </c>
      <c r="BI6" s="145">
        <v>0.56322594150660321</v>
      </c>
      <c r="BJ6" s="145">
        <v>0.57522548168825227</v>
      </c>
      <c r="BK6" s="145">
        <v>0.58722502186990055</v>
      </c>
      <c r="BL6" s="145">
        <v>0.59922456205154906</v>
      </c>
      <c r="BM6" s="145">
        <v>0.61122410223319745</v>
      </c>
      <c r="BN6" s="145">
        <v>0.6232236424148464</v>
      </c>
      <c r="BO6" s="145">
        <v>0.6232236424148464</v>
      </c>
      <c r="BP6" s="145">
        <v>0.6232236424148464</v>
      </c>
    </row>
    <row r="7" spans="1:68" x14ac:dyDescent="0.3">
      <c r="A7" s="71" t="s">
        <v>94</v>
      </c>
      <c r="B7" s="72" t="s">
        <v>90</v>
      </c>
      <c r="C7" s="72" t="s">
        <v>11</v>
      </c>
      <c r="D7" s="72" t="s">
        <v>160</v>
      </c>
      <c r="E7" s="72" t="s">
        <v>151</v>
      </c>
      <c r="F7" s="72" t="s">
        <v>14</v>
      </c>
      <c r="G7" s="72" t="s">
        <v>14</v>
      </c>
      <c r="H7" s="72" t="s">
        <v>12</v>
      </c>
      <c r="I7" s="72" t="s">
        <v>17</v>
      </c>
      <c r="J7" s="72" t="s">
        <v>17</v>
      </c>
      <c r="K7" s="72" t="s">
        <v>17</v>
      </c>
      <c r="L7" s="72" t="s">
        <v>17</v>
      </c>
      <c r="M7" s="72" t="s">
        <v>17</v>
      </c>
      <c r="N7" s="72">
        <v>2023</v>
      </c>
      <c r="O7" s="72" t="s">
        <v>41</v>
      </c>
      <c r="P7" s="72">
        <v>1</v>
      </c>
      <c r="Q7" s="72">
        <v>1</v>
      </c>
      <c r="R7" s="72">
        <v>1</v>
      </c>
      <c r="S7" s="72">
        <v>1</v>
      </c>
      <c r="T7" s="103" t="s">
        <v>143</v>
      </c>
      <c r="U7" s="145">
        <v>5.0000000000000001E-3</v>
      </c>
      <c r="V7" s="145">
        <v>8.0000000000000002E-3</v>
      </c>
      <c r="W7" s="145">
        <v>1.4999999999999999E-2</v>
      </c>
      <c r="X7" s="145">
        <v>4.4999999999999998E-2</v>
      </c>
      <c r="Y7" s="145">
        <v>0.08</v>
      </c>
      <c r="Z7" s="145">
        <v>0.15</v>
      </c>
      <c r="AA7" s="145">
        <v>0.23</v>
      </c>
      <c r="AB7" s="145">
        <v>0.31</v>
      </c>
      <c r="AC7" s="145">
        <v>0.39</v>
      </c>
      <c r="AD7" s="145">
        <v>0.48</v>
      </c>
      <c r="AE7" s="145">
        <v>0.56999999999999995</v>
      </c>
      <c r="AF7" s="145">
        <v>0.63</v>
      </c>
      <c r="AG7" s="145">
        <v>0.68</v>
      </c>
      <c r="AH7" s="145">
        <v>0.72</v>
      </c>
      <c r="AI7" s="145">
        <v>0.75</v>
      </c>
      <c r="AJ7" s="145">
        <v>0.79</v>
      </c>
      <c r="AK7" s="145">
        <v>0.81</v>
      </c>
      <c r="AL7" s="145">
        <v>0.83</v>
      </c>
      <c r="AM7" s="145">
        <v>0.85</v>
      </c>
      <c r="AN7" s="145">
        <v>0.86</v>
      </c>
      <c r="AO7" s="145">
        <v>0.86399999999999999</v>
      </c>
      <c r="AP7" s="145">
        <v>0.87</v>
      </c>
      <c r="AQ7" s="145">
        <v>0.875</v>
      </c>
      <c r="AR7" s="145">
        <v>0.89</v>
      </c>
      <c r="AS7" s="145">
        <v>0.89200000000000002</v>
      </c>
      <c r="AT7" s="145">
        <v>0.89500000000000002</v>
      </c>
      <c r="AU7" s="145">
        <v>0.89800000000000002</v>
      </c>
      <c r="AV7" s="145">
        <v>0.9</v>
      </c>
      <c r="AW7" s="145">
        <v>0.90500000000000003</v>
      </c>
      <c r="AX7" s="145">
        <v>0.91</v>
      </c>
      <c r="AY7" s="145">
        <v>0.91500000000000004</v>
      </c>
      <c r="AZ7" s="145">
        <v>0.92</v>
      </c>
      <c r="BA7" s="145">
        <v>0.92500000000000004</v>
      </c>
      <c r="BB7" s="145">
        <v>0.93</v>
      </c>
      <c r="BC7" s="145">
        <v>0.93500000000000005</v>
      </c>
      <c r="BD7" s="145">
        <v>0.94</v>
      </c>
      <c r="BE7" s="145">
        <v>0.94499999999999995</v>
      </c>
      <c r="BF7" s="145">
        <v>0.95</v>
      </c>
      <c r="BG7" s="145">
        <v>0.95499999999999996</v>
      </c>
      <c r="BH7" s="145">
        <v>0.96</v>
      </c>
      <c r="BI7" s="145">
        <v>0.96499999999999997</v>
      </c>
      <c r="BJ7" s="145">
        <v>0.97</v>
      </c>
      <c r="BK7" s="145">
        <v>0.97499999999999998</v>
      </c>
      <c r="BL7" s="145">
        <v>0.98</v>
      </c>
      <c r="BM7" s="145">
        <v>0.98</v>
      </c>
      <c r="BN7" s="145">
        <v>0.98</v>
      </c>
      <c r="BO7" s="145">
        <v>0.98</v>
      </c>
      <c r="BP7" s="145">
        <v>0.98</v>
      </c>
    </row>
    <row r="8" spans="1:68" x14ac:dyDescent="0.3">
      <c r="A8" s="71" t="s">
        <v>94</v>
      </c>
      <c r="B8" s="72" t="s">
        <v>90</v>
      </c>
      <c r="C8" s="72" t="s">
        <v>11</v>
      </c>
      <c r="D8" s="72" t="s">
        <v>161</v>
      </c>
      <c r="E8" s="72" t="s">
        <v>127</v>
      </c>
      <c r="F8" s="72" t="s">
        <v>14</v>
      </c>
      <c r="G8" s="72" t="s">
        <v>14</v>
      </c>
      <c r="H8" s="72" t="s">
        <v>12</v>
      </c>
      <c r="I8" s="72" t="s">
        <v>17</v>
      </c>
      <c r="J8" s="72" t="s">
        <v>17</v>
      </c>
      <c r="K8" s="72" t="s">
        <v>17</v>
      </c>
      <c r="L8" s="72" t="s">
        <v>17</v>
      </c>
      <c r="M8" s="72" t="s">
        <v>17</v>
      </c>
      <c r="N8" s="72">
        <v>2023</v>
      </c>
      <c r="O8" s="72" t="s">
        <v>41</v>
      </c>
      <c r="P8" s="72" t="s">
        <v>41</v>
      </c>
      <c r="Q8" s="72">
        <f>46.9/100</f>
        <v>0.46899999999999997</v>
      </c>
      <c r="R8" s="72">
        <f t="shared" ref="R8:S8" si="2">Q8+0.001</f>
        <v>0.47</v>
      </c>
      <c r="S8" s="72">
        <f t="shared" si="2"/>
        <v>0.47099999999999997</v>
      </c>
      <c r="T8" s="103" t="s">
        <v>143</v>
      </c>
      <c r="U8" s="145">
        <v>8.0000000000000004E-4</v>
      </c>
      <c r="V8" s="145">
        <v>1.5E-3</v>
      </c>
      <c r="W8" s="145">
        <v>4.0000000000000001E-3</v>
      </c>
      <c r="X8" s="145">
        <v>0.01</v>
      </c>
      <c r="Y8" s="145">
        <v>0.02</v>
      </c>
      <c r="Z8" s="145">
        <v>2.8000000000000001E-2</v>
      </c>
      <c r="AA8" s="145">
        <v>3.7999999999999999E-2</v>
      </c>
      <c r="AB8" s="145">
        <v>5.17688313749999E-2</v>
      </c>
      <c r="AC8" s="145">
        <v>6.4269481539374895E-2</v>
      </c>
      <c r="AD8" s="145">
        <v>7.7508994736486203E-2</v>
      </c>
      <c r="AE8" s="145">
        <v>9.0261069822893794E-2</v>
      </c>
      <c r="AF8" s="145">
        <v>0.10313872793529701</v>
      </c>
      <c r="AG8" s="145">
        <v>0.116142906102078</v>
      </c>
      <c r="AH8" s="145">
        <v>0.13052964027730399</v>
      </c>
      <c r="AI8" s="145">
        <v>0.145057338221628</v>
      </c>
      <c r="AJ8" s="145">
        <v>0.15972704990438999</v>
      </c>
      <c r="AK8" s="145">
        <v>0.17517683895764199</v>
      </c>
      <c r="AL8" s="145">
        <v>0.190136941004624</v>
      </c>
      <c r="AM8" s="145">
        <v>0.20524226465110301</v>
      </c>
      <c r="AN8" s="145">
        <v>0.22114049775307401</v>
      </c>
      <c r="AO8" s="145">
        <v>0.23719258212944799</v>
      </c>
      <c r="AP8" s="145">
        <v>0.25274656693292302</v>
      </c>
      <c r="AQ8" s="145">
        <v>0.26910651913361999</v>
      </c>
      <c r="AR8" s="145">
        <v>0.27836772153599898</v>
      </c>
      <c r="AS8" s="145">
        <v>0.28771480829942397</v>
      </c>
      <c r="AT8" s="145">
        <v>0.29714840673744403</v>
      </c>
      <c r="AU8" s="145">
        <v>0.30666914828963698</v>
      </c>
      <c r="AV8" s="145">
        <v>0.31560473733750799</v>
      </c>
      <c r="AW8" s="145">
        <v>0.324904380978286</v>
      </c>
      <c r="AX8" s="145">
        <v>0.33420402461906401</v>
      </c>
      <c r="AY8" s="145">
        <v>0.34350366825984102</v>
      </c>
      <c r="AZ8" s="145">
        <v>0.35280331190061898</v>
      </c>
      <c r="BA8" s="145">
        <v>0.36210295554139699</v>
      </c>
      <c r="BB8" s="145">
        <v>0.371402599182174</v>
      </c>
      <c r="BC8" s="145">
        <v>0.38070224282295201</v>
      </c>
      <c r="BD8" s="145">
        <v>0.39000188646372902</v>
      </c>
      <c r="BE8" s="145">
        <v>0.39930153010450697</v>
      </c>
      <c r="BF8" s="145">
        <v>0.40860117374528498</v>
      </c>
      <c r="BG8" s="145">
        <v>0.417900817386062</v>
      </c>
      <c r="BH8" s="145">
        <v>0.42720046102684001</v>
      </c>
      <c r="BI8" s="145">
        <v>0.43650010466761702</v>
      </c>
      <c r="BJ8" s="145">
        <v>0.44579974830839503</v>
      </c>
      <c r="BK8" s="145">
        <v>0.45509939194917298</v>
      </c>
      <c r="BL8" s="145">
        <v>0.46439903558994999</v>
      </c>
      <c r="BM8" s="145">
        <v>0.473698679230728</v>
      </c>
      <c r="BN8" s="145">
        <v>0.48299832287150601</v>
      </c>
      <c r="BO8" s="145">
        <v>0.49229796651228303</v>
      </c>
      <c r="BP8" s="145">
        <v>0.50159761015306104</v>
      </c>
    </row>
    <row r="9" spans="1:68" x14ac:dyDescent="0.3">
      <c r="A9" s="71" t="s">
        <v>94</v>
      </c>
      <c r="B9" s="72" t="s">
        <v>90</v>
      </c>
      <c r="C9" s="72" t="s">
        <v>11</v>
      </c>
      <c r="D9" s="72" t="s">
        <v>126</v>
      </c>
      <c r="E9" s="72" t="s">
        <v>152</v>
      </c>
      <c r="F9" s="72" t="s">
        <v>14</v>
      </c>
      <c r="G9" s="72" t="s">
        <v>14</v>
      </c>
      <c r="H9" s="72" t="s">
        <v>12</v>
      </c>
      <c r="I9" s="72" t="s">
        <v>17</v>
      </c>
      <c r="J9" s="72" t="s">
        <v>17</v>
      </c>
      <c r="K9" s="72" t="s">
        <v>17</v>
      </c>
      <c r="L9" s="72" t="s">
        <v>17</v>
      </c>
      <c r="M9" s="72" t="s">
        <v>17</v>
      </c>
      <c r="N9" s="72">
        <v>2023</v>
      </c>
      <c r="O9" s="72" t="s">
        <v>41</v>
      </c>
      <c r="P9" s="72" t="s">
        <v>41</v>
      </c>
      <c r="Q9" s="72">
        <f>46.9/100</f>
        <v>0.46899999999999997</v>
      </c>
      <c r="R9" s="72">
        <f t="shared" ref="R9:S9" si="3">Q9+0.001</f>
        <v>0.47</v>
      </c>
      <c r="S9" s="72">
        <f t="shared" si="3"/>
        <v>0.47099999999999997</v>
      </c>
      <c r="T9" s="103" t="s">
        <v>143</v>
      </c>
      <c r="U9" s="145">
        <v>8.0000000000000004E-4</v>
      </c>
      <c r="V9" s="145">
        <v>1.5E-3</v>
      </c>
      <c r="W9" s="145">
        <v>4.0000000000000001E-3</v>
      </c>
      <c r="X9" s="145">
        <v>0.01</v>
      </c>
      <c r="Y9" s="145">
        <v>0.02</v>
      </c>
      <c r="Z9" s="145">
        <v>2.8000000000000001E-2</v>
      </c>
      <c r="AA9" s="145">
        <v>3.7999999999999999E-2</v>
      </c>
      <c r="AB9" s="145">
        <v>5.17688313749999E-2</v>
      </c>
      <c r="AC9" s="145">
        <v>6.4269481539374895E-2</v>
      </c>
      <c r="AD9" s="145">
        <v>7.7508994736486203E-2</v>
      </c>
      <c r="AE9" s="145">
        <v>9.0261069822893794E-2</v>
      </c>
      <c r="AF9" s="145">
        <v>0.10313872793529701</v>
      </c>
      <c r="AG9" s="145">
        <v>0.116142906102078</v>
      </c>
      <c r="AH9" s="145">
        <v>0.13052964027730399</v>
      </c>
      <c r="AI9" s="145">
        <v>0.145057338221628</v>
      </c>
      <c r="AJ9" s="145">
        <v>0.15972704990438999</v>
      </c>
      <c r="AK9" s="145">
        <v>0.17517683895764199</v>
      </c>
      <c r="AL9" s="145">
        <v>0.190136941004624</v>
      </c>
      <c r="AM9" s="145">
        <v>0.20524226465110301</v>
      </c>
      <c r="AN9" s="145">
        <v>0.22114049775307401</v>
      </c>
      <c r="AO9" s="145">
        <v>0.23719258212944799</v>
      </c>
      <c r="AP9" s="145">
        <v>0.25274656693292302</v>
      </c>
      <c r="AQ9" s="145">
        <v>0.26910651913361999</v>
      </c>
      <c r="AR9" s="145">
        <v>0.27836772153599898</v>
      </c>
      <c r="AS9" s="145">
        <v>0.28771480829942397</v>
      </c>
      <c r="AT9" s="145">
        <v>0.29714840673744403</v>
      </c>
      <c r="AU9" s="145">
        <v>0.30666914828963698</v>
      </c>
      <c r="AV9" s="145">
        <v>0.31560473733750799</v>
      </c>
      <c r="AW9" s="145">
        <v>0.324904380978286</v>
      </c>
      <c r="AX9" s="145">
        <v>0.33420402461906401</v>
      </c>
      <c r="AY9" s="145">
        <v>0.34350366825984102</v>
      </c>
      <c r="AZ9" s="145">
        <v>0.35280331190061898</v>
      </c>
      <c r="BA9" s="145">
        <v>0.36210295554139699</v>
      </c>
      <c r="BB9" s="145">
        <v>0.371402599182174</v>
      </c>
      <c r="BC9" s="145">
        <v>0.38070224282295201</v>
      </c>
      <c r="BD9" s="145">
        <v>0.39000188646372902</v>
      </c>
      <c r="BE9" s="145">
        <v>0.39930153010450697</v>
      </c>
      <c r="BF9" s="145">
        <v>0.40860117374528498</v>
      </c>
      <c r="BG9" s="145">
        <v>0.417900817386062</v>
      </c>
      <c r="BH9" s="145">
        <v>0.42720046102684001</v>
      </c>
      <c r="BI9" s="145">
        <v>0.43650010466761702</v>
      </c>
      <c r="BJ9" s="145">
        <v>0.44579974830839503</v>
      </c>
      <c r="BK9" s="145">
        <v>0.45509939194917298</v>
      </c>
      <c r="BL9" s="145">
        <v>0.46439903558994999</v>
      </c>
      <c r="BM9" s="145">
        <v>0.473698679230728</v>
      </c>
      <c r="BN9" s="145">
        <v>0.48299832287150601</v>
      </c>
      <c r="BO9" s="145">
        <v>0.49229796651228303</v>
      </c>
      <c r="BP9" s="145">
        <v>0.50159761015306104</v>
      </c>
    </row>
    <row r="10" spans="1:68" x14ac:dyDescent="0.3">
      <c r="A10" s="71" t="s">
        <v>94</v>
      </c>
      <c r="B10" s="72" t="s">
        <v>90</v>
      </c>
      <c r="C10" s="72" t="s">
        <v>11</v>
      </c>
      <c r="D10" s="72" t="s">
        <v>162</v>
      </c>
      <c r="E10" s="72" t="s">
        <v>153</v>
      </c>
      <c r="F10" s="72" t="s">
        <v>14</v>
      </c>
      <c r="G10" s="72" t="s">
        <v>14</v>
      </c>
      <c r="H10" s="72" t="s">
        <v>12</v>
      </c>
      <c r="I10" s="72" t="s">
        <v>17</v>
      </c>
      <c r="J10" s="72" t="s">
        <v>17</v>
      </c>
      <c r="K10" s="72" t="s">
        <v>17</v>
      </c>
      <c r="L10" s="72" t="s">
        <v>17</v>
      </c>
      <c r="M10" s="72" t="s">
        <v>17</v>
      </c>
      <c r="N10" s="72">
        <v>2023</v>
      </c>
      <c r="O10" s="72" t="s">
        <v>41</v>
      </c>
      <c r="P10" s="72" t="s">
        <v>41</v>
      </c>
      <c r="Q10" s="72">
        <f>43.5/100</f>
        <v>0.435</v>
      </c>
      <c r="R10" s="72">
        <f t="shared" ref="R10:S10" si="4">Q10+0.001</f>
        <v>0.436</v>
      </c>
      <c r="S10" s="72">
        <f t="shared" si="4"/>
        <v>0.437</v>
      </c>
      <c r="T10" s="103" t="s">
        <v>143</v>
      </c>
      <c r="U10" s="145">
        <v>4.9999999999999897E-3</v>
      </c>
      <c r="V10" s="145">
        <v>8.0000000000000002E-3</v>
      </c>
      <c r="W10" s="145">
        <v>0.01</v>
      </c>
      <c r="X10" s="145">
        <v>1.6E-2</v>
      </c>
      <c r="Y10" s="145">
        <v>2.3E-2</v>
      </c>
      <c r="Z10" s="145">
        <v>2.7E-2</v>
      </c>
      <c r="AA10" s="145">
        <v>3.6999999999999901E-2</v>
      </c>
      <c r="AB10" s="145">
        <v>4.2999999999999997E-2</v>
      </c>
      <c r="AC10" s="145">
        <v>5.1999999999999998E-2</v>
      </c>
      <c r="AD10" s="145">
        <v>6.5000000000000002E-2</v>
      </c>
      <c r="AE10" s="145">
        <v>7.8E-2</v>
      </c>
      <c r="AF10" s="145">
        <v>0.09</v>
      </c>
      <c r="AG10" s="145">
        <v>0.10199999999999999</v>
      </c>
      <c r="AH10" s="145">
        <v>0.11799999999999999</v>
      </c>
      <c r="AI10" s="145">
        <v>0.13</v>
      </c>
      <c r="AJ10" s="145">
        <v>0.14000000000000001</v>
      </c>
      <c r="AK10" s="145">
        <v>0.158</v>
      </c>
      <c r="AL10" s="145">
        <v>0.17199999999999999</v>
      </c>
      <c r="AM10" s="145">
        <v>0.19</v>
      </c>
      <c r="AN10" s="145">
        <v>0.2205</v>
      </c>
      <c r="AO10" s="145">
        <v>0.2535</v>
      </c>
      <c r="AP10" s="145">
        <v>0.28849999999999998</v>
      </c>
      <c r="AQ10" s="145">
        <v>0.32150000000000001</v>
      </c>
      <c r="AR10" s="145">
        <v>0.34</v>
      </c>
      <c r="AS10" s="145">
        <v>0.35</v>
      </c>
      <c r="AT10" s="145">
        <v>0.36199999999999999</v>
      </c>
      <c r="AU10" s="145">
        <v>0.3695</v>
      </c>
      <c r="AV10" s="145">
        <v>0.375</v>
      </c>
      <c r="AW10" s="145">
        <v>0.38569999999999999</v>
      </c>
      <c r="AX10" s="145">
        <v>0.39639999999999997</v>
      </c>
      <c r="AY10" s="145">
        <v>0.40709999999999902</v>
      </c>
      <c r="AZ10" s="145">
        <v>0.41779999999999901</v>
      </c>
      <c r="BA10" s="145">
        <v>0.42849999999999899</v>
      </c>
      <c r="BB10" s="145">
        <v>0.43919999999999898</v>
      </c>
      <c r="BC10" s="145">
        <v>0.44989999999999902</v>
      </c>
      <c r="BD10" s="145">
        <v>0.46059999999999901</v>
      </c>
      <c r="BE10" s="145">
        <v>0.471299999999999</v>
      </c>
      <c r="BF10" s="145">
        <v>0.48199999999999898</v>
      </c>
      <c r="BG10" s="145">
        <v>0.49269999999999903</v>
      </c>
      <c r="BH10" s="145">
        <v>0.50339999999999896</v>
      </c>
      <c r="BI10" s="145">
        <v>0.514099999999999</v>
      </c>
      <c r="BJ10" s="145">
        <v>0.52479999999999905</v>
      </c>
      <c r="BK10" s="145">
        <v>0.53549999999999998</v>
      </c>
      <c r="BL10" s="145">
        <v>0.54620000000000002</v>
      </c>
      <c r="BM10" s="145">
        <v>0.55689999999999995</v>
      </c>
      <c r="BN10" s="145">
        <v>0.56759999999999999</v>
      </c>
      <c r="BO10" s="145">
        <v>0.57830000000000004</v>
      </c>
      <c r="BP10" s="145">
        <v>0.58899999999999997</v>
      </c>
    </row>
    <row r="11" spans="1:68" x14ac:dyDescent="0.3">
      <c r="A11" s="71" t="s">
        <v>94</v>
      </c>
      <c r="B11" s="72" t="s">
        <v>90</v>
      </c>
      <c r="C11" s="72" t="s">
        <v>37</v>
      </c>
      <c r="D11" s="72" t="s">
        <v>163</v>
      </c>
      <c r="E11" s="72" t="s">
        <v>154</v>
      </c>
      <c r="F11" s="72" t="s">
        <v>14</v>
      </c>
      <c r="G11" s="72" t="s">
        <v>14</v>
      </c>
      <c r="H11" s="72" t="s">
        <v>12</v>
      </c>
      <c r="I11" s="72" t="s">
        <v>17</v>
      </c>
      <c r="J11" s="72" t="s">
        <v>17</v>
      </c>
      <c r="K11" s="72" t="s">
        <v>17</v>
      </c>
      <c r="L11" s="72" t="s">
        <v>17</v>
      </c>
      <c r="M11" s="72" t="s">
        <v>17</v>
      </c>
      <c r="N11" s="72">
        <v>2023</v>
      </c>
      <c r="O11" s="72">
        <f>7/100</f>
        <v>7.0000000000000007E-2</v>
      </c>
      <c r="P11" s="72">
        <f>6.1/100</f>
        <v>6.0999999999999999E-2</v>
      </c>
      <c r="Q11" s="72">
        <f>9.5/100</f>
        <v>9.5000000000000001E-2</v>
      </c>
      <c r="R11" s="72">
        <f t="shared" ref="R11:S12" si="5">Q11+0.001</f>
        <v>9.6000000000000002E-2</v>
      </c>
      <c r="S11" s="72">
        <f t="shared" si="5"/>
        <v>9.7000000000000003E-2</v>
      </c>
      <c r="T11" s="103" t="s">
        <v>315</v>
      </c>
      <c r="U11" s="146">
        <v>0</v>
      </c>
      <c r="V11" s="146">
        <v>0</v>
      </c>
      <c r="W11" s="146">
        <v>1E-3</v>
      </c>
      <c r="X11" s="146">
        <v>2E-3</v>
      </c>
      <c r="Y11" s="146">
        <v>3.0000000000000001E-3</v>
      </c>
      <c r="Z11" s="146">
        <v>4.0000000000000001E-3</v>
      </c>
      <c r="AA11" s="146">
        <v>6.0000000000000001E-3</v>
      </c>
      <c r="AB11" s="146">
        <v>7.0000000000000001E-3</v>
      </c>
      <c r="AC11" s="146">
        <v>8.0000000000000002E-3</v>
      </c>
      <c r="AD11" s="146">
        <v>0.01</v>
      </c>
      <c r="AE11" s="146">
        <v>1.0999999999999999E-2</v>
      </c>
      <c r="AF11" s="146">
        <v>1.2E-2</v>
      </c>
      <c r="AG11" s="146">
        <v>1.4E-2</v>
      </c>
      <c r="AH11" s="146">
        <v>2.3E-2</v>
      </c>
      <c r="AI11" s="146">
        <v>3.3000000000000002E-2</v>
      </c>
      <c r="AJ11" s="146">
        <v>4.2000000000000003E-2</v>
      </c>
      <c r="AK11" s="146">
        <v>5.1999999999999998E-2</v>
      </c>
      <c r="AL11" s="146">
        <v>6.0999999999999999E-2</v>
      </c>
      <c r="AM11" s="146">
        <v>6.4000000000000001E-2</v>
      </c>
      <c r="AN11" s="146">
        <v>6.8000000000000005E-2</v>
      </c>
      <c r="AO11" s="146">
        <v>7.0999999999999994E-2</v>
      </c>
      <c r="AP11" s="146">
        <v>7.4999999999999997E-2</v>
      </c>
      <c r="AQ11" s="146">
        <v>7.8E-2</v>
      </c>
      <c r="AR11" s="146">
        <v>8.2000000000000003E-2</v>
      </c>
      <c r="AS11" s="146">
        <v>8.5000000000000006E-2</v>
      </c>
      <c r="AT11" s="146">
        <v>8.7999999999999995E-2</v>
      </c>
      <c r="AU11" s="146">
        <v>9.1999999999999998E-2</v>
      </c>
      <c r="AV11" s="146">
        <v>9.5000000000000001E-2</v>
      </c>
      <c r="AW11" s="146">
        <v>9.8400000000000001E-2</v>
      </c>
      <c r="AX11" s="146">
        <v>0.1018</v>
      </c>
      <c r="AY11" s="146">
        <v>0.1052</v>
      </c>
      <c r="AZ11" s="146">
        <v>0.1086</v>
      </c>
      <c r="BA11" s="146">
        <v>0.112</v>
      </c>
      <c r="BB11" s="146">
        <v>0.1154</v>
      </c>
      <c r="BC11" s="146">
        <v>0.1188</v>
      </c>
      <c r="BD11" s="146">
        <v>0.1222</v>
      </c>
      <c r="BE11" s="146">
        <v>0.12559999999999999</v>
      </c>
      <c r="BF11" s="146">
        <v>0.129</v>
      </c>
      <c r="BG11" s="146">
        <v>0.13239999999999999</v>
      </c>
      <c r="BH11" s="146">
        <v>0.1358</v>
      </c>
      <c r="BI11" s="146">
        <v>0.13919999999999999</v>
      </c>
      <c r="BJ11" s="146">
        <v>0.1426</v>
      </c>
      <c r="BK11" s="146">
        <v>0.14599999999999999</v>
      </c>
      <c r="BL11" s="146">
        <v>0.14940000000000001</v>
      </c>
      <c r="BM11" s="146">
        <v>0.15279999999999999</v>
      </c>
      <c r="BN11" s="146">
        <v>0.15620000000000001</v>
      </c>
      <c r="BO11" s="146">
        <v>0.15959999999999999</v>
      </c>
      <c r="BP11" s="146">
        <v>0.16300000000000001</v>
      </c>
    </row>
    <row r="12" spans="1:68" x14ac:dyDescent="0.3">
      <c r="A12" s="71" t="s">
        <v>94</v>
      </c>
      <c r="B12" s="72" t="s">
        <v>90</v>
      </c>
      <c r="C12" s="72" t="s">
        <v>37</v>
      </c>
      <c r="D12" s="72" t="s">
        <v>168</v>
      </c>
      <c r="E12" s="72" t="s">
        <v>169</v>
      </c>
      <c r="F12" s="72" t="s">
        <v>14</v>
      </c>
      <c r="G12" s="72" t="s">
        <v>14</v>
      </c>
      <c r="H12" s="72" t="s">
        <v>12</v>
      </c>
      <c r="I12" s="72" t="s">
        <v>17</v>
      </c>
      <c r="J12" s="72" t="s">
        <v>17</v>
      </c>
      <c r="K12" s="72" t="s">
        <v>17</v>
      </c>
      <c r="L12" s="72" t="s">
        <v>17</v>
      </c>
      <c r="M12" s="72" t="s">
        <v>17</v>
      </c>
      <c r="N12" s="72">
        <v>2023</v>
      </c>
      <c r="O12" s="72">
        <v>1E-3</v>
      </c>
      <c r="P12" s="72">
        <f>3.1/100</f>
        <v>3.1E-2</v>
      </c>
      <c r="Q12" s="72">
        <f>7.1/100</f>
        <v>7.0999999999999994E-2</v>
      </c>
      <c r="R12" s="72">
        <f t="shared" si="5"/>
        <v>7.1999999999999995E-2</v>
      </c>
      <c r="S12" s="72">
        <f t="shared" si="5"/>
        <v>7.2999999999999995E-2</v>
      </c>
      <c r="T12" s="103" t="s">
        <v>315</v>
      </c>
      <c r="U12" s="146">
        <v>0</v>
      </c>
      <c r="V12" s="146">
        <v>0</v>
      </c>
      <c r="W12" s="146">
        <v>0</v>
      </c>
      <c r="X12" s="146">
        <v>0</v>
      </c>
      <c r="Y12" s="146">
        <v>0</v>
      </c>
      <c r="Z12" s="146">
        <v>0</v>
      </c>
      <c r="AA12" s="146">
        <v>0</v>
      </c>
      <c r="AB12" s="146">
        <v>0</v>
      </c>
      <c r="AC12" s="146">
        <v>2E-3</v>
      </c>
      <c r="AD12" s="146">
        <v>4.0000000000000001E-3</v>
      </c>
      <c r="AE12" s="146">
        <v>6.0000000000000001E-3</v>
      </c>
      <c r="AF12" s="146">
        <v>8.0000000000000002E-3</v>
      </c>
      <c r="AG12" s="146">
        <v>0.01</v>
      </c>
      <c r="AH12" s="146">
        <v>1.4E-2</v>
      </c>
      <c r="AI12" s="146">
        <v>1.7999999999999999E-2</v>
      </c>
      <c r="AJ12" s="146">
        <v>2.3E-2</v>
      </c>
      <c r="AK12" s="146">
        <v>2.7E-2</v>
      </c>
      <c r="AL12" s="146">
        <v>3.1E-2</v>
      </c>
      <c r="AM12" s="146">
        <v>3.5000000000000003E-2</v>
      </c>
      <c r="AN12" s="146">
        <v>3.9E-2</v>
      </c>
      <c r="AO12" s="146">
        <v>4.2999999999999997E-2</v>
      </c>
      <c r="AP12" s="146">
        <v>4.7E-2</v>
      </c>
      <c r="AQ12" s="146">
        <v>5.0999999999999997E-2</v>
      </c>
      <c r="AR12" s="146">
        <v>5.5E-2</v>
      </c>
      <c r="AS12" s="146">
        <v>5.8999999999999997E-2</v>
      </c>
      <c r="AT12" s="146">
        <v>6.3E-2</v>
      </c>
      <c r="AU12" s="146">
        <v>6.7000000000000004E-2</v>
      </c>
      <c r="AV12" s="146">
        <v>7.0999999999999994E-2</v>
      </c>
      <c r="AW12" s="146">
        <v>7.4999999999999997E-2</v>
      </c>
      <c r="AX12" s="146">
        <v>7.9000000000000001E-2</v>
      </c>
      <c r="AY12" s="146">
        <v>8.3000000000000004E-2</v>
      </c>
      <c r="AZ12" s="146">
        <v>8.6999999999999994E-2</v>
      </c>
      <c r="BA12" s="146">
        <v>9.0999999999999998E-2</v>
      </c>
      <c r="BB12" s="146">
        <v>9.5000000000000001E-2</v>
      </c>
      <c r="BC12" s="146">
        <v>9.9000000000000005E-2</v>
      </c>
      <c r="BD12" s="146">
        <v>0.10299999999999999</v>
      </c>
      <c r="BE12" s="146">
        <v>0.107</v>
      </c>
      <c r="BF12" s="146">
        <v>0.111</v>
      </c>
      <c r="BG12" s="146">
        <v>0.115</v>
      </c>
      <c r="BH12" s="146">
        <v>0.11899999999999999</v>
      </c>
      <c r="BI12" s="146">
        <v>0.123</v>
      </c>
      <c r="BJ12" s="146">
        <v>0.127</v>
      </c>
      <c r="BK12" s="146">
        <v>0.13100000000000001</v>
      </c>
      <c r="BL12" s="146">
        <v>0.13500000000000001</v>
      </c>
      <c r="BM12" s="146">
        <v>0.13900000000000001</v>
      </c>
      <c r="BN12" s="146">
        <v>0.14299999999999999</v>
      </c>
      <c r="BO12" s="146">
        <v>0.14699999999999999</v>
      </c>
      <c r="BP12" s="146">
        <v>0.151</v>
      </c>
    </row>
    <row r="13" spans="1:68" x14ac:dyDescent="0.3">
      <c r="A13" s="71" t="s">
        <v>94</v>
      </c>
      <c r="B13" s="72" t="s">
        <v>90</v>
      </c>
      <c r="C13" s="72" t="s">
        <v>167</v>
      </c>
      <c r="D13" s="72" t="s">
        <v>164</v>
      </c>
      <c r="E13" s="72" t="s">
        <v>155</v>
      </c>
      <c r="F13" s="72" t="s">
        <v>14</v>
      </c>
      <c r="G13" s="72" t="s">
        <v>14</v>
      </c>
      <c r="H13" s="72" t="s">
        <v>12</v>
      </c>
      <c r="I13" s="72" t="s">
        <v>17</v>
      </c>
      <c r="J13" s="72" t="s">
        <v>17</v>
      </c>
      <c r="K13" s="72" t="s">
        <v>17</v>
      </c>
      <c r="L13" s="72" t="s">
        <v>17</v>
      </c>
      <c r="M13" s="72" t="s">
        <v>17</v>
      </c>
      <c r="N13" s="72">
        <v>2023</v>
      </c>
      <c r="O13" s="72">
        <f>8/100</f>
        <v>0.08</v>
      </c>
      <c r="P13" s="72">
        <f>8.2/100</f>
        <v>8.199999999999999E-2</v>
      </c>
      <c r="Q13" s="72">
        <f>19.2/100</f>
        <v>0.192</v>
      </c>
      <c r="R13" s="72">
        <f t="shared" ref="R13:S13" si="6">Q13+0.001</f>
        <v>0.193</v>
      </c>
      <c r="S13" s="72">
        <f t="shared" si="6"/>
        <v>0.19400000000000001</v>
      </c>
      <c r="T13" s="103" t="s">
        <v>143</v>
      </c>
      <c r="U13" s="146">
        <v>0</v>
      </c>
      <c r="V13" s="146">
        <v>1E-3</v>
      </c>
      <c r="W13" s="146">
        <v>1E-3</v>
      </c>
      <c r="X13" s="146">
        <v>2E-3</v>
      </c>
      <c r="Y13" s="146">
        <v>4.0000000000000001E-3</v>
      </c>
      <c r="Z13" s="146">
        <v>5.0000000000000001E-3</v>
      </c>
      <c r="AA13" s="146">
        <v>7.0000000000000001E-3</v>
      </c>
      <c r="AB13" s="146">
        <v>8.0000000000000002E-3</v>
      </c>
      <c r="AC13" s="146">
        <v>1.2E-2</v>
      </c>
      <c r="AD13" s="146">
        <v>1.6E-2</v>
      </c>
      <c r="AE13" s="146">
        <v>0.02</v>
      </c>
      <c r="AF13" s="146">
        <v>2.4E-2</v>
      </c>
      <c r="AG13" s="146">
        <v>2.8000000000000001E-2</v>
      </c>
      <c r="AH13" s="146">
        <v>3.9E-2</v>
      </c>
      <c r="AI13" s="146">
        <v>4.9000000000000002E-2</v>
      </c>
      <c r="AJ13" s="146">
        <v>0.06</v>
      </c>
      <c r="AK13" s="146">
        <v>7.0999999999999994E-2</v>
      </c>
      <c r="AL13" s="146">
        <v>8.2000000000000003E-2</v>
      </c>
      <c r="AM13" s="146">
        <v>9.1999999999999998E-2</v>
      </c>
      <c r="AN13" s="146">
        <v>0.10299999999999999</v>
      </c>
      <c r="AO13" s="146">
        <v>0.113</v>
      </c>
      <c r="AP13" s="146">
        <v>0.123</v>
      </c>
      <c r="AQ13" s="146">
        <v>0.13300000000000001</v>
      </c>
      <c r="AR13" s="146">
        <v>0.14499999999999999</v>
      </c>
      <c r="AS13" s="146">
        <v>0.157</v>
      </c>
      <c r="AT13" s="146">
        <v>0.16900000000000001</v>
      </c>
      <c r="AU13" s="146">
        <v>0.18099999999999999</v>
      </c>
      <c r="AV13" s="146">
        <v>0.192</v>
      </c>
      <c r="AW13" s="146">
        <v>0.20380000000000001</v>
      </c>
      <c r="AX13" s="146">
        <v>0.21560000000000001</v>
      </c>
      <c r="AY13" s="146">
        <v>0.22739999999999999</v>
      </c>
      <c r="AZ13" s="146">
        <v>0.2392</v>
      </c>
      <c r="BA13" s="146">
        <v>0.251</v>
      </c>
      <c r="BB13" s="146">
        <v>0.26279999999999998</v>
      </c>
      <c r="BC13" s="146">
        <v>0.27459999999999901</v>
      </c>
      <c r="BD13" s="146">
        <v>0.28639999999999899</v>
      </c>
      <c r="BE13" s="146">
        <v>0.29819999999999902</v>
      </c>
      <c r="BF13" s="146">
        <v>0.309999999999999</v>
      </c>
      <c r="BG13" s="146">
        <v>0.32179999999999898</v>
      </c>
      <c r="BH13" s="146">
        <v>0.33359999999999901</v>
      </c>
      <c r="BI13" s="146">
        <v>0.34539999999999899</v>
      </c>
      <c r="BJ13" s="146">
        <v>0.35719999999999902</v>
      </c>
      <c r="BK13" s="146">
        <v>0.368999999999999</v>
      </c>
      <c r="BL13" s="146">
        <v>0.38079999999999897</v>
      </c>
      <c r="BM13" s="146">
        <v>0.39259999999999901</v>
      </c>
      <c r="BN13" s="146">
        <v>0.40439999999999898</v>
      </c>
      <c r="BO13" s="146">
        <v>0.41619999999999902</v>
      </c>
      <c r="BP13" s="146">
        <v>0.42799999999999899</v>
      </c>
    </row>
    <row r="14" spans="1:68" ht="15" thickBot="1" x14ac:dyDescent="0.35">
      <c r="A14" s="73" t="s">
        <v>94</v>
      </c>
      <c r="B14" s="74" t="s">
        <v>90</v>
      </c>
      <c r="C14" s="74" t="s">
        <v>166</v>
      </c>
      <c r="D14" s="74" t="s">
        <v>165</v>
      </c>
      <c r="E14" s="74" t="s">
        <v>156</v>
      </c>
      <c r="F14" s="74" t="s">
        <v>14</v>
      </c>
      <c r="G14" s="74" t="s">
        <v>14</v>
      </c>
      <c r="H14" s="74" t="s">
        <v>12</v>
      </c>
      <c r="I14" s="74" t="s">
        <v>17</v>
      </c>
      <c r="J14" s="74" t="s">
        <v>17</v>
      </c>
      <c r="K14" s="74" t="s">
        <v>17</v>
      </c>
      <c r="L14" s="74" t="s">
        <v>17</v>
      </c>
      <c r="M14" s="74" t="s">
        <v>17</v>
      </c>
      <c r="N14" s="74">
        <v>2023</v>
      </c>
      <c r="O14" s="74">
        <f>3/100</f>
        <v>0.03</v>
      </c>
      <c r="P14" s="74">
        <v>0.1</v>
      </c>
      <c r="Q14" s="74">
        <v>0.4</v>
      </c>
      <c r="R14" s="74">
        <f t="shared" ref="R14:S14" si="7">Q14+0.001</f>
        <v>0.40100000000000002</v>
      </c>
      <c r="S14" s="74">
        <f t="shared" si="7"/>
        <v>0.40200000000000002</v>
      </c>
      <c r="T14" s="104" t="s">
        <v>143</v>
      </c>
      <c r="U14" s="146">
        <v>6.0000000000000001E-3</v>
      </c>
      <c r="V14" s="146">
        <v>8.0000000000000002E-3</v>
      </c>
      <c r="W14" s="146">
        <v>0.01</v>
      </c>
      <c r="X14" s="146">
        <v>1.4E-2</v>
      </c>
      <c r="Y14" s="146">
        <v>1.7999999999999999E-2</v>
      </c>
      <c r="Z14" s="146">
        <v>2.1999999999999999E-2</v>
      </c>
      <c r="AA14" s="146">
        <v>2.5999999999999999E-2</v>
      </c>
      <c r="AB14" s="146">
        <v>0.03</v>
      </c>
      <c r="AC14" s="146">
        <v>3.4000000000000002E-2</v>
      </c>
      <c r="AD14" s="146">
        <v>3.7999999999999999E-2</v>
      </c>
      <c r="AE14" s="146">
        <v>4.2000000000000003E-2</v>
      </c>
      <c r="AF14" s="146">
        <v>4.5999999999999999E-2</v>
      </c>
      <c r="AG14" s="146">
        <v>0.05</v>
      </c>
      <c r="AH14" s="146">
        <v>0.06</v>
      </c>
      <c r="AI14" s="146">
        <v>7.0000000000000007E-2</v>
      </c>
      <c r="AJ14" s="146">
        <v>0.08</v>
      </c>
      <c r="AK14" s="146">
        <v>0.09</v>
      </c>
      <c r="AL14" s="146">
        <v>0.1</v>
      </c>
      <c r="AM14" s="146">
        <v>0.14899999999999999</v>
      </c>
      <c r="AN14" s="146">
        <v>0.19800000000000001</v>
      </c>
      <c r="AO14" s="146">
        <v>0.247</v>
      </c>
      <c r="AP14" s="146">
        <v>0.29599999999999999</v>
      </c>
      <c r="AQ14" s="146">
        <v>0.34499999999999997</v>
      </c>
      <c r="AR14" s="146">
        <v>0.35599999999999998</v>
      </c>
      <c r="AS14" s="146">
        <v>0.36699999999999999</v>
      </c>
      <c r="AT14" s="146">
        <v>0.378</v>
      </c>
      <c r="AU14" s="146">
        <v>0.38900000000000001</v>
      </c>
      <c r="AV14" s="146">
        <v>0.4</v>
      </c>
      <c r="AW14" s="146">
        <v>0.41099999999999998</v>
      </c>
      <c r="AX14" s="146">
        <v>0.42199999999999999</v>
      </c>
      <c r="AY14" s="146">
        <v>0.433</v>
      </c>
      <c r="AZ14" s="146">
        <v>0.44400000000000001</v>
      </c>
      <c r="BA14" s="146">
        <v>0.45500000000000002</v>
      </c>
      <c r="BB14" s="146">
        <v>0.46600000000000003</v>
      </c>
      <c r="BC14" s="146">
        <v>0.47699999999999998</v>
      </c>
      <c r="BD14" s="146">
        <v>0.48799999999999999</v>
      </c>
      <c r="BE14" s="146">
        <v>0.499</v>
      </c>
      <c r="BF14" s="146">
        <v>0.51</v>
      </c>
      <c r="BG14" s="146">
        <v>0.52100000000000002</v>
      </c>
      <c r="BH14" s="146">
        <v>0.53200000000000003</v>
      </c>
      <c r="BI14" s="146">
        <v>0.54300000000000004</v>
      </c>
      <c r="BJ14" s="146">
        <v>0.55400000000000005</v>
      </c>
      <c r="BK14" s="146">
        <v>0.56499999999999995</v>
      </c>
      <c r="BL14" s="146">
        <v>0.57599999999999996</v>
      </c>
      <c r="BM14" s="146">
        <v>0.58699999999999997</v>
      </c>
      <c r="BN14" s="146">
        <v>0.59799999999999998</v>
      </c>
      <c r="BO14" s="146">
        <v>0.60899999999999999</v>
      </c>
      <c r="BP14" s="146">
        <v>0.62</v>
      </c>
    </row>
    <row r="15" spans="1:68" x14ac:dyDescent="0.3">
      <c r="A15" s="75" t="s">
        <v>94</v>
      </c>
      <c r="B15" s="76" t="s">
        <v>90</v>
      </c>
      <c r="C15" s="76" t="s">
        <v>11</v>
      </c>
      <c r="D15" s="76" t="s">
        <v>208</v>
      </c>
      <c r="E15" s="143" t="s">
        <v>175</v>
      </c>
      <c r="F15" s="76" t="s">
        <v>14</v>
      </c>
      <c r="G15" s="76" t="s">
        <v>14</v>
      </c>
      <c r="H15" s="76" t="s">
        <v>12</v>
      </c>
      <c r="I15" s="76" t="s">
        <v>17</v>
      </c>
      <c r="J15" s="76" t="s">
        <v>17</v>
      </c>
      <c r="K15" s="76" t="s">
        <v>17</v>
      </c>
      <c r="L15" s="76" t="s">
        <v>17</v>
      </c>
      <c r="M15" s="76" t="s">
        <v>17</v>
      </c>
      <c r="N15" s="76">
        <v>2023</v>
      </c>
      <c r="O15" s="76" t="s">
        <v>41</v>
      </c>
      <c r="P15" s="76">
        <v>0</v>
      </c>
      <c r="Q15" s="76">
        <v>0</v>
      </c>
      <c r="R15" s="76">
        <v>0</v>
      </c>
      <c r="S15" s="76">
        <v>0</v>
      </c>
      <c r="T15" s="105" t="s">
        <v>143</v>
      </c>
      <c r="U15" s="148">
        <v>5.0000000000000001E-3</v>
      </c>
      <c r="V15" s="148">
        <v>0.01</v>
      </c>
      <c r="W15" s="148">
        <v>1.4999999999999999E-2</v>
      </c>
      <c r="X15" s="148">
        <v>2.1000000000000001E-2</v>
      </c>
      <c r="Y15" s="148">
        <v>3.0199999999999901E-2</v>
      </c>
      <c r="Z15" s="148">
        <v>3.8628999999999997E-2</v>
      </c>
      <c r="AA15" s="148">
        <v>4.7972935000000001E-2</v>
      </c>
      <c r="AB15" s="148">
        <v>5.8431168625000002E-2</v>
      </c>
      <c r="AC15" s="148">
        <v>7.3210518460624999E-2</v>
      </c>
      <c r="AD15" s="148">
        <v>9.0091005263513796E-2</v>
      </c>
      <c r="AE15" s="148">
        <v>0.110738930177106</v>
      </c>
      <c r="AF15" s="148">
        <v>0.127261272064702</v>
      </c>
      <c r="AG15" s="148">
        <v>0.14113709389792101</v>
      </c>
      <c r="AH15" s="148">
        <v>0.15475035972269499</v>
      </c>
      <c r="AI15" s="148">
        <v>0.16513266177837099</v>
      </c>
      <c r="AJ15" s="148">
        <v>0.17312295009560899</v>
      </c>
      <c r="AK15" s="148">
        <v>0.18012316104235701</v>
      </c>
      <c r="AL15" s="148">
        <v>0.185613058995375</v>
      </c>
      <c r="AM15" s="148">
        <v>0.19250773534889601</v>
      </c>
      <c r="AN15" s="148">
        <v>0.199609502246925</v>
      </c>
      <c r="AO15" s="148">
        <v>0.20655741787055101</v>
      </c>
      <c r="AP15" s="148">
        <v>0.213003433067076</v>
      </c>
      <c r="AQ15" s="148">
        <v>0.219643480866379</v>
      </c>
      <c r="AR15" s="148">
        <v>0.22238227846399999</v>
      </c>
      <c r="AS15" s="148">
        <v>0.22503519170057501</v>
      </c>
      <c r="AT15" s="148">
        <v>0.227601593262555</v>
      </c>
      <c r="AU15" s="148">
        <v>0.23008085171036199</v>
      </c>
      <c r="AV15" s="148">
        <v>0.232145262662491</v>
      </c>
      <c r="AW15" s="148">
        <v>0.23464561902171299</v>
      </c>
      <c r="AX15" s="148">
        <v>0.23714597538093499</v>
      </c>
      <c r="AY15" s="148">
        <v>0.23964633174015801</v>
      </c>
      <c r="AZ15" s="148">
        <v>0.24214668809938</v>
      </c>
      <c r="BA15" s="148">
        <v>0.244647044458602</v>
      </c>
      <c r="BB15" s="148">
        <v>0.24714740081782499</v>
      </c>
      <c r="BC15" s="148">
        <v>0.24964775717704701</v>
      </c>
      <c r="BD15" s="148">
        <v>0.25214811353626898</v>
      </c>
      <c r="BE15" s="148">
        <v>0.254648469895492</v>
      </c>
      <c r="BF15" s="148">
        <v>0.25714882625471402</v>
      </c>
      <c r="BG15" s="148">
        <v>0.25964918261393699</v>
      </c>
      <c r="BH15" s="148">
        <v>0.26214953897315901</v>
      </c>
      <c r="BI15" s="148">
        <v>0.26464989533238098</v>
      </c>
      <c r="BJ15" s="148">
        <v>0.267150251691604</v>
      </c>
      <c r="BK15" s="148">
        <v>0.26965060805082602</v>
      </c>
      <c r="BL15" s="148">
        <v>0.27215096441004799</v>
      </c>
      <c r="BM15" s="148">
        <v>0.27465132076927101</v>
      </c>
      <c r="BN15" s="148">
        <v>0.27715167712849298</v>
      </c>
      <c r="BO15" s="148">
        <v>0.279652033487715</v>
      </c>
      <c r="BP15" s="148">
        <v>0.28215238984693802</v>
      </c>
    </row>
    <row r="16" spans="1:68" x14ac:dyDescent="0.3">
      <c r="A16" s="77" t="s">
        <v>94</v>
      </c>
      <c r="B16" s="78" t="s">
        <v>90</v>
      </c>
      <c r="C16" s="78" t="s">
        <v>10</v>
      </c>
      <c r="D16" s="78" t="s">
        <v>336</v>
      </c>
      <c r="E16" s="144" t="s">
        <v>335</v>
      </c>
      <c r="F16" s="78" t="s">
        <v>14</v>
      </c>
      <c r="G16" s="78" t="s">
        <v>14</v>
      </c>
      <c r="H16" s="78" t="s">
        <v>12</v>
      </c>
      <c r="I16" s="78" t="s">
        <v>17</v>
      </c>
      <c r="J16" s="78" t="s">
        <v>17</v>
      </c>
      <c r="K16" s="78" t="s">
        <v>17</v>
      </c>
      <c r="L16" s="78" t="s">
        <v>17</v>
      </c>
      <c r="M16" s="78" t="s">
        <v>17</v>
      </c>
      <c r="N16" s="78">
        <v>2023</v>
      </c>
      <c r="O16" s="78" t="s">
        <v>41</v>
      </c>
      <c r="P16" s="78">
        <v>0</v>
      </c>
      <c r="Q16" s="78">
        <v>0</v>
      </c>
      <c r="R16" s="78">
        <v>0</v>
      </c>
      <c r="S16" s="78">
        <v>0</v>
      </c>
      <c r="T16" s="106" t="s">
        <v>143</v>
      </c>
      <c r="U16" s="148">
        <v>2E-3</v>
      </c>
      <c r="V16" s="148">
        <v>4.0000000000000001E-3</v>
      </c>
      <c r="W16" s="148">
        <v>6.0000000000000001E-3</v>
      </c>
      <c r="X16" s="148">
        <v>8.0000000000000002E-3</v>
      </c>
      <c r="Y16" s="148">
        <v>1.0999999999999999E-2</v>
      </c>
      <c r="Z16" s="148">
        <v>1.9564499999999999E-2</v>
      </c>
      <c r="AA16" s="148">
        <v>2.69864675E-2</v>
      </c>
      <c r="AB16" s="148">
        <v>3.7215584312500001E-2</v>
      </c>
      <c r="AC16" s="148">
        <v>4.7605259230312502E-2</v>
      </c>
      <c r="AD16" s="148">
        <v>6.0545502631756898E-2</v>
      </c>
      <c r="AE16" s="148">
        <v>7.6369465088552996E-2</v>
      </c>
      <c r="AF16" s="148">
        <v>9.1180636032351395E-2</v>
      </c>
      <c r="AG16" s="148">
        <v>0.10431854694896001</v>
      </c>
      <c r="AH16" s="148">
        <v>0.116375179861347</v>
      </c>
      <c r="AI16" s="148">
        <v>0.12456633088918501</v>
      </c>
      <c r="AJ16" s="148">
        <v>0.13166147504780401</v>
      </c>
      <c r="AK16" s="148">
        <v>0.13706158052117801</v>
      </c>
      <c r="AL16" s="148">
        <v>0.14050652949768699</v>
      </c>
      <c r="AM16" s="148">
        <v>0.14470386767444801</v>
      </c>
      <c r="AN16" s="148">
        <v>0.149054751123462</v>
      </c>
      <c r="AO16" s="148">
        <v>0.15377870893527501</v>
      </c>
      <c r="AP16" s="148">
        <v>0.15800171653353801</v>
      </c>
      <c r="AQ16" s="148">
        <v>0.16282174043318901</v>
      </c>
      <c r="AR16" s="148">
        <v>0.16519113923199999</v>
      </c>
      <c r="AS16" s="148">
        <v>0.167517595850287</v>
      </c>
      <c r="AT16" s="148">
        <v>0.16980079663127701</v>
      </c>
      <c r="AU16" s="148">
        <v>0.17154042585518101</v>
      </c>
      <c r="AV16" s="148">
        <v>0.17307263133124501</v>
      </c>
      <c r="AW16" s="148">
        <v>0.17512280951085599</v>
      </c>
      <c r="AX16" s="148">
        <v>0.17717298769046699</v>
      </c>
      <c r="AY16" s="148">
        <v>0.179223165870079</v>
      </c>
      <c r="AZ16" s="148">
        <v>0.18127334404969001</v>
      </c>
      <c r="BA16" s="148">
        <v>0.18332352222930101</v>
      </c>
      <c r="BB16" s="148">
        <v>0.18537370040891199</v>
      </c>
      <c r="BC16" s="148">
        <v>0.187423878588523</v>
      </c>
      <c r="BD16" s="148">
        <v>0.189474056768134</v>
      </c>
      <c r="BE16" s="148">
        <v>0.19152423494774601</v>
      </c>
      <c r="BF16" s="148">
        <v>0.19357441312735699</v>
      </c>
      <c r="BG16" s="148">
        <v>0.19562459130696799</v>
      </c>
      <c r="BH16" s="148">
        <v>0.197674769486579</v>
      </c>
      <c r="BI16" s="148">
        <v>0.19972494766619001</v>
      </c>
      <c r="BJ16" s="148">
        <v>0.20177512584580101</v>
      </c>
      <c r="BK16" s="148">
        <v>0.20382530402541299</v>
      </c>
      <c r="BL16" s="148">
        <v>0.205875482205024</v>
      </c>
      <c r="BM16" s="148">
        <v>0.207925660384635</v>
      </c>
      <c r="BN16" s="148">
        <v>0.20997583856424601</v>
      </c>
      <c r="BO16" s="148">
        <v>0.21202601674385699</v>
      </c>
      <c r="BP16" s="148">
        <v>0.21407619492346899</v>
      </c>
    </row>
    <row r="17" spans="1:68" x14ac:dyDescent="0.3">
      <c r="A17" s="77" t="s">
        <v>94</v>
      </c>
      <c r="B17" s="78" t="s">
        <v>90</v>
      </c>
      <c r="C17" s="78" t="s">
        <v>10</v>
      </c>
      <c r="D17" s="147" t="s">
        <v>207</v>
      </c>
      <c r="E17" s="78" t="s">
        <v>176</v>
      </c>
      <c r="F17" s="78" t="s">
        <v>14</v>
      </c>
      <c r="G17" s="78" t="s">
        <v>14</v>
      </c>
      <c r="H17" s="78" t="s">
        <v>12</v>
      </c>
      <c r="I17" s="78" t="s">
        <v>17</v>
      </c>
      <c r="J17" s="78" t="s">
        <v>17</v>
      </c>
      <c r="K17" s="78" t="s">
        <v>17</v>
      </c>
      <c r="L17" s="78" t="s">
        <v>17</v>
      </c>
      <c r="M17" s="78" t="s">
        <v>17</v>
      </c>
      <c r="N17" s="78">
        <v>2023</v>
      </c>
      <c r="O17" s="78" t="s">
        <v>41</v>
      </c>
      <c r="P17" s="78" t="s">
        <v>41</v>
      </c>
      <c r="Q17" s="78">
        <f>(1-Q4)*0.9</f>
        <v>0.26460000000000006</v>
      </c>
      <c r="R17" s="78">
        <f t="shared" ref="R17" si="8">(1-R4)*0.9</f>
        <v>0.26370000000000005</v>
      </c>
      <c r="S17" s="78">
        <f>(1-S4)*0.9</f>
        <v>0.26280000000000003</v>
      </c>
      <c r="T17" s="106" t="s">
        <v>143</v>
      </c>
      <c r="U17" s="111">
        <f>(1-U4-U16)*0.999</f>
        <v>0.99610290000000001</v>
      </c>
      <c r="V17" s="111">
        <f t="shared" ref="V17:BP17" si="9">(1-V4-V16)*0.999</f>
        <v>0.99075825000000006</v>
      </c>
      <c r="W17" s="111">
        <f t="shared" si="9"/>
        <v>0.97902</v>
      </c>
      <c r="X17" s="111">
        <f t="shared" si="9"/>
        <v>0.967032</v>
      </c>
      <c r="Y17" s="111">
        <f t="shared" si="9"/>
        <v>0.94355549999999999</v>
      </c>
      <c r="Z17" s="111">
        <f t="shared" si="9"/>
        <v>0.91651806450000006</v>
      </c>
      <c r="AA17" s="111">
        <f t="shared" si="9"/>
        <v>0.88567696896749992</v>
      </c>
      <c r="AB17" s="111">
        <f t="shared" si="9"/>
        <v>0.84480434999999987</v>
      </c>
      <c r="AC17" s="111">
        <f t="shared" si="9"/>
        <v>0.8084507400000005</v>
      </c>
      <c r="AD17" s="111">
        <f t="shared" si="9"/>
        <v>0.76693230000000001</v>
      </c>
      <c r="AE17" s="111">
        <f t="shared" si="9"/>
        <v>0.717881400000001</v>
      </c>
      <c r="AF17" s="111">
        <f t="shared" si="9"/>
        <v>0.66858075000000072</v>
      </c>
      <c r="AG17" s="111">
        <f t="shared" si="9"/>
        <v>0.61968969000000107</v>
      </c>
      <c r="AH17" s="111">
        <f t="shared" si="9"/>
        <v>0.58122819000000092</v>
      </c>
      <c r="AI17" s="111">
        <f t="shared" si="9"/>
        <v>0.546745207500001</v>
      </c>
      <c r="AJ17" s="111">
        <f t="shared" si="9"/>
        <v>0.51957490500000092</v>
      </c>
      <c r="AK17" s="111">
        <f t="shared" si="9"/>
        <v>0.49814635500000098</v>
      </c>
      <c r="AL17" s="111">
        <f t="shared" si="9"/>
        <v>0.48394057500000104</v>
      </c>
      <c r="AM17" s="111">
        <f t="shared" si="9"/>
        <v>0.46620832500000092</v>
      </c>
      <c r="AN17" s="111">
        <f t="shared" si="9"/>
        <v>0.45092362500000099</v>
      </c>
      <c r="AO17" s="111">
        <f t="shared" si="9"/>
        <v>0.43518937500000093</v>
      </c>
      <c r="AP17" s="111">
        <f t="shared" si="9"/>
        <v>0.42020437500000102</v>
      </c>
      <c r="AQ17" s="111">
        <f t="shared" si="9"/>
        <v>0.40322137500000099</v>
      </c>
      <c r="AR17" s="111">
        <f t="shared" si="9"/>
        <v>0.39423037500000102</v>
      </c>
      <c r="AS17" s="111">
        <f t="shared" si="9"/>
        <v>0.38473987500000106</v>
      </c>
      <c r="AT17" s="111">
        <f t="shared" si="9"/>
        <v>0.37375087500000104</v>
      </c>
      <c r="AU17" s="111">
        <f t="shared" si="9"/>
        <v>0.36575887500000104</v>
      </c>
      <c r="AV17" s="111">
        <f t="shared" si="9"/>
        <v>0.35876587500000096</v>
      </c>
      <c r="AW17" s="111">
        <f t="shared" si="9"/>
        <v>0.34987477500000103</v>
      </c>
      <c r="AX17" s="111">
        <f t="shared" si="9"/>
        <v>0.3409836750000011</v>
      </c>
      <c r="AY17" s="111">
        <f t="shared" si="9"/>
        <v>0.33209257499999995</v>
      </c>
      <c r="AZ17" s="111">
        <f t="shared" si="9"/>
        <v>0.32320147500000107</v>
      </c>
      <c r="BA17" s="111">
        <f t="shared" si="9"/>
        <v>0.31431037500000092</v>
      </c>
      <c r="BB17" s="111">
        <f t="shared" si="9"/>
        <v>0.30541927500000104</v>
      </c>
      <c r="BC17" s="111">
        <f t="shared" si="9"/>
        <v>0.29652817500000095</v>
      </c>
      <c r="BD17" s="111">
        <f t="shared" si="9"/>
        <v>0.28763707500000096</v>
      </c>
      <c r="BE17" s="111">
        <f t="shared" si="9"/>
        <v>0.27874597500000003</v>
      </c>
      <c r="BF17" s="111">
        <f t="shared" si="9"/>
        <v>0.26985487500000094</v>
      </c>
      <c r="BG17" s="111">
        <f t="shared" si="9"/>
        <v>0.26096377500000106</v>
      </c>
      <c r="BH17" s="111">
        <f t="shared" si="9"/>
        <v>0.25207267500000102</v>
      </c>
      <c r="BI17" s="111">
        <f t="shared" si="9"/>
        <v>0.24318157500000098</v>
      </c>
      <c r="BJ17" s="111">
        <f t="shared" si="9"/>
        <v>0.234290475000001</v>
      </c>
      <c r="BK17" s="111">
        <f t="shared" si="9"/>
        <v>0.22539937499999996</v>
      </c>
      <c r="BL17" s="111">
        <f t="shared" si="9"/>
        <v>0.216508275</v>
      </c>
      <c r="BM17" s="111">
        <f t="shared" si="9"/>
        <v>0.20761717500000104</v>
      </c>
      <c r="BN17" s="111">
        <f t="shared" si="9"/>
        <v>0.19872607500000097</v>
      </c>
      <c r="BO17" s="111">
        <f t="shared" si="9"/>
        <v>0.18983497500000102</v>
      </c>
      <c r="BP17" s="111">
        <f t="shared" si="9"/>
        <v>0.18094387499999995</v>
      </c>
    </row>
    <row r="18" spans="1:68" x14ac:dyDescent="0.3">
      <c r="A18" s="77" t="s">
        <v>94</v>
      </c>
      <c r="B18" s="78" t="s">
        <v>90</v>
      </c>
      <c r="C18" s="78" t="s">
        <v>11</v>
      </c>
      <c r="D18" s="78" t="s">
        <v>206</v>
      </c>
      <c r="E18" s="78" t="s">
        <v>177</v>
      </c>
      <c r="F18" s="78" t="s">
        <v>14</v>
      </c>
      <c r="G18" s="78" t="s">
        <v>14</v>
      </c>
      <c r="H18" s="78" t="s">
        <v>12</v>
      </c>
      <c r="I18" s="78" t="s">
        <v>17</v>
      </c>
      <c r="J18" s="78" t="s">
        <v>17</v>
      </c>
      <c r="K18" s="78" t="s">
        <v>17</v>
      </c>
      <c r="L18" s="78" t="s">
        <v>17</v>
      </c>
      <c r="M18" s="78" t="s">
        <v>17</v>
      </c>
      <c r="N18" s="78">
        <v>2023</v>
      </c>
      <c r="O18" s="78" t="s">
        <v>41</v>
      </c>
      <c r="P18" s="78">
        <v>0</v>
      </c>
      <c r="Q18" s="78">
        <v>0</v>
      </c>
      <c r="R18" s="78">
        <v>0</v>
      </c>
      <c r="S18" s="78">
        <v>0</v>
      </c>
      <c r="T18" s="106" t="s">
        <v>143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V18" s="111">
        <v>0</v>
      </c>
      <c r="AW18" s="111">
        <v>0</v>
      </c>
      <c r="AX18" s="111">
        <v>0</v>
      </c>
      <c r="AY18" s="111">
        <v>0</v>
      </c>
      <c r="AZ18" s="111">
        <v>0</v>
      </c>
      <c r="BA18" s="111">
        <v>0</v>
      </c>
      <c r="BB18" s="111">
        <v>0</v>
      </c>
      <c r="BC18" s="111">
        <v>0</v>
      </c>
      <c r="BD18" s="111">
        <v>0</v>
      </c>
      <c r="BE18" s="111">
        <v>0</v>
      </c>
      <c r="BF18" s="111">
        <v>0</v>
      </c>
      <c r="BG18" s="111">
        <v>0</v>
      </c>
      <c r="BH18" s="111">
        <v>0</v>
      </c>
      <c r="BI18" s="111">
        <v>0</v>
      </c>
      <c r="BJ18" s="111">
        <v>0</v>
      </c>
      <c r="BK18" s="111">
        <v>0</v>
      </c>
      <c r="BL18" s="111">
        <v>0</v>
      </c>
      <c r="BM18" s="111">
        <v>0</v>
      </c>
      <c r="BN18" s="111">
        <v>0</v>
      </c>
      <c r="BO18" s="111">
        <v>0</v>
      </c>
      <c r="BP18" s="111">
        <v>0</v>
      </c>
    </row>
    <row r="19" spans="1:68" x14ac:dyDescent="0.3">
      <c r="A19" s="77" t="s">
        <v>94</v>
      </c>
      <c r="B19" s="78" t="s">
        <v>90</v>
      </c>
      <c r="C19" s="78" t="s">
        <v>10</v>
      </c>
      <c r="D19" s="78" t="s">
        <v>205</v>
      </c>
      <c r="E19" s="78" t="s">
        <v>178</v>
      </c>
      <c r="F19" s="78" t="s">
        <v>14</v>
      </c>
      <c r="G19" s="78" t="s">
        <v>14</v>
      </c>
      <c r="H19" s="78" t="s">
        <v>12</v>
      </c>
      <c r="I19" s="78" t="s">
        <v>17</v>
      </c>
      <c r="J19" s="78" t="s">
        <v>17</v>
      </c>
      <c r="K19" s="78" t="s">
        <v>17</v>
      </c>
      <c r="L19" s="78" t="s">
        <v>17</v>
      </c>
      <c r="M19" s="78" t="s">
        <v>17</v>
      </c>
      <c r="N19" s="78">
        <v>2023</v>
      </c>
      <c r="O19" s="78" t="s">
        <v>41</v>
      </c>
      <c r="P19" s="78" t="s">
        <v>41</v>
      </c>
      <c r="Q19" s="78">
        <v>0</v>
      </c>
      <c r="R19" s="78">
        <v>0</v>
      </c>
      <c r="S19" s="78">
        <v>0</v>
      </c>
      <c r="T19" s="106" t="s">
        <v>143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V19" s="111">
        <v>0</v>
      </c>
      <c r="AW19" s="111">
        <v>0</v>
      </c>
      <c r="AX19" s="111">
        <v>0</v>
      </c>
      <c r="AY19" s="111">
        <v>0</v>
      </c>
      <c r="AZ19" s="111">
        <v>0</v>
      </c>
      <c r="BA19" s="111">
        <v>0</v>
      </c>
      <c r="BB19" s="111">
        <v>0</v>
      </c>
      <c r="BC19" s="111">
        <v>0</v>
      </c>
      <c r="BD19" s="111">
        <v>0</v>
      </c>
      <c r="BE19" s="111">
        <v>0</v>
      </c>
      <c r="BF19" s="111">
        <v>0</v>
      </c>
      <c r="BG19" s="111">
        <v>0</v>
      </c>
      <c r="BH19" s="111">
        <v>0</v>
      </c>
      <c r="BI19" s="111">
        <v>0</v>
      </c>
      <c r="BJ19" s="111">
        <v>0</v>
      </c>
      <c r="BK19" s="111">
        <v>0</v>
      </c>
      <c r="BL19" s="111">
        <v>0</v>
      </c>
      <c r="BM19" s="111">
        <v>0</v>
      </c>
      <c r="BN19" s="111">
        <v>0</v>
      </c>
      <c r="BO19" s="111">
        <v>0</v>
      </c>
      <c r="BP19" s="111">
        <v>0</v>
      </c>
    </row>
    <row r="20" spans="1:68" x14ac:dyDescent="0.3">
      <c r="A20" s="77" t="s">
        <v>94</v>
      </c>
      <c r="B20" s="78" t="s">
        <v>90</v>
      </c>
      <c r="C20" s="78" t="s">
        <v>10</v>
      </c>
      <c r="D20" s="78" t="s">
        <v>337</v>
      </c>
      <c r="E20" s="150" t="s">
        <v>334</v>
      </c>
      <c r="F20" s="78" t="s">
        <v>14</v>
      </c>
      <c r="G20" s="78" t="s">
        <v>14</v>
      </c>
      <c r="H20" s="78" t="s">
        <v>12</v>
      </c>
      <c r="I20" s="78" t="s">
        <v>17</v>
      </c>
      <c r="J20" s="78" t="s">
        <v>17</v>
      </c>
      <c r="K20" s="78" t="s">
        <v>17</v>
      </c>
      <c r="L20" s="78" t="s">
        <v>17</v>
      </c>
      <c r="M20" s="78" t="s">
        <v>17</v>
      </c>
      <c r="N20" s="78">
        <v>2023</v>
      </c>
      <c r="O20" s="78" t="s">
        <v>41</v>
      </c>
      <c r="P20" s="78">
        <v>0</v>
      </c>
      <c r="Q20" s="78">
        <v>0</v>
      </c>
      <c r="R20" s="78">
        <v>0</v>
      </c>
      <c r="S20" s="78">
        <v>0</v>
      </c>
      <c r="T20" s="106" t="s">
        <v>143</v>
      </c>
      <c r="U20" s="148">
        <v>5.0000000000000001E-4</v>
      </c>
      <c r="V20" s="148">
        <v>6.0000000000000001E-3</v>
      </c>
      <c r="W20" s="148">
        <v>1.6E-2</v>
      </c>
      <c r="X20" s="148">
        <v>2.1999999999999999E-2</v>
      </c>
      <c r="Y20" s="148">
        <v>3.1E-2</v>
      </c>
      <c r="Z20" s="148">
        <v>4.2000000000000003E-2</v>
      </c>
      <c r="AA20" s="148">
        <v>5.5099999999999899E-2</v>
      </c>
      <c r="AB20" s="148">
        <v>6.7500000000000004E-2</v>
      </c>
      <c r="AC20" s="148">
        <v>7.8E-2</v>
      </c>
      <c r="AD20" s="148">
        <v>8.3999999999999894E-2</v>
      </c>
      <c r="AE20" s="148">
        <v>9.0199999999999905E-2</v>
      </c>
      <c r="AF20" s="148">
        <v>9.4E-2</v>
      </c>
      <c r="AG20" s="148">
        <v>9.5399999999999999E-2</v>
      </c>
      <c r="AH20" s="148">
        <v>9.69E-2</v>
      </c>
      <c r="AI20" s="148">
        <v>9.8500000000000004E-2</v>
      </c>
      <c r="AJ20" s="148">
        <v>0.10100000000000001</v>
      </c>
      <c r="AK20" s="148">
        <v>0.10299999999999999</v>
      </c>
      <c r="AL20" s="148">
        <v>0.106</v>
      </c>
      <c r="AM20" s="148">
        <v>0.108</v>
      </c>
      <c r="AN20" s="148">
        <v>0.11</v>
      </c>
      <c r="AO20" s="148">
        <v>0.112</v>
      </c>
      <c r="AP20" s="148">
        <v>0.113</v>
      </c>
      <c r="AQ20" s="148">
        <v>0.114</v>
      </c>
      <c r="AR20" s="148">
        <v>0.115</v>
      </c>
      <c r="AS20" s="148">
        <v>0.116160496458661</v>
      </c>
      <c r="AT20" s="148">
        <v>0.118648283038501</v>
      </c>
      <c r="AU20" s="148">
        <v>0.11961290322580601</v>
      </c>
      <c r="AV20" s="148">
        <v>0.12</v>
      </c>
      <c r="AW20" s="148">
        <v>0.121199999999999</v>
      </c>
      <c r="AX20" s="148">
        <v>0.122399999999999</v>
      </c>
      <c r="AY20" s="148">
        <v>0.123599999999999</v>
      </c>
      <c r="AZ20" s="148">
        <v>0.124799999999999</v>
      </c>
      <c r="BA20" s="148">
        <v>0.125999999999999</v>
      </c>
      <c r="BB20" s="148">
        <v>0.12719999999999901</v>
      </c>
      <c r="BC20" s="148">
        <v>0.12839999999999999</v>
      </c>
      <c r="BD20" s="148">
        <v>0.12959999999999999</v>
      </c>
      <c r="BE20" s="148">
        <v>0.1308</v>
      </c>
      <c r="BF20" s="148">
        <v>0.13200000000000001</v>
      </c>
      <c r="BG20" s="148">
        <v>0.13320000000000001</v>
      </c>
      <c r="BH20" s="148">
        <v>0.13439999999999999</v>
      </c>
      <c r="BI20" s="148">
        <v>0.1356</v>
      </c>
      <c r="BJ20" s="148">
        <v>0.1368</v>
      </c>
      <c r="BK20" s="148">
        <v>0.13800000000000001</v>
      </c>
      <c r="BL20" s="148">
        <v>0.13919999999999999</v>
      </c>
      <c r="BM20" s="148">
        <v>0.1404</v>
      </c>
      <c r="BN20" s="148">
        <v>0.1416</v>
      </c>
      <c r="BO20" s="148">
        <v>0.14280000000000001</v>
      </c>
      <c r="BP20" s="148">
        <v>0.14399999999999999</v>
      </c>
    </row>
    <row r="21" spans="1:68" x14ac:dyDescent="0.3">
      <c r="A21" s="77" t="s">
        <v>94</v>
      </c>
      <c r="B21" s="78" t="s">
        <v>90</v>
      </c>
      <c r="C21" s="78" t="s">
        <v>10</v>
      </c>
      <c r="D21" s="147" t="s">
        <v>204</v>
      </c>
      <c r="E21" s="78" t="s">
        <v>179</v>
      </c>
      <c r="F21" s="78" t="s">
        <v>14</v>
      </c>
      <c r="G21" s="78" t="s">
        <v>14</v>
      </c>
      <c r="H21" s="78" t="s">
        <v>12</v>
      </c>
      <c r="I21" s="78" t="s">
        <v>17</v>
      </c>
      <c r="J21" s="78" t="s">
        <v>17</v>
      </c>
      <c r="K21" s="78" t="s">
        <v>17</v>
      </c>
      <c r="L21" s="78" t="s">
        <v>17</v>
      </c>
      <c r="M21" s="78" t="s">
        <v>17</v>
      </c>
      <c r="N21" s="78">
        <v>2023</v>
      </c>
      <c r="O21" s="78" t="s">
        <v>41</v>
      </c>
      <c r="P21" s="78" t="s">
        <v>41</v>
      </c>
      <c r="Q21" s="78">
        <f>(1-Q5)*0.9</f>
        <v>5.4899999999999949E-2</v>
      </c>
      <c r="R21" s="78">
        <f t="shared" ref="R21:S21" si="10">(1-R5)*0.9</f>
        <v>5.3999999999999951E-2</v>
      </c>
      <c r="S21" s="78">
        <f t="shared" si="10"/>
        <v>5.3099999999999946E-2</v>
      </c>
      <c r="T21" s="106" t="s">
        <v>143</v>
      </c>
      <c r="U21" s="111">
        <f>(1-U5-U20)*0.999</f>
        <v>0.99750150000000004</v>
      </c>
      <c r="V21" s="111">
        <f t="shared" ref="V21:BP21" si="11">(1-V5-V20)*0.999</f>
        <v>0.98601300000000003</v>
      </c>
      <c r="W21" s="111">
        <f t="shared" si="11"/>
        <v>0.95904</v>
      </c>
      <c r="X21" s="111">
        <f t="shared" si="11"/>
        <v>0.93905999999999989</v>
      </c>
      <c r="Y21" s="111">
        <f t="shared" si="11"/>
        <v>0.89910000000000001</v>
      </c>
      <c r="Z21" s="111">
        <f t="shared" si="11"/>
        <v>0.85914000000000001</v>
      </c>
      <c r="AA21" s="111">
        <f t="shared" si="11"/>
        <v>0.80919000000000008</v>
      </c>
      <c r="AB21" s="111">
        <f t="shared" si="11"/>
        <v>0.74924999999999997</v>
      </c>
      <c r="AC21" s="111">
        <f t="shared" si="11"/>
        <v>0.69930000000000103</v>
      </c>
      <c r="AD21" s="111">
        <f t="shared" si="11"/>
        <v>0.64935000000000009</v>
      </c>
      <c r="AE21" s="111">
        <f t="shared" si="11"/>
        <v>0.5894100000000001</v>
      </c>
      <c r="AF21" s="111">
        <f t="shared" si="11"/>
        <v>0.52947</v>
      </c>
      <c r="AG21" s="111">
        <f t="shared" si="11"/>
        <v>0.46953</v>
      </c>
      <c r="AH21" s="111">
        <f t="shared" si="11"/>
        <v>0.42957000000000106</v>
      </c>
      <c r="AI21" s="111">
        <f t="shared" si="11"/>
        <v>0.38988472499999993</v>
      </c>
      <c r="AJ21" s="111">
        <f t="shared" si="11"/>
        <v>0.36187775999999999</v>
      </c>
      <c r="AK21" s="111">
        <f t="shared" si="11"/>
        <v>0.34324641000000006</v>
      </c>
      <c r="AL21" s="111">
        <f t="shared" si="11"/>
        <v>0.33366599999999996</v>
      </c>
      <c r="AM21" s="111">
        <f t="shared" si="11"/>
        <v>0.31968000000000008</v>
      </c>
      <c r="AN21" s="111">
        <f t="shared" si="11"/>
        <v>0.31168800000000008</v>
      </c>
      <c r="AO21" s="111">
        <f t="shared" si="11"/>
        <v>0.30369600000000002</v>
      </c>
      <c r="AP21" s="111">
        <f t="shared" si="11"/>
        <v>0.29670300000000005</v>
      </c>
      <c r="AQ21" s="111">
        <f t="shared" si="11"/>
        <v>0.28771200000000002</v>
      </c>
      <c r="AR21" s="111">
        <f t="shared" si="11"/>
        <v>0.28271700000000005</v>
      </c>
      <c r="AS21" s="111">
        <f t="shared" si="11"/>
        <v>0.27656266403779767</v>
      </c>
      <c r="AT21" s="111">
        <f t="shared" si="11"/>
        <v>0.26608536524453752</v>
      </c>
      <c r="AU21" s="111">
        <f t="shared" si="11"/>
        <v>0.26212470967741985</v>
      </c>
      <c r="AV21" s="111">
        <f t="shared" si="11"/>
        <v>0.25974000000000003</v>
      </c>
      <c r="AW21" s="111">
        <f t="shared" si="11"/>
        <v>0.25414560000000108</v>
      </c>
      <c r="AX21" s="111">
        <f t="shared" si="11"/>
        <v>0.24855120000000197</v>
      </c>
      <c r="AY21" s="111">
        <f t="shared" si="11"/>
        <v>0.24295680000000203</v>
      </c>
      <c r="AZ21" s="111">
        <f t="shared" si="11"/>
        <v>0.23736240000000206</v>
      </c>
      <c r="BA21" s="111">
        <f t="shared" si="11"/>
        <v>0.23176800000000197</v>
      </c>
      <c r="BB21" s="111">
        <f t="shared" si="11"/>
        <v>0.226173600000002</v>
      </c>
      <c r="BC21" s="111">
        <f t="shared" si="11"/>
        <v>0.22057920000000097</v>
      </c>
      <c r="BD21" s="111">
        <f t="shared" si="11"/>
        <v>0.214984800000001</v>
      </c>
      <c r="BE21" s="111">
        <f t="shared" si="11"/>
        <v>0.20939040000000103</v>
      </c>
      <c r="BF21" s="111">
        <f t="shared" si="11"/>
        <v>0.20379600000000095</v>
      </c>
      <c r="BG21" s="111">
        <f t="shared" si="11"/>
        <v>0.198201600000001</v>
      </c>
      <c r="BH21" s="111">
        <f t="shared" si="11"/>
        <v>0.19260720000000106</v>
      </c>
      <c r="BI21" s="111">
        <f t="shared" si="11"/>
        <v>0.18701280000000098</v>
      </c>
      <c r="BJ21" s="111">
        <f t="shared" si="11"/>
        <v>0.18141840000000101</v>
      </c>
      <c r="BK21" s="111">
        <f t="shared" si="11"/>
        <v>0.17582400000000092</v>
      </c>
      <c r="BL21" s="111">
        <f t="shared" si="11"/>
        <v>0.17022960000000098</v>
      </c>
      <c r="BM21" s="111">
        <f t="shared" si="11"/>
        <v>0.16463520000000104</v>
      </c>
      <c r="BN21" s="111">
        <f t="shared" si="11"/>
        <v>0.15904080000000095</v>
      </c>
      <c r="BO21" s="111">
        <f t="shared" si="11"/>
        <v>0.15344640000000098</v>
      </c>
      <c r="BP21" s="111">
        <f t="shared" si="11"/>
        <v>0.14785200000000104</v>
      </c>
    </row>
    <row r="22" spans="1:68" x14ac:dyDescent="0.3">
      <c r="A22" s="77" t="s">
        <v>94</v>
      </c>
      <c r="B22" s="78" t="s">
        <v>90</v>
      </c>
      <c r="C22" s="78" t="s">
        <v>11</v>
      </c>
      <c r="D22" s="147" t="s">
        <v>203</v>
      </c>
      <c r="E22" s="78" t="s">
        <v>180</v>
      </c>
      <c r="F22" s="78" t="s">
        <v>14</v>
      </c>
      <c r="G22" s="78" t="s">
        <v>14</v>
      </c>
      <c r="H22" s="78" t="s">
        <v>12</v>
      </c>
      <c r="I22" s="78" t="s">
        <v>17</v>
      </c>
      <c r="J22" s="78" t="s">
        <v>17</v>
      </c>
      <c r="K22" s="78" t="s">
        <v>17</v>
      </c>
      <c r="L22" s="78" t="s">
        <v>17</v>
      </c>
      <c r="M22" s="78" t="s">
        <v>17</v>
      </c>
      <c r="N22" s="78">
        <v>2023</v>
      </c>
      <c r="O22" s="78" t="s">
        <v>41</v>
      </c>
      <c r="P22" s="78" t="s">
        <v>41</v>
      </c>
      <c r="Q22" s="78">
        <f>(1-Q9)*0.9*0.97</f>
        <v>0.46356300000000006</v>
      </c>
      <c r="R22" s="78">
        <f t="shared" ref="R22:S22" si="12">(1-R9)*0.9*0.97</f>
        <v>0.46269000000000005</v>
      </c>
      <c r="S22" s="78">
        <f t="shared" si="12"/>
        <v>0.46181700000000003</v>
      </c>
      <c r="T22" s="106" t="s">
        <v>143</v>
      </c>
      <c r="U22" s="111">
        <f>(1-U9-U27)*0.999*0.97</f>
        <v>0.96340962599999991</v>
      </c>
      <c r="V22" s="111">
        <f t="shared" ref="V22:BP22" si="13">(1-V9-V27)*0.999*0.97</f>
        <v>0.95788615500000007</v>
      </c>
      <c r="W22" s="111">
        <f t="shared" si="13"/>
        <v>0.9506184299999999</v>
      </c>
      <c r="X22" s="111">
        <f t="shared" si="13"/>
        <v>0.9389900699999999</v>
      </c>
      <c r="Y22" s="111">
        <f t="shared" si="13"/>
        <v>0.92038469400000011</v>
      </c>
      <c r="Z22" s="111">
        <f t="shared" si="13"/>
        <v>0.9044645001299999</v>
      </c>
      <c r="AA22" s="111">
        <f t="shared" si="13"/>
        <v>0.88571964679694992</v>
      </c>
      <c r="AB22" s="111">
        <f t="shared" si="13"/>
        <v>0.86224289400000009</v>
      </c>
      <c r="AC22" s="111">
        <f t="shared" si="13"/>
        <v>0.83580775560000009</v>
      </c>
      <c r="AD22" s="111">
        <f t="shared" si="13"/>
        <v>0.80662057200000004</v>
      </c>
      <c r="AE22" s="111">
        <f t="shared" si="13"/>
        <v>0.7742549700000001</v>
      </c>
      <c r="AF22" s="111">
        <f t="shared" si="13"/>
        <v>0.74576548800000086</v>
      </c>
      <c r="AG22" s="111">
        <f t="shared" si="13"/>
        <v>0.7197179616000009</v>
      </c>
      <c r="AH22" s="111">
        <f t="shared" si="13"/>
        <v>0.69258512160000107</v>
      </c>
      <c r="AI22" s="111">
        <f t="shared" si="13"/>
        <v>0.66844658430000081</v>
      </c>
      <c r="AJ22" s="111">
        <f t="shared" si="13"/>
        <v>0.64648836450000102</v>
      </c>
      <c r="AK22" s="111">
        <f t="shared" si="13"/>
        <v>0.62473364100000084</v>
      </c>
      <c r="AL22" s="111">
        <f t="shared" si="13"/>
        <v>0.60491697750000106</v>
      </c>
      <c r="AM22" s="111">
        <f t="shared" si="13"/>
        <v>0.58359831750000102</v>
      </c>
      <c r="AN22" s="111">
        <f t="shared" si="13"/>
        <v>0.56131062750000094</v>
      </c>
      <c r="AO22" s="111">
        <f t="shared" si="13"/>
        <v>0.53902293750000085</v>
      </c>
      <c r="AP22" s="111">
        <f t="shared" si="13"/>
        <v>0.51770427750000103</v>
      </c>
      <c r="AQ22" s="111">
        <f t="shared" si="13"/>
        <v>0.49541658750000106</v>
      </c>
      <c r="AR22" s="111">
        <f t="shared" si="13"/>
        <v>0.483788227500001</v>
      </c>
      <c r="AS22" s="111">
        <f t="shared" si="13"/>
        <v>0.472159867500001</v>
      </c>
      <c r="AT22" s="111">
        <f t="shared" si="13"/>
        <v>0.46053150750000094</v>
      </c>
      <c r="AU22" s="111">
        <f t="shared" si="13"/>
        <v>0.44890314750000099</v>
      </c>
      <c r="AV22" s="111">
        <f t="shared" si="13"/>
        <v>0.43824381750000102</v>
      </c>
      <c r="AW22" s="111">
        <f t="shared" si="13"/>
        <v>0.42680926350000098</v>
      </c>
      <c r="AX22" s="111">
        <f t="shared" si="13"/>
        <v>0.41537470950000094</v>
      </c>
      <c r="AY22" s="111">
        <f t="shared" si="13"/>
        <v>0.4039401555000009</v>
      </c>
      <c r="AZ22" s="111">
        <f t="shared" si="13"/>
        <v>0.39250560150000097</v>
      </c>
      <c r="BA22" s="111">
        <f t="shared" si="13"/>
        <v>0.38107104750000093</v>
      </c>
      <c r="BB22" s="111">
        <f t="shared" si="13"/>
        <v>0.36963649350000094</v>
      </c>
      <c r="BC22" s="111">
        <f t="shared" si="13"/>
        <v>0.3582019395000009</v>
      </c>
      <c r="BD22" s="111">
        <f t="shared" si="13"/>
        <v>0.34676738550000191</v>
      </c>
      <c r="BE22" s="111">
        <f t="shared" si="13"/>
        <v>0.33533283150000098</v>
      </c>
      <c r="BF22" s="111">
        <f t="shared" si="13"/>
        <v>0.32389827750000094</v>
      </c>
      <c r="BG22" s="111">
        <f t="shared" si="13"/>
        <v>0.31246372350000101</v>
      </c>
      <c r="BH22" s="111">
        <f t="shared" si="13"/>
        <v>0.30102916950000086</v>
      </c>
      <c r="BI22" s="111">
        <f t="shared" si="13"/>
        <v>0.28959461550000193</v>
      </c>
      <c r="BJ22" s="111">
        <f t="shared" si="13"/>
        <v>0.27816006150000089</v>
      </c>
      <c r="BK22" s="111">
        <f t="shared" si="13"/>
        <v>0.2667255075000009</v>
      </c>
      <c r="BL22" s="111">
        <f t="shared" si="13"/>
        <v>0.25529095350000197</v>
      </c>
      <c r="BM22" s="111">
        <f t="shared" si="13"/>
        <v>0.2438563995000009</v>
      </c>
      <c r="BN22" s="111">
        <f t="shared" si="13"/>
        <v>0.23242184550000095</v>
      </c>
      <c r="BO22" s="111">
        <f t="shared" si="13"/>
        <v>0.22098729150000185</v>
      </c>
      <c r="BP22" s="111">
        <f t="shared" si="13"/>
        <v>0.20955273750000092</v>
      </c>
    </row>
    <row r="23" spans="1:68" x14ac:dyDescent="0.3">
      <c r="A23" s="77" t="s">
        <v>94</v>
      </c>
      <c r="B23" s="78" t="s">
        <v>90</v>
      </c>
      <c r="C23" s="78" t="s">
        <v>167</v>
      </c>
      <c r="D23" s="78" t="s">
        <v>202</v>
      </c>
      <c r="E23" s="78" t="s">
        <v>181</v>
      </c>
      <c r="F23" s="78" t="s">
        <v>14</v>
      </c>
      <c r="G23" s="78" t="s">
        <v>14</v>
      </c>
      <c r="H23" s="78" t="s">
        <v>12</v>
      </c>
      <c r="I23" s="78" t="s">
        <v>17</v>
      </c>
      <c r="J23" s="78" t="s">
        <v>17</v>
      </c>
      <c r="K23" s="78" t="s">
        <v>17</v>
      </c>
      <c r="L23" s="78" t="s">
        <v>17</v>
      </c>
      <c r="M23" s="78" t="s">
        <v>17</v>
      </c>
      <c r="N23" s="78">
        <v>2023</v>
      </c>
      <c r="O23" s="78">
        <f>(1-O13)*0.95</f>
        <v>0.874</v>
      </c>
      <c r="P23" s="78">
        <f t="shared" ref="P23:S23" si="14">(1-P13)*0.95</f>
        <v>0.87209999999999999</v>
      </c>
      <c r="Q23" s="78">
        <f t="shared" si="14"/>
        <v>0.76760000000000006</v>
      </c>
      <c r="R23" s="78">
        <f t="shared" si="14"/>
        <v>0.76664999999999994</v>
      </c>
      <c r="S23" s="78">
        <f t="shared" si="14"/>
        <v>0.76570000000000005</v>
      </c>
      <c r="T23" s="106" t="s">
        <v>143</v>
      </c>
      <c r="U23" s="111">
        <f>(1-U13)*0.999</f>
        <v>0.999</v>
      </c>
      <c r="V23" s="111">
        <f t="shared" ref="V23:BP23" si="15">(1-V13)*0.999</f>
        <v>0.99800100000000003</v>
      </c>
      <c r="W23" s="111">
        <f t="shared" si="15"/>
        <v>0.99800100000000003</v>
      </c>
      <c r="X23" s="111">
        <f t="shared" si="15"/>
        <v>0.99700199999999994</v>
      </c>
      <c r="Y23" s="111">
        <f t="shared" si="15"/>
        <v>0.995004</v>
      </c>
      <c r="Z23" s="111">
        <f t="shared" si="15"/>
        <v>0.99400500000000003</v>
      </c>
      <c r="AA23" s="111">
        <f t="shared" si="15"/>
        <v>0.99200699999999997</v>
      </c>
      <c r="AB23" s="111">
        <f t="shared" si="15"/>
        <v>0.991008</v>
      </c>
      <c r="AC23" s="111">
        <f t="shared" si="15"/>
        <v>0.987012</v>
      </c>
      <c r="AD23" s="111">
        <f t="shared" si="15"/>
        <v>0.983016</v>
      </c>
      <c r="AE23" s="111">
        <f t="shared" si="15"/>
        <v>0.97902</v>
      </c>
      <c r="AF23" s="111">
        <f t="shared" si="15"/>
        <v>0.975024</v>
      </c>
      <c r="AG23" s="111">
        <f t="shared" si="15"/>
        <v>0.971028</v>
      </c>
      <c r="AH23" s="111">
        <f t="shared" si="15"/>
        <v>0.96003899999999998</v>
      </c>
      <c r="AI23" s="111">
        <f t="shared" si="15"/>
        <v>0.95004899999999992</v>
      </c>
      <c r="AJ23" s="111">
        <f t="shared" si="15"/>
        <v>0.93905999999999989</v>
      </c>
      <c r="AK23" s="111">
        <f t="shared" si="15"/>
        <v>0.92807100000000009</v>
      </c>
      <c r="AL23" s="111">
        <f t="shared" si="15"/>
        <v>0.91708200000000006</v>
      </c>
      <c r="AM23" s="111">
        <f t="shared" si="15"/>
        <v>0.90709200000000001</v>
      </c>
      <c r="AN23" s="111">
        <f t="shared" si="15"/>
        <v>0.89610299999999998</v>
      </c>
      <c r="AO23" s="111">
        <f t="shared" si="15"/>
        <v>0.88611300000000004</v>
      </c>
      <c r="AP23" s="111">
        <f t="shared" si="15"/>
        <v>0.87612299999999999</v>
      </c>
      <c r="AQ23" s="111">
        <f t="shared" si="15"/>
        <v>0.86613300000000004</v>
      </c>
      <c r="AR23" s="111">
        <f t="shared" si="15"/>
        <v>0.85414499999999993</v>
      </c>
      <c r="AS23" s="111">
        <f t="shared" si="15"/>
        <v>0.84215699999999993</v>
      </c>
      <c r="AT23" s="111">
        <f t="shared" si="15"/>
        <v>0.83016899999999993</v>
      </c>
      <c r="AU23" s="111">
        <f t="shared" si="15"/>
        <v>0.81818099999999994</v>
      </c>
      <c r="AV23" s="111">
        <f t="shared" si="15"/>
        <v>0.80719200000000002</v>
      </c>
      <c r="AW23" s="111">
        <f t="shared" si="15"/>
        <v>0.79540379999999999</v>
      </c>
      <c r="AX23" s="111">
        <f t="shared" si="15"/>
        <v>0.78361559999999997</v>
      </c>
      <c r="AY23" s="111">
        <f t="shared" si="15"/>
        <v>0.77182739999999994</v>
      </c>
      <c r="AZ23" s="111">
        <f t="shared" si="15"/>
        <v>0.76003920000000003</v>
      </c>
      <c r="BA23" s="111">
        <f t="shared" si="15"/>
        <v>0.748251</v>
      </c>
      <c r="BB23" s="111">
        <f t="shared" si="15"/>
        <v>0.73646280000000008</v>
      </c>
      <c r="BC23" s="111">
        <f t="shared" si="15"/>
        <v>0.72467460000000095</v>
      </c>
      <c r="BD23" s="111">
        <f t="shared" si="15"/>
        <v>0.71288640000000103</v>
      </c>
      <c r="BE23" s="111">
        <f t="shared" si="15"/>
        <v>0.701098200000001</v>
      </c>
      <c r="BF23" s="111">
        <f t="shared" si="15"/>
        <v>0.68931000000000109</v>
      </c>
      <c r="BG23" s="111">
        <f t="shared" si="15"/>
        <v>0.67752180000000106</v>
      </c>
      <c r="BH23" s="111">
        <f t="shared" si="15"/>
        <v>0.66573360000000104</v>
      </c>
      <c r="BI23" s="111">
        <f t="shared" si="15"/>
        <v>0.65394540000000101</v>
      </c>
      <c r="BJ23" s="111">
        <f t="shared" si="15"/>
        <v>0.64215720000000087</v>
      </c>
      <c r="BK23" s="111">
        <f t="shared" si="15"/>
        <v>0.63036900000000096</v>
      </c>
      <c r="BL23" s="111">
        <f t="shared" si="15"/>
        <v>0.61858080000000104</v>
      </c>
      <c r="BM23" s="111">
        <f t="shared" si="15"/>
        <v>0.60679260000000101</v>
      </c>
      <c r="BN23" s="111">
        <f t="shared" si="15"/>
        <v>0.59500440000000099</v>
      </c>
      <c r="BO23" s="111">
        <f t="shared" si="15"/>
        <v>0.58321620000000096</v>
      </c>
      <c r="BP23" s="111">
        <f t="shared" si="15"/>
        <v>0.57142800000000094</v>
      </c>
    </row>
    <row r="24" spans="1:68" x14ac:dyDescent="0.3">
      <c r="A24" s="77" t="s">
        <v>94</v>
      </c>
      <c r="B24" s="78" t="s">
        <v>90</v>
      </c>
      <c r="C24" s="78" t="s">
        <v>11</v>
      </c>
      <c r="D24" s="147" t="s">
        <v>201</v>
      </c>
      <c r="E24" s="78" t="s">
        <v>182</v>
      </c>
      <c r="F24" s="78" t="s">
        <v>14</v>
      </c>
      <c r="G24" s="78" t="s">
        <v>14</v>
      </c>
      <c r="H24" s="78" t="s">
        <v>12</v>
      </c>
      <c r="I24" s="78" t="s">
        <v>17</v>
      </c>
      <c r="J24" s="78" t="s">
        <v>17</v>
      </c>
      <c r="K24" s="78" t="s">
        <v>17</v>
      </c>
      <c r="L24" s="78" t="s">
        <v>17</v>
      </c>
      <c r="M24" s="78" t="s">
        <v>17</v>
      </c>
      <c r="N24" s="78">
        <v>2023</v>
      </c>
      <c r="O24" s="78" t="s">
        <v>41</v>
      </c>
      <c r="P24" s="78" t="s">
        <v>41</v>
      </c>
      <c r="Q24" s="78">
        <f>(1-Q9)*0.9*0.03</f>
        <v>1.4337000000000001E-2</v>
      </c>
      <c r="R24" s="78">
        <f t="shared" ref="R24:S24" si="16">(1-R9)*0.9*0.03</f>
        <v>1.431E-2</v>
      </c>
      <c r="S24" s="78">
        <f t="shared" si="16"/>
        <v>1.4283000000000001E-2</v>
      </c>
      <c r="T24" s="106" t="s">
        <v>143</v>
      </c>
      <c r="U24" s="111">
        <f>(1-U9-U27)*0.999*0.03</f>
        <v>2.9796173999999995E-2</v>
      </c>
      <c r="V24" s="111">
        <f t="shared" ref="V24:BP24" si="17">(1-V9-V27)*0.999*0.03</f>
        <v>2.9625345000000001E-2</v>
      </c>
      <c r="W24" s="111">
        <f t="shared" si="17"/>
        <v>2.9400569999999997E-2</v>
      </c>
      <c r="X24" s="111">
        <f t="shared" si="17"/>
        <v>2.904093E-2</v>
      </c>
      <c r="Y24" s="111">
        <f t="shared" si="17"/>
        <v>2.8465506000000002E-2</v>
      </c>
      <c r="Z24" s="111">
        <f t="shared" si="17"/>
        <v>2.7973128869999996E-2</v>
      </c>
      <c r="AA24" s="111">
        <f t="shared" si="17"/>
        <v>2.7393391138049998E-2</v>
      </c>
      <c r="AB24" s="111">
        <f t="shared" si="17"/>
        <v>2.6667306000000002E-2</v>
      </c>
      <c r="AC24" s="111">
        <f t="shared" si="17"/>
        <v>2.5849724400000003E-2</v>
      </c>
      <c r="AD24" s="111">
        <f t="shared" si="17"/>
        <v>2.4947028E-2</v>
      </c>
      <c r="AE24" s="111">
        <f t="shared" si="17"/>
        <v>2.3946030000000004E-2</v>
      </c>
      <c r="AF24" s="111">
        <f t="shared" si="17"/>
        <v>2.3064912000000028E-2</v>
      </c>
      <c r="AG24" s="111">
        <f t="shared" si="17"/>
        <v>2.2259318400000026E-2</v>
      </c>
      <c r="AH24" s="111">
        <f t="shared" si="17"/>
        <v>2.1420158400000031E-2</v>
      </c>
      <c r="AI24" s="111">
        <f t="shared" si="17"/>
        <v>2.0673605700000028E-2</v>
      </c>
      <c r="AJ24" s="111">
        <f t="shared" si="17"/>
        <v>1.999448550000003E-2</v>
      </c>
      <c r="AK24" s="111">
        <f t="shared" si="17"/>
        <v>1.9321659000000026E-2</v>
      </c>
      <c r="AL24" s="111">
        <f t="shared" si="17"/>
        <v>1.8708772500000033E-2</v>
      </c>
      <c r="AM24" s="111">
        <f t="shared" si="17"/>
        <v>1.8049432500000032E-2</v>
      </c>
      <c r="AN24" s="111">
        <f t="shared" si="17"/>
        <v>1.736012250000003E-2</v>
      </c>
      <c r="AO24" s="111">
        <f t="shared" si="17"/>
        <v>1.6670812500000024E-2</v>
      </c>
      <c r="AP24" s="111">
        <f t="shared" si="17"/>
        <v>1.601147250000003E-2</v>
      </c>
      <c r="AQ24" s="111">
        <f t="shared" si="17"/>
        <v>1.5322162500000033E-2</v>
      </c>
      <c r="AR24" s="111">
        <f t="shared" si="17"/>
        <v>1.496252250000003E-2</v>
      </c>
      <c r="AS24" s="111">
        <f t="shared" si="17"/>
        <v>1.460288250000003E-2</v>
      </c>
      <c r="AT24" s="111">
        <f t="shared" si="17"/>
        <v>1.4243242500000029E-2</v>
      </c>
      <c r="AU24" s="111">
        <f t="shared" si="17"/>
        <v>1.3883602500000031E-2</v>
      </c>
      <c r="AV24" s="111">
        <f t="shared" si="17"/>
        <v>1.355393250000003E-2</v>
      </c>
      <c r="AW24" s="111">
        <f t="shared" si="17"/>
        <v>1.320028650000003E-2</v>
      </c>
      <c r="AX24" s="111">
        <f t="shared" si="17"/>
        <v>1.2846640500000029E-2</v>
      </c>
      <c r="AY24" s="111">
        <f t="shared" si="17"/>
        <v>1.2492994500000028E-2</v>
      </c>
      <c r="AZ24" s="111">
        <f t="shared" si="17"/>
        <v>1.213934850000003E-2</v>
      </c>
      <c r="BA24" s="111">
        <f t="shared" si="17"/>
        <v>1.178570250000003E-2</v>
      </c>
      <c r="BB24" s="111">
        <f t="shared" si="17"/>
        <v>1.143205650000003E-2</v>
      </c>
      <c r="BC24" s="111">
        <f t="shared" si="17"/>
        <v>1.1078410500000028E-2</v>
      </c>
      <c r="BD24" s="111">
        <f t="shared" si="17"/>
        <v>1.072476450000006E-2</v>
      </c>
      <c r="BE24" s="111">
        <f t="shared" si="17"/>
        <v>1.0371118500000031E-2</v>
      </c>
      <c r="BF24" s="111">
        <f t="shared" si="17"/>
        <v>1.0017472500000029E-2</v>
      </c>
      <c r="BG24" s="111">
        <f t="shared" si="17"/>
        <v>9.6638265000000313E-3</v>
      </c>
      <c r="BH24" s="111">
        <f t="shared" si="17"/>
        <v>9.310180500000027E-3</v>
      </c>
      <c r="BI24" s="111">
        <f t="shared" si="17"/>
        <v>8.9565345000000591E-3</v>
      </c>
      <c r="BJ24" s="111">
        <f t="shared" si="17"/>
        <v>8.602888500000027E-3</v>
      </c>
      <c r="BK24" s="111">
        <f t="shared" si="17"/>
        <v>8.2492425000000279E-3</v>
      </c>
      <c r="BL24" s="111">
        <f t="shared" si="17"/>
        <v>7.89559650000006E-3</v>
      </c>
      <c r="BM24" s="111">
        <f t="shared" si="17"/>
        <v>7.5419505000000279E-3</v>
      </c>
      <c r="BN24" s="111">
        <f t="shared" si="17"/>
        <v>7.1883045000000296E-3</v>
      </c>
      <c r="BO24" s="111">
        <f t="shared" si="17"/>
        <v>6.8346585000000574E-3</v>
      </c>
      <c r="BP24" s="111">
        <f t="shared" si="17"/>
        <v>6.4810125000000279E-3</v>
      </c>
    </row>
    <row r="25" spans="1:68" x14ac:dyDescent="0.3">
      <c r="A25" s="77" t="s">
        <v>94</v>
      </c>
      <c r="B25" s="78" t="s">
        <v>90</v>
      </c>
      <c r="C25" s="78" t="s">
        <v>11</v>
      </c>
      <c r="D25" s="147" t="s">
        <v>200</v>
      </c>
      <c r="E25" s="78" t="s">
        <v>183</v>
      </c>
      <c r="F25" s="78" t="s">
        <v>14</v>
      </c>
      <c r="G25" s="78" t="s">
        <v>14</v>
      </c>
      <c r="H25" s="78" t="s">
        <v>12</v>
      </c>
      <c r="I25" s="78" t="s">
        <v>17</v>
      </c>
      <c r="J25" s="78" t="s">
        <v>17</v>
      </c>
      <c r="K25" s="78" t="s">
        <v>17</v>
      </c>
      <c r="L25" s="78" t="s">
        <v>17</v>
      </c>
      <c r="M25" s="78" t="s">
        <v>17</v>
      </c>
      <c r="N25" s="78">
        <v>2023</v>
      </c>
      <c r="O25" s="78" t="s">
        <v>41</v>
      </c>
      <c r="P25" s="78" t="s">
        <v>41</v>
      </c>
      <c r="Q25" s="78">
        <f>(1-Q8)*0.9</f>
        <v>0.47790000000000005</v>
      </c>
      <c r="R25" s="78">
        <f t="shared" ref="R25:S25" si="18">(1-R8)*0.9</f>
        <v>0.47700000000000004</v>
      </c>
      <c r="S25" s="78">
        <f t="shared" si="18"/>
        <v>0.47610000000000002</v>
      </c>
      <c r="T25" s="106" t="s">
        <v>143</v>
      </c>
      <c r="U25" s="111">
        <f>(1-U8-U15)*0.999</f>
        <v>0.99320579999999992</v>
      </c>
      <c r="V25" s="111">
        <f t="shared" ref="V25:BP25" si="19">(1-V8-V15)*0.999</f>
        <v>0.9875115000000001</v>
      </c>
      <c r="W25" s="111">
        <f t="shared" si="19"/>
        <v>0.98001899999999997</v>
      </c>
      <c r="X25" s="111">
        <f t="shared" si="19"/>
        <v>0.96803099999999997</v>
      </c>
      <c r="Y25" s="111">
        <f t="shared" si="19"/>
        <v>0.94885020000000009</v>
      </c>
      <c r="Z25" s="111">
        <f t="shared" si="19"/>
        <v>0.93243762899999993</v>
      </c>
      <c r="AA25" s="111">
        <f t="shared" si="19"/>
        <v>0.91311303793499998</v>
      </c>
      <c r="AB25" s="111">
        <f t="shared" si="19"/>
        <v>0.88891020000000009</v>
      </c>
      <c r="AC25" s="111">
        <f t="shared" si="19"/>
        <v>0.86165748000000009</v>
      </c>
      <c r="AD25" s="111">
        <f t="shared" si="19"/>
        <v>0.83156760000000007</v>
      </c>
      <c r="AE25" s="111">
        <f t="shared" si="19"/>
        <v>0.79820100000000016</v>
      </c>
      <c r="AF25" s="111">
        <f t="shared" si="19"/>
        <v>0.76883040000000091</v>
      </c>
      <c r="AG25" s="111">
        <f t="shared" si="19"/>
        <v>0.74197728000000096</v>
      </c>
      <c r="AH25" s="111">
        <f t="shared" si="19"/>
        <v>0.71400528000000107</v>
      </c>
      <c r="AI25" s="111">
        <f t="shared" si="19"/>
        <v>0.68912019000000091</v>
      </c>
      <c r="AJ25" s="111">
        <f t="shared" si="19"/>
        <v>0.66648285000000107</v>
      </c>
      <c r="AK25" s="111">
        <f t="shared" si="19"/>
        <v>0.64405530000000089</v>
      </c>
      <c r="AL25" s="111">
        <f t="shared" si="19"/>
        <v>0.62362575000000109</v>
      </c>
      <c r="AM25" s="111">
        <f t="shared" si="19"/>
        <v>0.60164775000000104</v>
      </c>
      <c r="AN25" s="111">
        <f t="shared" si="19"/>
        <v>0.57867075000000101</v>
      </c>
      <c r="AO25" s="111">
        <f t="shared" si="19"/>
        <v>0.55569375000000087</v>
      </c>
      <c r="AP25" s="111">
        <f t="shared" si="19"/>
        <v>0.53371575000000104</v>
      </c>
      <c r="AQ25" s="111">
        <f t="shared" si="19"/>
        <v>0.51073875000000113</v>
      </c>
      <c r="AR25" s="111">
        <f t="shared" si="19"/>
        <v>0.49875075000000102</v>
      </c>
      <c r="AS25" s="111">
        <f t="shared" si="19"/>
        <v>0.48676275000000102</v>
      </c>
      <c r="AT25" s="111">
        <f t="shared" si="19"/>
        <v>0.47477475000000097</v>
      </c>
      <c r="AU25" s="111">
        <f t="shared" si="19"/>
        <v>0.46278675000000102</v>
      </c>
      <c r="AV25" s="111">
        <f t="shared" si="19"/>
        <v>0.45179775000000105</v>
      </c>
      <c r="AW25" s="111">
        <f t="shared" si="19"/>
        <v>0.44000955000000103</v>
      </c>
      <c r="AX25" s="111">
        <f t="shared" si="19"/>
        <v>0.428221350000001</v>
      </c>
      <c r="AY25" s="111">
        <f t="shared" si="19"/>
        <v>0.41643315000000092</v>
      </c>
      <c r="AZ25" s="111">
        <f t="shared" si="19"/>
        <v>0.404644950000001</v>
      </c>
      <c r="BA25" s="111">
        <f t="shared" si="19"/>
        <v>0.39285675000000098</v>
      </c>
      <c r="BB25" s="111">
        <f t="shared" si="19"/>
        <v>0.38106855000000101</v>
      </c>
      <c r="BC25" s="111">
        <f t="shared" si="19"/>
        <v>0.36928035000000092</v>
      </c>
      <c r="BD25" s="111">
        <f t="shared" si="19"/>
        <v>0.35749215000000201</v>
      </c>
      <c r="BE25" s="111">
        <f t="shared" si="19"/>
        <v>0.34570395000000104</v>
      </c>
      <c r="BF25" s="111">
        <f t="shared" si="19"/>
        <v>0.33391575000000095</v>
      </c>
      <c r="BG25" s="111">
        <f t="shared" si="19"/>
        <v>0.32212755000000104</v>
      </c>
      <c r="BH25" s="111">
        <f t="shared" si="19"/>
        <v>0.3103393500000009</v>
      </c>
      <c r="BI25" s="111">
        <f t="shared" si="19"/>
        <v>0.29855115000000199</v>
      </c>
      <c r="BJ25" s="111">
        <f t="shared" si="19"/>
        <v>0.2867629500000009</v>
      </c>
      <c r="BK25" s="111">
        <f t="shared" si="19"/>
        <v>0.27497475000000093</v>
      </c>
      <c r="BL25" s="111">
        <f t="shared" si="19"/>
        <v>0.26318655000000202</v>
      </c>
      <c r="BM25" s="111">
        <f t="shared" si="19"/>
        <v>0.25139835000000094</v>
      </c>
      <c r="BN25" s="111">
        <f t="shared" si="19"/>
        <v>0.23961015000000099</v>
      </c>
      <c r="BO25" s="111">
        <f t="shared" si="19"/>
        <v>0.22782195000000191</v>
      </c>
      <c r="BP25" s="111">
        <f t="shared" si="19"/>
        <v>0.21603375000000094</v>
      </c>
    </row>
    <row r="26" spans="1:68" x14ac:dyDescent="0.3">
      <c r="A26" s="77" t="s">
        <v>94</v>
      </c>
      <c r="B26" s="78" t="s">
        <v>90</v>
      </c>
      <c r="C26" s="78" t="s">
        <v>11</v>
      </c>
      <c r="D26" s="147" t="s">
        <v>199</v>
      </c>
      <c r="E26" s="78" t="s">
        <v>184</v>
      </c>
      <c r="F26" s="78" t="s">
        <v>14</v>
      </c>
      <c r="G26" s="78" t="s">
        <v>14</v>
      </c>
      <c r="H26" s="78" t="s">
        <v>12</v>
      </c>
      <c r="I26" s="78" t="s">
        <v>17</v>
      </c>
      <c r="J26" s="78" t="s">
        <v>17</v>
      </c>
      <c r="K26" s="78" t="s">
        <v>17</v>
      </c>
      <c r="L26" s="78" t="s">
        <v>17</v>
      </c>
      <c r="M26" s="78" t="s">
        <v>17</v>
      </c>
      <c r="N26" s="78">
        <v>2023</v>
      </c>
      <c r="O26" s="78" t="s">
        <v>41</v>
      </c>
      <c r="P26" s="78" t="s">
        <v>41</v>
      </c>
      <c r="Q26" s="78">
        <f>(1-Q10)*0.9*0.27</f>
        <v>0.137295</v>
      </c>
      <c r="R26" s="78">
        <f t="shared" ref="R26:S26" si="20">(1-R10)*0.9*0.27</f>
        <v>0.13705200000000003</v>
      </c>
      <c r="S26" s="78">
        <f t="shared" si="20"/>
        <v>0.13680899999999999</v>
      </c>
      <c r="T26" s="106" t="s">
        <v>143</v>
      </c>
      <c r="U26" s="111">
        <f>(1-U10-U34)*0.999*0.27</f>
        <v>0.26676296999999999</v>
      </c>
      <c r="V26" s="111">
        <f t="shared" ref="V26:BP26" si="21">(1-V10-V34)*0.999*0.27</f>
        <v>0.2643354</v>
      </c>
      <c r="W26" s="111">
        <f t="shared" si="21"/>
        <v>0.26190783000000001</v>
      </c>
      <c r="X26" s="111">
        <f t="shared" si="21"/>
        <v>0.25867107</v>
      </c>
      <c r="Y26" s="111">
        <f t="shared" si="21"/>
        <v>0.25489485000000001</v>
      </c>
      <c r="Z26" s="111">
        <f t="shared" si="21"/>
        <v>0.25111863000000001</v>
      </c>
      <c r="AA26" s="111">
        <f t="shared" si="21"/>
        <v>0.24626349</v>
      </c>
      <c r="AB26" s="111">
        <f t="shared" si="21"/>
        <v>0.24194781000000001</v>
      </c>
      <c r="AC26" s="111">
        <f t="shared" si="21"/>
        <v>0.2373624</v>
      </c>
      <c r="AD26" s="111">
        <f t="shared" si="21"/>
        <v>0.23115861000000004</v>
      </c>
      <c r="AE26" s="111">
        <f t="shared" si="21"/>
        <v>0.22441536000000001</v>
      </c>
      <c r="AF26" s="111">
        <f t="shared" si="21"/>
        <v>0.21815762400000002</v>
      </c>
      <c r="AG26" s="111">
        <f t="shared" si="21"/>
        <v>0.21195383400000004</v>
      </c>
      <c r="AH26" s="111">
        <f t="shared" si="21"/>
        <v>0.20418561000000002</v>
      </c>
      <c r="AI26" s="111">
        <f t="shared" si="21"/>
        <v>0.19852128000000002</v>
      </c>
      <c r="AJ26" s="111">
        <f t="shared" si="21"/>
        <v>0.19258722</v>
      </c>
      <c r="AK26" s="111">
        <f t="shared" si="21"/>
        <v>0.18530451000000001</v>
      </c>
      <c r="AL26" s="111">
        <f t="shared" si="21"/>
        <v>0.17883099000000002</v>
      </c>
      <c r="AM26" s="111">
        <f t="shared" si="21"/>
        <v>0.17289693</v>
      </c>
      <c r="AN26" s="111">
        <f t="shared" si="21"/>
        <v>0.16386097499999999</v>
      </c>
      <c r="AO26" s="111">
        <f t="shared" si="21"/>
        <v>0.154150695</v>
      </c>
      <c r="AP26" s="111">
        <f t="shared" si="21"/>
        <v>0.14444041500000002</v>
      </c>
      <c r="AQ26" s="111">
        <f t="shared" si="21"/>
        <v>0.134999865</v>
      </c>
      <c r="AR26" s="111">
        <f t="shared" si="21"/>
        <v>0.12947039999999999</v>
      </c>
      <c r="AS26" s="111">
        <f t="shared" si="21"/>
        <v>0.1267731</v>
      </c>
      <c r="AT26" s="111">
        <f t="shared" si="21"/>
        <v>0.12380607000000002</v>
      </c>
      <c r="AU26" s="111">
        <f t="shared" si="21"/>
        <v>0.12259228500000002</v>
      </c>
      <c r="AV26" s="111">
        <f t="shared" si="21"/>
        <v>0.12191796000000001</v>
      </c>
      <c r="AW26" s="111">
        <f t="shared" si="21"/>
        <v>0.11903184900000004</v>
      </c>
      <c r="AX26" s="111">
        <f t="shared" si="21"/>
        <v>0.11614573800000001</v>
      </c>
      <c r="AY26" s="111">
        <f t="shared" si="21"/>
        <v>0.11325962700000027</v>
      </c>
      <c r="AZ26" s="111">
        <f t="shared" si="21"/>
        <v>0.11037351600000027</v>
      </c>
      <c r="BA26" s="111">
        <f t="shared" si="21"/>
        <v>0.10748740500000027</v>
      </c>
      <c r="BB26" s="111">
        <f t="shared" si="21"/>
        <v>0.1046012940000003</v>
      </c>
      <c r="BC26" s="111">
        <f t="shared" si="21"/>
        <v>0.10171518300000025</v>
      </c>
      <c r="BD26" s="111">
        <f t="shared" si="21"/>
        <v>9.8829072000000281E-2</v>
      </c>
      <c r="BE26" s="111">
        <f t="shared" si="21"/>
        <v>9.5942961000000285E-2</v>
      </c>
      <c r="BF26" s="111">
        <f t="shared" si="21"/>
        <v>9.3056850000000288E-2</v>
      </c>
      <c r="BG26" s="111">
        <f t="shared" si="21"/>
        <v>9.0170739000000263E-2</v>
      </c>
      <c r="BH26" s="111">
        <f t="shared" si="21"/>
        <v>8.7284628000000294E-2</v>
      </c>
      <c r="BI26" s="111">
        <f t="shared" si="21"/>
        <v>8.4398517000000284E-2</v>
      </c>
      <c r="BJ26" s="111">
        <f t="shared" si="21"/>
        <v>8.1512406000000273E-2</v>
      </c>
      <c r="BK26" s="111">
        <f t="shared" si="21"/>
        <v>7.8626295000000013E-2</v>
      </c>
      <c r="BL26" s="111">
        <f t="shared" si="21"/>
        <v>7.5740184000000002E-2</v>
      </c>
      <c r="BM26" s="111">
        <f t="shared" si="21"/>
        <v>7.2854073000000019E-2</v>
      </c>
      <c r="BN26" s="111">
        <f t="shared" si="21"/>
        <v>6.9967962000000009E-2</v>
      </c>
      <c r="BO26" s="111">
        <f t="shared" si="21"/>
        <v>6.7081850999999998E-2</v>
      </c>
      <c r="BP26" s="111">
        <f t="shared" si="21"/>
        <v>6.4195740000000015E-2</v>
      </c>
    </row>
    <row r="27" spans="1:68" x14ac:dyDescent="0.3">
      <c r="A27" s="77" t="s">
        <v>94</v>
      </c>
      <c r="B27" s="78" t="s">
        <v>90</v>
      </c>
      <c r="C27" s="78" t="s">
        <v>11</v>
      </c>
      <c r="D27" s="78" t="s">
        <v>198</v>
      </c>
      <c r="E27" s="144" t="s">
        <v>185</v>
      </c>
      <c r="F27" s="78" t="s">
        <v>14</v>
      </c>
      <c r="G27" s="78" t="s">
        <v>14</v>
      </c>
      <c r="H27" s="78" t="s">
        <v>12</v>
      </c>
      <c r="I27" s="78" t="s">
        <v>17</v>
      </c>
      <c r="J27" s="78" t="s">
        <v>17</v>
      </c>
      <c r="K27" s="78" t="s">
        <v>17</v>
      </c>
      <c r="L27" s="78" t="s">
        <v>17</v>
      </c>
      <c r="M27" s="78" t="s">
        <v>17</v>
      </c>
      <c r="N27" s="78">
        <v>2023</v>
      </c>
      <c r="O27" s="78" t="s">
        <v>41</v>
      </c>
      <c r="P27" s="78">
        <v>0</v>
      </c>
      <c r="Q27" s="78">
        <v>0</v>
      </c>
      <c r="R27" s="78">
        <v>0</v>
      </c>
      <c r="S27" s="78">
        <v>0</v>
      </c>
      <c r="T27" s="106" t="s">
        <v>143</v>
      </c>
      <c r="U27" s="148">
        <v>5.0000000000000001E-3</v>
      </c>
      <c r="V27" s="148">
        <v>0.01</v>
      </c>
      <c r="W27" s="148">
        <v>1.4999999999999999E-2</v>
      </c>
      <c r="X27" s="148">
        <v>2.1000000000000001E-2</v>
      </c>
      <c r="Y27" s="148">
        <v>3.0199999999999901E-2</v>
      </c>
      <c r="Z27" s="148">
        <v>3.8628999999999997E-2</v>
      </c>
      <c r="AA27" s="148">
        <v>4.7972935000000001E-2</v>
      </c>
      <c r="AB27" s="148">
        <v>5.8431168625000002E-2</v>
      </c>
      <c r="AC27" s="148">
        <v>7.3210518460624999E-2</v>
      </c>
      <c r="AD27" s="148">
        <v>9.0091005263513796E-2</v>
      </c>
      <c r="AE27" s="148">
        <v>0.110738930177106</v>
      </c>
      <c r="AF27" s="148">
        <v>0.127261272064702</v>
      </c>
      <c r="AG27" s="148">
        <v>0.14113709389792101</v>
      </c>
      <c r="AH27" s="148">
        <v>0.15475035972269499</v>
      </c>
      <c r="AI27" s="148">
        <v>0.16513266177837099</v>
      </c>
      <c r="AJ27" s="148">
        <v>0.17312295009560899</v>
      </c>
      <c r="AK27" s="148">
        <v>0.18012316104235701</v>
      </c>
      <c r="AL27" s="148">
        <v>0.185613058995375</v>
      </c>
      <c r="AM27" s="148">
        <v>0.19250773534889601</v>
      </c>
      <c r="AN27" s="148">
        <v>0.199609502246925</v>
      </c>
      <c r="AO27" s="148">
        <v>0.20655741787055101</v>
      </c>
      <c r="AP27" s="148">
        <v>0.213003433067076</v>
      </c>
      <c r="AQ27" s="148">
        <v>0.219643480866379</v>
      </c>
      <c r="AR27" s="148">
        <v>0.22238227846399999</v>
      </c>
      <c r="AS27" s="148">
        <v>0.22503519170057501</v>
      </c>
      <c r="AT27" s="148">
        <v>0.227601593262555</v>
      </c>
      <c r="AU27" s="148">
        <v>0.23008085171036199</v>
      </c>
      <c r="AV27" s="148">
        <v>0.232145262662491</v>
      </c>
      <c r="AW27" s="148">
        <v>0.23464561902171299</v>
      </c>
      <c r="AX27" s="148">
        <v>0.23714597538093499</v>
      </c>
      <c r="AY27" s="148">
        <v>0.23964633174015801</v>
      </c>
      <c r="AZ27" s="148">
        <v>0.24214668809938</v>
      </c>
      <c r="BA27" s="148">
        <v>0.244647044458602</v>
      </c>
      <c r="BB27" s="148">
        <v>0.24714740081782499</v>
      </c>
      <c r="BC27" s="148">
        <v>0.24964775717704701</v>
      </c>
      <c r="BD27" s="148">
        <v>0.25214811353626898</v>
      </c>
      <c r="BE27" s="148">
        <v>0.254648469895492</v>
      </c>
      <c r="BF27" s="148">
        <v>0.25714882625471402</v>
      </c>
      <c r="BG27" s="148">
        <v>0.25964918261393699</v>
      </c>
      <c r="BH27" s="148">
        <v>0.26214953897315901</v>
      </c>
      <c r="BI27" s="148">
        <v>0.26464989533238098</v>
      </c>
      <c r="BJ27" s="148">
        <v>0.267150251691604</v>
      </c>
      <c r="BK27" s="148">
        <v>0.26965060805082602</v>
      </c>
      <c r="BL27" s="148">
        <v>0.27215096441004799</v>
      </c>
      <c r="BM27" s="148">
        <v>0.27465132076927101</v>
      </c>
      <c r="BN27" s="148">
        <v>0.27715167712849298</v>
      </c>
      <c r="BO27" s="148">
        <v>0.279652033487715</v>
      </c>
      <c r="BP27" s="148">
        <v>0.28215238984693802</v>
      </c>
    </row>
    <row r="28" spans="1:68" x14ac:dyDescent="0.3">
      <c r="A28" s="77" t="s">
        <v>94</v>
      </c>
      <c r="B28" s="78" t="s">
        <v>90</v>
      </c>
      <c r="C28" s="78" t="s">
        <v>11</v>
      </c>
      <c r="D28" s="78" t="s">
        <v>197</v>
      </c>
      <c r="E28" s="78" t="s">
        <v>186</v>
      </c>
      <c r="F28" s="78" t="s">
        <v>14</v>
      </c>
      <c r="G28" s="78" t="s">
        <v>14</v>
      </c>
      <c r="H28" s="78" t="s">
        <v>12</v>
      </c>
      <c r="I28" s="78" t="s">
        <v>17</v>
      </c>
      <c r="J28" s="78" t="s">
        <v>17</v>
      </c>
      <c r="K28" s="78" t="s">
        <v>17</v>
      </c>
      <c r="L28" s="78" t="s">
        <v>17</v>
      </c>
      <c r="M28" s="78" t="s">
        <v>17</v>
      </c>
      <c r="N28" s="78">
        <v>2023</v>
      </c>
      <c r="O28" s="78" t="s">
        <v>41</v>
      </c>
      <c r="P28" s="78">
        <v>0</v>
      </c>
      <c r="Q28" s="78">
        <v>0</v>
      </c>
      <c r="R28" s="78">
        <v>0</v>
      </c>
      <c r="S28" s="78">
        <v>0</v>
      </c>
      <c r="T28" s="106" t="s">
        <v>143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111">
        <v>0</v>
      </c>
      <c r="AV28" s="111">
        <v>0</v>
      </c>
      <c r="AW28" s="111">
        <v>0</v>
      </c>
      <c r="AX28" s="111">
        <v>0</v>
      </c>
      <c r="AY28" s="111">
        <v>0</v>
      </c>
      <c r="AZ28" s="111">
        <v>0</v>
      </c>
      <c r="BA28" s="111">
        <v>0</v>
      </c>
      <c r="BB28" s="111">
        <v>0</v>
      </c>
      <c r="BC28" s="111">
        <v>0</v>
      </c>
      <c r="BD28" s="111">
        <v>0</v>
      </c>
      <c r="BE28" s="111">
        <v>0</v>
      </c>
      <c r="BF28" s="111">
        <v>0</v>
      </c>
      <c r="BG28" s="111">
        <v>0</v>
      </c>
      <c r="BH28" s="111">
        <v>0</v>
      </c>
      <c r="BI28" s="111">
        <v>0</v>
      </c>
      <c r="BJ28" s="111">
        <v>0</v>
      </c>
      <c r="BK28" s="111">
        <v>0</v>
      </c>
      <c r="BL28" s="111">
        <v>0</v>
      </c>
      <c r="BM28" s="111">
        <v>0</v>
      </c>
      <c r="BN28" s="111">
        <v>0</v>
      </c>
      <c r="BO28" s="111">
        <v>0</v>
      </c>
      <c r="BP28" s="111">
        <v>0</v>
      </c>
    </row>
    <row r="29" spans="1:68" x14ac:dyDescent="0.3">
      <c r="A29" s="77" t="s">
        <v>94</v>
      </c>
      <c r="B29" s="78" t="s">
        <v>90</v>
      </c>
      <c r="C29" s="78" t="s">
        <v>37</v>
      </c>
      <c r="D29" s="78" t="s">
        <v>196</v>
      </c>
      <c r="E29" s="78" t="s">
        <v>187</v>
      </c>
      <c r="F29" s="78" t="s">
        <v>14</v>
      </c>
      <c r="G29" s="78" t="s">
        <v>14</v>
      </c>
      <c r="H29" s="78" t="s">
        <v>12</v>
      </c>
      <c r="I29" s="78" t="s">
        <v>17</v>
      </c>
      <c r="J29" s="78" t="s">
        <v>17</v>
      </c>
      <c r="K29" s="78" t="s">
        <v>17</v>
      </c>
      <c r="L29" s="78" t="s">
        <v>17</v>
      </c>
      <c r="M29" s="78" t="s">
        <v>17</v>
      </c>
      <c r="N29" s="78">
        <v>2023</v>
      </c>
      <c r="O29" s="78">
        <f>(1-SUM(O11:O12))*0.95</f>
        <v>0.88255000000000006</v>
      </c>
      <c r="P29" s="78">
        <f t="shared" ref="P29:S29" si="22">(1-SUM(P11:P12))*0.95</f>
        <v>0.86260000000000003</v>
      </c>
      <c r="Q29" s="78">
        <f t="shared" si="22"/>
        <v>0.7923</v>
      </c>
      <c r="R29" s="78">
        <f t="shared" si="22"/>
        <v>0.79039999999999999</v>
      </c>
      <c r="S29" s="78">
        <f t="shared" si="22"/>
        <v>0.78849999999999998</v>
      </c>
      <c r="T29" s="106" t="s">
        <v>143</v>
      </c>
      <c r="U29" s="111">
        <f>(1-SUM(U11:U12))*0.999</f>
        <v>0.999</v>
      </c>
      <c r="V29" s="111">
        <f t="shared" ref="V29:BP29" si="23">(1-SUM(V11:V12))*0.999</f>
        <v>0.999</v>
      </c>
      <c r="W29" s="111">
        <f t="shared" si="23"/>
        <v>0.99800100000000003</v>
      </c>
      <c r="X29" s="111">
        <f t="shared" si="23"/>
        <v>0.99700199999999994</v>
      </c>
      <c r="Y29" s="111">
        <f t="shared" si="23"/>
        <v>0.99600299999999997</v>
      </c>
      <c r="Z29" s="111">
        <f t="shared" si="23"/>
        <v>0.995004</v>
      </c>
      <c r="AA29" s="111">
        <f t="shared" si="23"/>
        <v>0.99300599999999994</v>
      </c>
      <c r="AB29" s="111">
        <f t="shared" si="23"/>
        <v>0.99200699999999997</v>
      </c>
      <c r="AC29" s="111">
        <f t="shared" si="23"/>
        <v>0.98900999999999994</v>
      </c>
      <c r="AD29" s="111">
        <f t="shared" si="23"/>
        <v>0.98501399999999995</v>
      </c>
      <c r="AE29" s="111">
        <f t="shared" si="23"/>
        <v>0.98201700000000003</v>
      </c>
      <c r="AF29" s="111">
        <f t="shared" si="23"/>
        <v>0.97902</v>
      </c>
      <c r="AG29" s="111">
        <f t="shared" si="23"/>
        <v>0.975024</v>
      </c>
      <c r="AH29" s="111">
        <f t="shared" si="23"/>
        <v>0.96203699999999992</v>
      </c>
      <c r="AI29" s="111">
        <f t="shared" si="23"/>
        <v>0.94805099999999998</v>
      </c>
      <c r="AJ29" s="111">
        <f t="shared" si="23"/>
        <v>0.93406500000000003</v>
      </c>
      <c r="AK29" s="111">
        <f t="shared" si="23"/>
        <v>0.92007900000000009</v>
      </c>
      <c r="AL29" s="111">
        <f t="shared" si="23"/>
        <v>0.90709200000000001</v>
      </c>
      <c r="AM29" s="111">
        <f t="shared" si="23"/>
        <v>0.90009899999999998</v>
      </c>
      <c r="AN29" s="111">
        <f t="shared" si="23"/>
        <v>0.89210699999999998</v>
      </c>
      <c r="AO29" s="111">
        <f t="shared" si="23"/>
        <v>0.88511399999999996</v>
      </c>
      <c r="AP29" s="111">
        <f t="shared" si="23"/>
        <v>0.87712199999999996</v>
      </c>
      <c r="AQ29" s="111">
        <f t="shared" si="23"/>
        <v>0.87012900000000004</v>
      </c>
      <c r="AR29" s="111">
        <f t="shared" si="23"/>
        <v>0.86213700000000004</v>
      </c>
      <c r="AS29" s="111">
        <f t="shared" si="23"/>
        <v>0.85514400000000002</v>
      </c>
      <c r="AT29" s="111">
        <f t="shared" si="23"/>
        <v>0.84815099999999999</v>
      </c>
      <c r="AU29" s="111">
        <f t="shared" si="23"/>
        <v>0.84015899999999999</v>
      </c>
      <c r="AV29" s="111">
        <f t="shared" si="23"/>
        <v>0.83316600000000007</v>
      </c>
      <c r="AW29" s="111">
        <f t="shared" si="23"/>
        <v>0.82577339999999999</v>
      </c>
      <c r="AX29" s="111">
        <f t="shared" si="23"/>
        <v>0.81838079999999991</v>
      </c>
      <c r="AY29" s="111">
        <f t="shared" si="23"/>
        <v>0.81098819999999994</v>
      </c>
      <c r="AZ29" s="111">
        <f t="shared" si="23"/>
        <v>0.80359559999999997</v>
      </c>
      <c r="BA29" s="111">
        <f t="shared" si="23"/>
        <v>0.79620299999999988</v>
      </c>
      <c r="BB29" s="111">
        <f t="shared" si="23"/>
        <v>0.78881040000000002</v>
      </c>
      <c r="BC29" s="111">
        <f t="shared" si="23"/>
        <v>0.78141780000000005</v>
      </c>
      <c r="BD29" s="111">
        <f t="shared" si="23"/>
        <v>0.77402519999999997</v>
      </c>
      <c r="BE29" s="111">
        <f t="shared" si="23"/>
        <v>0.76663260000000011</v>
      </c>
      <c r="BF29" s="111">
        <f t="shared" si="23"/>
        <v>0.75924000000000003</v>
      </c>
      <c r="BG29" s="111">
        <f t="shared" si="23"/>
        <v>0.75184739999999994</v>
      </c>
      <c r="BH29" s="111">
        <f t="shared" si="23"/>
        <v>0.74445479999999997</v>
      </c>
      <c r="BI29" s="111">
        <f t="shared" si="23"/>
        <v>0.7370622</v>
      </c>
      <c r="BJ29" s="111">
        <f t="shared" si="23"/>
        <v>0.72966959999999992</v>
      </c>
      <c r="BK29" s="111">
        <f t="shared" si="23"/>
        <v>0.72227699999999995</v>
      </c>
      <c r="BL29" s="111">
        <f t="shared" si="23"/>
        <v>0.71488439999999998</v>
      </c>
      <c r="BM29" s="111">
        <f t="shared" si="23"/>
        <v>0.70749179999999989</v>
      </c>
      <c r="BN29" s="111">
        <f t="shared" si="23"/>
        <v>0.70009920000000003</v>
      </c>
      <c r="BO29" s="111">
        <f t="shared" si="23"/>
        <v>0.69270660000000006</v>
      </c>
      <c r="BP29" s="111">
        <f t="shared" si="23"/>
        <v>0.68531399999999998</v>
      </c>
    </row>
    <row r="30" spans="1:68" x14ac:dyDescent="0.3">
      <c r="A30" s="77" t="s">
        <v>94</v>
      </c>
      <c r="B30" s="78" t="s">
        <v>90</v>
      </c>
      <c r="C30" s="78" t="s">
        <v>166</v>
      </c>
      <c r="D30" s="78" t="s">
        <v>192</v>
      </c>
      <c r="E30" s="78" t="s">
        <v>188</v>
      </c>
      <c r="F30" s="78" t="s">
        <v>14</v>
      </c>
      <c r="G30" s="78" t="s">
        <v>14</v>
      </c>
      <c r="H30" s="78" t="s">
        <v>12</v>
      </c>
      <c r="I30" s="78" t="s">
        <v>17</v>
      </c>
      <c r="J30" s="78" t="s">
        <v>17</v>
      </c>
      <c r="K30" s="78" t="s">
        <v>17</v>
      </c>
      <c r="L30" s="78" t="s">
        <v>17</v>
      </c>
      <c r="M30" s="78" t="s">
        <v>17</v>
      </c>
      <c r="N30" s="78">
        <v>2023</v>
      </c>
      <c r="O30" s="78">
        <f>(1-O14)*0.95*0.34</f>
        <v>0.31331000000000003</v>
      </c>
      <c r="P30" s="78">
        <f t="shared" ref="P30:S30" si="24">(1-P14)*0.95*0.34</f>
        <v>0.29070000000000001</v>
      </c>
      <c r="Q30" s="78">
        <f t="shared" si="24"/>
        <v>0.1938</v>
      </c>
      <c r="R30" s="78">
        <f t="shared" si="24"/>
        <v>0.19347699999999998</v>
      </c>
      <c r="S30" s="78">
        <f t="shared" si="24"/>
        <v>0.19315399999999999</v>
      </c>
      <c r="T30" s="106" t="s">
        <v>143</v>
      </c>
      <c r="U30" s="111">
        <f>(1-U14)*0.999*0.34</f>
        <v>0.33762204000000001</v>
      </c>
      <c r="V30" s="111">
        <f t="shared" ref="V30:BP30" si="25">(1-V14)*0.999*0.34</f>
        <v>0.33694272000000003</v>
      </c>
      <c r="W30" s="111">
        <f t="shared" si="25"/>
        <v>0.33626339999999999</v>
      </c>
      <c r="X30" s="111">
        <f t="shared" si="25"/>
        <v>0.33490476000000002</v>
      </c>
      <c r="Y30" s="111">
        <f t="shared" si="25"/>
        <v>0.33354612</v>
      </c>
      <c r="Z30" s="111">
        <f t="shared" si="25"/>
        <v>0.33218747999999998</v>
      </c>
      <c r="AA30" s="111">
        <f t="shared" si="25"/>
        <v>0.33082884000000001</v>
      </c>
      <c r="AB30" s="111">
        <f t="shared" si="25"/>
        <v>0.32947019999999999</v>
      </c>
      <c r="AC30" s="111">
        <f t="shared" si="25"/>
        <v>0.32811156000000002</v>
      </c>
      <c r="AD30" s="111">
        <f t="shared" si="25"/>
        <v>0.32675292</v>
      </c>
      <c r="AE30" s="111">
        <f t="shared" si="25"/>
        <v>0.32539427999999998</v>
      </c>
      <c r="AF30" s="111">
        <f t="shared" si="25"/>
        <v>0.32403564000000001</v>
      </c>
      <c r="AG30" s="111">
        <f t="shared" si="25"/>
        <v>0.32267699999999999</v>
      </c>
      <c r="AH30" s="111">
        <f t="shared" si="25"/>
        <v>0.31928039999999996</v>
      </c>
      <c r="AI30" s="111">
        <f t="shared" si="25"/>
        <v>0.31588379999999999</v>
      </c>
      <c r="AJ30" s="111">
        <f t="shared" si="25"/>
        <v>0.31248720000000002</v>
      </c>
      <c r="AK30" s="111">
        <f t="shared" si="25"/>
        <v>0.30909060000000005</v>
      </c>
      <c r="AL30" s="111">
        <f t="shared" si="25"/>
        <v>0.30569400000000002</v>
      </c>
      <c r="AM30" s="111">
        <f t="shared" si="25"/>
        <v>0.28905066000000001</v>
      </c>
      <c r="AN30" s="111">
        <f t="shared" si="25"/>
        <v>0.27240732000000006</v>
      </c>
      <c r="AO30" s="111">
        <f t="shared" si="25"/>
        <v>0.25576398</v>
      </c>
      <c r="AP30" s="111">
        <f t="shared" si="25"/>
        <v>0.23912064</v>
      </c>
      <c r="AQ30" s="111">
        <f t="shared" si="25"/>
        <v>0.22247730000000004</v>
      </c>
      <c r="AR30" s="111">
        <f t="shared" si="25"/>
        <v>0.21874104000000003</v>
      </c>
      <c r="AS30" s="111">
        <f t="shared" si="25"/>
        <v>0.21500478000000001</v>
      </c>
      <c r="AT30" s="111">
        <f t="shared" si="25"/>
        <v>0.21126852000000002</v>
      </c>
      <c r="AU30" s="111">
        <f t="shared" si="25"/>
        <v>0.20753226</v>
      </c>
      <c r="AV30" s="111">
        <f t="shared" si="25"/>
        <v>0.203796</v>
      </c>
      <c r="AW30" s="111">
        <f t="shared" si="25"/>
        <v>0.20005974000000001</v>
      </c>
      <c r="AX30" s="111">
        <f t="shared" si="25"/>
        <v>0.19632348000000005</v>
      </c>
      <c r="AY30" s="111">
        <f t="shared" si="25"/>
        <v>0.19258722</v>
      </c>
      <c r="AZ30" s="111">
        <f t="shared" si="25"/>
        <v>0.18885096000000004</v>
      </c>
      <c r="BA30" s="111">
        <f t="shared" si="25"/>
        <v>0.18511469999999999</v>
      </c>
      <c r="BB30" s="111">
        <f t="shared" si="25"/>
        <v>0.18137844</v>
      </c>
      <c r="BC30" s="111">
        <f t="shared" si="25"/>
        <v>0.17764218000000001</v>
      </c>
      <c r="BD30" s="111">
        <f t="shared" si="25"/>
        <v>0.17390592000000002</v>
      </c>
      <c r="BE30" s="111">
        <f t="shared" si="25"/>
        <v>0.17016966000000003</v>
      </c>
      <c r="BF30" s="111">
        <f t="shared" si="25"/>
        <v>0.16643340000000001</v>
      </c>
      <c r="BG30" s="111">
        <f t="shared" si="25"/>
        <v>0.16269713999999999</v>
      </c>
      <c r="BH30" s="111">
        <f t="shared" si="25"/>
        <v>0.15896088</v>
      </c>
      <c r="BI30" s="111">
        <f t="shared" si="25"/>
        <v>0.15522462000000001</v>
      </c>
      <c r="BJ30" s="111">
        <f t="shared" si="25"/>
        <v>0.15148835999999999</v>
      </c>
      <c r="BK30" s="111">
        <f t="shared" si="25"/>
        <v>0.14775210000000003</v>
      </c>
      <c r="BL30" s="111">
        <f t="shared" si="25"/>
        <v>0.14401584000000003</v>
      </c>
      <c r="BM30" s="111">
        <f t="shared" si="25"/>
        <v>0.14027958000000001</v>
      </c>
      <c r="BN30" s="111">
        <f t="shared" si="25"/>
        <v>0.13654332000000002</v>
      </c>
      <c r="BO30" s="111">
        <f t="shared" si="25"/>
        <v>0.13280706000000003</v>
      </c>
      <c r="BP30" s="111">
        <f t="shared" si="25"/>
        <v>0.12907080000000001</v>
      </c>
    </row>
    <row r="31" spans="1:68" x14ac:dyDescent="0.3">
      <c r="A31" s="77" t="s">
        <v>94</v>
      </c>
      <c r="B31" s="78" t="s">
        <v>90</v>
      </c>
      <c r="C31" s="78" t="s">
        <v>166</v>
      </c>
      <c r="D31" s="78" t="s">
        <v>193</v>
      </c>
      <c r="E31" s="78" t="s">
        <v>189</v>
      </c>
      <c r="F31" s="78" t="s">
        <v>14</v>
      </c>
      <c r="G31" s="78" t="s">
        <v>14</v>
      </c>
      <c r="H31" s="78" t="s">
        <v>12</v>
      </c>
      <c r="I31" s="78" t="s">
        <v>17</v>
      </c>
      <c r="J31" s="78" t="s">
        <v>17</v>
      </c>
      <c r="K31" s="78" t="s">
        <v>17</v>
      </c>
      <c r="L31" s="78" t="s">
        <v>17</v>
      </c>
      <c r="M31" s="78" t="s">
        <v>17</v>
      </c>
      <c r="N31" s="78">
        <v>2023</v>
      </c>
      <c r="O31" s="78">
        <f>(1-O14)*0.95*0.66</f>
        <v>0.60819000000000001</v>
      </c>
      <c r="P31" s="78">
        <f t="shared" ref="P31:S31" si="26">(1-P14)*0.95*0.66</f>
        <v>0.56430000000000002</v>
      </c>
      <c r="Q31" s="78">
        <f t="shared" si="26"/>
        <v>0.37619999999999998</v>
      </c>
      <c r="R31" s="78">
        <f t="shared" si="26"/>
        <v>0.37557299999999999</v>
      </c>
      <c r="S31" s="78">
        <f t="shared" si="26"/>
        <v>0.374946</v>
      </c>
      <c r="T31" s="106" t="s">
        <v>143</v>
      </c>
      <c r="U31" s="111">
        <f>(1-U14)*0.999*0.66</f>
        <v>0.65538395999999999</v>
      </c>
      <c r="V31" s="111">
        <f t="shared" ref="V31:BP31" si="27">(1-V14)*0.999*0.66</f>
        <v>0.65406528000000008</v>
      </c>
      <c r="W31" s="111">
        <f t="shared" si="27"/>
        <v>0.65274659999999995</v>
      </c>
      <c r="X31" s="111">
        <f t="shared" si="27"/>
        <v>0.65010924000000003</v>
      </c>
      <c r="Y31" s="111">
        <f t="shared" si="27"/>
        <v>0.64747188</v>
      </c>
      <c r="Z31" s="111">
        <f t="shared" si="27"/>
        <v>0.64483451999999997</v>
      </c>
      <c r="AA31" s="111">
        <f t="shared" si="27"/>
        <v>0.64219716000000004</v>
      </c>
      <c r="AB31" s="111">
        <f t="shared" si="27"/>
        <v>0.63955980000000001</v>
      </c>
      <c r="AC31" s="111">
        <f t="shared" si="27"/>
        <v>0.63692243999999998</v>
      </c>
      <c r="AD31" s="111">
        <f t="shared" si="27"/>
        <v>0.63428507999999995</v>
      </c>
      <c r="AE31" s="111">
        <f t="shared" si="27"/>
        <v>0.63164772000000002</v>
      </c>
      <c r="AF31" s="111">
        <f t="shared" si="27"/>
        <v>0.62901035999999999</v>
      </c>
      <c r="AG31" s="111">
        <f t="shared" si="27"/>
        <v>0.62637299999999996</v>
      </c>
      <c r="AH31" s="111">
        <f t="shared" si="27"/>
        <v>0.61977959999999999</v>
      </c>
      <c r="AI31" s="111">
        <f t="shared" si="27"/>
        <v>0.61318620000000001</v>
      </c>
      <c r="AJ31" s="111">
        <f t="shared" si="27"/>
        <v>0.60659280000000004</v>
      </c>
      <c r="AK31" s="111">
        <f t="shared" si="27"/>
        <v>0.59999940000000007</v>
      </c>
      <c r="AL31" s="111">
        <f t="shared" si="27"/>
        <v>0.59340599999999999</v>
      </c>
      <c r="AM31" s="111">
        <f t="shared" si="27"/>
        <v>0.56109834000000003</v>
      </c>
      <c r="AN31" s="111">
        <f t="shared" si="27"/>
        <v>0.52879068000000007</v>
      </c>
      <c r="AO31" s="111">
        <f t="shared" si="27"/>
        <v>0.49648302</v>
      </c>
      <c r="AP31" s="111">
        <f t="shared" si="27"/>
        <v>0.46417535999999998</v>
      </c>
      <c r="AQ31" s="111">
        <f t="shared" si="27"/>
        <v>0.43186770000000008</v>
      </c>
      <c r="AR31" s="111">
        <f t="shared" si="27"/>
        <v>0.42461496000000004</v>
      </c>
      <c r="AS31" s="111">
        <f t="shared" si="27"/>
        <v>0.41736222000000001</v>
      </c>
      <c r="AT31" s="111">
        <f t="shared" si="27"/>
        <v>0.41010948000000003</v>
      </c>
      <c r="AU31" s="111">
        <f t="shared" si="27"/>
        <v>0.40285673999999999</v>
      </c>
      <c r="AV31" s="111">
        <f t="shared" si="27"/>
        <v>0.39560399999999996</v>
      </c>
      <c r="AW31" s="111">
        <f t="shared" si="27"/>
        <v>0.38835126000000003</v>
      </c>
      <c r="AX31" s="111">
        <f t="shared" si="27"/>
        <v>0.38109852000000011</v>
      </c>
      <c r="AY31" s="111">
        <f t="shared" si="27"/>
        <v>0.37384578000000002</v>
      </c>
      <c r="AZ31" s="111">
        <f t="shared" si="27"/>
        <v>0.36659304000000004</v>
      </c>
      <c r="BA31" s="111">
        <f t="shared" si="27"/>
        <v>0.35934029999999995</v>
      </c>
      <c r="BB31" s="111">
        <f t="shared" si="27"/>
        <v>0.35208756000000002</v>
      </c>
      <c r="BC31" s="111">
        <f t="shared" si="27"/>
        <v>0.34483481999999999</v>
      </c>
      <c r="BD31" s="111">
        <f t="shared" si="27"/>
        <v>0.33758208000000006</v>
      </c>
      <c r="BE31" s="111">
        <f t="shared" si="27"/>
        <v>0.33032934000000003</v>
      </c>
      <c r="BF31" s="111">
        <f t="shared" si="27"/>
        <v>0.32307659999999999</v>
      </c>
      <c r="BG31" s="111">
        <f t="shared" si="27"/>
        <v>0.31582386000000001</v>
      </c>
      <c r="BH31" s="111">
        <f t="shared" si="27"/>
        <v>0.30857111999999998</v>
      </c>
      <c r="BI31" s="111">
        <f t="shared" si="27"/>
        <v>0.30131838</v>
      </c>
      <c r="BJ31" s="111">
        <f t="shared" si="27"/>
        <v>0.29406563999999996</v>
      </c>
      <c r="BK31" s="111">
        <f t="shared" si="27"/>
        <v>0.28681290000000004</v>
      </c>
      <c r="BL31" s="111">
        <f t="shared" si="27"/>
        <v>0.27956016000000006</v>
      </c>
      <c r="BM31" s="111">
        <f t="shared" si="27"/>
        <v>0.27230742000000002</v>
      </c>
      <c r="BN31" s="111">
        <f t="shared" si="27"/>
        <v>0.26505468000000004</v>
      </c>
      <c r="BO31" s="111">
        <f t="shared" si="27"/>
        <v>0.25780194000000006</v>
      </c>
      <c r="BP31" s="111">
        <f t="shared" si="27"/>
        <v>0.25054920000000003</v>
      </c>
    </row>
    <row r="32" spans="1:68" x14ac:dyDescent="0.3">
      <c r="A32" s="77" t="s">
        <v>94</v>
      </c>
      <c r="B32" s="78" t="s">
        <v>90</v>
      </c>
      <c r="C32" s="78" t="s">
        <v>10</v>
      </c>
      <c r="D32" s="78" t="s">
        <v>332</v>
      </c>
      <c r="E32" s="150" t="s">
        <v>333</v>
      </c>
      <c r="F32" s="78" t="s">
        <v>14</v>
      </c>
      <c r="G32" s="78" t="s">
        <v>14</v>
      </c>
      <c r="H32" s="78" t="s">
        <v>12</v>
      </c>
      <c r="I32" s="78" t="s">
        <v>17</v>
      </c>
      <c r="J32" s="78" t="s">
        <v>17</v>
      </c>
      <c r="K32" s="78" t="s">
        <v>17</v>
      </c>
      <c r="L32" s="78" t="s">
        <v>17</v>
      </c>
      <c r="M32" s="78" t="s">
        <v>17</v>
      </c>
      <c r="N32" s="78">
        <v>2023</v>
      </c>
      <c r="O32" s="78" t="s">
        <v>41</v>
      </c>
      <c r="P32" s="78">
        <v>0</v>
      </c>
      <c r="Q32" s="78">
        <v>0</v>
      </c>
      <c r="R32" s="78">
        <v>0</v>
      </c>
      <c r="S32" s="78">
        <v>0</v>
      </c>
      <c r="T32" s="106" t="s">
        <v>143</v>
      </c>
      <c r="U32" s="148">
        <v>6.4516129032258064E-3</v>
      </c>
      <c r="V32" s="148">
        <v>1.2903225806451613E-2</v>
      </c>
      <c r="W32" s="148">
        <v>1.9354838709677417E-2</v>
      </c>
      <c r="X32" s="148">
        <v>2.709677419354839E-2</v>
      </c>
      <c r="Y32" s="148">
        <v>3.8967741935483802E-2</v>
      </c>
      <c r="Z32" s="148">
        <v>4.9843870967741927E-2</v>
      </c>
      <c r="AA32" s="148">
        <v>6.1900561290322578E-2</v>
      </c>
      <c r="AB32" s="148">
        <v>7.5395056290322587E-2</v>
      </c>
      <c r="AC32" s="148">
        <v>9.4465185110483865E-2</v>
      </c>
      <c r="AD32" s="148">
        <v>0.11624645840453356</v>
      </c>
      <c r="AE32" s="148">
        <v>0.14288894216400774</v>
      </c>
      <c r="AF32" s="148">
        <v>0.16420809298671291</v>
      </c>
      <c r="AG32" s="148">
        <v>0.18211237922312387</v>
      </c>
      <c r="AH32" s="148">
        <v>0.19967788351315546</v>
      </c>
      <c r="AI32" s="148">
        <v>0.21307440229467225</v>
      </c>
      <c r="AJ32" s="148">
        <v>0.22338445173627031</v>
      </c>
      <c r="AK32" s="148">
        <v>0.23241698199013872</v>
      </c>
      <c r="AL32" s="148">
        <v>0.23950072128435484</v>
      </c>
      <c r="AM32" s="148">
        <v>0.24839707786954388</v>
      </c>
      <c r="AN32" s="148">
        <v>0.25756064806054901</v>
      </c>
      <c r="AO32" s="148">
        <v>0.26652570047813035</v>
      </c>
      <c r="AP32" s="148">
        <v>0.27484313944138838</v>
      </c>
      <c r="AQ32" s="148">
        <v>0.28341094305339226</v>
      </c>
      <c r="AR32" s="148">
        <v>0.28694487543741931</v>
      </c>
      <c r="AS32" s="148">
        <v>0.29036798929106516</v>
      </c>
      <c r="AT32" s="148">
        <v>0.29367947517749093</v>
      </c>
      <c r="AU32" s="148">
        <v>0.29687851833595158</v>
      </c>
      <c r="AV32" s="148">
        <v>0.29954227440321418</v>
      </c>
      <c r="AW32" s="154">
        <v>0.30276854067317804</v>
      </c>
      <c r="AX32" s="148">
        <v>0.30599480694314257</v>
      </c>
      <c r="AY32" s="148">
        <v>0.3092210732131071</v>
      </c>
      <c r="AZ32" s="148">
        <v>0.31244733948307163</v>
      </c>
      <c r="BA32" s="148">
        <v>0.31567360575303549</v>
      </c>
      <c r="BB32" s="148">
        <v>0.31889987202299996</v>
      </c>
      <c r="BC32" s="148">
        <v>0.32212613829296455</v>
      </c>
      <c r="BD32" s="148">
        <v>0.32535240456292835</v>
      </c>
      <c r="BE32" s="148">
        <v>0.32857867083289288</v>
      </c>
      <c r="BF32" s="148">
        <v>0.33180493710285747</v>
      </c>
      <c r="BG32" s="148">
        <v>0.33503120337282194</v>
      </c>
      <c r="BH32" s="148">
        <v>0.3382574696427858</v>
      </c>
      <c r="BI32" s="148">
        <v>0.34148373591275027</v>
      </c>
      <c r="BJ32" s="148">
        <v>0.3447100021827148</v>
      </c>
      <c r="BK32" s="148">
        <v>0.34793626845267872</v>
      </c>
      <c r="BL32" s="148">
        <v>0.35116253472264319</v>
      </c>
      <c r="BM32" s="148">
        <v>0.35438880099260772</v>
      </c>
      <c r="BN32" s="148">
        <v>0.35761506726257219</v>
      </c>
      <c r="BO32" s="148">
        <v>0.35761506726257219</v>
      </c>
      <c r="BP32" s="148">
        <v>0.35761506726257219</v>
      </c>
    </row>
    <row r="33" spans="1:68" x14ac:dyDescent="0.3">
      <c r="A33" s="77" t="s">
        <v>94</v>
      </c>
      <c r="B33" s="78" t="s">
        <v>90</v>
      </c>
      <c r="C33" s="78" t="s">
        <v>10</v>
      </c>
      <c r="D33" s="151" t="s">
        <v>194</v>
      </c>
      <c r="E33" s="78" t="s">
        <v>190</v>
      </c>
      <c r="F33" s="78" t="s">
        <v>14</v>
      </c>
      <c r="G33" s="78" t="s">
        <v>14</v>
      </c>
      <c r="H33" s="78" t="s">
        <v>12</v>
      </c>
      <c r="I33" s="78" t="s">
        <v>17</v>
      </c>
      <c r="J33" s="78" t="s">
        <v>17</v>
      </c>
      <c r="K33" s="78" t="s">
        <v>17</v>
      </c>
      <c r="L33" s="78" t="s">
        <v>17</v>
      </c>
      <c r="M33" s="78" t="s">
        <v>17</v>
      </c>
      <c r="N33" s="78">
        <v>2023</v>
      </c>
      <c r="O33" s="78" t="s">
        <v>41</v>
      </c>
      <c r="P33" s="78">
        <f>Q33</f>
        <v>5.4899999999999949E-2</v>
      </c>
      <c r="Q33" s="78">
        <f>(1-Q6)*0.9</f>
        <v>5.4899999999999949E-2</v>
      </c>
      <c r="R33" s="78">
        <f t="shared" ref="R33:S33" si="28">(1-R6)*0.9</f>
        <v>5.3999999999999951E-2</v>
      </c>
      <c r="S33" s="78">
        <f t="shared" si="28"/>
        <v>5.3099999999999946E-2</v>
      </c>
      <c r="T33" s="106" t="s">
        <v>143</v>
      </c>
      <c r="U33" s="111">
        <f>(1-U6-U32)*0.999</f>
        <v>0.99152361290322577</v>
      </c>
      <c r="V33" s="111">
        <f t="shared" ref="V33:BP33" si="29">(1-V6-V32)*0.999</f>
        <v>0.98417612903225804</v>
      </c>
      <c r="W33" s="111">
        <f t="shared" si="29"/>
        <v>0.97450838709677412</v>
      </c>
      <c r="X33" s="111">
        <f t="shared" si="29"/>
        <v>0.95904</v>
      </c>
      <c r="Y33" s="111">
        <f t="shared" si="29"/>
        <v>0.93429058064516135</v>
      </c>
      <c r="Z33" s="111">
        <f t="shared" si="29"/>
        <v>0.91311306967741934</v>
      </c>
      <c r="AA33" s="111">
        <f t="shared" si="29"/>
        <v>0.88817811346451603</v>
      </c>
      <c r="AB33" s="111">
        <f t="shared" si="29"/>
        <v>0.85694864516129088</v>
      </c>
      <c r="AC33" s="111">
        <f t="shared" si="29"/>
        <v>0.82178384516129099</v>
      </c>
      <c r="AD33" s="111">
        <f t="shared" si="29"/>
        <v>0.78295819354838769</v>
      </c>
      <c r="AE33" s="111">
        <f t="shared" si="29"/>
        <v>0.73990451612903285</v>
      </c>
      <c r="AF33" s="111">
        <f t="shared" si="29"/>
        <v>0.70200696774193616</v>
      </c>
      <c r="AG33" s="111">
        <f t="shared" si="29"/>
        <v>0.66735778064516194</v>
      </c>
      <c r="AH33" s="111">
        <f t="shared" si="29"/>
        <v>0.63126487741935555</v>
      </c>
      <c r="AI33" s="111">
        <f t="shared" si="29"/>
        <v>0.59915508387096839</v>
      </c>
      <c r="AJ33" s="111">
        <f t="shared" si="29"/>
        <v>0.56994561290322654</v>
      </c>
      <c r="AK33" s="111">
        <f t="shared" si="29"/>
        <v>0.54100683870967814</v>
      </c>
      <c r="AL33" s="111">
        <f t="shared" si="29"/>
        <v>0.5146461290322587</v>
      </c>
      <c r="AM33" s="111">
        <f t="shared" si="29"/>
        <v>0.48628741935483932</v>
      </c>
      <c r="AN33" s="111">
        <f t="shared" si="29"/>
        <v>0.45663967741935546</v>
      </c>
      <c r="AO33" s="111">
        <f t="shared" si="29"/>
        <v>0.42699193548387165</v>
      </c>
      <c r="AP33" s="111">
        <f t="shared" si="29"/>
        <v>0.39863322580645216</v>
      </c>
      <c r="AQ33" s="111">
        <f t="shared" si="29"/>
        <v>0.36898548387096836</v>
      </c>
      <c r="AR33" s="111">
        <f t="shared" si="29"/>
        <v>0.35351709677419435</v>
      </c>
      <c r="AS33" s="111">
        <f t="shared" si="29"/>
        <v>0.33804870967741996</v>
      </c>
      <c r="AT33" s="111">
        <f t="shared" si="29"/>
        <v>0.32258032258064578</v>
      </c>
      <c r="AU33" s="111">
        <f t="shared" si="29"/>
        <v>0.30711193548387172</v>
      </c>
      <c r="AV33" s="111">
        <f t="shared" si="29"/>
        <v>0.29293258064516198</v>
      </c>
      <c r="AW33" s="153">
        <f t="shared" si="29"/>
        <v>0.27772200000000069</v>
      </c>
      <c r="AX33" s="111">
        <f t="shared" si="29"/>
        <v>0.2625114193548394</v>
      </c>
      <c r="AY33" s="111">
        <f t="shared" si="29"/>
        <v>0.24730083870967806</v>
      </c>
      <c r="AZ33" s="111">
        <f t="shared" si="29"/>
        <v>0.23209025806451689</v>
      </c>
      <c r="BA33" s="111">
        <f t="shared" si="29"/>
        <v>0.21687967741935557</v>
      </c>
      <c r="BB33" s="111">
        <f t="shared" si="29"/>
        <v>0.20166909677419431</v>
      </c>
      <c r="BC33" s="111">
        <f t="shared" si="29"/>
        <v>0.18645851612903294</v>
      </c>
      <c r="BD33" s="111">
        <f t="shared" si="29"/>
        <v>0.17124793548387224</v>
      </c>
      <c r="BE33" s="111">
        <f t="shared" si="29"/>
        <v>0.1560373548387104</v>
      </c>
      <c r="BF33" s="111">
        <f t="shared" si="29"/>
        <v>0.14082677419354903</v>
      </c>
      <c r="BG33" s="111">
        <f t="shared" si="29"/>
        <v>0.12561619354838777</v>
      </c>
      <c r="BH33" s="111">
        <f t="shared" si="29"/>
        <v>0.11040561290322712</v>
      </c>
      <c r="BI33" s="111">
        <f t="shared" si="29"/>
        <v>9.5195032258065873E-2</v>
      </c>
      <c r="BJ33" s="111">
        <f t="shared" si="29"/>
        <v>7.9984451612903892E-2</v>
      </c>
      <c r="BK33" s="111">
        <f t="shared" si="29"/>
        <v>6.4773870967743299E-2</v>
      </c>
      <c r="BL33" s="111">
        <f t="shared" si="29"/>
        <v>4.9563290322581936E-2</v>
      </c>
      <c r="BM33" s="111">
        <f t="shared" si="29"/>
        <v>3.4352709677420629E-2</v>
      </c>
      <c r="BN33" s="111">
        <f t="shared" si="29"/>
        <v>1.9142129032258821E-2</v>
      </c>
      <c r="BO33" s="111">
        <f t="shared" si="29"/>
        <v>1.9142129032258821E-2</v>
      </c>
      <c r="BP33" s="111">
        <f t="shared" si="29"/>
        <v>1.9142129032258821E-2</v>
      </c>
    </row>
    <row r="34" spans="1:68" x14ac:dyDescent="0.3">
      <c r="A34" s="77" t="s">
        <v>94</v>
      </c>
      <c r="B34" s="78" t="s">
        <v>90</v>
      </c>
      <c r="C34" s="78" t="s">
        <v>11</v>
      </c>
      <c r="D34" s="78" t="s">
        <v>331</v>
      </c>
      <c r="E34" s="144" t="s">
        <v>330</v>
      </c>
      <c r="F34" s="78" t="s">
        <v>14</v>
      </c>
      <c r="G34" s="78" t="s">
        <v>14</v>
      </c>
      <c r="H34" s="78" t="s">
        <v>12</v>
      </c>
      <c r="I34" s="78" t="s">
        <v>17</v>
      </c>
      <c r="J34" s="78" t="s">
        <v>17</v>
      </c>
      <c r="K34" s="78" t="s">
        <v>17</v>
      </c>
      <c r="L34" s="78" t="s">
        <v>17</v>
      </c>
      <c r="M34" s="78" t="s">
        <v>17</v>
      </c>
      <c r="N34" s="78">
        <v>2023</v>
      </c>
      <c r="O34" s="78" t="s">
        <v>41</v>
      </c>
      <c r="P34" s="78">
        <v>0</v>
      </c>
      <c r="Q34" s="78">
        <v>0</v>
      </c>
      <c r="R34" s="78">
        <v>0</v>
      </c>
      <c r="S34" s="78">
        <v>0</v>
      </c>
      <c r="T34" s="106" t="s">
        <v>143</v>
      </c>
      <c r="U34" s="148">
        <v>6.0000000000000001E-3</v>
      </c>
      <c r="V34" s="148">
        <v>1.2E-2</v>
      </c>
      <c r="W34" s="148">
        <v>1.9E-2</v>
      </c>
      <c r="X34" s="148">
        <v>2.5000000000000001E-2</v>
      </c>
      <c r="Y34" s="148">
        <v>3.2000000000000001E-2</v>
      </c>
      <c r="Z34" s="148">
        <v>4.2000000000000003E-2</v>
      </c>
      <c r="AA34" s="148">
        <v>0.05</v>
      </c>
      <c r="AB34" s="148">
        <v>0.06</v>
      </c>
      <c r="AC34" s="148">
        <v>6.8000000000000005E-2</v>
      </c>
      <c r="AD34" s="148">
        <v>7.8E-2</v>
      </c>
      <c r="AE34" s="148">
        <v>0.09</v>
      </c>
      <c r="AF34" s="148">
        <v>0.1012</v>
      </c>
      <c r="AG34" s="148">
        <v>0.11219999999999999</v>
      </c>
      <c r="AH34" s="148">
        <v>0.125</v>
      </c>
      <c r="AI34" s="148">
        <v>0.13400000000000001</v>
      </c>
      <c r="AJ34" s="148">
        <v>0.14599999999999999</v>
      </c>
      <c r="AK34" s="148">
        <v>0.155</v>
      </c>
      <c r="AL34" s="148">
        <v>0.16500000000000001</v>
      </c>
      <c r="AM34" s="148">
        <v>0.16900000000000001</v>
      </c>
      <c r="AN34" s="148">
        <v>0.17199999999999999</v>
      </c>
      <c r="AO34" s="148">
        <v>0.17499999999999999</v>
      </c>
      <c r="AP34" s="148">
        <v>0.17599999999999999</v>
      </c>
      <c r="AQ34" s="148">
        <v>0.17799999999999999</v>
      </c>
      <c r="AR34" s="148">
        <v>0.18</v>
      </c>
      <c r="AS34" s="148">
        <v>0.18</v>
      </c>
      <c r="AT34" s="148">
        <v>0.17899999999999999</v>
      </c>
      <c r="AU34" s="148">
        <v>0.17599999999999999</v>
      </c>
      <c r="AV34" s="148">
        <v>0.17299999999999999</v>
      </c>
      <c r="AW34" s="148">
        <v>0.17299999999999999</v>
      </c>
      <c r="AX34" s="148">
        <v>0.17299999999999999</v>
      </c>
      <c r="AY34" s="148">
        <v>0.17299999999999999</v>
      </c>
      <c r="AZ34" s="148">
        <v>0.17299999999999999</v>
      </c>
      <c r="BA34" s="148">
        <v>0.17299999999999999</v>
      </c>
      <c r="BB34" s="148">
        <v>0.17299999999999999</v>
      </c>
      <c r="BC34" s="148">
        <v>0.17299999999999999</v>
      </c>
      <c r="BD34" s="148">
        <v>0.17299999999999999</v>
      </c>
      <c r="BE34" s="148">
        <v>0.17299999999999999</v>
      </c>
      <c r="BF34" s="148">
        <v>0.17299999999999999</v>
      </c>
      <c r="BG34" s="148">
        <v>0.17299999999999999</v>
      </c>
      <c r="BH34" s="148">
        <v>0.17299999999999999</v>
      </c>
      <c r="BI34" s="148">
        <v>0.17299999999999999</v>
      </c>
      <c r="BJ34" s="148">
        <v>0.17299999999999999</v>
      </c>
      <c r="BK34" s="148">
        <v>0.17299999999999999</v>
      </c>
      <c r="BL34" s="148">
        <v>0.17299999999999999</v>
      </c>
      <c r="BM34" s="148">
        <v>0.17299999999999999</v>
      </c>
      <c r="BN34" s="148">
        <v>0.17299999999999999</v>
      </c>
      <c r="BO34" s="148">
        <v>0.17299999999999999</v>
      </c>
      <c r="BP34" s="148">
        <v>0.17299999999999999</v>
      </c>
    </row>
    <row r="35" spans="1:68" ht="15" thickBot="1" x14ac:dyDescent="0.35">
      <c r="A35" s="79" t="s">
        <v>94</v>
      </c>
      <c r="B35" s="80" t="s">
        <v>90</v>
      </c>
      <c r="C35" s="80" t="s">
        <v>11</v>
      </c>
      <c r="D35" s="149" t="s">
        <v>195</v>
      </c>
      <c r="E35" s="80" t="s">
        <v>191</v>
      </c>
      <c r="F35" s="80" t="s">
        <v>14</v>
      </c>
      <c r="G35" s="80" t="s">
        <v>14</v>
      </c>
      <c r="H35" s="80" t="s">
        <v>12</v>
      </c>
      <c r="I35" s="80" t="s">
        <v>17</v>
      </c>
      <c r="J35" s="80" t="s">
        <v>17</v>
      </c>
      <c r="K35" s="80" t="s">
        <v>17</v>
      </c>
      <c r="L35" s="80" t="s">
        <v>17</v>
      </c>
      <c r="M35" s="80" t="s">
        <v>17</v>
      </c>
      <c r="N35" s="80">
        <v>2023</v>
      </c>
      <c r="O35" s="80" t="s">
        <v>41</v>
      </c>
      <c r="P35" s="80" t="s">
        <v>41</v>
      </c>
      <c r="Q35" s="80">
        <f>(1-Q10)*0.9*(1-0.27)</f>
        <v>0.37120499999999995</v>
      </c>
      <c r="R35" s="80">
        <f t="shared" ref="R35:S35" si="30">(1-R10)*0.9*(1-0.27)</f>
        <v>0.37054800000000004</v>
      </c>
      <c r="S35" s="80">
        <f t="shared" si="30"/>
        <v>0.36989099999999991</v>
      </c>
      <c r="T35" s="107" t="s">
        <v>143</v>
      </c>
      <c r="U35" s="111">
        <f>(1-U10-U34)*0.999*(1-0.27)</f>
        <v>0.72124802999999993</v>
      </c>
      <c r="V35" s="111">
        <f t="shared" ref="V35:BP35" si="31">(1-V10-V34)*0.999*(1-0.27)</f>
        <v>0.7146846</v>
      </c>
      <c r="W35" s="111">
        <f t="shared" si="31"/>
        <v>0.70812116999999997</v>
      </c>
      <c r="X35" s="111">
        <f t="shared" si="31"/>
        <v>0.69936992999999992</v>
      </c>
      <c r="Y35" s="111">
        <f t="shared" si="31"/>
        <v>0.68916014999999997</v>
      </c>
      <c r="Z35" s="111">
        <f t="shared" si="31"/>
        <v>0.67895036999999991</v>
      </c>
      <c r="AA35" s="111">
        <f t="shared" si="31"/>
        <v>0.66582350999999995</v>
      </c>
      <c r="AB35" s="111">
        <f t="shared" si="31"/>
        <v>0.65415519</v>
      </c>
      <c r="AC35" s="111">
        <f t="shared" si="31"/>
        <v>0.64175759999999993</v>
      </c>
      <c r="AD35" s="111">
        <f t="shared" si="31"/>
        <v>0.62498439000000006</v>
      </c>
      <c r="AE35" s="111">
        <f t="shared" si="31"/>
        <v>0.60675263999999995</v>
      </c>
      <c r="AF35" s="111">
        <f t="shared" si="31"/>
        <v>0.58983357599999997</v>
      </c>
      <c r="AG35" s="111">
        <f t="shared" si="31"/>
        <v>0.5730603660000001</v>
      </c>
      <c r="AH35" s="111">
        <f t="shared" si="31"/>
        <v>0.55205738999999998</v>
      </c>
      <c r="AI35" s="111">
        <f t="shared" si="31"/>
        <v>0.53674272000000001</v>
      </c>
      <c r="AJ35" s="111">
        <f t="shared" si="31"/>
        <v>0.52069877999999992</v>
      </c>
      <c r="AK35" s="111">
        <f t="shared" si="31"/>
        <v>0.50100848999999992</v>
      </c>
      <c r="AL35" s="111">
        <f t="shared" si="31"/>
        <v>0.48350601000000004</v>
      </c>
      <c r="AM35" s="111">
        <f t="shared" si="31"/>
        <v>0.46746207000000001</v>
      </c>
      <c r="AN35" s="111">
        <f t="shared" si="31"/>
        <v>0.44303152499999993</v>
      </c>
      <c r="AO35" s="111">
        <f t="shared" si="31"/>
        <v>0.41677780499999995</v>
      </c>
      <c r="AP35" s="111">
        <f t="shared" si="31"/>
        <v>0.39052408500000002</v>
      </c>
      <c r="AQ35" s="111">
        <f t="shared" si="31"/>
        <v>0.36499963499999993</v>
      </c>
      <c r="AR35" s="111">
        <f t="shared" si="31"/>
        <v>0.35004959999999996</v>
      </c>
      <c r="AS35" s="111">
        <f t="shared" si="31"/>
        <v>0.34275689999999998</v>
      </c>
      <c r="AT35" s="111">
        <f t="shared" si="31"/>
        <v>0.33473493000000004</v>
      </c>
      <c r="AU35" s="111">
        <f t="shared" si="31"/>
        <v>0.33145321500000002</v>
      </c>
      <c r="AV35" s="111">
        <f t="shared" si="31"/>
        <v>0.32963004000000001</v>
      </c>
      <c r="AW35" s="111">
        <f t="shared" si="31"/>
        <v>0.32182685100000008</v>
      </c>
      <c r="AX35" s="111">
        <f t="shared" si="31"/>
        <v>0.31402366200000004</v>
      </c>
      <c r="AY35" s="111">
        <f t="shared" si="31"/>
        <v>0.30622047300000071</v>
      </c>
      <c r="AZ35" s="111">
        <f t="shared" si="31"/>
        <v>0.29841728400000067</v>
      </c>
      <c r="BA35" s="111">
        <f t="shared" si="31"/>
        <v>0.29061409500000074</v>
      </c>
      <c r="BB35" s="111">
        <f t="shared" si="31"/>
        <v>0.28281090600000081</v>
      </c>
      <c r="BC35" s="111">
        <f t="shared" si="31"/>
        <v>0.27500771700000065</v>
      </c>
      <c r="BD35" s="111">
        <f t="shared" si="31"/>
        <v>0.26720452800000072</v>
      </c>
      <c r="BE35" s="111">
        <f t="shared" si="31"/>
        <v>0.25940133900000079</v>
      </c>
      <c r="BF35" s="111">
        <f t="shared" si="31"/>
        <v>0.25159815000000074</v>
      </c>
      <c r="BG35" s="111">
        <f t="shared" si="31"/>
        <v>0.2437949610000007</v>
      </c>
      <c r="BH35" s="111">
        <f t="shared" si="31"/>
        <v>0.23599177200000077</v>
      </c>
      <c r="BI35" s="111">
        <f t="shared" si="31"/>
        <v>0.22818858300000072</v>
      </c>
      <c r="BJ35" s="111">
        <f t="shared" si="31"/>
        <v>0.22038539400000071</v>
      </c>
      <c r="BK35" s="111">
        <f t="shared" si="31"/>
        <v>0.21258220500000002</v>
      </c>
      <c r="BL35" s="111">
        <f t="shared" si="31"/>
        <v>0.20477901599999998</v>
      </c>
      <c r="BM35" s="111">
        <f t="shared" si="31"/>
        <v>0.19697582700000005</v>
      </c>
      <c r="BN35" s="111">
        <f t="shared" si="31"/>
        <v>0.189172638</v>
      </c>
      <c r="BO35" s="111">
        <f t="shared" si="31"/>
        <v>0.18136944899999999</v>
      </c>
      <c r="BP35" s="111">
        <f t="shared" si="31"/>
        <v>0.17356626000000003</v>
      </c>
    </row>
    <row r="36" spans="1:68" x14ac:dyDescent="0.3">
      <c r="A36" s="71" t="s">
        <v>144</v>
      </c>
      <c r="B36" s="72" t="s">
        <v>90</v>
      </c>
      <c r="C36" s="72" t="s">
        <v>37</v>
      </c>
      <c r="D36" s="72" t="s">
        <v>128</v>
      </c>
      <c r="E36" s="72" t="s">
        <v>129</v>
      </c>
      <c r="F36" s="72" t="s">
        <v>14</v>
      </c>
      <c r="G36" s="72" t="s">
        <v>14</v>
      </c>
      <c r="H36" s="72" t="s">
        <v>12</v>
      </c>
      <c r="I36" s="72" t="s">
        <v>17</v>
      </c>
      <c r="J36" s="72" t="s">
        <v>17</v>
      </c>
      <c r="K36" s="72" t="s">
        <v>17</v>
      </c>
      <c r="L36" s="72" t="s">
        <v>17</v>
      </c>
      <c r="M36" s="72" t="s">
        <v>17</v>
      </c>
      <c r="N36" s="72">
        <v>2023</v>
      </c>
      <c r="O36" s="72">
        <v>0.05</v>
      </c>
      <c r="P36" s="72">
        <v>0.05</v>
      </c>
      <c r="Q36" s="72">
        <v>0.05</v>
      </c>
      <c r="R36" s="72">
        <v>0.05</v>
      </c>
      <c r="S36" s="72">
        <v>0.05</v>
      </c>
      <c r="T36" s="103" t="s">
        <v>315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</row>
    <row r="37" spans="1:68" x14ac:dyDescent="0.3">
      <c r="A37" s="71" t="s">
        <v>144</v>
      </c>
      <c r="B37" s="72" t="s">
        <v>90</v>
      </c>
      <c r="C37" s="72" t="s">
        <v>10</v>
      </c>
      <c r="D37" s="72" t="s">
        <v>157</v>
      </c>
      <c r="E37" s="72" t="s">
        <v>148</v>
      </c>
      <c r="F37" s="72" t="s">
        <v>14</v>
      </c>
      <c r="G37" s="72" t="s">
        <v>14</v>
      </c>
      <c r="H37" s="72" t="s">
        <v>12</v>
      </c>
      <c r="I37" s="72" t="s">
        <v>17</v>
      </c>
      <c r="J37" s="72" t="s">
        <v>17</v>
      </c>
      <c r="K37" s="72" t="s">
        <v>17</v>
      </c>
      <c r="L37" s="72" t="s">
        <v>17</v>
      </c>
      <c r="M37" s="72" t="s">
        <v>17</v>
      </c>
      <c r="N37" s="72">
        <v>2023</v>
      </c>
      <c r="O37" s="72" t="s">
        <v>41</v>
      </c>
      <c r="P37" s="72" t="s">
        <v>41</v>
      </c>
      <c r="Q37" s="72" t="s">
        <v>41</v>
      </c>
      <c r="R37" s="72" t="s">
        <v>41</v>
      </c>
      <c r="S37" s="72">
        <v>0.70599999999999996</v>
      </c>
      <c r="T37" s="103" t="s">
        <v>143</v>
      </c>
      <c r="U37" s="145">
        <v>1E-3</v>
      </c>
      <c r="V37" s="145">
        <v>4.2500000000000003E-3</v>
      </c>
      <c r="W37" s="145">
        <v>1.375E-2</v>
      </c>
      <c r="X37" s="145">
        <v>2.1499999999999998E-2</v>
      </c>
      <c r="Y37" s="145">
        <v>3.7499999999999999E-2</v>
      </c>
      <c r="Z37" s="145">
        <v>5.2999999999999999E-2</v>
      </c>
      <c r="AA37" s="145">
        <v>7.2450000000000001E-2</v>
      </c>
      <c r="AB37" s="145">
        <v>9.8650000000000002E-2</v>
      </c>
      <c r="AC37" s="145">
        <v>0.123759999999999</v>
      </c>
      <c r="AD37" s="145">
        <v>0.1522</v>
      </c>
      <c r="AE37" s="145">
        <v>0.18739999999999901</v>
      </c>
      <c r="AF37" s="145">
        <v>0.2258</v>
      </c>
      <c r="AG37" s="145">
        <v>0.26266</v>
      </c>
      <c r="AH37" s="145">
        <v>0.28991</v>
      </c>
      <c r="AI37" s="145">
        <v>0.31451750000000001</v>
      </c>
      <c r="AJ37" s="145">
        <v>0.332955</v>
      </c>
      <c r="AK37" s="145">
        <v>0.346555</v>
      </c>
      <c r="AL37" s="145">
        <v>0.35262500000000002</v>
      </c>
      <c r="AM37" s="145">
        <v>0.35262500000000002</v>
      </c>
      <c r="AN37" s="145">
        <v>0.35262500000000002</v>
      </c>
      <c r="AO37" s="145">
        <v>0.35262500000000002</v>
      </c>
      <c r="AP37" s="145">
        <v>0.35262500000000002</v>
      </c>
      <c r="AQ37" s="145">
        <v>0.35262500000000002</v>
      </c>
      <c r="AR37" s="145">
        <v>0.35262500000000002</v>
      </c>
      <c r="AS37" s="145">
        <v>0.35262500000000002</v>
      </c>
      <c r="AT37" s="145">
        <v>0.35262500000000002</v>
      </c>
      <c r="AU37" s="145">
        <v>0.35262500000000002</v>
      </c>
      <c r="AV37" s="145">
        <v>0.35262500000000002</v>
      </c>
      <c r="AW37" s="145">
        <v>0.36</v>
      </c>
      <c r="AX37" s="145">
        <v>0.37</v>
      </c>
      <c r="AY37" s="145">
        <v>0.379</v>
      </c>
      <c r="AZ37" s="145">
        <v>0.39</v>
      </c>
      <c r="BA37" s="145">
        <v>0.39600000000000002</v>
      </c>
      <c r="BB37" s="145">
        <v>0.40300000000000002</v>
      </c>
      <c r="BC37" s="145">
        <v>0.41</v>
      </c>
      <c r="BD37" s="145">
        <v>0.41599999999999998</v>
      </c>
      <c r="BE37" s="145">
        <v>0.42</v>
      </c>
      <c r="BF37" s="145">
        <v>0.42499999999999999</v>
      </c>
      <c r="BG37" s="145">
        <v>0.42899999999999999</v>
      </c>
      <c r="BH37" s="145">
        <v>0.433</v>
      </c>
      <c r="BI37" s="145">
        <v>0.438</v>
      </c>
      <c r="BJ37" s="145">
        <v>0.442</v>
      </c>
      <c r="BK37" s="145">
        <v>0.44600000000000001</v>
      </c>
      <c r="BL37" s="145">
        <v>0.45100000000000001</v>
      </c>
      <c r="BM37" s="145">
        <v>0.45500000000000002</v>
      </c>
      <c r="BN37" s="145">
        <v>0.45900000000000002</v>
      </c>
      <c r="BO37" s="145">
        <v>0.46300000000000002</v>
      </c>
      <c r="BP37" s="145">
        <v>0.46800000000000003</v>
      </c>
    </row>
    <row r="38" spans="1:68" x14ac:dyDescent="0.3">
      <c r="A38" s="71" t="s">
        <v>144</v>
      </c>
      <c r="B38" s="72" t="s">
        <v>90</v>
      </c>
      <c r="C38" s="72" t="s">
        <v>10</v>
      </c>
      <c r="D38" s="72" t="s">
        <v>158</v>
      </c>
      <c r="E38" s="72" t="s">
        <v>149</v>
      </c>
      <c r="F38" s="72" t="s">
        <v>14</v>
      </c>
      <c r="G38" s="72" t="s">
        <v>14</v>
      </c>
      <c r="H38" s="72" t="s">
        <v>12</v>
      </c>
      <c r="I38" s="72" t="s">
        <v>17</v>
      </c>
      <c r="J38" s="72" t="s">
        <v>17</v>
      </c>
      <c r="K38" s="72" t="s">
        <v>17</v>
      </c>
      <c r="L38" s="72" t="s">
        <v>17</v>
      </c>
      <c r="M38" s="72" t="s">
        <v>17</v>
      </c>
      <c r="N38" s="72">
        <v>2023</v>
      </c>
      <c r="O38" s="72" t="s">
        <v>41</v>
      </c>
      <c r="P38" s="72" t="s">
        <v>41</v>
      </c>
      <c r="Q38" s="72" t="s">
        <v>41</v>
      </c>
      <c r="R38" s="72" t="s">
        <v>41</v>
      </c>
      <c r="S38" s="72">
        <v>0.93900000000000006</v>
      </c>
      <c r="T38" s="103" t="s">
        <v>143</v>
      </c>
      <c r="U38" s="145">
        <v>1E-3</v>
      </c>
      <c r="V38" s="145">
        <v>7.0000000000000001E-3</v>
      </c>
      <c r="W38" s="145">
        <v>2.4E-2</v>
      </c>
      <c r="X38" s="145">
        <v>3.7999999999999999E-2</v>
      </c>
      <c r="Y38" s="145">
        <v>6.9000000000000006E-2</v>
      </c>
      <c r="Z38" s="145">
        <v>9.8000000000000004E-2</v>
      </c>
      <c r="AA38" s="145">
        <v>0.13489999999999999</v>
      </c>
      <c r="AB38" s="145">
        <v>0.1825</v>
      </c>
      <c r="AC38" s="145">
        <v>0.221999999999999</v>
      </c>
      <c r="AD38" s="145">
        <v>0.26600000000000001</v>
      </c>
      <c r="AE38" s="145">
        <v>0.31979999999999997</v>
      </c>
      <c r="AF38" s="145">
        <v>0.376</v>
      </c>
      <c r="AG38" s="145">
        <v>0.43459999999999999</v>
      </c>
      <c r="AH38" s="145">
        <v>0.47309999999999902</v>
      </c>
      <c r="AI38" s="145">
        <v>0.51122500000000004</v>
      </c>
      <c r="AJ38" s="145">
        <v>0.53676000000000001</v>
      </c>
      <c r="AK38" s="145">
        <v>0.55340999999999996</v>
      </c>
      <c r="AL38" s="145">
        <v>0.55900000000000005</v>
      </c>
      <c r="AM38" s="145">
        <v>0.55900000000000005</v>
      </c>
      <c r="AN38" s="145">
        <v>0.55900000000000005</v>
      </c>
      <c r="AO38" s="145">
        <v>0.55900000000000005</v>
      </c>
      <c r="AP38" s="145">
        <v>0.55900000000000005</v>
      </c>
      <c r="AQ38" s="145">
        <v>0.55900000000000005</v>
      </c>
      <c r="AR38" s="145">
        <v>0.55900000000000005</v>
      </c>
      <c r="AS38" s="145">
        <v>0.55900000000000005</v>
      </c>
      <c r="AT38" s="145">
        <v>0.55900000000000005</v>
      </c>
      <c r="AU38" s="145">
        <v>0.55900000000000005</v>
      </c>
      <c r="AV38" s="145">
        <v>0.55900000000000005</v>
      </c>
      <c r="AW38" s="145">
        <v>0.55900000000000005</v>
      </c>
      <c r="AX38" s="145">
        <v>0.55900000000000005</v>
      </c>
      <c r="AY38" s="145">
        <v>0.55900000000000005</v>
      </c>
      <c r="AZ38" s="145">
        <v>0.55900000000000005</v>
      </c>
      <c r="BA38" s="145">
        <v>0.55900000000000005</v>
      </c>
      <c r="BB38" s="145">
        <v>0.55900000000000005</v>
      </c>
      <c r="BC38" s="145">
        <v>0.55900000000000005</v>
      </c>
      <c r="BD38" s="145">
        <v>0.55900000000000005</v>
      </c>
      <c r="BE38" s="145">
        <v>0.56200000000000006</v>
      </c>
      <c r="BF38" s="145">
        <v>0.56699999999999995</v>
      </c>
      <c r="BG38" s="145">
        <v>0.57199999999999995</v>
      </c>
      <c r="BH38" s="145">
        <v>0.57699999999999996</v>
      </c>
      <c r="BI38" s="145">
        <v>0.58299999999999996</v>
      </c>
      <c r="BJ38" s="145">
        <v>0.58799999999999997</v>
      </c>
      <c r="BK38" s="145">
        <v>0.59299999999999997</v>
      </c>
      <c r="BL38" s="145">
        <v>0.59899999999999998</v>
      </c>
      <c r="BM38" s="145">
        <v>0.60399999999999998</v>
      </c>
      <c r="BN38" s="145">
        <v>0.60899999999999999</v>
      </c>
      <c r="BO38" s="145">
        <v>0.61499999999999999</v>
      </c>
      <c r="BP38" s="145">
        <v>0.62</v>
      </c>
    </row>
    <row r="39" spans="1:68" x14ac:dyDescent="0.3">
      <c r="A39" s="71" t="s">
        <v>144</v>
      </c>
      <c r="B39" s="72" t="s">
        <v>90</v>
      </c>
      <c r="C39" s="72" t="s">
        <v>10</v>
      </c>
      <c r="D39" s="72" t="s">
        <v>159</v>
      </c>
      <c r="E39" s="72" t="s">
        <v>150</v>
      </c>
      <c r="F39" s="72" t="s">
        <v>14</v>
      </c>
      <c r="G39" s="72" t="s">
        <v>14</v>
      </c>
      <c r="H39" s="72" t="s">
        <v>12</v>
      </c>
      <c r="I39" s="72" t="s">
        <v>17</v>
      </c>
      <c r="J39" s="72" t="s">
        <v>17</v>
      </c>
      <c r="K39" s="72" t="s">
        <v>17</v>
      </c>
      <c r="L39" s="72" t="s">
        <v>17</v>
      </c>
      <c r="M39" s="72" t="s">
        <v>17</v>
      </c>
      <c r="N39" s="72">
        <v>2023</v>
      </c>
      <c r="O39" s="72" t="s">
        <v>41</v>
      </c>
      <c r="P39" s="72" t="s">
        <v>41</v>
      </c>
      <c r="Q39" s="72" t="s">
        <v>41</v>
      </c>
      <c r="R39" s="72" t="s">
        <v>41</v>
      </c>
      <c r="S39" s="72">
        <v>0.93900000000000006</v>
      </c>
      <c r="T39" s="103" t="s">
        <v>143</v>
      </c>
      <c r="U39" s="145">
        <v>1.0322580645161291E-3</v>
      </c>
      <c r="V39" s="145">
        <v>1.0322580645161291E-3</v>
      </c>
      <c r="W39" s="145">
        <v>1.0322580645161291E-3</v>
      </c>
      <c r="X39" s="145">
        <v>1.0322580645161291E-3</v>
      </c>
      <c r="Y39" s="145">
        <v>1.0322580645161291E-3</v>
      </c>
      <c r="Z39" s="145">
        <v>1.0322580645161291E-3</v>
      </c>
      <c r="AA39" s="145">
        <v>1.0322580645161291E-3</v>
      </c>
      <c r="AB39" s="145">
        <v>1.0322580645161291E-3</v>
      </c>
      <c r="AC39" s="145">
        <v>1.0322580645161291E-3</v>
      </c>
      <c r="AD39" s="145">
        <v>1.0322580645161291E-3</v>
      </c>
      <c r="AE39" s="145">
        <v>1.0322580645161291E-3</v>
      </c>
      <c r="AF39" s="145">
        <v>1.0322580645161291E-3</v>
      </c>
      <c r="AG39" s="145">
        <v>1.0322580645161291E-3</v>
      </c>
      <c r="AH39" s="145">
        <v>1.0322580645161291E-3</v>
      </c>
      <c r="AI39" s="145">
        <v>1.0322580645161291E-3</v>
      </c>
      <c r="AJ39" s="145">
        <v>1.0322580645161291E-3</v>
      </c>
      <c r="AK39" s="145">
        <v>1.0322580645161291E-3</v>
      </c>
      <c r="AL39" s="145">
        <v>1.0322580645161291E-3</v>
      </c>
      <c r="AM39" s="145">
        <v>1.0322580645161291E-3</v>
      </c>
      <c r="AN39" s="145">
        <v>1.0322580645161291E-3</v>
      </c>
      <c r="AO39" s="145">
        <v>1.0322580645161291E-3</v>
      </c>
      <c r="AP39" s="145">
        <v>1.9354838709677419E-3</v>
      </c>
      <c r="AQ39" s="145">
        <v>5.1612903225806452E-3</v>
      </c>
      <c r="AR39" s="145">
        <v>1.2903225806451613E-2</v>
      </c>
      <c r="AS39" s="145">
        <v>2.5806451612903226E-2</v>
      </c>
      <c r="AT39" s="145">
        <v>3.6129032258064513E-2</v>
      </c>
      <c r="AU39" s="145">
        <v>4.9032258064516124E-2</v>
      </c>
      <c r="AV39" s="145">
        <v>6.6798492096773548E-2</v>
      </c>
      <c r="AW39" s="145">
        <v>8.2928363276612266E-2</v>
      </c>
      <c r="AX39" s="145">
        <v>0.10001160611159483</v>
      </c>
      <c r="AY39" s="145">
        <v>0.11646589654566904</v>
      </c>
      <c r="AZ39" s="145">
        <v>0.13308222959393162</v>
      </c>
      <c r="BA39" s="145">
        <v>0.14986181432526258</v>
      </c>
      <c r="BB39" s="145">
        <v>0.16842534229329548</v>
      </c>
      <c r="BC39" s="145">
        <v>0.18717075899564967</v>
      </c>
      <c r="BD39" s="145">
        <v>0.20609941923147096</v>
      </c>
      <c r="BE39" s="145">
        <v>0.22603463091308643</v>
      </c>
      <c r="BF39" s="145">
        <v>0.24533798839306387</v>
      </c>
      <c r="BG39" s="145">
        <v>0.26482872858206841</v>
      </c>
      <c r="BH39" s="145">
        <v>0.28534257774590194</v>
      </c>
      <c r="BI39" s="145">
        <v>0.30605494468315936</v>
      </c>
      <c r="BJ39" s="145">
        <v>0.32612460249409486</v>
      </c>
      <c r="BK39" s="145">
        <v>0.34723421823692968</v>
      </c>
      <c r="BL39" s="145">
        <v>0.35918415682064447</v>
      </c>
      <c r="BM39" s="145">
        <v>0.37124491393474063</v>
      </c>
      <c r="BN39" s="145">
        <v>0.38341729901605681</v>
      </c>
      <c r="BO39" s="145">
        <v>0.39570212682533801</v>
      </c>
      <c r="BP39" s="145">
        <v>0.40723191914517221</v>
      </c>
    </row>
    <row r="40" spans="1:68" x14ac:dyDescent="0.3">
      <c r="A40" s="71" t="s">
        <v>144</v>
      </c>
      <c r="B40" s="72" t="s">
        <v>90</v>
      </c>
      <c r="C40" s="72" t="s">
        <v>11</v>
      </c>
      <c r="D40" s="72" t="s">
        <v>160</v>
      </c>
      <c r="E40" s="72" t="s">
        <v>151</v>
      </c>
      <c r="F40" s="72" t="s">
        <v>14</v>
      </c>
      <c r="G40" s="72" t="s">
        <v>14</v>
      </c>
      <c r="H40" s="72" t="s">
        <v>12</v>
      </c>
      <c r="I40" s="72" t="s">
        <v>17</v>
      </c>
      <c r="J40" s="72" t="s">
        <v>17</v>
      </c>
      <c r="K40" s="72" t="s">
        <v>17</v>
      </c>
      <c r="L40" s="72" t="s">
        <v>17</v>
      </c>
      <c r="M40" s="72" t="s">
        <v>17</v>
      </c>
      <c r="N40" s="72">
        <v>2023</v>
      </c>
      <c r="O40" s="72" t="s">
        <v>41</v>
      </c>
      <c r="P40" s="72" t="s">
        <v>41</v>
      </c>
      <c r="Q40" s="72" t="s">
        <v>41</v>
      </c>
      <c r="R40" s="72">
        <v>1</v>
      </c>
      <c r="S40" s="72">
        <v>1</v>
      </c>
      <c r="T40" s="103" t="s">
        <v>143</v>
      </c>
      <c r="U40" s="145">
        <v>1E-3</v>
      </c>
      <c r="V40" s="145">
        <v>4.0000000000000001E-3</v>
      </c>
      <c r="W40" s="145">
        <v>7.0000000000000001E-3</v>
      </c>
      <c r="X40" s="145">
        <v>0.01</v>
      </c>
      <c r="Y40" s="145">
        <v>1.4E-2</v>
      </c>
      <c r="Z40" s="145">
        <v>2.7E-2</v>
      </c>
      <c r="AA40" s="145">
        <v>4.1000000000000002E-2</v>
      </c>
      <c r="AB40" s="145">
        <v>5.6000000000000001E-2</v>
      </c>
      <c r="AC40" s="145">
        <v>7.1999999999999995E-2</v>
      </c>
      <c r="AD40" s="145">
        <v>0.104</v>
      </c>
      <c r="AE40" s="145">
        <v>0.13500000000000001</v>
      </c>
      <c r="AF40" s="145">
        <v>0.17100000000000001</v>
      </c>
      <c r="AG40" s="145">
        <v>0.20699999999999999</v>
      </c>
      <c r="AH40" s="145">
        <v>0.24299999999999999</v>
      </c>
      <c r="AI40" s="145">
        <v>0.27900000000000003</v>
      </c>
      <c r="AJ40" s="145">
        <v>0.315</v>
      </c>
      <c r="AK40" s="145">
        <v>0.35099999999999998</v>
      </c>
      <c r="AL40" s="145">
        <v>0.39200000000000002</v>
      </c>
      <c r="AM40" s="145">
        <v>0.432</v>
      </c>
      <c r="AN40" s="145">
        <v>0.51300000000000001</v>
      </c>
      <c r="AO40" s="145">
        <v>0.56699999999999995</v>
      </c>
      <c r="AP40" s="145">
        <v>0.61199999999999999</v>
      </c>
      <c r="AQ40" s="145">
        <v>0.64800000000000002</v>
      </c>
      <c r="AR40" s="145">
        <v>0.67500000000000004</v>
      </c>
      <c r="AS40" s="145">
        <v>0.71099999999999997</v>
      </c>
      <c r="AT40" s="145">
        <v>0.72899999999999998</v>
      </c>
      <c r="AU40" s="145">
        <v>0.747</v>
      </c>
      <c r="AV40" s="145">
        <v>0.76500000000000001</v>
      </c>
      <c r="AW40" s="145">
        <v>0.77400000000000002</v>
      </c>
      <c r="AX40" s="145">
        <v>0.77800000000000002</v>
      </c>
      <c r="AY40" s="145">
        <v>0.78300000000000003</v>
      </c>
      <c r="AZ40" s="145">
        <v>0.78800000000000003</v>
      </c>
      <c r="BA40" s="145">
        <v>0.80100000000000005</v>
      </c>
      <c r="BB40" s="145">
        <v>0.80300000000000005</v>
      </c>
      <c r="BC40" s="145">
        <v>0.80600000000000005</v>
      </c>
      <c r="BD40" s="145">
        <v>0.80800000000000005</v>
      </c>
      <c r="BE40" s="145">
        <v>0.81599999999999995</v>
      </c>
      <c r="BF40" s="145">
        <v>0.82399999999999995</v>
      </c>
      <c r="BG40" s="145">
        <v>0.83099999999999996</v>
      </c>
      <c r="BH40" s="145">
        <v>0.83899999999999997</v>
      </c>
      <c r="BI40" s="145">
        <v>0.84599999999999997</v>
      </c>
      <c r="BJ40" s="145">
        <v>0.85399999999999998</v>
      </c>
      <c r="BK40" s="145">
        <v>0.86199999999999999</v>
      </c>
      <c r="BL40" s="145">
        <v>0.86899999999999999</v>
      </c>
      <c r="BM40" s="145">
        <v>0.877</v>
      </c>
      <c r="BN40" s="145">
        <v>0.88500000000000001</v>
      </c>
      <c r="BO40" s="145">
        <v>0.89200000000000002</v>
      </c>
      <c r="BP40" s="145">
        <v>0.9</v>
      </c>
    </row>
    <row r="41" spans="1:68" x14ac:dyDescent="0.3">
      <c r="A41" s="71" t="s">
        <v>144</v>
      </c>
      <c r="B41" s="72" t="s">
        <v>90</v>
      </c>
      <c r="C41" s="72" t="s">
        <v>11</v>
      </c>
      <c r="D41" s="72" t="s">
        <v>161</v>
      </c>
      <c r="E41" s="72" t="s">
        <v>127</v>
      </c>
      <c r="F41" s="72" t="s">
        <v>14</v>
      </c>
      <c r="G41" s="72" t="s">
        <v>14</v>
      </c>
      <c r="H41" s="72" t="s">
        <v>12</v>
      </c>
      <c r="I41" s="72" t="s">
        <v>17</v>
      </c>
      <c r="J41" s="72" t="s">
        <v>17</v>
      </c>
      <c r="K41" s="72" t="s">
        <v>17</v>
      </c>
      <c r="L41" s="72" t="s">
        <v>17</v>
      </c>
      <c r="M41" s="72" t="s">
        <v>17</v>
      </c>
      <c r="N41" s="72">
        <v>2023</v>
      </c>
      <c r="O41" s="72" t="s">
        <v>41</v>
      </c>
      <c r="P41" s="72" t="s">
        <v>41</v>
      </c>
      <c r="Q41" s="72" t="s">
        <v>41</v>
      </c>
      <c r="R41" s="72" t="s">
        <v>41</v>
      </c>
      <c r="S41" s="72">
        <v>0.46899999999999997</v>
      </c>
      <c r="T41" s="103" t="s">
        <v>143</v>
      </c>
      <c r="U41" s="145">
        <v>8.0000000000000004E-4</v>
      </c>
      <c r="V41" s="145">
        <v>1.5E-3</v>
      </c>
      <c r="W41" s="145">
        <v>3.5000000000000001E-3</v>
      </c>
      <c r="X41" s="145">
        <v>5.0000000000000001E-3</v>
      </c>
      <c r="Y41" s="145">
        <v>6.0000000000000001E-3</v>
      </c>
      <c r="Z41" s="145">
        <v>8.0000000000000002E-3</v>
      </c>
      <c r="AA41" s="145">
        <v>0.01</v>
      </c>
      <c r="AB41" s="145">
        <v>1.4800000000000001E-2</v>
      </c>
      <c r="AC41" s="145">
        <v>2.5520000000000001E-2</v>
      </c>
      <c r="AD41" s="145">
        <v>3.8399999999999997E-2</v>
      </c>
      <c r="AE41" s="145">
        <v>5.5E-2</v>
      </c>
      <c r="AF41" s="145">
        <v>7.5600000000000001E-2</v>
      </c>
      <c r="AG41" s="145">
        <v>9.0719999999999995E-2</v>
      </c>
      <c r="AH41" s="145">
        <v>0.10672</v>
      </c>
      <c r="AI41" s="145">
        <v>0.11781</v>
      </c>
      <c r="AJ41" s="145">
        <v>0.12914999999999999</v>
      </c>
      <c r="AK41" s="145">
        <v>0.13969999999999999</v>
      </c>
      <c r="AL41" s="145">
        <v>0.14624999999999999</v>
      </c>
      <c r="AM41" s="145">
        <v>0.14624999999999999</v>
      </c>
      <c r="AN41" s="145">
        <v>0.14624999999999999</v>
      </c>
      <c r="AO41" s="145">
        <v>0.14624999999999999</v>
      </c>
      <c r="AP41" s="145">
        <v>0.14624999999999999</v>
      </c>
      <c r="AQ41" s="145">
        <v>0.14624999999999999</v>
      </c>
      <c r="AR41" s="145">
        <v>0.14624999999999999</v>
      </c>
      <c r="AS41" s="145">
        <v>0.14624999999999999</v>
      </c>
      <c r="AT41" s="145">
        <v>0.158</v>
      </c>
      <c r="AU41" s="145">
        <v>0.17100000000000001</v>
      </c>
      <c r="AV41" s="145">
        <v>0.185</v>
      </c>
      <c r="AW41" s="145">
        <v>0.19900000000000001</v>
      </c>
      <c r="AX41" s="145">
        <v>0.21299999999999999</v>
      </c>
      <c r="AY41" s="145">
        <v>0.22700000000000001</v>
      </c>
      <c r="AZ41" s="145">
        <v>0.24199999999999999</v>
      </c>
      <c r="BA41" s="145">
        <v>0.251</v>
      </c>
      <c r="BB41" s="145">
        <v>0.25900000000000001</v>
      </c>
      <c r="BC41" s="145">
        <v>0.26700000000000002</v>
      </c>
      <c r="BD41" s="145">
        <v>0.27600000000000002</v>
      </c>
      <c r="BE41" s="145">
        <v>0.27900000000000003</v>
      </c>
      <c r="BF41" s="145">
        <v>0.28299999999999997</v>
      </c>
      <c r="BG41" s="145">
        <v>0.28599999999999998</v>
      </c>
      <c r="BH41" s="145">
        <v>0.28899999999999998</v>
      </c>
      <c r="BI41" s="145">
        <v>0.29299999999999998</v>
      </c>
      <c r="BJ41" s="145">
        <v>0.29599999999999999</v>
      </c>
      <c r="BK41" s="145">
        <v>0.29899999999999999</v>
      </c>
      <c r="BL41" s="145">
        <v>0.30199999999999999</v>
      </c>
      <c r="BM41" s="145">
        <v>0.30599999999999999</v>
      </c>
      <c r="BN41" s="145">
        <v>0.309</v>
      </c>
      <c r="BO41" s="145">
        <v>0.312</v>
      </c>
      <c r="BP41" s="145">
        <v>0.316</v>
      </c>
    </row>
    <row r="42" spans="1:68" x14ac:dyDescent="0.3">
      <c r="A42" s="71" t="s">
        <v>144</v>
      </c>
      <c r="B42" s="72" t="s">
        <v>90</v>
      </c>
      <c r="C42" s="72" t="s">
        <v>11</v>
      </c>
      <c r="D42" s="72" t="s">
        <v>126</v>
      </c>
      <c r="E42" s="72" t="s">
        <v>152</v>
      </c>
      <c r="F42" s="72" t="s">
        <v>14</v>
      </c>
      <c r="G42" s="72" t="s">
        <v>14</v>
      </c>
      <c r="H42" s="72" t="s">
        <v>12</v>
      </c>
      <c r="I42" s="72" t="s">
        <v>17</v>
      </c>
      <c r="J42" s="72" t="s">
        <v>17</v>
      </c>
      <c r="K42" s="72" t="s">
        <v>17</v>
      </c>
      <c r="L42" s="72" t="s">
        <v>17</v>
      </c>
      <c r="M42" s="72" t="s">
        <v>17</v>
      </c>
      <c r="N42" s="72">
        <v>2023</v>
      </c>
      <c r="O42" s="72" t="s">
        <v>41</v>
      </c>
      <c r="P42" s="72" t="s">
        <v>41</v>
      </c>
      <c r="Q42" s="72" t="s">
        <v>41</v>
      </c>
      <c r="R42" s="72" t="s">
        <v>41</v>
      </c>
      <c r="S42" s="72">
        <v>0.46899999999999997</v>
      </c>
      <c r="T42" s="103" t="s">
        <v>143</v>
      </c>
      <c r="U42" s="145">
        <v>1E-3</v>
      </c>
      <c r="V42" s="145">
        <v>1.5E-3</v>
      </c>
      <c r="W42" s="145">
        <v>3.5000000000000001E-3</v>
      </c>
      <c r="X42" s="145">
        <v>5.0000000000000001E-3</v>
      </c>
      <c r="Y42" s="145">
        <v>6.0000000000000001E-3</v>
      </c>
      <c r="Z42" s="145">
        <v>8.0000000000000002E-3</v>
      </c>
      <c r="AA42" s="145">
        <v>0.01</v>
      </c>
      <c r="AB42" s="145">
        <v>1.4800000000000001E-2</v>
      </c>
      <c r="AC42" s="145">
        <v>2.5520000000000001E-2</v>
      </c>
      <c r="AD42" s="145">
        <v>3.8399999999999997E-2</v>
      </c>
      <c r="AE42" s="145">
        <v>5.5E-2</v>
      </c>
      <c r="AF42" s="145">
        <v>7.5600000000000001E-2</v>
      </c>
      <c r="AG42" s="145">
        <v>9.0719999999999995E-2</v>
      </c>
      <c r="AH42" s="145">
        <v>0.10672</v>
      </c>
      <c r="AI42" s="145">
        <v>0.11781</v>
      </c>
      <c r="AJ42" s="145">
        <v>0.12914999999999999</v>
      </c>
      <c r="AK42" s="145">
        <v>0.13969999999999999</v>
      </c>
      <c r="AL42" s="145">
        <v>0.14624999999999999</v>
      </c>
      <c r="AM42" s="145">
        <v>0.14624999999999999</v>
      </c>
      <c r="AN42" s="145">
        <v>0.14624999999999999</v>
      </c>
      <c r="AO42" s="145">
        <v>0.14624999999999999</v>
      </c>
      <c r="AP42" s="145">
        <v>0.14624999999999999</v>
      </c>
      <c r="AQ42" s="145">
        <v>0.14624999999999999</v>
      </c>
      <c r="AR42" s="145">
        <v>0.14624999999999999</v>
      </c>
      <c r="AS42" s="145">
        <v>0.14624999999999999</v>
      </c>
      <c r="AT42" s="145">
        <v>0.158</v>
      </c>
      <c r="AU42" s="145">
        <v>0.17100000000000001</v>
      </c>
      <c r="AV42" s="145">
        <v>0.185</v>
      </c>
      <c r="AW42" s="145">
        <v>0.19900000000000001</v>
      </c>
      <c r="AX42" s="145">
        <v>0.21299999999999999</v>
      </c>
      <c r="AY42" s="145">
        <v>0.22700000000000001</v>
      </c>
      <c r="AZ42" s="145">
        <v>0.24199999999999999</v>
      </c>
      <c r="BA42" s="145">
        <v>0.251</v>
      </c>
      <c r="BB42" s="145">
        <v>0.25900000000000001</v>
      </c>
      <c r="BC42" s="145">
        <v>0.26700000000000002</v>
      </c>
      <c r="BD42" s="145">
        <v>0.27600000000000002</v>
      </c>
      <c r="BE42" s="145">
        <v>0.27900000000000003</v>
      </c>
      <c r="BF42" s="145">
        <v>0.28299999999999997</v>
      </c>
      <c r="BG42" s="145">
        <v>0.28599999999999998</v>
      </c>
      <c r="BH42" s="145">
        <v>0.28899999999999998</v>
      </c>
      <c r="BI42" s="145">
        <v>0.29299999999999998</v>
      </c>
      <c r="BJ42" s="145">
        <v>0.29599999999999999</v>
      </c>
      <c r="BK42" s="145">
        <v>0.29899999999999999</v>
      </c>
      <c r="BL42" s="145">
        <v>0.30199999999999999</v>
      </c>
      <c r="BM42" s="145">
        <v>0.30599999999999999</v>
      </c>
      <c r="BN42" s="145">
        <v>0.309</v>
      </c>
      <c r="BO42" s="145">
        <v>0.312</v>
      </c>
      <c r="BP42" s="145">
        <v>0.316</v>
      </c>
    </row>
    <row r="43" spans="1:68" x14ac:dyDescent="0.3">
      <c r="A43" s="71" t="s">
        <v>144</v>
      </c>
      <c r="B43" s="72" t="s">
        <v>90</v>
      </c>
      <c r="C43" s="72" t="s">
        <v>11</v>
      </c>
      <c r="D43" s="72" t="s">
        <v>162</v>
      </c>
      <c r="E43" s="72" t="s">
        <v>153</v>
      </c>
      <c r="F43" s="72" t="s">
        <v>14</v>
      </c>
      <c r="G43" s="72" t="s">
        <v>14</v>
      </c>
      <c r="H43" s="72" t="s">
        <v>12</v>
      </c>
      <c r="I43" s="72" t="s">
        <v>17</v>
      </c>
      <c r="J43" s="72" t="s">
        <v>17</v>
      </c>
      <c r="K43" s="72" t="s">
        <v>17</v>
      </c>
      <c r="L43" s="72" t="s">
        <v>17</v>
      </c>
      <c r="M43" s="72" t="s">
        <v>17</v>
      </c>
      <c r="N43" s="72">
        <v>2023</v>
      </c>
      <c r="O43" s="72" t="s">
        <v>41</v>
      </c>
      <c r="P43" s="72" t="s">
        <v>41</v>
      </c>
      <c r="Q43" s="72" t="s">
        <v>41</v>
      </c>
      <c r="R43" s="72" t="s">
        <v>41</v>
      </c>
      <c r="S43" s="72">
        <v>0.435</v>
      </c>
      <c r="T43" s="103" t="s">
        <v>143</v>
      </c>
      <c r="U43" s="145">
        <v>1E-3</v>
      </c>
      <c r="V43" s="145">
        <v>4.0000000000000001E-3</v>
      </c>
      <c r="W43" s="145">
        <v>7.0000000000000001E-3</v>
      </c>
      <c r="X43" s="145">
        <v>8.0000000000000002E-3</v>
      </c>
      <c r="Y43" s="145">
        <v>0.01</v>
      </c>
      <c r="Z43" s="145">
        <v>1.6E-2</v>
      </c>
      <c r="AA43" s="145">
        <v>0.02</v>
      </c>
      <c r="AB43" s="145">
        <v>0.03</v>
      </c>
      <c r="AC43" s="145">
        <v>4.3999999999999997E-2</v>
      </c>
      <c r="AD43" s="145">
        <v>6.5000000000000002E-2</v>
      </c>
      <c r="AE43" s="145">
        <v>7.8E-2</v>
      </c>
      <c r="AF43" s="145">
        <v>0.09</v>
      </c>
      <c r="AG43" s="145">
        <v>0.10199999999999999</v>
      </c>
      <c r="AH43" s="145">
        <v>0.11799999999999999</v>
      </c>
      <c r="AI43" s="145">
        <v>0.13</v>
      </c>
      <c r="AJ43" s="145">
        <v>0.14000000000000001</v>
      </c>
      <c r="AK43" s="145">
        <v>0.158</v>
      </c>
      <c r="AL43" s="145">
        <v>0.17199999999999999</v>
      </c>
      <c r="AM43" s="145">
        <v>0.19</v>
      </c>
      <c r="AN43" s="145">
        <v>0.2205</v>
      </c>
      <c r="AO43" s="145">
        <v>0.22749999999999901</v>
      </c>
      <c r="AP43" s="145">
        <v>0.22749999999999901</v>
      </c>
      <c r="AQ43" s="145">
        <v>0.22749999999999901</v>
      </c>
      <c r="AR43" s="145">
        <v>0.22749999999999901</v>
      </c>
      <c r="AS43" s="145">
        <v>0.22749999999999901</v>
      </c>
      <c r="AT43" s="145">
        <v>0.22749999999999901</v>
      </c>
      <c r="AU43" s="145">
        <v>0.22749999999999901</v>
      </c>
      <c r="AV43" s="145">
        <v>0.22749999999999901</v>
      </c>
      <c r="AW43" s="145">
        <v>0.22749999999999901</v>
      </c>
      <c r="AX43" s="145">
        <v>0.22800000000000001</v>
      </c>
      <c r="AY43" s="145">
        <v>0.26</v>
      </c>
      <c r="AZ43" s="145">
        <v>0.28899999999999998</v>
      </c>
      <c r="BA43" s="145">
        <v>0.30599999999999999</v>
      </c>
      <c r="BB43" s="145">
        <v>0.315</v>
      </c>
      <c r="BC43" s="145">
        <v>0.32600000000000001</v>
      </c>
      <c r="BD43" s="145">
        <v>0.33300000000000002</v>
      </c>
      <c r="BE43" s="145">
        <v>0.33600000000000002</v>
      </c>
      <c r="BF43" s="145">
        <v>0.34</v>
      </c>
      <c r="BG43" s="145">
        <v>0.34300000000000003</v>
      </c>
      <c r="BH43" s="145">
        <v>0.34699999999999998</v>
      </c>
      <c r="BI43" s="145">
        <v>0.35</v>
      </c>
      <c r="BJ43" s="145">
        <v>0.35399999999999998</v>
      </c>
      <c r="BK43" s="145">
        <v>0.35699999999999998</v>
      </c>
      <c r="BL43" s="145">
        <v>0.36099999999999999</v>
      </c>
      <c r="BM43" s="145">
        <v>0.36399999999999999</v>
      </c>
      <c r="BN43" s="145">
        <v>0.36799999999999999</v>
      </c>
      <c r="BO43" s="145">
        <v>0.371</v>
      </c>
      <c r="BP43" s="145">
        <v>0.375</v>
      </c>
    </row>
    <row r="44" spans="1:68" x14ac:dyDescent="0.3">
      <c r="A44" s="71" t="s">
        <v>144</v>
      </c>
      <c r="B44" s="72" t="s">
        <v>90</v>
      </c>
      <c r="C44" s="72" t="s">
        <v>37</v>
      </c>
      <c r="D44" s="72" t="s">
        <v>163</v>
      </c>
      <c r="E44" s="72" t="s">
        <v>154</v>
      </c>
      <c r="F44" s="72" t="s">
        <v>14</v>
      </c>
      <c r="G44" s="72" t="s">
        <v>14</v>
      </c>
      <c r="H44" s="72" t="s">
        <v>12</v>
      </c>
      <c r="I44" s="72" t="s">
        <v>17</v>
      </c>
      <c r="J44" s="72" t="s">
        <v>17</v>
      </c>
      <c r="K44" s="72" t="s">
        <v>17</v>
      </c>
      <c r="L44" s="72" t="s">
        <v>17</v>
      </c>
      <c r="M44" s="72" t="s">
        <v>17</v>
      </c>
      <c r="N44" s="72">
        <v>2023</v>
      </c>
      <c r="O44" s="72" t="s">
        <v>41</v>
      </c>
      <c r="P44" s="72" t="s">
        <v>41</v>
      </c>
      <c r="Q44" s="72">
        <f>7/100</f>
        <v>7.0000000000000007E-2</v>
      </c>
      <c r="R44" s="72">
        <v>6.0999999999999999E-2</v>
      </c>
      <c r="S44" s="72">
        <v>9.5000000000000001E-2</v>
      </c>
      <c r="T44" s="103" t="s">
        <v>315</v>
      </c>
      <c r="U44" s="145">
        <v>0</v>
      </c>
      <c r="V44" s="145">
        <v>0</v>
      </c>
      <c r="W44" s="145">
        <v>1E-3</v>
      </c>
      <c r="X44" s="145">
        <v>2E-3</v>
      </c>
      <c r="Y44" s="145">
        <v>2.5000000000000001E-3</v>
      </c>
      <c r="Z44" s="145">
        <v>4.0000000000000001E-3</v>
      </c>
      <c r="AA44" s="145">
        <v>5.0000000000000001E-3</v>
      </c>
      <c r="AB44" s="145">
        <v>7.0000000000000001E-3</v>
      </c>
      <c r="AC44" s="145">
        <v>8.0000000000000002E-3</v>
      </c>
      <c r="AD44" s="145">
        <v>0.01</v>
      </c>
      <c r="AE44" s="145">
        <v>1.0999999999999999E-2</v>
      </c>
      <c r="AF44" s="145">
        <v>1.2E-2</v>
      </c>
      <c r="AG44" s="145">
        <v>1.4E-2</v>
      </c>
      <c r="AH44" s="145">
        <v>2.3E-2</v>
      </c>
      <c r="AI44" s="145">
        <v>3.3000000000000002E-2</v>
      </c>
      <c r="AJ44" s="145">
        <v>4.2000000000000003E-2</v>
      </c>
      <c r="AK44" s="145">
        <v>5.1999999999999998E-2</v>
      </c>
      <c r="AL44" s="145">
        <v>5.6874999999999898E-2</v>
      </c>
      <c r="AM44" s="145">
        <v>5.6874999999999898E-2</v>
      </c>
      <c r="AN44" s="145">
        <v>5.6874999999999898E-2</v>
      </c>
      <c r="AO44" s="145">
        <v>5.6874999999999898E-2</v>
      </c>
      <c r="AP44" s="145">
        <v>5.6874999999999898E-2</v>
      </c>
      <c r="AQ44" s="145">
        <v>5.6874999999999898E-2</v>
      </c>
      <c r="AR44" s="145">
        <v>5.6874999999999898E-2</v>
      </c>
      <c r="AS44" s="145">
        <v>5.6874999999999898E-2</v>
      </c>
      <c r="AT44" s="145">
        <v>5.6874999999999898E-2</v>
      </c>
      <c r="AU44" s="145">
        <v>5.6874999999999898E-2</v>
      </c>
      <c r="AV44" s="145">
        <v>5.8000000000000003E-2</v>
      </c>
      <c r="AW44" s="145">
        <v>6.0999999999999999E-2</v>
      </c>
      <c r="AX44" s="145">
        <v>6.4000000000000001E-2</v>
      </c>
      <c r="AY44" s="145">
        <v>6.8000000000000005E-2</v>
      </c>
      <c r="AZ44" s="145">
        <v>7.0000000000000007E-2</v>
      </c>
      <c r="BA44" s="145">
        <v>7.3999999999999996E-2</v>
      </c>
      <c r="BB44" s="145">
        <v>7.6999999999999999E-2</v>
      </c>
      <c r="BC44" s="145">
        <v>7.9000000000000001E-2</v>
      </c>
      <c r="BD44" s="145">
        <v>8.3000000000000004E-2</v>
      </c>
      <c r="BE44" s="145">
        <v>8.4000000000000005E-2</v>
      </c>
      <c r="BF44" s="145">
        <v>8.5000000000000006E-2</v>
      </c>
      <c r="BG44" s="145">
        <v>8.5999999999999993E-2</v>
      </c>
      <c r="BH44" s="145">
        <v>8.6999999999999994E-2</v>
      </c>
      <c r="BI44" s="145">
        <v>8.7999999999999995E-2</v>
      </c>
      <c r="BJ44" s="145">
        <v>8.8999999999999996E-2</v>
      </c>
      <c r="BK44" s="145">
        <v>0.09</v>
      </c>
      <c r="BL44" s="145">
        <v>9.0999999999999998E-2</v>
      </c>
      <c r="BM44" s="145">
        <v>9.1999999999999998E-2</v>
      </c>
      <c r="BN44" s="145">
        <v>9.2999999999999999E-2</v>
      </c>
      <c r="BO44" s="145">
        <v>9.4E-2</v>
      </c>
      <c r="BP44" s="145">
        <v>9.5000000000000001E-2</v>
      </c>
    </row>
    <row r="45" spans="1:68" x14ac:dyDescent="0.3">
      <c r="A45" s="71" t="s">
        <v>144</v>
      </c>
      <c r="B45" s="72" t="s">
        <v>90</v>
      </c>
      <c r="C45" s="72" t="s">
        <v>37</v>
      </c>
      <c r="D45" s="72" t="s">
        <v>168</v>
      </c>
      <c r="E45" s="72" t="s">
        <v>169</v>
      </c>
      <c r="F45" s="72" t="s">
        <v>14</v>
      </c>
      <c r="G45" s="72" t="s">
        <v>14</v>
      </c>
      <c r="H45" s="72" t="s">
        <v>12</v>
      </c>
      <c r="I45" s="72" t="s">
        <v>17</v>
      </c>
      <c r="J45" s="72" t="s">
        <v>17</v>
      </c>
      <c r="K45" s="72" t="s">
        <v>17</v>
      </c>
      <c r="L45" s="72" t="s">
        <v>17</v>
      </c>
      <c r="M45" s="72" t="s">
        <v>17</v>
      </c>
      <c r="N45" s="72">
        <v>2023</v>
      </c>
      <c r="O45" s="72" t="s">
        <v>41</v>
      </c>
      <c r="P45" s="72" t="s">
        <v>41</v>
      </c>
      <c r="Q45" s="72">
        <v>1E-3</v>
      </c>
      <c r="R45" s="72">
        <v>3.1E-2</v>
      </c>
      <c r="S45" s="72">
        <v>7.0999999999999994E-2</v>
      </c>
      <c r="T45" s="103" t="s">
        <v>315</v>
      </c>
      <c r="U45" s="145">
        <v>0</v>
      </c>
      <c r="V45" s="145">
        <v>0</v>
      </c>
      <c r="W45" s="145">
        <v>0</v>
      </c>
      <c r="X45" s="145">
        <v>0</v>
      </c>
      <c r="Y45" s="145">
        <v>0</v>
      </c>
      <c r="Z45" s="145">
        <v>0</v>
      </c>
      <c r="AA45" s="145">
        <v>0</v>
      </c>
      <c r="AB45" s="145">
        <v>0</v>
      </c>
      <c r="AC45" s="145">
        <v>0</v>
      </c>
      <c r="AD45" s="145">
        <v>0</v>
      </c>
      <c r="AE45" s="145">
        <v>0</v>
      </c>
      <c r="AF45" s="145">
        <v>0</v>
      </c>
      <c r="AG45" s="145">
        <v>0</v>
      </c>
      <c r="AH45" s="145">
        <v>0</v>
      </c>
      <c r="AI45" s="145">
        <v>0</v>
      </c>
      <c r="AJ45" s="145">
        <v>1E-3</v>
      </c>
      <c r="AK45" s="145">
        <v>2E-3</v>
      </c>
      <c r="AL45" s="145">
        <v>3.0000000000000001E-3</v>
      </c>
      <c r="AM45" s="145">
        <v>4.0000000000000001E-3</v>
      </c>
      <c r="AN45" s="145">
        <v>5.0000000000000001E-3</v>
      </c>
      <c r="AO45" s="145">
        <v>7.0000000000000001E-3</v>
      </c>
      <c r="AP45" s="145">
        <v>8.9999999999999993E-3</v>
      </c>
      <c r="AQ45" s="145">
        <v>1.2999999999999999E-2</v>
      </c>
      <c r="AR45" s="145">
        <v>1.6E-2</v>
      </c>
      <c r="AS45" s="145">
        <v>2.1000000000000001E-2</v>
      </c>
      <c r="AT45" s="145">
        <v>2.4E-2</v>
      </c>
      <c r="AU45" s="145">
        <v>2.8000000000000001E-2</v>
      </c>
      <c r="AV45" s="145">
        <v>3.2000000000000001E-2</v>
      </c>
      <c r="AW45" s="145">
        <v>3.5000000000000003E-2</v>
      </c>
      <c r="AX45" s="145">
        <v>3.9E-2</v>
      </c>
      <c r="AY45" s="145">
        <v>4.2000000000000003E-2</v>
      </c>
      <c r="AZ45" s="145">
        <v>4.5999999999999999E-2</v>
      </c>
      <c r="BA45" s="145">
        <v>0.05</v>
      </c>
      <c r="BB45" s="145">
        <v>5.2999999999999999E-2</v>
      </c>
      <c r="BC45" s="145">
        <v>5.7000000000000002E-2</v>
      </c>
      <c r="BD45" s="145">
        <v>0.06</v>
      </c>
      <c r="BE45" s="145">
        <v>6.0999999999999999E-2</v>
      </c>
      <c r="BF45" s="145">
        <v>6.2E-2</v>
      </c>
      <c r="BG45" s="145">
        <v>6.3E-2</v>
      </c>
      <c r="BH45" s="145">
        <v>6.4000000000000001E-2</v>
      </c>
      <c r="BI45" s="145">
        <v>6.5000000000000002E-2</v>
      </c>
      <c r="BJ45" s="145">
        <v>6.6000000000000003E-2</v>
      </c>
      <c r="BK45" s="145">
        <v>6.7000000000000004E-2</v>
      </c>
      <c r="BL45" s="145">
        <v>6.7000000000000004E-2</v>
      </c>
      <c r="BM45" s="145">
        <v>6.8000000000000005E-2</v>
      </c>
      <c r="BN45" s="145">
        <v>6.9000000000000006E-2</v>
      </c>
      <c r="BO45" s="145">
        <v>7.0000000000000007E-2</v>
      </c>
      <c r="BP45" s="145">
        <v>7.0999999999999994E-2</v>
      </c>
    </row>
    <row r="46" spans="1:68" x14ac:dyDescent="0.3">
      <c r="A46" s="71" t="s">
        <v>144</v>
      </c>
      <c r="B46" s="72" t="s">
        <v>90</v>
      </c>
      <c r="C46" s="72" t="s">
        <v>167</v>
      </c>
      <c r="D46" s="72" t="s">
        <v>164</v>
      </c>
      <c r="E46" s="72" t="s">
        <v>155</v>
      </c>
      <c r="F46" s="72" t="s">
        <v>14</v>
      </c>
      <c r="G46" s="72" t="s">
        <v>14</v>
      </c>
      <c r="H46" s="72" t="s">
        <v>12</v>
      </c>
      <c r="I46" s="72" t="s">
        <v>17</v>
      </c>
      <c r="J46" s="72" t="s">
        <v>17</v>
      </c>
      <c r="K46" s="72" t="s">
        <v>17</v>
      </c>
      <c r="L46" s="72" t="s">
        <v>17</v>
      </c>
      <c r="M46" s="72" t="s">
        <v>17</v>
      </c>
      <c r="N46" s="72">
        <v>2023</v>
      </c>
      <c r="O46" s="72" t="s">
        <v>41</v>
      </c>
      <c r="P46" s="72" t="s">
        <v>41</v>
      </c>
      <c r="Q46" s="72">
        <f>8/100</f>
        <v>0.08</v>
      </c>
      <c r="R46" s="72">
        <v>8.199999999999999E-2</v>
      </c>
      <c r="S46" s="72">
        <v>0.192</v>
      </c>
      <c r="T46" s="103" t="s">
        <v>143</v>
      </c>
      <c r="U46" s="145">
        <v>0</v>
      </c>
      <c r="V46" s="145">
        <v>1E-3</v>
      </c>
      <c r="W46" s="145">
        <v>1E-3</v>
      </c>
      <c r="X46" s="145">
        <v>2E-3</v>
      </c>
      <c r="Y46" s="145">
        <v>4.0000000000000001E-3</v>
      </c>
      <c r="Z46" s="145">
        <v>5.0000000000000001E-3</v>
      </c>
      <c r="AA46" s="145">
        <v>7.0000000000000001E-3</v>
      </c>
      <c r="AB46" s="145">
        <v>8.0000000000000002E-3</v>
      </c>
      <c r="AC46" s="145">
        <v>1.2E-2</v>
      </c>
      <c r="AD46" s="145">
        <v>1.6E-2</v>
      </c>
      <c r="AE46" s="145">
        <v>0.02</v>
      </c>
      <c r="AF46" s="145">
        <v>2.4E-2</v>
      </c>
      <c r="AG46" s="145">
        <v>2.8000000000000001E-2</v>
      </c>
      <c r="AH46" s="145">
        <v>3.9E-2</v>
      </c>
      <c r="AI46" s="145">
        <v>4.9000000000000002E-2</v>
      </c>
      <c r="AJ46" s="145">
        <v>0.06</v>
      </c>
      <c r="AK46" s="145">
        <v>7.0999999999999994E-2</v>
      </c>
      <c r="AL46" s="145">
        <v>8.2000000000000003E-2</v>
      </c>
      <c r="AM46" s="145">
        <v>9.1999999999999998E-2</v>
      </c>
      <c r="AN46" s="145">
        <v>0.10299999999999999</v>
      </c>
      <c r="AO46" s="145">
        <v>0.113</v>
      </c>
      <c r="AP46" s="145">
        <v>0.113749999999999</v>
      </c>
      <c r="AQ46" s="145">
        <v>0.113749999999999</v>
      </c>
      <c r="AR46" s="145">
        <v>0.113749999999999</v>
      </c>
      <c r="AS46" s="145">
        <v>0.113749999999999</v>
      </c>
      <c r="AT46" s="145">
        <v>0.113749999999999</v>
      </c>
      <c r="AU46" s="145">
        <v>0.113749999999999</v>
      </c>
      <c r="AV46" s="145">
        <v>0.113749999999999</v>
      </c>
      <c r="AW46" s="145">
        <v>0.113749999999999</v>
      </c>
      <c r="AX46" s="145">
        <v>0.113749999999999</v>
      </c>
      <c r="AY46" s="145">
        <v>0.113749999999999</v>
      </c>
      <c r="AZ46" s="145">
        <v>0.12</v>
      </c>
      <c r="BA46" s="145">
        <v>0.13100000000000001</v>
      </c>
      <c r="BB46" s="145">
        <v>0.14099999999999999</v>
      </c>
      <c r="BC46" s="145">
        <v>0.152</v>
      </c>
      <c r="BD46" s="145">
        <v>0.16300000000000001</v>
      </c>
      <c r="BE46" s="145">
        <v>0.16500000000000001</v>
      </c>
      <c r="BF46" s="145">
        <v>0.16800000000000001</v>
      </c>
      <c r="BG46" s="145">
        <v>0.17</v>
      </c>
      <c r="BH46" s="145">
        <v>0.17299999999999999</v>
      </c>
      <c r="BI46" s="145">
        <v>0.17499999999999999</v>
      </c>
      <c r="BJ46" s="145">
        <v>0.17699999999999999</v>
      </c>
      <c r="BK46" s="145">
        <v>0.18</v>
      </c>
      <c r="BL46" s="145">
        <v>0.182</v>
      </c>
      <c r="BM46" s="145">
        <v>0.185</v>
      </c>
      <c r="BN46" s="145">
        <v>0.187</v>
      </c>
      <c r="BO46" s="145">
        <v>0.19</v>
      </c>
      <c r="BP46" s="145">
        <v>0.192</v>
      </c>
    </row>
    <row r="47" spans="1:68" ht="15" thickBot="1" x14ac:dyDescent="0.35">
      <c r="A47" s="73" t="s">
        <v>144</v>
      </c>
      <c r="B47" s="74" t="s">
        <v>90</v>
      </c>
      <c r="C47" s="74" t="s">
        <v>166</v>
      </c>
      <c r="D47" s="74" t="s">
        <v>165</v>
      </c>
      <c r="E47" s="74" t="s">
        <v>156</v>
      </c>
      <c r="F47" s="74" t="s">
        <v>14</v>
      </c>
      <c r="G47" s="74" t="s">
        <v>14</v>
      </c>
      <c r="H47" s="74" t="s">
        <v>12</v>
      </c>
      <c r="I47" s="74" t="s">
        <v>17</v>
      </c>
      <c r="J47" s="74" t="s">
        <v>17</v>
      </c>
      <c r="K47" s="74" t="s">
        <v>17</v>
      </c>
      <c r="L47" s="74" t="s">
        <v>17</v>
      </c>
      <c r="M47" s="74" t="s">
        <v>17</v>
      </c>
      <c r="N47" s="74">
        <v>2023</v>
      </c>
      <c r="O47" s="74" t="s">
        <v>41</v>
      </c>
      <c r="P47" s="74" t="s">
        <v>41</v>
      </c>
      <c r="Q47" s="74">
        <f>3/100</f>
        <v>0.03</v>
      </c>
      <c r="R47" s="74">
        <v>0.1</v>
      </c>
      <c r="S47" s="74">
        <v>0.4</v>
      </c>
      <c r="T47" s="104" t="s">
        <v>143</v>
      </c>
      <c r="U47" s="145">
        <v>6.0000000000000001E-3</v>
      </c>
      <c r="V47" s="145">
        <v>7.0000000000000001E-3</v>
      </c>
      <c r="W47" s="145">
        <v>7.0000000000000001E-3</v>
      </c>
      <c r="X47" s="145">
        <v>8.0000000000000002E-3</v>
      </c>
      <c r="Y47" s="145">
        <v>0.01</v>
      </c>
      <c r="Z47" s="145">
        <v>1.6E-2</v>
      </c>
      <c r="AA47" s="145">
        <v>0.02</v>
      </c>
      <c r="AB47" s="145">
        <v>0.03</v>
      </c>
      <c r="AC47" s="145">
        <v>3.4000000000000002E-2</v>
      </c>
      <c r="AD47" s="145">
        <v>3.7999999999999999E-2</v>
      </c>
      <c r="AE47" s="145">
        <v>4.2000000000000003E-2</v>
      </c>
      <c r="AF47" s="145">
        <v>4.5999999999999999E-2</v>
      </c>
      <c r="AG47" s="145">
        <v>0.05</v>
      </c>
      <c r="AH47" s="145">
        <v>0.06</v>
      </c>
      <c r="AI47" s="145">
        <v>7.0000000000000007E-2</v>
      </c>
      <c r="AJ47" s="145">
        <v>0.08</v>
      </c>
      <c r="AK47" s="145">
        <v>0.09</v>
      </c>
      <c r="AL47" s="145">
        <v>0.1</v>
      </c>
      <c r="AM47" s="145">
        <v>0.14899999999999999</v>
      </c>
      <c r="AN47" s="145">
        <v>0.19800000000000001</v>
      </c>
      <c r="AO47" s="145">
        <v>0.22749999999999901</v>
      </c>
      <c r="AP47" s="145">
        <v>0.22749999999999901</v>
      </c>
      <c r="AQ47" s="145">
        <v>0.22749999999999901</v>
      </c>
      <c r="AR47" s="145">
        <v>0.22749999999999901</v>
      </c>
      <c r="AS47" s="145">
        <v>0.22749999999999901</v>
      </c>
      <c r="AT47" s="145">
        <v>0.22749999999999901</v>
      </c>
      <c r="AU47" s="145">
        <v>0.22749999999999901</v>
      </c>
      <c r="AV47" s="145">
        <v>0.22749999999999901</v>
      </c>
      <c r="AW47" s="145">
        <v>0.22749999999999901</v>
      </c>
      <c r="AX47" s="145">
        <v>0.22749999999999901</v>
      </c>
      <c r="AY47" s="145">
        <v>0.26600000000000001</v>
      </c>
      <c r="AZ47" s="145">
        <v>0.311</v>
      </c>
      <c r="BA47" s="145">
        <v>0.32</v>
      </c>
      <c r="BB47" s="145">
        <v>0.33</v>
      </c>
      <c r="BC47" s="145">
        <v>0.34</v>
      </c>
      <c r="BD47" s="145">
        <v>0.35</v>
      </c>
      <c r="BE47" s="145">
        <v>0.35399999999999998</v>
      </c>
      <c r="BF47" s="145">
        <v>0.35799999999999998</v>
      </c>
      <c r="BG47" s="145">
        <v>0.36299999999999999</v>
      </c>
      <c r="BH47" s="145">
        <v>0.36699999999999999</v>
      </c>
      <c r="BI47" s="145">
        <v>0.371</v>
      </c>
      <c r="BJ47" s="145">
        <v>0.375</v>
      </c>
      <c r="BK47" s="145">
        <v>0.379</v>
      </c>
      <c r="BL47" s="145">
        <v>0.38300000000000001</v>
      </c>
      <c r="BM47" s="145">
        <v>0.38800000000000001</v>
      </c>
      <c r="BN47" s="145">
        <v>0.39200000000000002</v>
      </c>
      <c r="BO47" s="145">
        <v>0.39600000000000002</v>
      </c>
      <c r="BP47" s="145">
        <v>0.4</v>
      </c>
    </row>
    <row r="48" spans="1:68" x14ac:dyDescent="0.3">
      <c r="A48" s="75" t="s">
        <v>144</v>
      </c>
      <c r="B48" s="76" t="s">
        <v>90</v>
      </c>
      <c r="C48" s="76" t="s">
        <v>11</v>
      </c>
      <c r="D48" s="76" t="s">
        <v>208</v>
      </c>
      <c r="E48" s="143" t="s">
        <v>175</v>
      </c>
      <c r="F48" s="76" t="s">
        <v>14</v>
      </c>
      <c r="G48" s="76" t="s">
        <v>14</v>
      </c>
      <c r="H48" s="76" t="s">
        <v>12</v>
      </c>
      <c r="I48" s="76" t="s">
        <v>17</v>
      </c>
      <c r="J48" s="76" t="s">
        <v>17</v>
      </c>
      <c r="K48" s="76" t="s">
        <v>17</v>
      </c>
      <c r="L48" s="76" t="s">
        <v>17</v>
      </c>
      <c r="M48" s="76" t="s">
        <v>17</v>
      </c>
      <c r="N48" s="76">
        <v>2023</v>
      </c>
      <c r="O48" s="76" t="s">
        <v>41</v>
      </c>
      <c r="P48" s="76">
        <v>0</v>
      </c>
      <c r="Q48" s="76">
        <v>0</v>
      </c>
      <c r="R48" s="76">
        <v>0</v>
      </c>
      <c r="S48" s="76">
        <v>0</v>
      </c>
      <c r="T48" s="105" t="s">
        <v>143</v>
      </c>
      <c r="U48" s="148">
        <v>5.0000000000000001E-3</v>
      </c>
      <c r="V48" s="148">
        <v>7.0000000000000001E-3</v>
      </c>
      <c r="W48" s="148">
        <v>8.9999999999999993E-3</v>
      </c>
      <c r="X48" s="148">
        <v>1.0999999999999999E-2</v>
      </c>
      <c r="Y48" s="148">
        <v>1.4E-2</v>
      </c>
      <c r="Z48" s="148">
        <v>1.6E-2</v>
      </c>
      <c r="AA48" s="148">
        <v>0.02</v>
      </c>
      <c r="AB48" s="148">
        <v>2.52E-2</v>
      </c>
      <c r="AC48" s="148">
        <v>3.2480000000000002E-2</v>
      </c>
      <c r="AD48" s="148">
        <v>4.1599999999999998E-2</v>
      </c>
      <c r="AE48" s="148">
        <v>5.5E-2</v>
      </c>
      <c r="AF48" s="148">
        <v>6.4399999999999999E-2</v>
      </c>
      <c r="AG48" s="148">
        <v>7.1279999999999996E-2</v>
      </c>
      <c r="AH48" s="148">
        <v>7.7280000000000001E-2</v>
      </c>
      <c r="AI48" s="148">
        <v>8.0189999999999997E-2</v>
      </c>
      <c r="AJ48" s="148">
        <v>8.0850000000000005E-2</v>
      </c>
      <c r="AK48" s="148">
        <v>8.0299999999999996E-2</v>
      </c>
      <c r="AL48" s="148">
        <v>7.8750000000000001E-2</v>
      </c>
      <c r="AM48" s="148">
        <v>8.1000000000000003E-2</v>
      </c>
      <c r="AN48" s="148">
        <v>0.1</v>
      </c>
      <c r="AO48" s="148">
        <v>0.115</v>
      </c>
      <c r="AP48" s="148">
        <v>0.127</v>
      </c>
      <c r="AQ48" s="148">
        <v>0.13900000000000001</v>
      </c>
      <c r="AR48" s="148">
        <v>0.14899999999999999</v>
      </c>
      <c r="AS48" s="148">
        <v>0.156</v>
      </c>
      <c r="AT48" s="148">
        <v>0.16200000000000001</v>
      </c>
      <c r="AU48" s="148">
        <v>0.16700000000000001</v>
      </c>
      <c r="AV48" s="148">
        <v>0.17299999999999999</v>
      </c>
      <c r="AW48" s="148">
        <v>0.18</v>
      </c>
      <c r="AX48" s="148">
        <v>0.186</v>
      </c>
      <c r="AY48" s="148">
        <v>0.192</v>
      </c>
      <c r="AZ48" s="148">
        <v>0.19800000000000001</v>
      </c>
      <c r="BA48" s="148">
        <v>0.2</v>
      </c>
      <c r="BB48" s="148">
        <v>0.20300000000000001</v>
      </c>
      <c r="BC48" s="148">
        <v>0.20499999999999999</v>
      </c>
      <c r="BD48" s="148">
        <v>0.20699999999999999</v>
      </c>
      <c r="BE48" s="148">
        <v>0.20899999999999999</v>
      </c>
      <c r="BF48" s="148">
        <v>0.21099999999999999</v>
      </c>
      <c r="BG48" s="148">
        <v>0.21299999999999999</v>
      </c>
      <c r="BH48" s="148">
        <v>0.215</v>
      </c>
      <c r="BI48" s="148">
        <v>0.218</v>
      </c>
      <c r="BJ48" s="148">
        <v>0.22</v>
      </c>
      <c r="BK48" s="148">
        <v>0.222</v>
      </c>
      <c r="BL48" s="148">
        <v>0.224</v>
      </c>
      <c r="BM48" s="148">
        <v>0.22600000000000001</v>
      </c>
      <c r="BN48" s="148">
        <v>0.22800000000000001</v>
      </c>
      <c r="BO48" s="148">
        <v>0.23</v>
      </c>
      <c r="BP48" s="148">
        <v>0.23200000000000001</v>
      </c>
    </row>
    <row r="49" spans="1:68" x14ac:dyDescent="0.3">
      <c r="A49" s="77" t="s">
        <v>144</v>
      </c>
      <c r="B49" s="78" t="s">
        <v>90</v>
      </c>
      <c r="C49" s="78" t="s">
        <v>10</v>
      </c>
      <c r="D49" s="78" t="s">
        <v>336</v>
      </c>
      <c r="E49" s="144" t="s">
        <v>335</v>
      </c>
      <c r="F49" s="78" t="s">
        <v>14</v>
      </c>
      <c r="G49" s="78" t="s">
        <v>14</v>
      </c>
      <c r="H49" s="78" t="s">
        <v>12</v>
      </c>
      <c r="I49" s="78" t="s">
        <v>17</v>
      </c>
      <c r="J49" s="78" t="s">
        <v>17</v>
      </c>
      <c r="K49" s="78" t="s">
        <v>17</v>
      </c>
      <c r="L49" s="78" t="s">
        <v>17</v>
      </c>
      <c r="M49" s="78" t="s">
        <v>17</v>
      </c>
      <c r="N49" s="78">
        <v>2023</v>
      </c>
      <c r="O49" s="78" t="s">
        <v>41</v>
      </c>
      <c r="P49" s="78">
        <v>0</v>
      </c>
      <c r="Q49" s="78">
        <v>0</v>
      </c>
      <c r="R49" s="78">
        <v>0</v>
      </c>
      <c r="S49" s="78">
        <v>0</v>
      </c>
      <c r="T49" s="106" t="s">
        <v>143</v>
      </c>
      <c r="U49" s="148">
        <v>2E-3</v>
      </c>
      <c r="V49" s="148">
        <v>4.0000000000000001E-3</v>
      </c>
      <c r="W49" s="148">
        <v>6.0000000000000001E-3</v>
      </c>
      <c r="X49" s="148">
        <v>8.0000000000000002E-3</v>
      </c>
      <c r="Y49" s="148">
        <v>1.0999999999999999E-2</v>
      </c>
      <c r="Z49" s="148">
        <v>1.9564499999999999E-2</v>
      </c>
      <c r="AA49" s="148">
        <v>2.69864675E-2</v>
      </c>
      <c r="AB49" s="148">
        <v>3.7215584312500001E-2</v>
      </c>
      <c r="AC49" s="148">
        <v>4.7605259230312502E-2</v>
      </c>
      <c r="AD49" s="148">
        <v>6.0545502631756898E-2</v>
      </c>
      <c r="AE49" s="148">
        <v>7.2599999999999998E-2</v>
      </c>
      <c r="AF49" s="148">
        <v>7.9200000000000007E-2</v>
      </c>
      <c r="AG49" s="148">
        <v>8.3339999999999997E-2</v>
      </c>
      <c r="AH49" s="148">
        <v>8.7090000000000001E-2</v>
      </c>
      <c r="AI49" s="148">
        <v>8.6982500000000004E-2</v>
      </c>
      <c r="AJ49" s="148">
        <v>8.7044999999999997E-2</v>
      </c>
      <c r="AK49" s="148">
        <v>8.5944999999999994E-2</v>
      </c>
      <c r="AL49" s="148">
        <v>8.4875000000000006E-2</v>
      </c>
      <c r="AM49" s="148">
        <v>8.4875000000000006E-2</v>
      </c>
      <c r="AN49" s="148">
        <v>8.4875000000000006E-2</v>
      </c>
      <c r="AO49" s="148">
        <v>8.4875000000000006E-2</v>
      </c>
      <c r="AP49" s="148">
        <v>9.4E-2</v>
      </c>
      <c r="AQ49" s="148">
        <v>0.105</v>
      </c>
      <c r="AR49" s="148">
        <v>0.112</v>
      </c>
      <c r="AS49" s="148">
        <v>0.11799999999999999</v>
      </c>
      <c r="AT49" s="148">
        <v>0.123</v>
      </c>
      <c r="AU49" s="148">
        <v>0.126</v>
      </c>
      <c r="AV49" s="148">
        <v>0.13</v>
      </c>
      <c r="AW49" s="148">
        <v>0.13400000000000001</v>
      </c>
      <c r="AX49" s="148">
        <v>0.13800000000000001</v>
      </c>
      <c r="AY49" s="148">
        <v>0.14199999999999999</v>
      </c>
      <c r="AZ49" s="148">
        <v>0.14699999999999999</v>
      </c>
      <c r="BA49" s="148">
        <v>0.14899999999999999</v>
      </c>
      <c r="BB49" s="148">
        <v>0.151</v>
      </c>
      <c r="BC49" s="148">
        <v>0.153</v>
      </c>
      <c r="BD49" s="148">
        <v>0.154</v>
      </c>
      <c r="BE49" s="148">
        <v>0.156</v>
      </c>
      <c r="BF49" s="148">
        <v>0.158</v>
      </c>
      <c r="BG49" s="148">
        <v>0.16</v>
      </c>
      <c r="BH49" s="148">
        <v>0.16200000000000001</v>
      </c>
      <c r="BI49" s="148">
        <v>0.16300000000000001</v>
      </c>
      <c r="BJ49" s="148">
        <v>0.16500000000000001</v>
      </c>
      <c r="BK49" s="148">
        <v>0.16700000000000001</v>
      </c>
      <c r="BL49" s="148">
        <v>0.16900000000000001</v>
      </c>
      <c r="BM49" s="148">
        <v>0.17100000000000001</v>
      </c>
      <c r="BN49" s="148">
        <v>0.17199999999999999</v>
      </c>
      <c r="BO49" s="148">
        <v>0.17399999999999999</v>
      </c>
      <c r="BP49" s="148">
        <v>0.17599999999999999</v>
      </c>
    </row>
    <row r="50" spans="1:68" x14ac:dyDescent="0.3">
      <c r="A50" s="77" t="s">
        <v>144</v>
      </c>
      <c r="B50" s="78" t="s">
        <v>90</v>
      </c>
      <c r="C50" s="78" t="s">
        <v>11</v>
      </c>
      <c r="D50" s="147" t="s">
        <v>207</v>
      </c>
      <c r="E50" s="78" t="s">
        <v>176</v>
      </c>
      <c r="F50" s="78" t="s">
        <v>14</v>
      </c>
      <c r="G50" s="78" t="s">
        <v>14</v>
      </c>
      <c r="H50" s="78" t="s">
        <v>12</v>
      </c>
      <c r="I50" s="78" t="s">
        <v>17</v>
      </c>
      <c r="J50" s="78" t="s">
        <v>17</v>
      </c>
      <c r="K50" s="78" t="s">
        <v>17</v>
      </c>
      <c r="L50" s="78" t="s">
        <v>17</v>
      </c>
      <c r="M50" s="78" t="s">
        <v>17</v>
      </c>
      <c r="N50" s="78">
        <v>2023</v>
      </c>
      <c r="O50" s="78" t="s">
        <v>41</v>
      </c>
      <c r="P50" s="78" t="s">
        <v>41</v>
      </c>
      <c r="Q50" s="78" t="s">
        <v>41</v>
      </c>
      <c r="R50" s="78" t="s">
        <v>41</v>
      </c>
      <c r="S50" s="78">
        <f t="shared" ref="S50" si="32">(1-S37)*0.9</f>
        <v>0.26460000000000006</v>
      </c>
      <c r="T50" s="106" t="s">
        <v>143</v>
      </c>
      <c r="U50" s="111">
        <f>(1-U37-U49)*0.999</f>
        <v>0.99600299999999997</v>
      </c>
      <c r="V50" s="111">
        <f t="shared" ref="V50:BP50" si="33">(1-V37-V49)*0.999</f>
        <v>0.99075825000000006</v>
      </c>
      <c r="W50" s="111">
        <f t="shared" si="33"/>
        <v>0.97926974999999994</v>
      </c>
      <c r="X50" s="111">
        <f t="shared" si="33"/>
        <v>0.96952950000000004</v>
      </c>
      <c r="Y50" s="111">
        <f t="shared" si="33"/>
        <v>0.95054850000000002</v>
      </c>
      <c r="Z50" s="111">
        <f t="shared" si="33"/>
        <v>0.92650806450000001</v>
      </c>
      <c r="AA50" s="111">
        <f t="shared" si="33"/>
        <v>0.89966296896749998</v>
      </c>
      <c r="AB50" s="111">
        <f t="shared" si="33"/>
        <v>0.86327028127181249</v>
      </c>
      <c r="AC50" s="111">
        <f t="shared" si="33"/>
        <v>0.82780610602891891</v>
      </c>
      <c r="AD50" s="111">
        <f t="shared" si="33"/>
        <v>0.78646724287087488</v>
      </c>
      <c r="AE50" s="111">
        <f t="shared" si="33"/>
        <v>0.73926000000000103</v>
      </c>
      <c r="AF50" s="111">
        <f t="shared" si="33"/>
        <v>0.69430499999999995</v>
      </c>
      <c r="AG50" s="111">
        <f t="shared" si="33"/>
        <v>0.65334599999999998</v>
      </c>
      <c r="AH50" s="111">
        <f t="shared" si="33"/>
        <v>0.62237699999999996</v>
      </c>
      <c r="AI50" s="111">
        <f t="shared" si="33"/>
        <v>0.59790150000000009</v>
      </c>
      <c r="AJ50" s="111">
        <f t="shared" si="33"/>
        <v>0.57941999999999994</v>
      </c>
      <c r="AK50" s="111">
        <f t="shared" si="33"/>
        <v>0.56693250000000006</v>
      </c>
      <c r="AL50" s="111">
        <f t="shared" si="33"/>
        <v>0.56193749999999998</v>
      </c>
      <c r="AM50" s="111">
        <f t="shared" si="33"/>
        <v>0.56193749999999998</v>
      </c>
      <c r="AN50" s="111">
        <f t="shared" si="33"/>
        <v>0.56193749999999998</v>
      </c>
      <c r="AO50" s="111">
        <f t="shared" si="33"/>
        <v>0.56193749999999998</v>
      </c>
      <c r="AP50" s="111">
        <f t="shared" si="33"/>
        <v>0.55282162500000009</v>
      </c>
      <c r="AQ50" s="111">
        <f t="shared" si="33"/>
        <v>0.54183262500000007</v>
      </c>
      <c r="AR50" s="111">
        <f t="shared" si="33"/>
        <v>0.53483962500000004</v>
      </c>
      <c r="AS50" s="111">
        <f t="shared" si="33"/>
        <v>0.52884562499999999</v>
      </c>
      <c r="AT50" s="111">
        <f t="shared" si="33"/>
        <v>0.52385062500000001</v>
      </c>
      <c r="AU50" s="111">
        <f t="shared" si="33"/>
        <v>0.52085362499999999</v>
      </c>
      <c r="AV50" s="111">
        <f t="shared" si="33"/>
        <v>0.51685762499999999</v>
      </c>
      <c r="AW50" s="111">
        <f t="shared" si="33"/>
        <v>0.505494</v>
      </c>
      <c r="AX50" s="111">
        <f t="shared" si="33"/>
        <v>0.491508</v>
      </c>
      <c r="AY50" s="111">
        <f t="shared" si="33"/>
        <v>0.47852099999999997</v>
      </c>
      <c r="AZ50" s="111">
        <f t="shared" si="33"/>
        <v>0.46253699999999998</v>
      </c>
      <c r="BA50" s="111">
        <f t="shared" si="33"/>
        <v>0.45454499999999998</v>
      </c>
      <c r="BB50" s="111">
        <f t="shared" si="33"/>
        <v>0.44555399999999995</v>
      </c>
      <c r="BC50" s="111">
        <f t="shared" si="33"/>
        <v>0.43656300000000003</v>
      </c>
      <c r="BD50" s="111">
        <f t="shared" si="33"/>
        <v>0.42957000000000006</v>
      </c>
      <c r="BE50" s="111">
        <f t="shared" si="33"/>
        <v>0.42357600000000006</v>
      </c>
      <c r="BF50" s="111">
        <f t="shared" si="33"/>
        <v>0.41658299999999993</v>
      </c>
      <c r="BG50" s="111">
        <f t="shared" si="33"/>
        <v>0.41058899999999993</v>
      </c>
      <c r="BH50" s="111">
        <f t="shared" si="33"/>
        <v>0.40459499999999993</v>
      </c>
      <c r="BI50" s="111">
        <f t="shared" si="33"/>
        <v>0.39860100000000004</v>
      </c>
      <c r="BJ50" s="111">
        <f t="shared" si="33"/>
        <v>0.39260700000000004</v>
      </c>
      <c r="BK50" s="111">
        <f t="shared" si="33"/>
        <v>0.38661299999999998</v>
      </c>
      <c r="BL50" s="111">
        <f t="shared" si="33"/>
        <v>0.3796199999999999</v>
      </c>
      <c r="BM50" s="111">
        <f t="shared" si="33"/>
        <v>0.3736259999999999</v>
      </c>
      <c r="BN50" s="111">
        <f t="shared" si="33"/>
        <v>0.36863099999999993</v>
      </c>
      <c r="BO50" s="111">
        <f t="shared" si="33"/>
        <v>0.36263699999999993</v>
      </c>
      <c r="BP50" s="111">
        <f t="shared" si="33"/>
        <v>0.35564400000000002</v>
      </c>
    </row>
    <row r="51" spans="1:68" x14ac:dyDescent="0.3">
      <c r="A51" s="77" t="s">
        <v>144</v>
      </c>
      <c r="B51" s="78" t="s">
        <v>90</v>
      </c>
      <c r="C51" s="78" t="s">
        <v>11</v>
      </c>
      <c r="D51" s="78" t="s">
        <v>206</v>
      </c>
      <c r="E51" s="78" t="s">
        <v>177</v>
      </c>
      <c r="F51" s="78" t="s">
        <v>14</v>
      </c>
      <c r="G51" s="78" t="s">
        <v>14</v>
      </c>
      <c r="H51" s="78" t="s">
        <v>12</v>
      </c>
      <c r="I51" s="78" t="s">
        <v>17</v>
      </c>
      <c r="J51" s="78" t="s">
        <v>17</v>
      </c>
      <c r="K51" s="78" t="s">
        <v>17</v>
      </c>
      <c r="L51" s="78" t="s">
        <v>17</v>
      </c>
      <c r="M51" s="78" t="s">
        <v>17</v>
      </c>
      <c r="N51" s="78">
        <v>2023</v>
      </c>
      <c r="O51" s="78" t="s">
        <v>41</v>
      </c>
      <c r="P51" s="78" t="s">
        <v>41</v>
      </c>
      <c r="Q51" s="78">
        <v>0</v>
      </c>
      <c r="R51" s="78">
        <v>0</v>
      </c>
      <c r="S51" s="78">
        <v>0</v>
      </c>
      <c r="T51" s="106" t="s">
        <v>143</v>
      </c>
      <c r="U51" s="111">
        <v>0</v>
      </c>
      <c r="V51" s="111">
        <v>0</v>
      </c>
      <c r="W51" s="111">
        <v>0</v>
      </c>
      <c r="X51" s="111">
        <v>0</v>
      </c>
      <c r="Y51" s="111">
        <v>0</v>
      </c>
      <c r="Z51" s="111">
        <v>0</v>
      </c>
      <c r="AA51" s="111">
        <v>0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0</v>
      </c>
      <c r="AL51" s="111">
        <v>0</v>
      </c>
      <c r="AM51" s="111">
        <v>0</v>
      </c>
      <c r="AN51" s="111">
        <v>0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111">
        <v>0</v>
      </c>
      <c r="AV51" s="111">
        <v>0</v>
      </c>
      <c r="AW51" s="111">
        <v>0</v>
      </c>
      <c r="AX51" s="111">
        <v>0</v>
      </c>
      <c r="AY51" s="111">
        <v>0</v>
      </c>
      <c r="AZ51" s="111">
        <v>0</v>
      </c>
      <c r="BA51" s="111">
        <v>0</v>
      </c>
      <c r="BB51" s="111">
        <v>0</v>
      </c>
      <c r="BC51" s="111">
        <v>0</v>
      </c>
      <c r="BD51" s="111">
        <v>0</v>
      </c>
      <c r="BE51" s="111">
        <v>0</v>
      </c>
      <c r="BF51" s="111">
        <v>0</v>
      </c>
      <c r="BG51" s="111">
        <v>0</v>
      </c>
      <c r="BH51" s="111">
        <v>0</v>
      </c>
      <c r="BI51" s="111">
        <v>0</v>
      </c>
      <c r="BJ51" s="111">
        <v>0</v>
      </c>
      <c r="BK51" s="111">
        <v>0</v>
      </c>
      <c r="BL51" s="111">
        <v>0</v>
      </c>
      <c r="BM51" s="111">
        <v>0</v>
      </c>
      <c r="BN51" s="111">
        <v>0</v>
      </c>
      <c r="BO51" s="111">
        <v>0</v>
      </c>
      <c r="BP51" s="111">
        <v>0</v>
      </c>
    </row>
    <row r="52" spans="1:68" x14ac:dyDescent="0.3">
      <c r="A52" s="77" t="s">
        <v>144</v>
      </c>
      <c r="B52" s="78" t="s">
        <v>90</v>
      </c>
      <c r="C52" s="78" t="s">
        <v>10</v>
      </c>
      <c r="D52" s="78" t="s">
        <v>205</v>
      </c>
      <c r="E52" s="78" t="s">
        <v>178</v>
      </c>
      <c r="F52" s="78" t="s">
        <v>14</v>
      </c>
      <c r="G52" s="78" t="s">
        <v>14</v>
      </c>
      <c r="H52" s="78" t="s">
        <v>12</v>
      </c>
      <c r="I52" s="78" t="s">
        <v>17</v>
      </c>
      <c r="J52" s="78" t="s">
        <v>17</v>
      </c>
      <c r="K52" s="78" t="s">
        <v>17</v>
      </c>
      <c r="L52" s="78" t="s">
        <v>17</v>
      </c>
      <c r="M52" s="78" t="s">
        <v>17</v>
      </c>
      <c r="N52" s="78">
        <v>2023</v>
      </c>
      <c r="O52" s="78" t="s">
        <v>41</v>
      </c>
      <c r="P52" s="78" t="s">
        <v>41</v>
      </c>
      <c r="Q52" s="78">
        <v>0</v>
      </c>
      <c r="R52" s="78">
        <v>0</v>
      </c>
      <c r="S52" s="78">
        <v>0</v>
      </c>
      <c r="T52" s="106" t="s">
        <v>143</v>
      </c>
      <c r="U52" s="111">
        <v>0</v>
      </c>
      <c r="V52" s="111">
        <v>0</v>
      </c>
      <c r="W52" s="111">
        <v>0</v>
      </c>
      <c r="X52" s="111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1">
        <v>0</v>
      </c>
      <c r="AN52" s="111">
        <v>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111">
        <v>0</v>
      </c>
      <c r="AV52" s="111">
        <v>0</v>
      </c>
      <c r="AW52" s="111">
        <v>0</v>
      </c>
      <c r="AX52" s="111">
        <v>0</v>
      </c>
      <c r="AY52" s="111">
        <v>0</v>
      </c>
      <c r="AZ52" s="111">
        <v>0</v>
      </c>
      <c r="BA52" s="111">
        <v>0</v>
      </c>
      <c r="BB52" s="111">
        <v>0</v>
      </c>
      <c r="BC52" s="111">
        <v>0</v>
      </c>
      <c r="BD52" s="111">
        <v>0</v>
      </c>
      <c r="BE52" s="111">
        <v>0</v>
      </c>
      <c r="BF52" s="111">
        <v>0</v>
      </c>
      <c r="BG52" s="111">
        <v>0</v>
      </c>
      <c r="BH52" s="111">
        <v>0</v>
      </c>
      <c r="BI52" s="111">
        <v>0</v>
      </c>
      <c r="BJ52" s="111">
        <v>0</v>
      </c>
      <c r="BK52" s="111">
        <v>0</v>
      </c>
      <c r="BL52" s="111">
        <v>0</v>
      </c>
      <c r="BM52" s="111">
        <v>0</v>
      </c>
      <c r="BN52" s="111">
        <v>0</v>
      </c>
      <c r="BO52" s="111">
        <v>0</v>
      </c>
      <c r="BP52" s="111">
        <v>0</v>
      </c>
    </row>
    <row r="53" spans="1:68" x14ac:dyDescent="0.3">
      <c r="A53" s="77" t="s">
        <v>144</v>
      </c>
      <c r="B53" s="78" t="s">
        <v>90</v>
      </c>
      <c r="C53" s="78" t="s">
        <v>10</v>
      </c>
      <c r="D53" s="78" t="s">
        <v>337</v>
      </c>
      <c r="E53" s="150" t="s">
        <v>334</v>
      </c>
      <c r="F53" s="78" t="s">
        <v>14</v>
      </c>
      <c r="G53" s="78" t="s">
        <v>14</v>
      </c>
      <c r="H53" s="78" t="s">
        <v>12</v>
      </c>
      <c r="I53" s="78" t="s">
        <v>17</v>
      </c>
      <c r="J53" s="78" t="s">
        <v>17</v>
      </c>
      <c r="K53" s="78" t="s">
        <v>17</v>
      </c>
      <c r="L53" s="78" t="s">
        <v>17</v>
      </c>
      <c r="M53" s="78" t="s">
        <v>17</v>
      </c>
      <c r="N53" s="78">
        <v>2023</v>
      </c>
      <c r="O53" s="78" t="s">
        <v>41</v>
      </c>
      <c r="P53" s="78">
        <v>0</v>
      </c>
      <c r="Q53" s="78">
        <v>0</v>
      </c>
      <c r="R53" s="78">
        <v>0</v>
      </c>
      <c r="S53" s="78">
        <v>0</v>
      </c>
      <c r="T53" s="106" t="s">
        <v>143</v>
      </c>
      <c r="U53" s="148">
        <v>1E-3</v>
      </c>
      <c r="V53" s="148">
        <v>6.0000000000000001E-3</v>
      </c>
      <c r="W53" s="148">
        <v>1.6E-2</v>
      </c>
      <c r="X53" s="148">
        <v>2.1999999999999999E-2</v>
      </c>
      <c r="Y53" s="148">
        <v>3.1E-2</v>
      </c>
      <c r="Z53" s="148">
        <v>4.2000000000000003E-2</v>
      </c>
      <c r="AA53" s="148">
        <v>5.5099999999999899E-2</v>
      </c>
      <c r="AB53" s="148">
        <v>6.7500000000000004E-2</v>
      </c>
      <c r="AC53" s="148">
        <v>7.8E-2</v>
      </c>
      <c r="AD53" s="148">
        <v>8.3999999999999894E-2</v>
      </c>
      <c r="AE53" s="148">
        <v>9.0199999999999905E-2</v>
      </c>
      <c r="AF53" s="148">
        <v>9.4E-2</v>
      </c>
      <c r="AG53" s="148">
        <v>9.5399999999999999E-2</v>
      </c>
      <c r="AH53" s="148">
        <v>9.69E-2</v>
      </c>
      <c r="AI53" s="148">
        <v>9.3774999999999997E-2</v>
      </c>
      <c r="AJ53" s="148">
        <v>9.3239999999999906E-2</v>
      </c>
      <c r="AK53" s="148">
        <v>9.1589999999999894E-2</v>
      </c>
      <c r="AL53" s="148">
        <v>9.0999999999999998E-2</v>
      </c>
      <c r="AM53" s="148">
        <v>9.0999999999999998E-2</v>
      </c>
      <c r="AN53" s="148">
        <v>9.0999999999999998E-2</v>
      </c>
      <c r="AO53" s="148">
        <v>9.0999999999999998E-2</v>
      </c>
      <c r="AP53" s="148">
        <v>9.0999999999999998E-2</v>
      </c>
      <c r="AQ53" s="148">
        <v>9.0999999999999998E-2</v>
      </c>
      <c r="AR53" s="148">
        <v>9.0999999999999998E-2</v>
      </c>
      <c r="AS53" s="148">
        <v>9.0999999999999998E-2</v>
      </c>
      <c r="AT53" s="148">
        <v>9.2999999999999999E-2</v>
      </c>
      <c r="AU53" s="148">
        <v>9.5000000000000001E-2</v>
      </c>
      <c r="AV53" s="148">
        <v>9.7000000000000003E-2</v>
      </c>
      <c r="AW53" s="148">
        <v>9.9000000000000005E-2</v>
      </c>
      <c r="AX53" s="148">
        <v>0.10100000000000001</v>
      </c>
      <c r="AY53" s="148">
        <v>0.10199999999999999</v>
      </c>
      <c r="AZ53" s="148">
        <v>0.10299999999999999</v>
      </c>
      <c r="BA53" s="148">
        <v>0.104</v>
      </c>
      <c r="BB53" s="148">
        <v>0.105</v>
      </c>
      <c r="BC53" s="148">
        <v>0.107</v>
      </c>
      <c r="BD53" s="148">
        <v>0.108</v>
      </c>
      <c r="BE53" s="148">
        <v>0.109</v>
      </c>
      <c r="BF53" s="148">
        <v>0.11</v>
      </c>
      <c r="BG53" s="148">
        <v>0.111</v>
      </c>
      <c r="BH53" s="148">
        <v>0.112</v>
      </c>
      <c r="BI53" s="148">
        <v>0.113</v>
      </c>
      <c r="BJ53" s="148">
        <v>0.114</v>
      </c>
      <c r="BK53" s="148">
        <v>0.115</v>
      </c>
      <c r="BL53" s="148">
        <v>0.11600000000000001</v>
      </c>
      <c r="BM53" s="148">
        <v>0.11700000000000001</v>
      </c>
      <c r="BN53" s="148">
        <v>0.11799999999999999</v>
      </c>
      <c r="BO53" s="148">
        <v>0.11899999999999999</v>
      </c>
      <c r="BP53" s="148">
        <v>0.12</v>
      </c>
    </row>
    <row r="54" spans="1:68" x14ac:dyDescent="0.3">
      <c r="A54" s="77" t="s">
        <v>144</v>
      </c>
      <c r="B54" s="78" t="s">
        <v>90</v>
      </c>
      <c r="C54" s="78" t="s">
        <v>10</v>
      </c>
      <c r="D54" s="147" t="s">
        <v>204</v>
      </c>
      <c r="E54" s="78" t="s">
        <v>179</v>
      </c>
      <c r="F54" s="78" t="s">
        <v>14</v>
      </c>
      <c r="G54" s="78" t="s">
        <v>14</v>
      </c>
      <c r="H54" s="78" t="s">
        <v>12</v>
      </c>
      <c r="I54" s="78" t="s">
        <v>17</v>
      </c>
      <c r="J54" s="78" t="s">
        <v>17</v>
      </c>
      <c r="K54" s="78" t="s">
        <v>17</v>
      </c>
      <c r="L54" s="78" t="s">
        <v>17</v>
      </c>
      <c r="M54" s="78" t="s">
        <v>17</v>
      </c>
      <c r="N54" s="78">
        <v>2023</v>
      </c>
      <c r="O54" s="78" t="s">
        <v>41</v>
      </c>
      <c r="P54" s="78" t="s">
        <v>41</v>
      </c>
      <c r="Q54" s="78" t="s">
        <v>41</v>
      </c>
      <c r="R54" s="78" t="s">
        <v>41</v>
      </c>
      <c r="S54" s="78">
        <f t="shared" ref="S54" si="34">(1-S38)*0.9</f>
        <v>5.4899999999999949E-2</v>
      </c>
      <c r="T54" s="106" t="s">
        <v>143</v>
      </c>
      <c r="U54" s="111">
        <f>(1-U38-U53)*0.999</f>
        <v>0.99700199999999994</v>
      </c>
      <c r="V54" s="111">
        <f t="shared" ref="V54:BP54" si="35">(1-V38-V53)*0.999</f>
        <v>0.98601300000000003</v>
      </c>
      <c r="W54" s="111">
        <f t="shared" si="35"/>
        <v>0.95904</v>
      </c>
      <c r="X54" s="111">
        <f t="shared" si="35"/>
        <v>0.93905999999999989</v>
      </c>
      <c r="Y54" s="111">
        <f t="shared" si="35"/>
        <v>0.89910000000000001</v>
      </c>
      <c r="Z54" s="111">
        <f t="shared" si="35"/>
        <v>0.85914000000000001</v>
      </c>
      <c r="AA54" s="111">
        <f t="shared" si="35"/>
        <v>0.80919000000000008</v>
      </c>
      <c r="AB54" s="111">
        <f t="shared" si="35"/>
        <v>0.74924999999999997</v>
      </c>
      <c r="AC54" s="111">
        <f t="shared" si="35"/>
        <v>0.69930000000000103</v>
      </c>
      <c r="AD54" s="111">
        <f t="shared" si="35"/>
        <v>0.64935000000000009</v>
      </c>
      <c r="AE54" s="111">
        <f t="shared" si="35"/>
        <v>0.5894100000000001</v>
      </c>
      <c r="AF54" s="111">
        <f t="shared" si="35"/>
        <v>0.52947</v>
      </c>
      <c r="AG54" s="111">
        <f t="shared" si="35"/>
        <v>0.46953</v>
      </c>
      <c r="AH54" s="111">
        <f t="shared" si="35"/>
        <v>0.42957000000000106</v>
      </c>
      <c r="AI54" s="111">
        <f t="shared" si="35"/>
        <v>0.39460499999999998</v>
      </c>
      <c r="AJ54" s="111">
        <f t="shared" si="35"/>
        <v>0.36963000000000013</v>
      </c>
      <c r="AK54" s="111">
        <f t="shared" si="35"/>
        <v>0.35464500000000015</v>
      </c>
      <c r="AL54" s="111">
        <f t="shared" si="35"/>
        <v>0.34964999999999996</v>
      </c>
      <c r="AM54" s="111">
        <f t="shared" si="35"/>
        <v>0.34964999999999996</v>
      </c>
      <c r="AN54" s="111">
        <f t="shared" si="35"/>
        <v>0.34964999999999996</v>
      </c>
      <c r="AO54" s="111">
        <f t="shared" si="35"/>
        <v>0.34964999999999996</v>
      </c>
      <c r="AP54" s="111">
        <f t="shared" si="35"/>
        <v>0.34964999999999996</v>
      </c>
      <c r="AQ54" s="111">
        <f t="shared" si="35"/>
        <v>0.34964999999999996</v>
      </c>
      <c r="AR54" s="111">
        <f t="shared" si="35"/>
        <v>0.34964999999999996</v>
      </c>
      <c r="AS54" s="111">
        <f t="shared" si="35"/>
        <v>0.34964999999999996</v>
      </c>
      <c r="AT54" s="111">
        <f t="shared" si="35"/>
        <v>0.34765199999999996</v>
      </c>
      <c r="AU54" s="111">
        <f t="shared" si="35"/>
        <v>0.34565399999999996</v>
      </c>
      <c r="AV54" s="111">
        <f t="shared" si="35"/>
        <v>0.34365599999999996</v>
      </c>
      <c r="AW54" s="111">
        <f t="shared" si="35"/>
        <v>0.34165799999999996</v>
      </c>
      <c r="AX54" s="111">
        <f t="shared" si="35"/>
        <v>0.33965999999999996</v>
      </c>
      <c r="AY54" s="111">
        <f t="shared" si="35"/>
        <v>0.33866099999999999</v>
      </c>
      <c r="AZ54" s="111">
        <f t="shared" si="35"/>
        <v>0.33766199999999996</v>
      </c>
      <c r="BA54" s="111">
        <f t="shared" si="35"/>
        <v>0.33666299999999999</v>
      </c>
      <c r="BB54" s="111">
        <f t="shared" si="35"/>
        <v>0.33566399999999996</v>
      </c>
      <c r="BC54" s="111">
        <f t="shared" si="35"/>
        <v>0.33366599999999996</v>
      </c>
      <c r="BD54" s="111">
        <f t="shared" si="35"/>
        <v>0.33266699999999993</v>
      </c>
      <c r="BE54" s="111">
        <f t="shared" si="35"/>
        <v>0.32867099999999994</v>
      </c>
      <c r="BF54" s="111">
        <f t="shared" si="35"/>
        <v>0.32267700000000005</v>
      </c>
      <c r="BG54" s="111">
        <f t="shared" si="35"/>
        <v>0.31668300000000005</v>
      </c>
      <c r="BH54" s="111">
        <f t="shared" si="35"/>
        <v>0.31068900000000005</v>
      </c>
      <c r="BI54" s="111">
        <f t="shared" si="35"/>
        <v>0.30369600000000002</v>
      </c>
      <c r="BJ54" s="111">
        <f t="shared" si="35"/>
        <v>0.29770200000000002</v>
      </c>
      <c r="BK54" s="111">
        <f t="shared" si="35"/>
        <v>0.29170800000000002</v>
      </c>
      <c r="BL54" s="111">
        <f t="shared" si="35"/>
        <v>0.28471500000000005</v>
      </c>
      <c r="BM54" s="111">
        <f t="shared" si="35"/>
        <v>0.27872100000000005</v>
      </c>
      <c r="BN54" s="111">
        <f t="shared" si="35"/>
        <v>0.272727</v>
      </c>
      <c r="BO54" s="111">
        <f t="shared" si="35"/>
        <v>0.26573400000000003</v>
      </c>
      <c r="BP54" s="111">
        <f t="shared" si="35"/>
        <v>0.25974000000000003</v>
      </c>
    </row>
    <row r="55" spans="1:68" x14ac:dyDescent="0.3">
      <c r="A55" s="77" t="s">
        <v>144</v>
      </c>
      <c r="B55" s="78" t="s">
        <v>90</v>
      </c>
      <c r="C55" s="78" t="s">
        <v>11</v>
      </c>
      <c r="D55" s="147" t="s">
        <v>203</v>
      </c>
      <c r="E55" s="78" t="s">
        <v>180</v>
      </c>
      <c r="F55" s="78" t="s">
        <v>14</v>
      </c>
      <c r="G55" s="78" t="s">
        <v>14</v>
      </c>
      <c r="H55" s="78" t="s">
        <v>12</v>
      </c>
      <c r="I55" s="78" t="s">
        <v>17</v>
      </c>
      <c r="J55" s="78" t="s">
        <v>17</v>
      </c>
      <c r="K55" s="78" t="s">
        <v>17</v>
      </c>
      <c r="L55" s="78" t="s">
        <v>17</v>
      </c>
      <c r="M55" s="78" t="s">
        <v>17</v>
      </c>
      <c r="N55" s="78">
        <v>2023</v>
      </c>
      <c r="O55" s="78" t="s">
        <v>41</v>
      </c>
      <c r="P55" s="78" t="s">
        <v>41</v>
      </c>
      <c r="Q55" s="78" t="s">
        <v>41</v>
      </c>
      <c r="R55" s="78" t="s">
        <v>41</v>
      </c>
      <c r="S55" s="78">
        <f t="shared" ref="S55" si="36">(1-S42)*0.9*0.97</f>
        <v>0.46356300000000006</v>
      </c>
      <c r="T55" s="106" t="s">
        <v>143</v>
      </c>
      <c r="U55" s="111">
        <f>(1-U42-U60)*0.999*0.97</f>
        <v>0.96321581999999994</v>
      </c>
      <c r="V55" s="111">
        <f t="shared" ref="V55:BP55" si="37">(1-V42-V60)*0.999*0.97</f>
        <v>0.96079324499999996</v>
      </c>
      <c r="W55" s="111">
        <f t="shared" si="37"/>
        <v>0.95691712500000004</v>
      </c>
      <c r="X55" s="111">
        <f t="shared" si="37"/>
        <v>0.95352552000000002</v>
      </c>
      <c r="Y55" s="111">
        <f t="shared" si="37"/>
        <v>0.94964939999999998</v>
      </c>
      <c r="Z55" s="111">
        <f t="shared" si="37"/>
        <v>0.94577327999999994</v>
      </c>
      <c r="AA55" s="111">
        <f t="shared" si="37"/>
        <v>0.93995909999999994</v>
      </c>
      <c r="AB55" s="111">
        <f t="shared" si="37"/>
        <v>0.93026880000000001</v>
      </c>
      <c r="AC55" s="111">
        <f t="shared" si="37"/>
        <v>0.91282626</v>
      </c>
      <c r="AD55" s="111">
        <f t="shared" si="37"/>
        <v>0.89150759999999996</v>
      </c>
      <c r="AE55" s="111">
        <f t="shared" si="37"/>
        <v>0.86243669999999995</v>
      </c>
      <c r="AF55" s="111">
        <f t="shared" si="37"/>
        <v>0.83336580000000005</v>
      </c>
      <c r="AG55" s="111">
        <f t="shared" si="37"/>
        <v>0.81204713999999989</v>
      </c>
      <c r="AH55" s="111">
        <f t="shared" si="37"/>
        <v>0.79072847999999984</v>
      </c>
      <c r="AI55" s="111">
        <f t="shared" si="37"/>
        <v>0.7771620600000001</v>
      </c>
      <c r="AJ55" s="111">
        <f t="shared" si="37"/>
        <v>0.76553370000000009</v>
      </c>
      <c r="AK55" s="111">
        <f t="shared" si="37"/>
        <v>0.75584340000000005</v>
      </c>
      <c r="AL55" s="111">
        <f t="shared" si="37"/>
        <v>0.75099824999999998</v>
      </c>
      <c r="AM55" s="111">
        <f t="shared" si="37"/>
        <v>0.74881793250000006</v>
      </c>
      <c r="AN55" s="111">
        <f t="shared" si="37"/>
        <v>0.73040636250000002</v>
      </c>
      <c r="AO55" s="111">
        <f t="shared" si="37"/>
        <v>0.71587091250000001</v>
      </c>
      <c r="AP55" s="111">
        <f t="shared" si="37"/>
        <v>0.70424255250000001</v>
      </c>
      <c r="AQ55" s="111">
        <f t="shared" si="37"/>
        <v>0.6926141925</v>
      </c>
      <c r="AR55" s="111">
        <f t="shared" si="37"/>
        <v>0.68292389249999996</v>
      </c>
      <c r="AS55" s="111">
        <f t="shared" si="37"/>
        <v>0.67614068249999992</v>
      </c>
      <c r="AT55" s="111">
        <f t="shared" si="37"/>
        <v>0.65894039999999987</v>
      </c>
      <c r="AU55" s="111">
        <f t="shared" si="37"/>
        <v>0.64149785999999986</v>
      </c>
      <c r="AV55" s="111">
        <f t="shared" si="37"/>
        <v>0.62211725999999989</v>
      </c>
      <c r="AW55" s="111">
        <f t="shared" si="37"/>
        <v>0.60176763</v>
      </c>
      <c r="AX55" s="111">
        <f t="shared" si="37"/>
        <v>0.58238703000000003</v>
      </c>
      <c r="AY55" s="111">
        <f t="shared" si="37"/>
        <v>0.56300642999999995</v>
      </c>
      <c r="AZ55" s="111">
        <f t="shared" si="37"/>
        <v>0.54265680000000005</v>
      </c>
      <c r="BA55" s="111">
        <f t="shared" si="37"/>
        <v>0.53199746999999986</v>
      </c>
      <c r="BB55" s="111">
        <f t="shared" si="37"/>
        <v>0.52133814000000001</v>
      </c>
      <c r="BC55" s="111">
        <f t="shared" si="37"/>
        <v>0.51164784000000008</v>
      </c>
      <c r="BD55" s="111">
        <f t="shared" si="37"/>
        <v>0.50098851</v>
      </c>
      <c r="BE55" s="111">
        <f t="shared" si="37"/>
        <v>0.49614336000000003</v>
      </c>
      <c r="BF55" s="111">
        <f t="shared" si="37"/>
        <v>0.49032918000000009</v>
      </c>
      <c r="BG55" s="111">
        <f t="shared" si="37"/>
        <v>0.48548403000000001</v>
      </c>
      <c r="BH55" s="111">
        <f t="shared" si="37"/>
        <v>0.4806388800000001</v>
      </c>
      <c r="BI55" s="111">
        <f t="shared" si="37"/>
        <v>0.47385567000000006</v>
      </c>
      <c r="BJ55" s="111">
        <f t="shared" si="37"/>
        <v>0.46901051999999999</v>
      </c>
      <c r="BK55" s="111">
        <f t="shared" si="37"/>
        <v>0.46416537000000008</v>
      </c>
      <c r="BL55" s="111">
        <f t="shared" si="37"/>
        <v>0.45932022</v>
      </c>
      <c r="BM55" s="111">
        <f t="shared" si="37"/>
        <v>0.45350603999999994</v>
      </c>
      <c r="BN55" s="111">
        <f t="shared" si="37"/>
        <v>0.44866089000000009</v>
      </c>
      <c r="BO55" s="111">
        <f t="shared" si="37"/>
        <v>0.44381573999999996</v>
      </c>
      <c r="BP55" s="111">
        <f t="shared" si="37"/>
        <v>0.43800155999999996</v>
      </c>
    </row>
    <row r="56" spans="1:68" x14ac:dyDescent="0.3">
      <c r="A56" s="77" t="s">
        <v>144</v>
      </c>
      <c r="B56" s="78" t="s">
        <v>90</v>
      </c>
      <c r="C56" s="78" t="s">
        <v>167</v>
      </c>
      <c r="D56" s="78" t="s">
        <v>202</v>
      </c>
      <c r="E56" s="78" t="s">
        <v>181</v>
      </c>
      <c r="F56" s="78" t="s">
        <v>14</v>
      </c>
      <c r="G56" s="78" t="s">
        <v>14</v>
      </c>
      <c r="H56" s="78" t="s">
        <v>12</v>
      </c>
      <c r="I56" s="78" t="s">
        <v>17</v>
      </c>
      <c r="J56" s="78" t="s">
        <v>17</v>
      </c>
      <c r="K56" s="78" t="s">
        <v>17</v>
      </c>
      <c r="L56" s="78" t="s">
        <v>17</v>
      </c>
      <c r="M56" s="78" t="s">
        <v>17</v>
      </c>
      <c r="N56" s="78">
        <v>2023</v>
      </c>
      <c r="O56" s="78" t="s">
        <v>41</v>
      </c>
      <c r="P56" s="78" t="s">
        <v>41</v>
      </c>
      <c r="Q56" s="78">
        <f t="shared" ref="Q56:S56" si="38">(1-Q46)*0.95</f>
        <v>0.874</v>
      </c>
      <c r="R56" s="78">
        <f t="shared" si="38"/>
        <v>0.87209999999999999</v>
      </c>
      <c r="S56" s="78">
        <f t="shared" si="38"/>
        <v>0.76760000000000006</v>
      </c>
      <c r="T56" s="106" t="s">
        <v>143</v>
      </c>
      <c r="U56" s="111">
        <f>(1-U46)*0.999</f>
        <v>0.999</v>
      </c>
      <c r="V56" s="111">
        <f t="shared" ref="V56:BP56" si="39">(1-V46)*0.999</f>
        <v>0.99800100000000003</v>
      </c>
      <c r="W56" s="111">
        <f t="shared" si="39"/>
        <v>0.99800100000000003</v>
      </c>
      <c r="X56" s="111">
        <f t="shared" si="39"/>
        <v>0.99700199999999994</v>
      </c>
      <c r="Y56" s="111">
        <f t="shared" si="39"/>
        <v>0.995004</v>
      </c>
      <c r="Z56" s="111">
        <f t="shared" si="39"/>
        <v>0.99400500000000003</v>
      </c>
      <c r="AA56" s="111">
        <f t="shared" si="39"/>
        <v>0.99200699999999997</v>
      </c>
      <c r="AB56" s="111">
        <f t="shared" si="39"/>
        <v>0.991008</v>
      </c>
      <c r="AC56" s="111">
        <f t="shared" si="39"/>
        <v>0.987012</v>
      </c>
      <c r="AD56" s="111">
        <f t="shared" si="39"/>
        <v>0.983016</v>
      </c>
      <c r="AE56" s="111">
        <f t="shared" si="39"/>
        <v>0.97902</v>
      </c>
      <c r="AF56" s="111">
        <f t="shared" si="39"/>
        <v>0.975024</v>
      </c>
      <c r="AG56" s="111">
        <f t="shared" si="39"/>
        <v>0.971028</v>
      </c>
      <c r="AH56" s="111">
        <f t="shared" si="39"/>
        <v>0.96003899999999998</v>
      </c>
      <c r="AI56" s="111">
        <f t="shared" si="39"/>
        <v>0.95004899999999992</v>
      </c>
      <c r="AJ56" s="111">
        <f t="shared" si="39"/>
        <v>0.93905999999999989</v>
      </c>
      <c r="AK56" s="111">
        <f t="shared" si="39"/>
        <v>0.92807100000000009</v>
      </c>
      <c r="AL56" s="111">
        <f t="shared" si="39"/>
        <v>0.91708200000000006</v>
      </c>
      <c r="AM56" s="111">
        <f t="shared" si="39"/>
        <v>0.90709200000000001</v>
      </c>
      <c r="AN56" s="111">
        <f t="shared" si="39"/>
        <v>0.89610299999999998</v>
      </c>
      <c r="AO56" s="111">
        <f t="shared" si="39"/>
        <v>0.88611300000000004</v>
      </c>
      <c r="AP56" s="111">
        <f t="shared" si="39"/>
        <v>0.885363750000001</v>
      </c>
      <c r="AQ56" s="111">
        <f t="shared" si="39"/>
        <v>0.885363750000001</v>
      </c>
      <c r="AR56" s="111">
        <f t="shared" si="39"/>
        <v>0.885363750000001</v>
      </c>
      <c r="AS56" s="111">
        <f t="shared" si="39"/>
        <v>0.885363750000001</v>
      </c>
      <c r="AT56" s="111">
        <f t="shared" si="39"/>
        <v>0.885363750000001</v>
      </c>
      <c r="AU56" s="111">
        <f t="shared" si="39"/>
        <v>0.885363750000001</v>
      </c>
      <c r="AV56" s="111">
        <f t="shared" si="39"/>
        <v>0.885363750000001</v>
      </c>
      <c r="AW56" s="111">
        <f t="shared" si="39"/>
        <v>0.885363750000001</v>
      </c>
      <c r="AX56" s="111">
        <f t="shared" si="39"/>
        <v>0.885363750000001</v>
      </c>
      <c r="AY56" s="111">
        <f t="shared" si="39"/>
        <v>0.885363750000001</v>
      </c>
      <c r="AZ56" s="111">
        <f t="shared" si="39"/>
        <v>0.87912000000000001</v>
      </c>
      <c r="BA56" s="111">
        <f t="shared" si="39"/>
        <v>0.86813099999999999</v>
      </c>
      <c r="BB56" s="111">
        <f t="shared" si="39"/>
        <v>0.85814099999999993</v>
      </c>
      <c r="BC56" s="111">
        <f t="shared" si="39"/>
        <v>0.84715200000000002</v>
      </c>
      <c r="BD56" s="111">
        <f t="shared" si="39"/>
        <v>0.83616299999999999</v>
      </c>
      <c r="BE56" s="111">
        <f t="shared" si="39"/>
        <v>0.83416499999999993</v>
      </c>
      <c r="BF56" s="111">
        <f t="shared" si="39"/>
        <v>0.83116799999999991</v>
      </c>
      <c r="BG56" s="111">
        <f t="shared" si="39"/>
        <v>0.82916999999999996</v>
      </c>
      <c r="BH56" s="111">
        <f t="shared" si="39"/>
        <v>0.82617299999999994</v>
      </c>
      <c r="BI56" s="111">
        <f t="shared" si="39"/>
        <v>0.82417499999999999</v>
      </c>
      <c r="BJ56" s="111">
        <f t="shared" si="39"/>
        <v>0.82217699999999994</v>
      </c>
      <c r="BK56" s="111">
        <f t="shared" si="39"/>
        <v>0.81918000000000002</v>
      </c>
      <c r="BL56" s="111">
        <f t="shared" si="39"/>
        <v>0.81718200000000007</v>
      </c>
      <c r="BM56" s="111">
        <f t="shared" si="39"/>
        <v>0.81418499999999994</v>
      </c>
      <c r="BN56" s="111">
        <f t="shared" si="39"/>
        <v>0.81218699999999999</v>
      </c>
      <c r="BO56" s="111">
        <f t="shared" si="39"/>
        <v>0.80919000000000008</v>
      </c>
      <c r="BP56" s="111">
        <f t="shared" si="39"/>
        <v>0.80719200000000002</v>
      </c>
    </row>
    <row r="57" spans="1:68" x14ac:dyDescent="0.3">
      <c r="A57" s="77" t="s">
        <v>144</v>
      </c>
      <c r="B57" s="78" t="s">
        <v>90</v>
      </c>
      <c r="C57" s="78" t="s">
        <v>11</v>
      </c>
      <c r="D57" s="147" t="s">
        <v>201</v>
      </c>
      <c r="E57" s="78" t="s">
        <v>182</v>
      </c>
      <c r="F57" s="78" t="s">
        <v>14</v>
      </c>
      <c r="G57" s="78" t="s">
        <v>14</v>
      </c>
      <c r="H57" s="78" t="s">
        <v>12</v>
      </c>
      <c r="I57" s="78" t="s">
        <v>17</v>
      </c>
      <c r="J57" s="78" t="s">
        <v>17</v>
      </c>
      <c r="K57" s="78" t="s">
        <v>17</v>
      </c>
      <c r="L57" s="78" t="s">
        <v>17</v>
      </c>
      <c r="M57" s="78" t="s">
        <v>17</v>
      </c>
      <c r="N57" s="78">
        <v>2023</v>
      </c>
      <c r="O57" s="78" t="s">
        <v>41</v>
      </c>
      <c r="P57" s="78" t="s">
        <v>41</v>
      </c>
      <c r="Q57" s="78" t="s">
        <v>41</v>
      </c>
      <c r="R57" s="78" t="s">
        <v>41</v>
      </c>
      <c r="S57" s="78">
        <f t="shared" ref="S57" si="40">(1-S42)*0.9*0.03</f>
        <v>1.4337000000000001E-2</v>
      </c>
      <c r="T57" s="106" t="s">
        <v>143</v>
      </c>
      <c r="U57" s="111">
        <f>(1-U42-U60)*0.999*0.03</f>
        <v>2.9790179999999996E-2</v>
      </c>
      <c r="V57" s="111">
        <f t="shared" ref="V57:BP57" si="41">(1-V42-V60)*0.999*0.03</f>
        <v>2.9715254999999999E-2</v>
      </c>
      <c r="W57" s="111">
        <f t="shared" si="41"/>
        <v>2.9595375E-2</v>
      </c>
      <c r="X57" s="111">
        <f t="shared" si="41"/>
        <v>2.9490479999999999E-2</v>
      </c>
      <c r="Y57" s="111">
        <f t="shared" si="41"/>
        <v>2.93706E-2</v>
      </c>
      <c r="Z57" s="111">
        <f t="shared" si="41"/>
        <v>2.9250719999999997E-2</v>
      </c>
      <c r="AA57" s="111">
        <f t="shared" si="41"/>
        <v>2.9070899999999997E-2</v>
      </c>
      <c r="AB57" s="111">
        <f t="shared" si="41"/>
        <v>2.87712E-2</v>
      </c>
      <c r="AC57" s="111">
        <f t="shared" si="41"/>
        <v>2.8231740000000002E-2</v>
      </c>
      <c r="AD57" s="111">
        <f t="shared" si="41"/>
        <v>2.75724E-2</v>
      </c>
      <c r="AE57" s="111">
        <f t="shared" si="41"/>
        <v>2.6673299999999997E-2</v>
      </c>
      <c r="AF57" s="111">
        <f t="shared" si="41"/>
        <v>2.5774200000000001E-2</v>
      </c>
      <c r="AG57" s="111">
        <f t="shared" si="41"/>
        <v>2.5114859999999999E-2</v>
      </c>
      <c r="AH57" s="111">
        <f t="shared" si="41"/>
        <v>2.4455519999999998E-2</v>
      </c>
      <c r="AI57" s="111">
        <f t="shared" si="41"/>
        <v>2.4035940000000002E-2</v>
      </c>
      <c r="AJ57" s="111">
        <f t="shared" si="41"/>
        <v>2.3676300000000001E-2</v>
      </c>
      <c r="AK57" s="111">
        <f t="shared" si="41"/>
        <v>2.3376600000000001E-2</v>
      </c>
      <c r="AL57" s="111">
        <f t="shared" si="41"/>
        <v>2.3226750000000001E-2</v>
      </c>
      <c r="AM57" s="111">
        <f t="shared" si="41"/>
        <v>2.3159317500000002E-2</v>
      </c>
      <c r="AN57" s="111">
        <f t="shared" si="41"/>
        <v>2.2589887499999999E-2</v>
      </c>
      <c r="AO57" s="111">
        <f t="shared" si="41"/>
        <v>2.2140337499999999E-2</v>
      </c>
      <c r="AP57" s="111">
        <f t="shared" si="41"/>
        <v>2.1780697499999998E-2</v>
      </c>
      <c r="AQ57" s="111">
        <f t="shared" si="41"/>
        <v>2.14210575E-2</v>
      </c>
      <c r="AR57" s="111">
        <f t="shared" si="41"/>
        <v>2.1121357499999997E-2</v>
      </c>
      <c r="AS57" s="111">
        <f t="shared" si="41"/>
        <v>2.0911567499999999E-2</v>
      </c>
      <c r="AT57" s="111">
        <f t="shared" si="41"/>
        <v>2.0379599999999998E-2</v>
      </c>
      <c r="AU57" s="111">
        <f t="shared" si="41"/>
        <v>1.9840139999999996E-2</v>
      </c>
      <c r="AV57" s="111">
        <f t="shared" si="41"/>
        <v>1.9240739999999996E-2</v>
      </c>
      <c r="AW57" s="111">
        <f t="shared" si="41"/>
        <v>1.8611369999999999E-2</v>
      </c>
      <c r="AX57" s="111">
        <f t="shared" si="41"/>
        <v>1.8011969999999999E-2</v>
      </c>
      <c r="AY57" s="111">
        <f t="shared" si="41"/>
        <v>1.7412569999999995E-2</v>
      </c>
      <c r="AZ57" s="111">
        <f t="shared" si="41"/>
        <v>1.6783200000000002E-2</v>
      </c>
      <c r="BA57" s="111">
        <f t="shared" si="41"/>
        <v>1.6453529999999997E-2</v>
      </c>
      <c r="BB57" s="111">
        <f t="shared" si="41"/>
        <v>1.612386E-2</v>
      </c>
      <c r="BC57" s="111">
        <f t="shared" si="41"/>
        <v>1.582416E-2</v>
      </c>
      <c r="BD57" s="111">
        <f t="shared" si="41"/>
        <v>1.549449E-2</v>
      </c>
      <c r="BE57" s="111">
        <f t="shared" si="41"/>
        <v>1.5344640000000001E-2</v>
      </c>
      <c r="BF57" s="111">
        <f t="shared" si="41"/>
        <v>1.5164820000000002E-2</v>
      </c>
      <c r="BG57" s="111">
        <f t="shared" si="41"/>
        <v>1.5014970000000001E-2</v>
      </c>
      <c r="BH57" s="111">
        <f t="shared" si="41"/>
        <v>1.4865120000000002E-2</v>
      </c>
      <c r="BI57" s="111">
        <f t="shared" si="41"/>
        <v>1.4655330000000001E-2</v>
      </c>
      <c r="BJ57" s="111">
        <f t="shared" si="41"/>
        <v>1.4505479999999999E-2</v>
      </c>
      <c r="BK57" s="111">
        <f t="shared" si="41"/>
        <v>1.4355630000000001E-2</v>
      </c>
      <c r="BL57" s="111">
        <f t="shared" si="41"/>
        <v>1.4205779999999999E-2</v>
      </c>
      <c r="BM57" s="111">
        <f t="shared" si="41"/>
        <v>1.4025959999999999E-2</v>
      </c>
      <c r="BN57" s="111">
        <f t="shared" si="41"/>
        <v>1.3876110000000002E-2</v>
      </c>
      <c r="BO57" s="111">
        <f t="shared" si="41"/>
        <v>1.3726259999999999E-2</v>
      </c>
      <c r="BP57" s="111">
        <f t="shared" si="41"/>
        <v>1.3546439999999998E-2</v>
      </c>
    </row>
    <row r="58" spans="1:68" x14ac:dyDescent="0.3">
      <c r="A58" s="77" t="s">
        <v>144</v>
      </c>
      <c r="B58" s="78" t="s">
        <v>90</v>
      </c>
      <c r="C58" s="78" t="s">
        <v>11</v>
      </c>
      <c r="D58" s="147" t="s">
        <v>200</v>
      </c>
      <c r="E58" s="78" t="s">
        <v>183</v>
      </c>
      <c r="F58" s="78" t="s">
        <v>14</v>
      </c>
      <c r="G58" s="78" t="s">
        <v>14</v>
      </c>
      <c r="H58" s="78" t="s">
        <v>12</v>
      </c>
      <c r="I58" s="78" t="s">
        <v>17</v>
      </c>
      <c r="J58" s="78" t="s">
        <v>17</v>
      </c>
      <c r="K58" s="78" t="s">
        <v>17</v>
      </c>
      <c r="L58" s="78" t="s">
        <v>17</v>
      </c>
      <c r="M58" s="78" t="s">
        <v>17</v>
      </c>
      <c r="N58" s="78">
        <v>2023</v>
      </c>
      <c r="O58" s="78" t="s">
        <v>41</v>
      </c>
      <c r="P58" s="78" t="s">
        <v>41</v>
      </c>
      <c r="Q58" s="78" t="s">
        <v>41</v>
      </c>
      <c r="R58" s="78" t="s">
        <v>41</v>
      </c>
      <c r="S58" s="78">
        <f t="shared" ref="S58" si="42">(1-S41)*0.9</f>
        <v>0.47790000000000005</v>
      </c>
      <c r="T58" s="106" t="s">
        <v>143</v>
      </c>
      <c r="U58" s="111">
        <f>(1-U41-U48)*0.999</f>
        <v>0.99320579999999992</v>
      </c>
      <c r="V58" s="111">
        <f t="shared" ref="V58:BP58" si="43">(1-V41-V48)*0.999</f>
        <v>0.99050850000000001</v>
      </c>
      <c r="W58" s="111">
        <f t="shared" si="43"/>
        <v>0.98651250000000001</v>
      </c>
      <c r="X58" s="111">
        <f t="shared" si="43"/>
        <v>0.983016</v>
      </c>
      <c r="Y58" s="111">
        <f t="shared" si="43"/>
        <v>0.97902</v>
      </c>
      <c r="Z58" s="111">
        <f t="shared" si="43"/>
        <v>0.975024</v>
      </c>
      <c r="AA58" s="111">
        <f t="shared" si="43"/>
        <v>0.96902999999999995</v>
      </c>
      <c r="AB58" s="111">
        <f t="shared" si="43"/>
        <v>0.95904</v>
      </c>
      <c r="AC58" s="111">
        <f t="shared" si="43"/>
        <v>0.94105800000000006</v>
      </c>
      <c r="AD58" s="111">
        <f t="shared" si="43"/>
        <v>0.91908000000000001</v>
      </c>
      <c r="AE58" s="111">
        <f t="shared" si="43"/>
        <v>0.88910999999999996</v>
      </c>
      <c r="AF58" s="111">
        <f t="shared" si="43"/>
        <v>0.85914000000000001</v>
      </c>
      <c r="AG58" s="111">
        <f t="shared" si="43"/>
        <v>0.83716199999999996</v>
      </c>
      <c r="AH58" s="111">
        <f t="shared" si="43"/>
        <v>0.81518399999999991</v>
      </c>
      <c r="AI58" s="111">
        <f t="shared" si="43"/>
        <v>0.80119800000000008</v>
      </c>
      <c r="AJ58" s="111">
        <f t="shared" si="43"/>
        <v>0.78921000000000008</v>
      </c>
      <c r="AK58" s="111">
        <f t="shared" si="43"/>
        <v>0.77922000000000002</v>
      </c>
      <c r="AL58" s="111">
        <f t="shared" si="43"/>
        <v>0.77422500000000005</v>
      </c>
      <c r="AM58" s="111">
        <f t="shared" si="43"/>
        <v>0.77197725000000006</v>
      </c>
      <c r="AN58" s="111">
        <f t="shared" si="43"/>
        <v>0.75299625000000003</v>
      </c>
      <c r="AO58" s="111">
        <f t="shared" si="43"/>
        <v>0.73801125000000001</v>
      </c>
      <c r="AP58" s="111">
        <f t="shared" si="43"/>
        <v>0.72602325000000001</v>
      </c>
      <c r="AQ58" s="111">
        <f t="shared" si="43"/>
        <v>0.71403525000000001</v>
      </c>
      <c r="AR58" s="111">
        <f t="shared" si="43"/>
        <v>0.70404524999999996</v>
      </c>
      <c r="AS58" s="111">
        <f t="shared" si="43"/>
        <v>0.69705224999999993</v>
      </c>
      <c r="AT58" s="111">
        <f t="shared" si="43"/>
        <v>0.67931999999999992</v>
      </c>
      <c r="AU58" s="111">
        <f t="shared" si="43"/>
        <v>0.66133799999999987</v>
      </c>
      <c r="AV58" s="111">
        <f t="shared" si="43"/>
        <v>0.64135799999999987</v>
      </c>
      <c r="AW58" s="111">
        <f t="shared" si="43"/>
        <v>0.62037900000000001</v>
      </c>
      <c r="AX58" s="111">
        <f t="shared" si="43"/>
        <v>0.60039900000000002</v>
      </c>
      <c r="AY58" s="111">
        <f t="shared" si="43"/>
        <v>0.58041899999999991</v>
      </c>
      <c r="AZ58" s="111">
        <f t="shared" si="43"/>
        <v>0.55944000000000005</v>
      </c>
      <c r="BA58" s="111">
        <f t="shared" si="43"/>
        <v>0.54845099999999991</v>
      </c>
      <c r="BB58" s="111">
        <f t="shared" si="43"/>
        <v>0.537462</v>
      </c>
      <c r="BC58" s="111">
        <f t="shared" si="43"/>
        <v>0.52747200000000005</v>
      </c>
      <c r="BD58" s="111">
        <f t="shared" si="43"/>
        <v>0.51648300000000003</v>
      </c>
      <c r="BE58" s="111">
        <f t="shared" si="43"/>
        <v>0.51148800000000005</v>
      </c>
      <c r="BF58" s="111">
        <f t="shared" si="43"/>
        <v>0.50549400000000011</v>
      </c>
      <c r="BG58" s="111">
        <f t="shared" si="43"/>
        <v>0.50049900000000003</v>
      </c>
      <c r="BH58" s="111">
        <f t="shared" si="43"/>
        <v>0.49550400000000011</v>
      </c>
      <c r="BI58" s="111">
        <f t="shared" si="43"/>
        <v>0.48851100000000008</v>
      </c>
      <c r="BJ58" s="111">
        <f t="shared" si="43"/>
        <v>0.483516</v>
      </c>
      <c r="BK58" s="111">
        <f t="shared" si="43"/>
        <v>0.47852100000000009</v>
      </c>
      <c r="BL58" s="111">
        <f t="shared" si="43"/>
        <v>0.473526</v>
      </c>
      <c r="BM58" s="111">
        <f t="shared" si="43"/>
        <v>0.46753199999999995</v>
      </c>
      <c r="BN58" s="111">
        <f t="shared" si="43"/>
        <v>0.46253700000000009</v>
      </c>
      <c r="BO58" s="111">
        <f t="shared" si="43"/>
        <v>0.45754199999999995</v>
      </c>
      <c r="BP58" s="111">
        <f t="shared" si="43"/>
        <v>0.45154799999999995</v>
      </c>
    </row>
    <row r="59" spans="1:68" x14ac:dyDescent="0.3">
      <c r="A59" s="77" t="s">
        <v>144</v>
      </c>
      <c r="B59" s="78" t="s">
        <v>90</v>
      </c>
      <c r="C59" s="78" t="s">
        <v>11</v>
      </c>
      <c r="D59" s="147" t="s">
        <v>199</v>
      </c>
      <c r="E59" s="78" t="s">
        <v>184</v>
      </c>
      <c r="F59" s="78" t="s">
        <v>14</v>
      </c>
      <c r="G59" s="78" t="s">
        <v>14</v>
      </c>
      <c r="H59" s="78" t="s">
        <v>12</v>
      </c>
      <c r="I59" s="78" t="s">
        <v>17</v>
      </c>
      <c r="J59" s="78" t="s">
        <v>17</v>
      </c>
      <c r="K59" s="78" t="s">
        <v>17</v>
      </c>
      <c r="L59" s="78" t="s">
        <v>17</v>
      </c>
      <c r="M59" s="78" t="s">
        <v>17</v>
      </c>
      <c r="N59" s="78">
        <v>2023</v>
      </c>
      <c r="O59" s="78" t="s">
        <v>41</v>
      </c>
      <c r="P59" s="78" t="s">
        <v>41</v>
      </c>
      <c r="Q59" s="78" t="s">
        <v>41</v>
      </c>
      <c r="R59" s="78" t="s">
        <v>41</v>
      </c>
      <c r="S59" s="78">
        <f t="shared" ref="S59" si="44">(1-S43)*0.9*0.27</f>
        <v>0.137295</v>
      </c>
      <c r="T59" s="106" t="s">
        <v>143</v>
      </c>
      <c r="U59" s="111">
        <f>(1-U43-U67)*0.999*0.27</f>
        <v>0.26784189000000003</v>
      </c>
      <c r="V59" s="111">
        <f t="shared" ref="V59:BP59" si="45">(1-V43-V67)*0.999*0.27</f>
        <v>0.26622351000000005</v>
      </c>
      <c r="W59" s="111">
        <f t="shared" si="45"/>
        <v>0.26379594000000001</v>
      </c>
      <c r="X59" s="111">
        <f t="shared" si="45"/>
        <v>0.26217756000000003</v>
      </c>
      <c r="Y59" s="111">
        <f t="shared" si="45"/>
        <v>0.26028945000000003</v>
      </c>
      <c r="Z59" s="111">
        <f t="shared" si="45"/>
        <v>0.25732242</v>
      </c>
      <c r="AA59" s="111">
        <f t="shared" si="45"/>
        <v>0.25408565999999999</v>
      </c>
      <c r="AB59" s="111">
        <f t="shared" si="45"/>
        <v>0.24950025000000001</v>
      </c>
      <c r="AC59" s="111">
        <f t="shared" si="45"/>
        <v>0.242757</v>
      </c>
      <c r="AD59" s="111">
        <f t="shared" si="45"/>
        <v>0.23256120600000002</v>
      </c>
      <c r="AE59" s="111">
        <f t="shared" si="45"/>
        <v>0.22441536000000001</v>
      </c>
      <c r="AF59" s="111">
        <f t="shared" si="45"/>
        <v>0.21815762400000002</v>
      </c>
      <c r="AG59" s="111">
        <f t="shared" si="45"/>
        <v>0.21195383400000004</v>
      </c>
      <c r="AH59" s="111">
        <f t="shared" si="45"/>
        <v>0.20561517900000029</v>
      </c>
      <c r="AI59" s="111">
        <f t="shared" si="45"/>
        <v>0.20080049850000004</v>
      </c>
      <c r="AJ59" s="111">
        <f t="shared" si="45"/>
        <v>0.19769860350000001</v>
      </c>
      <c r="AK59" s="111">
        <f t="shared" si="45"/>
        <v>0.19314690975000023</v>
      </c>
      <c r="AL59" s="111">
        <f t="shared" si="45"/>
        <v>0.1902945150000003</v>
      </c>
      <c r="AM59" s="111">
        <f t="shared" si="45"/>
        <v>0.18543937500000032</v>
      </c>
      <c r="AN59" s="111">
        <f t="shared" si="45"/>
        <v>0.17721261000000024</v>
      </c>
      <c r="AO59" s="111">
        <f t="shared" si="45"/>
        <v>0.17532450000000052</v>
      </c>
      <c r="AP59" s="111">
        <f t="shared" si="45"/>
        <v>0.17532450000000052</v>
      </c>
      <c r="AQ59" s="111">
        <f t="shared" si="45"/>
        <v>0.17532450000000052</v>
      </c>
      <c r="AR59" s="111">
        <f t="shared" si="45"/>
        <v>0.17532450000000052</v>
      </c>
      <c r="AS59" s="111">
        <f t="shared" si="45"/>
        <v>0.17303179500000029</v>
      </c>
      <c r="AT59" s="111">
        <f t="shared" si="45"/>
        <v>0.17060422500000025</v>
      </c>
      <c r="AU59" s="111">
        <f t="shared" si="45"/>
        <v>0.16817665500000026</v>
      </c>
      <c r="AV59" s="111">
        <f t="shared" si="45"/>
        <v>0.16736746500000027</v>
      </c>
      <c r="AW59" s="111">
        <f t="shared" si="45"/>
        <v>0.16655827500000026</v>
      </c>
      <c r="AX59" s="111">
        <f t="shared" si="45"/>
        <v>0.16561422000000001</v>
      </c>
      <c r="AY59" s="111">
        <f t="shared" si="45"/>
        <v>0.15698286</v>
      </c>
      <c r="AZ59" s="111">
        <f t="shared" si="45"/>
        <v>0.14862123000000002</v>
      </c>
      <c r="BA59" s="111">
        <f t="shared" si="45"/>
        <v>0.14349635999999999</v>
      </c>
      <c r="BB59" s="111">
        <f t="shared" si="45"/>
        <v>0.14106879</v>
      </c>
      <c r="BC59" s="111">
        <f t="shared" si="45"/>
        <v>0.13783202999999997</v>
      </c>
      <c r="BD59" s="111">
        <f t="shared" si="45"/>
        <v>0.13594392000000002</v>
      </c>
      <c r="BE59" s="111">
        <f t="shared" si="45"/>
        <v>0.13486499999999998</v>
      </c>
      <c r="BF59" s="111">
        <f t="shared" si="45"/>
        <v>0.13351634999999998</v>
      </c>
      <c r="BG59" s="111">
        <f t="shared" si="45"/>
        <v>0.13243742999999999</v>
      </c>
      <c r="BH59" s="111">
        <f t="shared" si="45"/>
        <v>0.13108878000000002</v>
      </c>
      <c r="BI59" s="111">
        <f t="shared" si="45"/>
        <v>0.13027959</v>
      </c>
      <c r="BJ59" s="111">
        <f t="shared" si="45"/>
        <v>0.12893094000000002</v>
      </c>
      <c r="BK59" s="111">
        <f t="shared" si="45"/>
        <v>0.12785202000000001</v>
      </c>
      <c r="BL59" s="111">
        <f t="shared" si="45"/>
        <v>0.12650337</v>
      </c>
      <c r="BM59" s="111">
        <f t="shared" si="45"/>
        <v>0.12542444999999999</v>
      </c>
      <c r="BN59" s="111">
        <f t="shared" si="45"/>
        <v>0.12434553</v>
      </c>
      <c r="BO59" s="111">
        <f t="shared" si="45"/>
        <v>0.12326661000000001</v>
      </c>
      <c r="BP59" s="111">
        <f t="shared" si="45"/>
        <v>0.12191796000000001</v>
      </c>
    </row>
    <row r="60" spans="1:68" x14ac:dyDescent="0.3">
      <c r="A60" s="77" t="s">
        <v>144</v>
      </c>
      <c r="B60" s="78" t="s">
        <v>90</v>
      </c>
      <c r="C60" s="78" t="s">
        <v>11</v>
      </c>
      <c r="D60" s="78" t="s">
        <v>198</v>
      </c>
      <c r="E60" s="144" t="s">
        <v>185</v>
      </c>
      <c r="F60" s="78" t="s">
        <v>14</v>
      </c>
      <c r="G60" s="78" t="s">
        <v>14</v>
      </c>
      <c r="H60" s="78" t="s">
        <v>12</v>
      </c>
      <c r="I60" s="78" t="s">
        <v>17</v>
      </c>
      <c r="J60" s="78" t="s">
        <v>17</v>
      </c>
      <c r="K60" s="78" t="s">
        <v>17</v>
      </c>
      <c r="L60" s="78" t="s">
        <v>17</v>
      </c>
      <c r="M60" s="78" t="s">
        <v>17</v>
      </c>
      <c r="N60" s="78">
        <v>2023</v>
      </c>
      <c r="O60" s="78" t="s">
        <v>41</v>
      </c>
      <c r="P60" s="78" t="s">
        <v>41</v>
      </c>
      <c r="Q60" s="78">
        <v>0</v>
      </c>
      <c r="R60" s="78">
        <v>0</v>
      </c>
      <c r="S60" s="78">
        <v>0</v>
      </c>
      <c r="T60" s="106" t="s">
        <v>143</v>
      </c>
      <c r="U60" s="148">
        <v>5.0000000000000001E-3</v>
      </c>
      <c r="V60" s="148">
        <v>7.0000000000000001E-3</v>
      </c>
      <c r="W60" s="148">
        <v>8.9999999999999993E-3</v>
      </c>
      <c r="X60" s="148">
        <v>1.0999999999999999E-2</v>
      </c>
      <c r="Y60" s="148">
        <v>1.4E-2</v>
      </c>
      <c r="Z60" s="148">
        <v>1.6E-2</v>
      </c>
      <c r="AA60" s="148">
        <v>0.02</v>
      </c>
      <c r="AB60" s="148">
        <v>2.52E-2</v>
      </c>
      <c r="AC60" s="148">
        <v>3.2480000000000002E-2</v>
      </c>
      <c r="AD60" s="148">
        <v>4.1599999999999998E-2</v>
      </c>
      <c r="AE60" s="148">
        <v>5.5E-2</v>
      </c>
      <c r="AF60" s="148">
        <v>6.4399999999999999E-2</v>
      </c>
      <c r="AG60" s="148">
        <v>7.1279999999999996E-2</v>
      </c>
      <c r="AH60" s="148">
        <v>7.7280000000000001E-2</v>
      </c>
      <c r="AI60" s="148">
        <v>8.0189999999999997E-2</v>
      </c>
      <c r="AJ60" s="148">
        <v>8.0850000000000005E-2</v>
      </c>
      <c r="AK60" s="148">
        <v>8.0299999999999996E-2</v>
      </c>
      <c r="AL60" s="148">
        <v>7.8750000000000001E-2</v>
      </c>
      <c r="AM60" s="148">
        <v>8.1000000000000003E-2</v>
      </c>
      <c r="AN60" s="148">
        <v>0.1</v>
      </c>
      <c r="AO60" s="148">
        <v>0.115</v>
      </c>
      <c r="AP60" s="148">
        <v>0.127</v>
      </c>
      <c r="AQ60" s="148">
        <v>0.13900000000000001</v>
      </c>
      <c r="AR60" s="148">
        <v>0.14899999999999999</v>
      </c>
      <c r="AS60" s="148">
        <v>0.156</v>
      </c>
      <c r="AT60" s="148">
        <v>0.16200000000000001</v>
      </c>
      <c r="AU60" s="148">
        <v>0.16700000000000001</v>
      </c>
      <c r="AV60" s="148">
        <v>0.17299999999999999</v>
      </c>
      <c r="AW60" s="148">
        <v>0.18</v>
      </c>
      <c r="AX60" s="148">
        <v>0.186</v>
      </c>
      <c r="AY60" s="148">
        <v>0.192</v>
      </c>
      <c r="AZ60" s="148">
        <v>0.19800000000000001</v>
      </c>
      <c r="BA60" s="148">
        <v>0.2</v>
      </c>
      <c r="BB60" s="148">
        <v>0.20300000000000001</v>
      </c>
      <c r="BC60" s="148">
        <v>0.20499999999999999</v>
      </c>
      <c r="BD60" s="148">
        <v>0.20699999999999999</v>
      </c>
      <c r="BE60" s="148">
        <v>0.20899999999999999</v>
      </c>
      <c r="BF60" s="148">
        <v>0.21099999999999999</v>
      </c>
      <c r="BG60" s="148">
        <v>0.21299999999999999</v>
      </c>
      <c r="BH60" s="148">
        <v>0.215</v>
      </c>
      <c r="BI60" s="148">
        <v>0.218</v>
      </c>
      <c r="BJ60" s="148">
        <v>0.22</v>
      </c>
      <c r="BK60" s="148">
        <v>0.222</v>
      </c>
      <c r="BL60" s="148">
        <v>0.224</v>
      </c>
      <c r="BM60" s="148">
        <v>0.22600000000000001</v>
      </c>
      <c r="BN60" s="148">
        <v>0.22800000000000001</v>
      </c>
      <c r="BO60" s="148">
        <v>0.23</v>
      </c>
      <c r="BP60" s="148">
        <v>0.23200000000000001</v>
      </c>
    </row>
    <row r="61" spans="1:68" x14ac:dyDescent="0.3">
      <c r="A61" s="77" t="s">
        <v>144</v>
      </c>
      <c r="B61" s="78" t="s">
        <v>90</v>
      </c>
      <c r="C61" s="78" t="s">
        <v>11</v>
      </c>
      <c r="D61" s="78" t="s">
        <v>197</v>
      </c>
      <c r="E61" s="78" t="s">
        <v>186</v>
      </c>
      <c r="F61" s="78" t="s">
        <v>14</v>
      </c>
      <c r="G61" s="78" t="s">
        <v>14</v>
      </c>
      <c r="H61" s="78" t="s">
        <v>12</v>
      </c>
      <c r="I61" s="78" t="s">
        <v>17</v>
      </c>
      <c r="J61" s="78" t="s">
        <v>17</v>
      </c>
      <c r="K61" s="78" t="s">
        <v>17</v>
      </c>
      <c r="L61" s="78" t="s">
        <v>17</v>
      </c>
      <c r="M61" s="78" t="s">
        <v>17</v>
      </c>
      <c r="N61" s="78">
        <v>2023</v>
      </c>
      <c r="O61" s="78" t="s">
        <v>41</v>
      </c>
      <c r="P61" s="78" t="s">
        <v>41</v>
      </c>
      <c r="Q61" s="78">
        <v>0</v>
      </c>
      <c r="R61" s="78">
        <v>0</v>
      </c>
      <c r="S61" s="78">
        <v>0</v>
      </c>
      <c r="T61" s="106" t="s">
        <v>143</v>
      </c>
      <c r="U61" s="111">
        <v>0</v>
      </c>
      <c r="V61" s="111">
        <v>0</v>
      </c>
      <c r="W61" s="111">
        <v>0</v>
      </c>
      <c r="X61" s="111">
        <v>0</v>
      </c>
      <c r="Y61" s="111">
        <v>0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G61" s="111">
        <v>0</v>
      </c>
      <c r="AH61" s="111">
        <v>0</v>
      </c>
      <c r="AI61" s="111">
        <v>0</v>
      </c>
      <c r="AJ61" s="111">
        <v>0</v>
      </c>
      <c r="AK61" s="111">
        <v>0</v>
      </c>
      <c r="AL61" s="111">
        <v>0</v>
      </c>
      <c r="AM61" s="111">
        <v>0</v>
      </c>
      <c r="AN61" s="111">
        <v>0</v>
      </c>
      <c r="AO61" s="111">
        <v>0</v>
      </c>
      <c r="AP61" s="111">
        <v>0</v>
      </c>
      <c r="AQ61" s="111">
        <v>0</v>
      </c>
      <c r="AR61" s="111">
        <v>0</v>
      </c>
      <c r="AS61" s="111">
        <v>0</v>
      </c>
      <c r="AT61" s="111">
        <v>0</v>
      </c>
      <c r="AU61" s="111">
        <v>0</v>
      </c>
      <c r="AV61" s="111">
        <v>0</v>
      </c>
      <c r="AW61" s="111">
        <v>0</v>
      </c>
      <c r="AX61" s="111">
        <v>0</v>
      </c>
      <c r="AY61" s="111">
        <v>0</v>
      </c>
      <c r="AZ61" s="111">
        <v>0</v>
      </c>
      <c r="BA61" s="111">
        <v>0</v>
      </c>
      <c r="BB61" s="111">
        <v>0</v>
      </c>
      <c r="BC61" s="111">
        <v>0</v>
      </c>
      <c r="BD61" s="111">
        <v>0</v>
      </c>
      <c r="BE61" s="111">
        <v>0</v>
      </c>
      <c r="BF61" s="111">
        <v>0</v>
      </c>
      <c r="BG61" s="111">
        <v>0</v>
      </c>
      <c r="BH61" s="111">
        <v>0</v>
      </c>
      <c r="BI61" s="111">
        <v>0</v>
      </c>
      <c r="BJ61" s="111">
        <v>0</v>
      </c>
      <c r="BK61" s="111">
        <v>0</v>
      </c>
      <c r="BL61" s="111">
        <v>0</v>
      </c>
      <c r="BM61" s="111">
        <v>0</v>
      </c>
      <c r="BN61" s="111">
        <v>0</v>
      </c>
      <c r="BO61" s="111">
        <v>0</v>
      </c>
      <c r="BP61" s="111">
        <v>0</v>
      </c>
    </row>
    <row r="62" spans="1:68" x14ac:dyDescent="0.3">
      <c r="A62" s="77" t="s">
        <v>144</v>
      </c>
      <c r="B62" s="78" t="s">
        <v>90</v>
      </c>
      <c r="C62" s="78" t="s">
        <v>37</v>
      </c>
      <c r="D62" s="78" t="s">
        <v>196</v>
      </c>
      <c r="E62" s="78" t="s">
        <v>187</v>
      </c>
      <c r="F62" s="78" t="s">
        <v>14</v>
      </c>
      <c r="G62" s="78" t="s">
        <v>14</v>
      </c>
      <c r="H62" s="78" t="s">
        <v>12</v>
      </c>
      <c r="I62" s="78" t="s">
        <v>17</v>
      </c>
      <c r="J62" s="78" t="s">
        <v>17</v>
      </c>
      <c r="K62" s="78" t="s">
        <v>17</v>
      </c>
      <c r="L62" s="78" t="s">
        <v>17</v>
      </c>
      <c r="M62" s="78" t="s">
        <v>17</v>
      </c>
      <c r="N62" s="78">
        <v>2023</v>
      </c>
      <c r="O62" s="78" t="s">
        <v>41</v>
      </c>
      <c r="P62" s="78" t="s">
        <v>41</v>
      </c>
      <c r="Q62" s="78">
        <f t="shared" ref="Q62:S62" si="46">(1-SUM(Q44:Q45))*0.95</f>
        <v>0.88255000000000006</v>
      </c>
      <c r="R62" s="78">
        <f t="shared" si="46"/>
        <v>0.86260000000000003</v>
      </c>
      <c r="S62" s="78">
        <f t="shared" si="46"/>
        <v>0.7923</v>
      </c>
      <c r="T62" s="106" t="s">
        <v>143</v>
      </c>
      <c r="U62" s="111">
        <f>(1-SUM(U44:U45))*0.999</f>
        <v>0.999</v>
      </c>
      <c r="V62" s="111">
        <f t="shared" ref="V62" si="47">(1-SUM(V44:V45))*0.999</f>
        <v>0.999</v>
      </c>
      <c r="W62" s="111">
        <f t="shared" ref="W62:BP62" si="48">(1-SUM(W44:W45))*0.999999999999999</f>
        <v>0.998999999999999</v>
      </c>
      <c r="X62" s="111">
        <f t="shared" si="48"/>
        <v>0.997999999999999</v>
      </c>
      <c r="Y62" s="111">
        <f t="shared" si="48"/>
        <v>0.99749999999999905</v>
      </c>
      <c r="Z62" s="111">
        <f t="shared" si="48"/>
        <v>0.995999999999999</v>
      </c>
      <c r="AA62" s="111">
        <f t="shared" si="48"/>
        <v>0.994999999999999</v>
      </c>
      <c r="AB62" s="111">
        <f t="shared" si="48"/>
        <v>0.99299999999999899</v>
      </c>
      <c r="AC62" s="111">
        <f t="shared" si="48"/>
        <v>0.99199999999999899</v>
      </c>
      <c r="AD62" s="111">
        <f t="shared" si="48"/>
        <v>0.98999999999999899</v>
      </c>
      <c r="AE62" s="111">
        <f t="shared" si="48"/>
        <v>0.98899999999999899</v>
      </c>
      <c r="AF62" s="111">
        <f t="shared" si="48"/>
        <v>0.98799999999999899</v>
      </c>
      <c r="AG62" s="111">
        <f t="shared" si="48"/>
        <v>0.98599999999999899</v>
      </c>
      <c r="AH62" s="111">
        <f t="shared" si="48"/>
        <v>0.97699999999999898</v>
      </c>
      <c r="AI62" s="111">
        <f t="shared" si="48"/>
        <v>0.96699999999999897</v>
      </c>
      <c r="AJ62" s="111">
        <f t="shared" si="48"/>
        <v>0.95699999999999896</v>
      </c>
      <c r="AK62" s="111">
        <f t="shared" si="48"/>
        <v>0.94599999999999895</v>
      </c>
      <c r="AL62" s="111">
        <f t="shared" si="48"/>
        <v>0.94012499999999921</v>
      </c>
      <c r="AM62" s="111">
        <f t="shared" si="48"/>
        <v>0.93912499999999921</v>
      </c>
      <c r="AN62" s="111">
        <f t="shared" si="48"/>
        <v>0.93812499999999921</v>
      </c>
      <c r="AO62" s="111">
        <f t="shared" si="48"/>
        <v>0.93612499999999921</v>
      </c>
      <c r="AP62" s="111">
        <f t="shared" si="48"/>
        <v>0.93412499999999921</v>
      </c>
      <c r="AQ62" s="111">
        <f t="shared" si="48"/>
        <v>0.9301249999999992</v>
      </c>
      <c r="AR62" s="111">
        <f t="shared" si="48"/>
        <v>0.9271249999999992</v>
      </c>
      <c r="AS62" s="111">
        <f t="shared" si="48"/>
        <v>0.9221249999999992</v>
      </c>
      <c r="AT62" s="111">
        <f t="shared" si="48"/>
        <v>0.91912499999999919</v>
      </c>
      <c r="AU62" s="111">
        <f t="shared" si="48"/>
        <v>0.91512499999999919</v>
      </c>
      <c r="AV62" s="111">
        <f t="shared" si="48"/>
        <v>0.90999999999999914</v>
      </c>
      <c r="AW62" s="111">
        <f t="shared" si="48"/>
        <v>0.90399999999999914</v>
      </c>
      <c r="AX62" s="111">
        <f t="shared" si="48"/>
        <v>0.89699999999999913</v>
      </c>
      <c r="AY62" s="111">
        <f t="shared" si="48"/>
        <v>0.88999999999999913</v>
      </c>
      <c r="AZ62" s="111">
        <f t="shared" si="48"/>
        <v>0.88399999999999912</v>
      </c>
      <c r="BA62" s="111">
        <f t="shared" si="48"/>
        <v>0.87599999999999911</v>
      </c>
      <c r="BB62" s="111">
        <f t="shared" si="48"/>
        <v>0.86999999999999911</v>
      </c>
      <c r="BC62" s="111">
        <f t="shared" si="48"/>
        <v>0.8639999999999991</v>
      </c>
      <c r="BD62" s="111">
        <f t="shared" si="48"/>
        <v>0.8569999999999991</v>
      </c>
      <c r="BE62" s="111">
        <f t="shared" si="48"/>
        <v>0.85499999999999909</v>
      </c>
      <c r="BF62" s="111">
        <f t="shared" si="48"/>
        <v>0.85299999999999909</v>
      </c>
      <c r="BG62" s="111">
        <f t="shared" si="48"/>
        <v>0.85099999999999909</v>
      </c>
      <c r="BH62" s="111">
        <f t="shared" si="48"/>
        <v>0.84899999999999909</v>
      </c>
      <c r="BI62" s="111">
        <f t="shared" si="48"/>
        <v>0.84699999999999909</v>
      </c>
      <c r="BJ62" s="111">
        <f t="shared" si="48"/>
        <v>0.84499999999999909</v>
      </c>
      <c r="BK62" s="111">
        <f t="shared" si="48"/>
        <v>0.84299999999999908</v>
      </c>
      <c r="BL62" s="111">
        <f t="shared" si="48"/>
        <v>0.84199999999999908</v>
      </c>
      <c r="BM62" s="111">
        <f t="shared" si="48"/>
        <v>0.83999999999999908</v>
      </c>
      <c r="BN62" s="111">
        <f t="shared" si="48"/>
        <v>0.83799999999999908</v>
      </c>
      <c r="BO62" s="111">
        <f t="shared" si="48"/>
        <v>0.83599999999999908</v>
      </c>
      <c r="BP62" s="111">
        <f t="shared" si="48"/>
        <v>0.83399999999999919</v>
      </c>
    </row>
    <row r="63" spans="1:68" x14ac:dyDescent="0.3">
      <c r="A63" s="77" t="s">
        <v>144</v>
      </c>
      <c r="B63" s="78" t="s">
        <v>90</v>
      </c>
      <c r="C63" s="78" t="s">
        <v>166</v>
      </c>
      <c r="D63" s="78" t="s">
        <v>192</v>
      </c>
      <c r="E63" s="78" t="s">
        <v>188</v>
      </c>
      <c r="F63" s="78" t="s">
        <v>14</v>
      </c>
      <c r="G63" s="78" t="s">
        <v>14</v>
      </c>
      <c r="H63" s="78" t="s">
        <v>12</v>
      </c>
      <c r="I63" s="78" t="s">
        <v>17</v>
      </c>
      <c r="J63" s="78" t="s">
        <v>17</v>
      </c>
      <c r="K63" s="78" t="s">
        <v>17</v>
      </c>
      <c r="L63" s="78" t="s">
        <v>17</v>
      </c>
      <c r="M63" s="78" t="s">
        <v>17</v>
      </c>
      <c r="N63" s="78">
        <v>2023</v>
      </c>
      <c r="O63" s="78" t="s">
        <v>41</v>
      </c>
      <c r="P63" s="78" t="s">
        <v>41</v>
      </c>
      <c r="Q63" s="78">
        <f t="shared" ref="Q63:S63" si="49">(1-Q47)*0.95*0.34</f>
        <v>0.31331000000000003</v>
      </c>
      <c r="R63" s="78">
        <f t="shared" si="49"/>
        <v>0.29070000000000001</v>
      </c>
      <c r="S63" s="78">
        <f t="shared" si="49"/>
        <v>0.1938</v>
      </c>
      <c r="T63" s="106" t="s">
        <v>143</v>
      </c>
      <c r="U63" s="111">
        <f>(1-U47)*0.9999*0.34</f>
        <v>0.33792620400000001</v>
      </c>
      <c r="V63" s="111">
        <f t="shared" ref="V63:BP63" si="50">(1-V47)*0.9999*0.34</f>
        <v>0.33758623800000004</v>
      </c>
      <c r="W63" s="111">
        <f t="shared" si="50"/>
        <v>0.33758623800000004</v>
      </c>
      <c r="X63" s="111">
        <f t="shared" si="50"/>
        <v>0.33724627200000001</v>
      </c>
      <c r="Y63" s="111">
        <f t="shared" si="50"/>
        <v>0.33656634000000002</v>
      </c>
      <c r="Z63" s="111">
        <f t="shared" si="50"/>
        <v>0.33452654400000004</v>
      </c>
      <c r="AA63" s="111">
        <f t="shared" si="50"/>
        <v>0.33316667999999999</v>
      </c>
      <c r="AB63" s="111">
        <f t="shared" si="50"/>
        <v>0.32976702000000002</v>
      </c>
      <c r="AC63" s="111">
        <f t="shared" si="50"/>
        <v>0.32840715600000003</v>
      </c>
      <c r="AD63" s="111">
        <f t="shared" si="50"/>
        <v>0.32704729199999999</v>
      </c>
      <c r="AE63" s="111">
        <f t="shared" si="50"/>
        <v>0.325687428</v>
      </c>
      <c r="AF63" s="111">
        <f t="shared" si="50"/>
        <v>0.32432756400000001</v>
      </c>
      <c r="AG63" s="111">
        <f t="shared" si="50"/>
        <v>0.32296770000000002</v>
      </c>
      <c r="AH63" s="111">
        <f t="shared" si="50"/>
        <v>0.31956804</v>
      </c>
      <c r="AI63" s="111">
        <f t="shared" si="50"/>
        <v>0.31616837999999997</v>
      </c>
      <c r="AJ63" s="111">
        <f t="shared" si="50"/>
        <v>0.31276872000000006</v>
      </c>
      <c r="AK63" s="111">
        <f t="shared" si="50"/>
        <v>0.30936906000000003</v>
      </c>
      <c r="AL63" s="111">
        <f t="shared" si="50"/>
        <v>0.3059694</v>
      </c>
      <c r="AM63" s="111">
        <f t="shared" si="50"/>
        <v>0.28931106600000001</v>
      </c>
      <c r="AN63" s="111">
        <f t="shared" si="50"/>
        <v>0.27265273200000006</v>
      </c>
      <c r="AO63" s="111">
        <f t="shared" si="50"/>
        <v>0.26262373500000036</v>
      </c>
      <c r="AP63" s="111">
        <f t="shared" si="50"/>
        <v>0.26262373500000036</v>
      </c>
      <c r="AQ63" s="111">
        <f t="shared" si="50"/>
        <v>0.26262373500000036</v>
      </c>
      <c r="AR63" s="111">
        <f t="shared" si="50"/>
        <v>0.26262373500000036</v>
      </c>
      <c r="AS63" s="111">
        <f t="shared" si="50"/>
        <v>0.26262373500000036</v>
      </c>
      <c r="AT63" s="111">
        <f t="shared" si="50"/>
        <v>0.26262373500000036</v>
      </c>
      <c r="AU63" s="111">
        <f t="shared" si="50"/>
        <v>0.26262373500000036</v>
      </c>
      <c r="AV63" s="111">
        <f t="shared" si="50"/>
        <v>0.26262373500000036</v>
      </c>
      <c r="AW63" s="111">
        <f t="shared" si="50"/>
        <v>0.26262373500000036</v>
      </c>
      <c r="AX63" s="111">
        <f t="shared" si="50"/>
        <v>0.26262373500000036</v>
      </c>
      <c r="AY63" s="111">
        <f t="shared" si="50"/>
        <v>0.24953504400000001</v>
      </c>
      <c r="AZ63" s="111">
        <f t="shared" si="50"/>
        <v>0.23423657400000003</v>
      </c>
      <c r="BA63" s="111">
        <f t="shared" si="50"/>
        <v>0.23117688</v>
      </c>
      <c r="BB63" s="111">
        <f t="shared" si="50"/>
        <v>0.22777721999999997</v>
      </c>
      <c r="BC63" s="111">
        <f t="shared" si="50"/>
        <v>0.22437755999999998</v>
      </c>
      <c r="BD63" s="111">
        <f t="shared" si="50"/>
        <v>0.22097790000000003</v>
      </c>
      <c r="BE63" s="111">
        <f t="shared" si="50"/>
        <v>0.21961803600000004</v>
      </c>
      <c r="BF63" s="111">
        <f t="shared" si="50"/>
        <v>0.21825817200000003</v>
      </c>
      <c r="BG63" s="111">
        <f t="shared" si="50"/>
        <v>0.21655834200000001</v>
      </c>
      <c r="BH63" s="111">
        <f t="shared" si="50"/>
        <v>0.21519847800000003</v>
      </c>
      <c r="BI63" s="111">
        <f t="shared" si="50"/>
        <v>0.21383861400000004</v>
      </c>
      <c r="BJ63" s="111">
        <f t="shared" si="50"/>
        <v>0.21247875000000002</v>
      </c>
      <c r="BK63" s="111">
        <f t="shared" si="50"/>
        <v>0.21111888600000003</v>
      </c>
      <c r="BL63" s="111">
        <f t="shared" si="50"/>
        <v>0.20975902200000004</v>
      </c>
      <c r="BM63" s="111">
        <f t="shared" si="50"/>
        <v>0.208059192</v>
      </c>
      <c r="BN63" s="111">
        <f t="shared" si="50"/>
        <v>0.20669932800000002</v>
      </c>
      <c r="BO63" s="111">
        <f t="shared" si="50"/>
        <v>0.20533946400000003</v>
      </c>
      <c r="BP63" s="111">
        <f t="shared" si="50"/>
        <v>0.20397960000000001</v>
      </c>
    </row>
    <row r="64" spans="1:68" x14ac:dyDescent="0.3">
      <c r="A64" s="77" t="s">
        <v>144</v>
      </c>
      <c r="B64" s="78" t="s">
        <v>90</v>
      </c>
      <c r="C64" s="78" t="s">
        <v>166</v>
      </c>
      <c r="D64" s="78" t="s">
        <v>193</v>
      </c>
      <c r="E64" s="78" t="s">
        <v>189</v>
      </c>
      <c r="F64" s="78" t="s">
        <v>14</v>
      </c>
      <c r="G64" s="78" t="s">
        <v>14</v>
      </c>
      <c r="H64" s="78" t="s">
        <v>12</v>
      </c>
      <c r="I64" s="78" t="s">
        <v>17</v>
      </c>
      <c r="J64" s="78" t="s">
        <v>17</v>
      </c>
      <c r="K64" s="78" t="s">
        <v>17</v>
      </c>
      <c r="L64" s="78" t="s">
        <v>17</v>
      </c>
      <c r="M64" s="78" t="s">
        <v>17</v>
      </c>
      <c r="N64" s="78">
        <v>2023</v>
      </c>
      <c r="O64" s="78" t="s">
        <v>41</v>
      </c>
      <c r="P64" s="78" t="s">
        <v>41</v>
      </c>
      <c r="Q64" s="78">
        <f t="shared" ref="Q64:S64" si="51">(1-Q47)*0.95*0.66</f>
        <v>0.60819000000000001</v>
      </c>
      <c r="R64" s="78">
        <f t="shared" si="51"/>
        <v>0.56430000000000002</v>
      </c>
      <c r="S64" s="78">
        <f t="shared" si="51"/>
        <v>0.37619999999999998</v>
      </c>
      <c r="T64" s="106" t="s">
        <v>143</v>
      </c>
      <c r="U64" s="111">
        <f>(1-U47)*0.999*0.66</f>
        <v>0.65538395999999999</v>
      </c>
      <c r="V64" s="111">
        <f t="shared" ref="V64:BP64" si="52">(1-V47)*0.999*0.66</f>
        <v>0.65472461999999998</v>
      </c>
      <c r="W64" s="111">
        <f t="shared" si="52"/>
        <v>0.65472461999999998</v>
      </c>
      <c r="X64" s="111">
        <f t="shared" si="52"/>
        <v>0.65406528000000008</v>
      </c>
      <c r="Y64" s="111">
        <f t="shared" si="52"/>
        <v>0.65274659999999995</v>
      </c>
      <c r="Z64" s="111">
        <f t="shared" si="52"/>
        <v>0.64879056000000002</v>
      </c>
      <c r="AA64" s="111">
        <f t="shared" si="52"/>
        <v>0.64615319999999998</v>
      </c>
      <c r="AB64" s="111">
        <f t="shared" si="52"/>
        <v>0.63955980000000001</v>
      </c>
      <c r="AC64" s="111">
        <f t="shared" si="52"/>
        <v>0.63692243999999998</v>
      </c>
      <c r="AD64" s="111">
        <f t="shared" si="52"/>
        <v>0.63428507999999995</v>
      </c>
      <c r="AE64" s="111">
        <f t="shared" si="52"/>
        <v>0.63164772000000002</v>
      </c>
      <c r="AF64" s="111">
        <f t="shared" si="52"/>
        <v>0.62901035999999999</v>
      </c>
      <c r="AG64" s="111">
        <f t="shared" si="52"/>
        <v>0.62637299999999996</v>
      </c>
      <c r="AH64" s="111">
        <f t="shared" si="52"/>
        <v>0.61977959999999999</v>
      </c>
      <c r="AI64" s="111">
        <f t="shared" si="52"/>
        <v>0.61318620000000001</v>
      </c>
      <c r="AJ64" s="111">
        <f t="shared" si="52"/>
        <v>0.60659280000000004</v>
      </c>
      <c r="AK64" s="111">
        <f t="shared" si="52"/>
        <v>0.59999940000000007</v>
      </c>
      <c r="AL64" s="111">
        <f t="shared" si="52"/>
        <v>0.59340599999999999</v>
      </c>
      <c r="AM64" s="111">
        <f t="shared" si="52"/>
        <v>0.56109834000000003</v>
      </c>
      <c r="AN64" s="111">
        <f t="shared" si="52"/>
        <v>0.52879068000000007</v>
      </c>
      <c r="AO64" s="111">
        <f t="shared" si="52"/>
        <v>0.50934015000000066</v>
      </c>
      <c r="AP64" s="111">
        <f t="shared" si="52"/>
        <v>0.50934015000000066</v>
      </c>
      <c r="AQ64" s="111">
        <f t="shared" si="52"/>
        <v>0.50934015000000066</v>
      </c>
      <c r="AR64" s="111">
        <f t="shared" si="52"/>
        <v>0.50934015000000066</v>
      </c>
      <c r="AS64" s="111">
        <f t="shared" si="52"/>
        <v>0.50934015000000066</v>
      </c>
      <c r="AT64" s="111">
        <f t="shared" si="52"/>
        <v>0.50934015000000066</v>
      </c>
      <c r="AU64" s="111">
        <f t="shared" si="52"/>
        <v>0.50934015000000066</v>
      </c>
      <c r="AV64" s="111">
        <f t="shared" si="52"/>
        <v>0.50934015000000066</v>
      </c>
      <c r="AW64" s="111">
        <f t="shared" si="52"/>
        <v>0.50934015000000066</v>
      </c>
      <c r="AX64" s="111">
        <f t="shared" si="52"/>
        <v>0.50934015000000066</v>
      </c>
      <c r="AY64" s="111">
        <f t="shared" si="52"/>
        <v>0.48395556000000001</v>
      </c>
      <c r="AZ64" s="111">
        <f t="shared" si="52"/>
        <v>0.45428526000000002</v>
      </c>
      <c r="BA64" s="111">
        <f t="shared" si="52"/>
        <v>0.44835119999999995</v>
      </c>
      <c r="BB64" s="111">
        <f t="shared" si="52"/>
        <v>0.44175780000000003</v>
      </c>
      <c r="BC64" s="111">
        <f t="shared" si="52"/>
        <v>0.43516439999999995</v>
      </c>
      <c r="BD64" s="111">
        <f t="shared" si="52"/>
        <v>0.42857100000000004</v>
      </c>
      <c r="BE64" s="111">
        <f t="shared" si="52"/>
        <v>0.42593364</v>
      </c>
      <c r="BF64" s="111">
        <f t="shared" si="52"/>
        <v>0.42329628000000002</v>
      </c>
      <c r="BG64" s="111">
        <f t="shared" si="52"/>
        <v>0.41999958000000004</v>
      </c>
      <c r="BH64" s="111">
        <f t="shared" si="52"/>
        <v>0.41736222000000001</v>
      </c>
      <c r="BI64" s="111">
        <f t="shared" si="52"/>
        <v>0.41472486000000003</v>
      </c>
      <c r="BJ64" s="111">
        <f t="shared" si="52"/>
        <v>0.41208750000000005</v>
      </c>
      <c r="BK64" s="111">
        <f t="shared" si="52"/>
        <v>0.40945014000000002</v>
      </c>
      <c r="BL64" s="111">
        <f t="shared" si="52"/>
        <v>0.40681278000000004</v>
      </c>
      <c r="BM64" s="111">
        <f t="shared" si="52"/>
        <v>0.40351608000000005</v>
      </c>
      <c r="BN64" s="111">
        <f t="shared" si="52"/>
        <v>0.40087871999999997</v>
      </c>
      <c r="BO64" s="111">
        <f t="shared" si="52"/>
        <v>0.39824135999999999</v>
      </c>
      <c r="BP64" s="111">
        <f t="shared" si="52"/>
        <v>0.39560399999999996</v>
      </c>
    </row>
    <row r="65" spans="1:68" x14ac:dyDescent="0.3">
      <c r="A65" s="77" t="s">
        <v>144</v>
      </c>
      <c r="B65" s="78" t="s">
        <v>90</v>
      </c>
      <c r="C65" s="78" t="s">
        <v>10</v>
      </c>
      <c r="D65" s="78" t="s">
        <v>332</v>
      </c>
      <c r="E65" s="150" t="s">
        <v>333</v>
      </c>
      <c r="F65" s="78" t="s">
        <v>14</v>
      </c>
      <c r="G65" s="78" t="s">
        <v>14</v>
      </c>
      <c r="H65" s="78" t="s">
        <v>12</v>
      </c>
      <c r="I65" s="78" t="s">
        <v>17</v>
      </c>
      <c r="J65" s="78" t="s">
        <v>17</v>
      </c>
      <c r="K65" s="78" t="s">
        <v>17</v>
      </c>
      <c r="L65" s="78" t="s">
        <v>17</v>
      </c>
      <c r="M65" s="78" t="s">
        <v>17</v>
      </c>
      <c r="N65" s="78">
        <v>2023</v>
      </c>
      <c r="O65" s="78" t="s">
        <v>41</v>
      </c>
      <c r="P65" s="78">
        <v>0</v>
      </c>
      <c r="Q65" s="78">
        <v>0</v>
      </c>
      <c r="R65" s="78">
        <v>0</v>
      </c>
      <c r="S65" s="78">
        <v>0</v>
      </c>
      <c r="T65" s="106" t="s">
        <v>143</v>
      </c>
      <c r="U65" s="148">
        <v>6.4516129032258064E-3</v>
      </c>
      <c r="V65" s="148">
        <v>6.4516129032258064E-3</v>
      </c>
      <c r="W65" s="148">
        <v>6.4516129032258064E-3</v>
      </c>
      <c r="X65" s="148">
        <v>6.4516129032258064E-3</v>
      </c>
      <c r="Y65" s="148">
        <v>6.4516129032258064E-3</v>
      </c>
      <c r="Z65" s="148">
        <v>6.4516129032258064E-3</v>
      </c>
      <c r="AA65" s="148">
        <v>6.4516129032258064E-3</v>
      </c>
      <c r="AB65" s="148">
        <v>6.4516129032258064E-3</v>
      </c>
      <c r="AC65" s="148">
        <v>6.4516129032258064E-3</v>
      </c>
      <c r="AD65" s="148">
        <v>6.4516129032258064E-3</v>
      </c>
      <c r="AE65" s="148">
        <v>6.4516129032258064E-3</v>
      </c>
      <c r="AF65" s="148">
        <v>6.4516129032258064E-3</v>
      </c>
      <c r="AG65" s="148">
        <v>6.4516129032258064E-3</v>
      </c>
      <c r="AH65" s="148">
        <v>6.4516129032258064E-3</v>
      </c>
      <c r="AI65" s="148">
        <v>6.4516129032258064E-3</v>
      </c>
      <c r="AJ65" s="148">
        <v>6.4516129032258064E-3</v>
      </c>
      <c r="AK65" s="148">
        <v>6.4516129032258064E-3</v>
      </c>
      <c r="AL65" s="148">
        <v>6.4516129032258064E-3</v>
      </c>
      <c r="AM65" s="148">
        <v>6.4516129032258064E-3</v>
      </c>
      <c r="AN65" s="148">
        <v>6.4516129032258064E-3</v>
      </c>
      <c r="AO65" s="148">
        <v>6.4516129032258064E-3</v>
      </c>
      <c r="AP65" s="148">
        <v>1.2903225806451613E-2</v>
      </c>
      <c r="AQ65" s="148">
        <v>1.9354838709677417E-2</v>
      </c>
      <c r="AR65" s="148">
        <v>2.709677419354839E-2</v>
      </c>
      <c r="AS65" s="148">
        <v>3.8967741935483802E-2</v>
      </c>
      <c r="AT65" s="148">
        <v>4.9843870967741927E-2</v>
      </c>
      <c r="AU65" s="148">
        <v>6.1900561290322578E-2</v>
      </c>
      <c r="AV65" s="148">
        <v>7.5395056290322587E-2</v>
      </c>
      <c r="AW65" s="148">
        <v>9.4465185110483865E-2</v>
      </c>
      <c r="AX65" s="148">
        <v>0.11624645840453356</v>
      </c>
      <c r="AY65" s="148">
        <v>0.14288894216400774</v>
      </c>
      <c r="AZ65" s="148">
        <v>0.16420809298671291</v>
      </c>
      <c r="BA65" s="148">
        <v>0.18211237922312387</v>
      </c>
      <c r="BB65" s="148">
        <v>0.19967788351315546</v>
      </c>
      <c r="BC65" s="148">
        <v>0.21307440229467225</v>
      </c>
      <c r="BD65" s="148">
        <v>0.22338445173627031</v>
      </c>
      <c r="BE65" s="148">
        <v>0.23241698199013872</v>
      </c>
      <c r="BF65" s="148">
        <v>0.23950072128435484</v>
      </c>
      <c r="BG65" s="148">
        <v>0.24839707786954388</v>
      </c>
      <c r="BH65" s="148">
        <v>0.25756064806054901</v>
      </c>
      <c r="BI65" s="148">
        <v>0.26652570047813035</v>
      </c>
      <c r="BJ65" s="148">
        <v>0.27484313944138838</v>
      </c>
      <c r="BK65" s="148">
        <v>0.28341094305339226</v>
      </c>
      <c r="BL65" s="148">
        <v>0.28694487543741931</v>
      </c>
      <c r="BM65" s="148">
        <v>0.29036798929106516</v>
      </c>
      <c r="BN65" s="148">
        <v>0.29367947517749093</v>
      </c>
      <c r="BO65" s="148">
        <v>0.29687851833595158</v>
      </c>
      <c r="BP65" s="148">
        <v>0.29954227440321418</v>
      </c>
    </row>
    <row r="66" spans="1:68" x14ac:dyDescent="0.3">
      <c r="A66" s="77" t="s">
        <v>144</v>
      </c>
      <c r="B66" s="78" t="s">
        <v>90</v>
      </c>
      <c r="C66" s="78" t="s">
        <v>10</v>
      </c>
      <c r="D66" s="147" t="s">
        <v>194</v>
      </c>
      <c r="E66" s="78" t="s">
        <v>190</v>
      </c>
      <c r="F66" s="78" t="s">
        <v>14</v>
      </c>
      <c r="G66" s="78" t="s">
        <v>14</v>
      </c>
      <c r="H66" s="78" t="s">
        <v>12</v>
      </c>
      <c r="I66" s="78" t="s">
        <v>17</v>
      </c>
      <c r="J66" s="78" t="s">
        <v>17</v>
      </c>
      <c r="K66" s="78" t="s">
        <v>17</v>
      </c>
      <c r="L66" s="78" t="s">
        <v>17</v>
      </c>
      <c r="M66" s="78" t="s">
        <v>17</v>
      </c>
      <c r="N66" s="78">
        <v>2023</v>
      </c>
      <c r="O66" s="78" t="s">
        <v>41</v>
      </c>
      <c r="P66" s="78" t="s">
        <v>41</v>
      </c>
      <c r="Q66" s="78" t="s">
        <v>41</v>
      </c>
      <c r="R66" s="78" t="s">
        <v>41</v>
      </c>
      <c r="S66" s="78">
        <f t="shared" ref="S66" si="53">(1-S39)*0.9</f>
        <v>5.4899999999999949E-2</v>
      </c>
      <c r="T66" s="106" t="s">
        <v>143</v>
      </c>
      <c r="U66" s="111">
        <f>(1-U39-U65)*0.999</f>
        <v>0.99152361290322577</v>
      </c>
      <c r="V66" s="111">
        <f t="shared" ref="V66:BP66" si="54">(1-V39-V65)*0.999</f>
        <v>0.99152361290322577</v>
      </c>
      <c r="W66" s="111">
        <f t="shared" si="54"/>
        <v>0.99152361290322577</v>
      </c>
      <c r="X66" s="111">
        <f t="shared" si="54"/>
        <v>0.99152361290322577</v>
      </c>
      <c r="Y66" s="111">
        <f t="shared" si="54"/>
        <v>0.99152361290322577</v>
      </c>
      <c r="Z66" s="111">
        <f t="shared" si="54"/>
        <v>0.99152361290322577</v>
      </c>
      <c r="AA66" s="111">
        <f t="shared" si="54"/>
        <v>0.99152361290322577</v>
      </c>
      <c r="AB66" s="111">
        <f t="shared" si="54"/>
        <v>0.99152361290322577</v>
      </c>
      <c r="AC66" s="111">
        <f t="shared" si="54"/>
        <v>0.99152361290322577</v>
      </c>
      <c r="AD66" s="111">
        <f t="shared" si="54"/>
        <v>0.99152361290322577</v>
      </c>
      <c r="AE66" s="111">
        <f t="shared" si="54"/>
        <v>0.99152361290322577</v>
      </c>
      <c r="AF66" s="111">
        <f t="shared" si="54"/>
        <v>0.99152361290322577</v>
      </c>
      <c r="AG66" s="111">
        <f t="shared" si="54"/>
        <v>0.99152361290322577</v>
      </c>
      <c r="AH66" s="111">
        <f t="shared" si="54"/>
        <v>0.99152361290322577</v>
      </c>
      <c r="AI66" s="111">
        <f t="shared" si="54"/>
        <v>0.99152361290322577</v>
      </c>
      <c r="AJ66" s="111">
        <f t="shared" si="54"/>
        <v>0.99152361290322577</v>
      </c>
      <c r="AK66" s="111">
        <f t="shared" si="54"/>
        <v>0.99152361290322577</v>
      </c>
      <c r="AL66" s="111">
        <f t="shared" si="54"/>
        <v>0.99152361290322577</v>
      </c>
      <c r="AM66" s="111">
        <f t="shared" si="54"/>
        <v>0.99152361290322577</v>
      </c>
      <c r="AN66" s="111">
        <f t="shared" si="54"/>
        <v>0.99152361290322577</v>
      </c>
      <c r="AO66" s="111">
        <f t="shared" si="54"/>
        <v>0.99152361290322577</v>
      </c>
      <c r="AP66" s="111">
        <f t="shared" si="54"/>
        <v>0.98417612903225804</v>
      </c>
      <c r="AQ66" s="111">
        <f t="shared" si="54"/>
        <v>0.97450838709677412</v>
      </c>
      <c r="AR66" s="111">
        <f t="shared" si="54"/>
        <v>0.95904</v>
      </c>
      <c r="AS66" s="111">
        <f t="shared" si="54"/>
        <v>0.93429058064516135</v>
      </c>
      <c r="AT66" s="111">
        <f t="shared" si="54"/>
        <v>0.91311306967741934</v>
      </c>
      <c r="AU66" s="111">
        <f t="shared" si="54"/>
        <v>0.88817811346451603</v>
      </c>
      <c r="AV66" s="111">
        <f t="shared" si="54"/>
        <v>0.85694864516129088</v>
      </c>
      <c r="AW66" s="111">
        <f t="shared" si="54"/>
        <v>0.82178384516129099</v>
      </c>
      <c r="AX66" s="111">
        <f t="shared" si="54"/>
        <v>0.78295819354838769</v>
      </c>
      <c r="AY66" s="111">
        <f t="shared" si="54"/>
        <v>0.73990451612903285</v>
      </c>
      <c r="AZ66" s="111">
        <f t="shared" si="54"/>
        <v>0.70200696774193616</v>
      </c>
      <c r="BA66" s="111">
        <f t="shared" si="54"/>
        <v>0.66735778064516194</v>
      </c>
      <c r="BB66" s="111">
        <f t="shared" si="54"/>
        <v>0.63126487741935555</v>
      </c>
      <c r="BC66" s="111">
        <f t="shared" si="54"/>
        <v>0.59915508387096839</v>
      </c>
      <c r="BD66" s="111">
        <f t="shared" si="54"/>
        <v>0.56994561290322654</v>
      </c>
      <c r="BE66" s="111">
        <f t="shared" si="54"/>
        <v>0.54100683870967814</v>
      </c>
      <c r="BF66" s="111">
        <f t="shared" si="54"/>
        <v>0.5146461290322587</v>
      </c>
      <c r="BG66" s="111">
        <f t="shared" si="54"/>
        <v>0.48628741935483932</v>
      </c>
      <c r="BH66" s="111">
        <f t="shared" si="54"/>
        <v>0.45663967741935546</v>
      </c>
      <c r="BI66" s="111">
        <f t="shared" si="54"/>
        <v>0.42699193548387165</v>
      </c>
      <c r="BJ66" s="111">
        <f t="shared" si="54"/>
        <v>0.39863322580645216</v>
      </c>
      <c r="BK66" s="111">
        <f t="shared" si="54"/>
        <v>0.36898548387096836</v>
      </c>
      <c r="BL66" s="111">
        <f t="shared" si="54"/>
        <v>0.35351709677419435</v>
      </c>
      <c r="BM66" s="111">
        <f t="shared" si="54"/>
        <v>0.33804870967741996</v>
      </c>
      <c r="BN66" s="111">
        <f t="shared" si="54"/>
        <v>0.32258032258064578</v>
      </c>
      <c r="BO66" s="111">
        <f t="shared" si="54"/>
        <v>0.30711193548387172</v>
      </c>
      <c r="BP66" s="111">
        <f t="shared" si="54"/>
        <v>0.29293258064516198</v>
      </c>
    </row>
    <row r="67" spans="1:68" x14ac:dyDescent="0.3">
      <c r="A67" s="77" t="s">
        <v>144</v>
      </c>
      <c r="B67" s="78" t="s">
        <v>90</v>
      </c>
      <c r="C67" s="78" t="s">
        <v>11</v>
      </c>
      <c r="D67" s="78" t="s">
        <v>331</v>
      </c>
      <c r="E67" s="144" t="s">
        <v>330</v>
      </c>
      <c r="F67" s="78" t="s">
        <v>14</v>
      </c>
      <c r="G67" s="78" t="s">
        <v>14</v>
      </c>
      <c r="H67" s="78" t="s">
        <v>12</v>
      </c>
      <c r="I67" s="78" t="s">
        <v>17</v>
      </c>
      <c r="J67" s="78" t="s">
        <v>17</v>
      </c>
      <c r="K67" s="78" t="s">
        <v>17</v>
      </c>
      <c r="L67" s="78" t="s">
        <v>17</v>
      </c>
      <c r="M67" s="78" t="s">
        <v>17</v>
      </c>
      <c r="N67" s="78">
        <v>2023</v>
      </c>
      <c r="O67" s="78" t="s">
        <v>41</v>
      </c>
      <c r="P67" s="78">
        <v>0</v>
      </c>
      <c r="Q67" s="78">
        <v>0</v>
      </c>
      <c r="R67" s="78">
        <v>0</v>
      </c>
      <c r="S67" s="78">
        <v>0</v>
      </c>
      <c r="T67" s="106" t="s">
        <v>143</v>
      </c>
      <c r="U67" s="148">
        <v>6.0000000000000001E-3</v>
      </c>
      <c r="V67" s="148">
        <v>8.9999999999999993E-3</v>
      </c>
      <c r="W67" s="148">
        <v>1.4999999999999999E-2</v>
      </c>
      <c r="X67" s="148">
        <v>0.02</v>
      </c>
      <c r="Y67" s="148">
        <v>2.5000000000000001E-2</v>
      </c>
      <c r="Z67" s="148">
        <v>0.03</v>
      </c>
      <c r="AA67" s="148">
        <v>3.7999999999999999E-2</v>
      </c>
      <c r="AB67" s="148">
        <v>4.4999999999999998E-2</v>
      </c>
      <c r="AC67" s="148">
        <v>5.6000000000000001E-2</v>
      </c>
      <c r="AD67" s="148">
        <v>7.2800000000000004E-2</v>
      </c>
      <c r="AE67" s="148">
        <v>0.09</v>
      </c>
      <c r="AF67" s="148">
        <v>0.1012</v>
      </c>
      <c r="AG67" s="148">
        <v>0.11219999999999999</v>
      </c>
      <c r="AH67" s="148">
        <v>0.119699999999999</v>
      </c>
      <c r="AI67" s="148">
        <v>0.12554999999999999</v>
      </c>
      <c r="AJ67" s="148">
        <v>0.12705</v>
      </c>
      <c r="AK67" s="148">
        <v>0.12592499999999901</v>
      </c>
      <c r="AL67" s="148">
        <v>0.122499999999999</v>
      </c>
      <c r="AM67" s="148">
        <v>0.122499999999999</v>
      </c>
      <c r="AN67" s="148">
        <v>0.122499999999999</v>
      </c>
      <c r="AO67" s="148">
        <v>0.122499999999999</v>
      </c>
      <c r="AP67" s="148">
        <v>0.122499999999999</v>
      </c>
      <c r="AQ67" s="148">
        <v>0.122499999999999</v>
      </c>
      <c r="AR67" s="148">
        <v>0.122499999999999</v>
      </c>
      <c r="AS67" s="148">
        <v>0.13100000000000001</v>
      </c>
      <c r="AT67" s="148">
        <v>0.14000000000000001</v>
      </c>
      <c r="AU67" s="148">
        <v>0.14899999999999999</v>
      </c>
      <c r="AV67" s="148">
        <v>0.152</v>
      </c>
      <c r="AW67" s="148">
        <v>0.155</v>
      </c>
      <c r="AX67" s="148">
        <v>0.158</v>
      </c>
      <c r="AY67" s="148">
        <v>0.158</v>
      </c>
      <c r="AZ67" s="148">
        <v>0.16</v>
      </c>
      <c r="BA67" s="148">
        <v>0.16200000000000001</v>
      </c>
      <c r="BB67" s="148">
        <v>0.16200000000000001</v>
      </c>
      <c r="BC67" s="148">
        <v>0.16300000000000001</v>
      </c>
      <c r="BD67" s="148">
        <v>0.16300000000000001</v>
      </c>
      <c r="BE67" s="148">
        <v>0.16400000000000001</v>
      </c>
      <c r="BF67" s="148">
        <v>0.16500000000000001</v>
      </c>
      <c r="BG67" s="148">
        <v>0.16600000000000001</v>
      </c>
      <c r="BH67" s="148">
        <v>0.16700000000000001</v>
      </c>
      <c r="BI67" s="148">
        <v>0.16700000000000001</v>
      </c>
      <c r="BJ67" s="148">
        <v>0.16800000000000001</v>
      </c>
      <c r="BK67" s="148">
        <v>0.16900000000000001</v>
      </c>
      <c r="BL67" s="148">
        <v>0.17</v>
      </c>
      <c r="BM67" s="148">
        <v>0.17100000000000001</v>
      </c>
      <c r="BN67" s="148">
        <v>0.17100000000000001</v>
      </c>
      <c r="BO67" s="148">
        <v>0.17199999999999999</v>
      </c>
      <c r="BP67" s="148">
        <v>0.17299999999999999</v>
      </c>
    </row>
    <row r="68" spans="1:68" ht="15" thickBot="1" x14ac:dyDescent="0.35">
      <c r="A68" s="79" t="s">
        <v>144</v>
      </c>
      <c r="B68" s="80" t="s">
        <v>90</v>
      </c>
      <c r="C68" s="80" t="s">
        <v>11</v>
      </c>
      <c r="D68" s="149" t="s">
        <v>195</v>
      </c>
      <c r="E68" s="80" t="s">
        <v>191</v>
      </c>
      <c r="F68" s="80" t="s">
        <v>14</v>
      </c>
      <c r="G68" s="80" t="s">
        <v>14</v>
      </c>
      <c r="H68" s="80" t="s">
        <v>12</v>
      </c>
      <c r="I68" s="80" t="s">
        <v>17</v>
      </c>
      <c r="J68" s="80" t="s">
        <v>17</v>
      </c>
      <c r="K68" s="80" t="s">
        <v>17</v>
      </c>
      <c r="L68" s="80" t="s">
        <v>17</v>
      </c>
      <c r="M68" s="80" t="s">
        <v>17</v>
      </c>
      <c r="N68" s="80">
        <v>2023</v>
      </c>
      <c r="O68" s="80" t="s">
        <v>41</v>
      </c>
      <c r="P68" s="80" t="s">
        <v>41</v>
      </c>
      <c r="Q68" s="80" t="s">
        <v>41</v>
      </c>
      <c r="R68" s="80" t="s">
        <v>41</v>
      </c>
      <c r="S68" s="80">
        <f t="shared" ref="S68" si="55">(1-S43)*0.9*(1-0.27)</f>
        <v>0.37120499999999995</v>
      </c>
      <c r="T68" s="107" t="s">
        <v>143</v>
      </c>
      <c r="U68" s="111">
        <f>(1-U43-U67)*0.999*(1-0.27)</f>
        <v>0.72416510999999995</v>
      </c>
      <c r="V68" s="111">
        <f t="shared" ref="V68:BP68" si="56">(1-V43-V67)*0.999*(1-0.27)</f>
        <v>0.71978949000000003</v>
      </c>
      <c r="W68" s="111">
        <f t="shared" si="56"/>
        <v>0.71322606</v>
      </c>
      <c r="X68" s="111">
        <f t="shared" si="56"/>
        <v>0.70885043999999997</v>
      </c>
      <c r="Y68" s="111">
        <f t="shared" si="56"/>
        <v>0.70374554999999994</v>
      </c>
      <c r="Z68" s="111">
        <f t="shared" si="56"/>
        <v>0.6957235799999999</v>
      </c>
      <c r="AA68" s="111">
        <f t="shared" si="56"/>
        <v>0.68697233999999996</v>
      </c>
      <c r="AB68" s="111">
        <f t="shared" si="56"/>
        <v>0.67457475</v>
      </c>
      <c r="AC68" s="111">
        <f t="shared" si="56"/>
        <v>0.6563429999999999</v>
      </c>
      <c r="AD68" s="111">
        <f t="shared" si="56"/>
        <v>0.62877659399999997</v>
      </c>
      <c r="AE68" s="111">
        <f t="shared" si="56"/>
        <v>0.60675263999999995</v>
      </c>
      <c r="AF68" s="111">
        <f t="shared" si="56"/>
        <v>0.58983357599999997</v>
      </c>
      <c r="AG68" s="111">
        <f t="shared" si="56"/>
        <v>0.5730603660000001</v>
      </c>
      <c r="AH68" s="111">
        <f t="shared" si="56"/>
        <v>0.55592252100000072</v>
      </c>
      <c r="AI68" s="111">
        <f t="shared" si="56"/>
        <v>0.54290505150000001</v>
      </c>
      <c r="AJ68" s="111">
        <f t="shared" si="56"/>
        <v>0.53451844650000002</v>
      </c>
      <c r="AK68" s="111">
        <f t="shared" si="56"/>
        <v>0.52221201525000061</v>
      </c>
      <c r="AL68" s="111">
        <f t="shared" si="56"/>
        <v>0.51449998500000083</v>
      </c>
      <c r="AM68" s="111">
        <f t="shared" si="56"/>
        <v>0.50137312500000086</v>
      </c>
      <c r="AN68" s="111">
        <f t="shared" si="56"/>
        <v>0.47913039000000063</v>
      </c>
      <c r="AO68" s="111">
        <f t="shared" si="56"/>
        <v>0.47402550000000138</v>
      </c>
      <c r="AP68" s="111">
        <f t="shared" si="56"/>
        <v>0.47402550000000138</v>
      </c>
      <c r="AQ68" s="111">
        <f t="shared" si="56"/>
        <v>0.47402550000000138</v>
      </c>
      <c r="AR68" s="111">
        <f t="shared" si="56"/>
        <v>0.47402550000000138</v>
      </c>
      <c r="AS68" s="111">
        <f t="shared" si="56"/>
        <v>0.46782670500000073</v>
      </c>
      <c r="AT68" s="111">
        <f t="shared" si="56"/>
        <v>0.46126327500000064</v>
      </c>
      <c r="AU68" s="111">
        <f t="shared" si="56"/>
        <v>0.45469984500000066</v>
      </c>
      <c r="AV68" s="111">
        <f t="shared" si="56"/>
        <v>0.45251203500000065</v>
      </c>
      <c r="AW68" s="111">
        <f t="shared" si="56"/>
        <v>0.45032422500000063</v>
      </c>
      <c r="AX68" s="111">
        <f t="shared" si="56"/>
        <v>0.44777177999999995</v>
      </c>
      <c r="AY68" s="111">
        <f t="shared" si="56"/>
        <v>0.42443513999999999</v>
      </c>
      <c r="AZ68" s="111">
        <f t="shared" si="56"/>
        <v>0.40182777000000003</v>
      </c>
      <c r="BA68" s="111">
        <f t="shared" si="56"/>
        <v>0.38797163999999995</v>
      </c>
      <c r="BB68" s="111">
        <f t="shared" si="56"/>
        <v>0.38140820999999997</v>
      </c>
      <c r="BC68" s="111">
        <f t="shared" si="56"/>
        <v>0.37265696999999987</v>
      </c>
      <c r="BD68" s="111">
        <f t="shared" si="56"/>
        <v>0.36755208</v>
      </c>
      <c r="BE68" s="111">
        <f t="shared" si="56"/>
        <v>0.36463499999999993</v>
      </c>
      <c r="BF68" s="111">
        <f t="shared" si="56"/>
        <v>0.36098864999999991</v>
      </c>
      <c r="BG68" s="111">
        <f t="shared" si="56"/>
        <v>0.35807156999999995</v>
      </c>
      <c r="BH68" s="111">
        <f t="shared" si="56"/>
        <v>0.35442521999999999</v>
      </c>
      <c r="BI68" s="111">
        <f t="shared" si="56"/>
        <v>0.35223740999999997</v>
      </c>
      <c r="BJ68" s="111">
        <f t="shared" si="56"/>
        <v>0.34859106000000001</v>
      </c>
      <c r="BK68" s="111">
        <f t="shared" si="56"/>
        <v>0.34567397999999999</v>
      </c>
      <c r="BL68" s="111">
        <f t="shared" si="56"/>
        <v>0.34202762999999997</v>
      </c>
      <c r="BM68" s="111">
        <f t="shared" si="56"/>
        <v>0.33911054999999996</v>
      </c>
      <c r="BN68" s="111">
        <f t="shared" si="56"/>
        <v>0.33619346999999999</v>
      </c>
      <c r="BO68" s="111">
        <f t="shared" si="56"/>
        <v>0.33327639000000003</v>
      </c>
      <c r="BP68" s="111">
        <f t="shared" si="56"/>
        <v>0.32963004000000001</v>
      </c>
    </row>
    <row r="69" spans="1:68" x14ac:dyDescent="0.3">
      <c r="A69" s="71" t="s">
        <v>145</v>
      </c>
      <c r="B69" s="72" t="s">
        <v>90</v>
      </c>
      <c r="C69" s="72" t="s">
        <v>37</v>
      </c>
      <c r="D69" s="72" t="s">
        <v>128</v>
      </c>
      <c r="E69" s="72" t="s">
        <v>129</v>
      </c>
      <c r="F69" s="72" t="s">
        <v>14</v>
      </c>
      <c r="G69" s="72" t="s">
        <v>14</v>
      </c>
      <c r="H69" s="72" t="s">
        <v>12</v>
      </c>
      <c r="I69" s="72" t="s">
        <v>17</v>
      </c>
      <c r="J69" s="72" t="s">
        <v>17</v>
      </c>
      <c r="K69" s="72" t="s">
        <v>17</v>
      </c>
      <c r="L69" s="72" t="s">
        <v>17</v>
      </c>
      <c r="M69" s="72" t="s">
        <v>17</v>
      </c>
      <c r="N69" s="72">
        <v>2023</v>
      </c>
      <c r="O69" s="72">
        <v>0.05</v>
      </c>
      <c r="P69" s="72">
        <v>0.05</v>
      </c>
      <c r="Q69" s="72">
        <v>0.05</v>
      </c>
      <c r="R69" s="72">
        <v>0.05</v>
      </c>
      <c r="S69" s="72">
        <v>0.05</v>
      </c>
      <c r="T69" s="103" t="s">
        <v>315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</row>
    <row r="70" spans="1:68" x14ac:dyDescent="0.3">
      <c r="A70" s="71" t="s">
        <v>145</v>
      </c>
      <c r="B70" s="72" t="s">
        <v>90</v>
      </c>
      <c r="C70" s="72" t="s">
        <v>10</v>
      </c>
      <c r="D70" s="72" t="s">
        <v>157</v>
      </c>
      <c r="E70" s="72" t="s">
        <v>148</v>
      </c>
      <c r="F70" s="72" t="s">
        <v>14</v>
      </c>
      <c r="G70" s="72" t="s">
        <v>14</v>
      </c>
      <c r="H70" s="72" t="s">
        <v>12</v>
      </c>
      <c r="I70" s="72" t="s">
        <v>17</v>
      </c>
      <c r="J70" s="72" t="s">
        <v>17</v>
      </c>
      <c r="K70" s="72" t="s">
        <v>17</v>
      </c>
      <c r="L70" s="72" t="s">
        <v>17</v>
      </c>
      <c r="M70" s="72" t="s">
        <v>17</v>
      </c>
      <c r="N70" s="72">
        <v>2023</v>
      </c>
      <c r="O70" s="72" t="s">
        <v>41</v>
      </c>
      <c r="P70" s="72">
        <v>0.438</v>
      </c>
      <c r="Q70" s="72">
        <f>P70+0.001</f>
        <v>0.439</v>
      </c>
      <c r="R70" s="72">
        <f>Q70+0.001</f>
        <v>0.44</v>
      </c>
      <c r="S70" s="72">
        <f>R70+0.001</f>
        <v>0.441</v>
      </c>
      <c r="T70" s="103" t="s">
        <v>143</v>
      </c>
      <c r="U70" s="145">
        <v>8.9999999999999998E-4</v>
      </c>
      <c r="V70" s="145">
        <v>4.2500000000000003E-3</v>
      </c>
      <c r="W70" s="145">
        <v>1.375E-2</v>
      </c>
      <c r="X70" s="145">
        <v>2.1499999999999998E-2</v>
      </c>
      <c r="Y70" s="145">
        <v>3.7499999999999999E-2</v>
      </c>
      <c r="Z70" s="145">
        <v>5.2999999999999999E-2</v>
      </c>
      <c r="AA70" s="145">
        <v>7.2450000000000001E-2</v>
      </c>
      <c r="AB70" s="145">
        <v>9.8650000000000002E-2</v>
      </c>
      <c r="AC70" s="145">
        <v>0.123759999999999</v>
      </c>
      <c r="AD70" s="145">
        <v>0.1522</v>
      </c>
      <c r="AE70" s="145">
        <v>0.18739999999999901</v>
      </c>
      <c r="AF70" s="145">
        <v>0.2258</v>
      </c>
      <c r="AG70" s="145">
        <v>0.26266</v>
      </c>
      <c r="AH70" s="145">
        <v>0.28991</v>
      </c>
      <c r="AI70" s="145">
        <v>0.31451750000000001</v>
      </c>
      <c r="AJ70" s="145">
        <v>0.332955</v>
      </c>
      <c r="AK70" s="145">
        <v>0.346555</v>
      </c>
      <c r="AL70" s="145">
        <v>0.35262500000000002</v>
      </c>
      <c r="AM70" s="145">
        <v>0.35262500000000002</v>
      </c>
      <c r="AN70" s="145">
        <v>0.35262500000000002</v>
      </c>
      <c r="AO70" s="145">
        <v>0.35262500000000002</v>
      </c>
      <c r="AP70" s="145">
        <v>0.35262500000000002</v>
      </c>
      <c r="AQ70" s="145">
        <v>0.35262500000000002</v>
      </c>
      <c r="AR70" s="145">
        <v>0.35262500000000002</v>
      </c>
      <c r="AS70" s="145">
        <v>0.35262500000000002</v>
      </c>
      <c r="AT70" s="145">
        <v>0.35262500000000002</v>
      </c>
      <c r="AU70" s="145">
        <v>0.35262500000000002</v>
      </c>
      <c r="AV70" s="145">
        <v>0.35262500000000002</v>
      </c>
      <c r="AW70" s="145">
        <v>0.35262500000000002</v>
      </c>
      <c r="AX70" s="145">
        <v>0.35262500000000002</v>
      </c>
      <c r="AY70" s="145">
        <v>0.35262500000000002</v>
      </c>
      <c r="AZ70" s="145">
        <v>0.35262500000000002</v>
      </c>
      <c r="BA70" s="145">
        <v>0.35262500000000002</v>
      </c>
      <c r="BB70" s="145">
        <v>0.35262500000000002</v>
      </c>
      <c r="BC70" s="145">
        <v>0.35262500000000002</v>
      </c>
      <c r="BD70" s="145">
        <v>0.35262500000000002</v>
      </c>
      <c r="BE70" s="145">
        <v>0.35262500000000002</v>
      </c>
      <c r="BF70" s="145">
        <v>0.35262500000000002</v>
      </c>
      <c r="BG70" s="145">
        <v>0.35262500000000002</v>
      </c>
      <c r="BH70" s="145">
        <v>0.35262500000000002</v>
      </c>
      <c r="BI70" s="145">
        <v>0.35262500000000002</v>
      </c>
      <c r="BJ70" s="145">
        <v>0.35262500000000002</v>
      </c>
      <c r="BK70" s="145">
        <v>0.35262500000000002</v>
      </c>
      <c r="BL70" s="145">
        <v>0.35262500000000002</v>
      </c>
      <c r="BM70" s="145">
        <v>0.35262500000000002</v>
      </c>
      <c r="BN70" s="145">
        <v>0.35262500000000002</v>
      </c>
      <c r="BO70" s="145">
        <v>0.35262500000000002</v>
      </c>
      <c r="BP70" s="145">
        <v>0.35262500000000002</v>
      </c>
    </row>
    <row r="71" spans="1:68" x14ac:dyDescent="0.3">
      <c r="A71" s="71" t="s">
        <v>145</v>
      </c>
      <c r="B71" s="72" t="s">
        <v>90</v>
      </c>
      <c r="C71" s="72" t="s">
        <v>10</v>
      </c>
      <c r="D71" s="72" t="s">
        <v>158</v>
      </c>
      <c r="E71" s="72" t="s">
        <v>149</v>
      </c>
      <c r="F71" s="72" t="s">
        <v>14</v>
      </c>
      <c r="G71" s="72" t="s">
        <v>14</v>
      </c>
      <c r="H71" s="72" t="s">
        <v>12</v>
      </c>
      <c r="I71" s="72" t="s">
        <v>17</v>
      </c>
      <c r="J71" s="72" t="s">
        <v>17</v>
      </c>
      <c r="K71" s="72" t="s">
        <v>17</v>
      </c>
      <c r="L71" s="72" t="s">
        <v>17</v>
      </c>
      <c r="M71" s="72" t="s">
        <v>17</v>
      </c>
      <c r="N71" s="72">
        <v>2023</v>
      </c>
      <c r="O71" s="72" t="s">
        <v>41</v>
      </c>
      <c r="P71" s="72">
        <v>0.65</v>
      </c>
      <c r="Q71" s="72">
        <f t="shared" ref="Q71:S71" si="57">P71+0.001</f>
        <v>0.65100000000000002</v>
      </c>
      <c r="R71" s="72">
        <f t="shared" si="57"/>
        <v>0.65200000000000002</v>
      </c>
      <c r="S71" s="72">
        <f t="shared" si="57"/>
        <v>0.65300000000000002</v>
      </c>
      <c r="T71" s="103" t="s">
        <v>143</v>
      </c>
      <c r="U71" s="145">
        <v>1E-3</v>
      </c>
      <c r="V71" s="145">
        <v>7.0000000000000001E-3</v>
      </c>
      <c r="W71" s="145">
        <v>2.4E-2</v>
      </c>
      <c r="X71" s="145">
        <v>3.7999999999999999E-2</v>
      </c>
      <c r="Y71" s="145">
        <v>6.9000000000000006E-2</v>
      </c>
      <c r="Z71" s="145">
        <v>9.8000000000000004E-2</v>
      </c>
      <c r="AA71" s="145">
        <v>0.13489999999999999</v>
      </c>
      <c r="AB71" s="145">
        <v>0.1825</v>
      </c>
      <c r="AC71" s="145">
        <v>0.221999999999999</v>
      </c>
      <c r="AD71" s="145">
        <v>0.26600000000000001</v>
      </c>
      <c r="AE71" s="145">
        <v>0.31979999999999997</v>
      </c>
      <c r="AF71" s="145">
        <v>0.376</v>
      </c>
      <c r="AG71" s="145">
        <v>0.43459999999999999</v>
      </c>
      <c r="AH71" s="145">
        <v>0.47309999999999902</v>
      </c>
      <c r="AI71" s="145">
        <v>0.51122500000000004</v>
      </c>
      <c r="AJ71" s="145">
        <v>0.53676000000000001</v>
      </c>
      <c r="AK71" s="145">
        <v>0.55340999999999996</v>
      </c>
      <c r="AL71" s="145">
        <v>0.55900000000000005</v>
      </c>
      <c r="AM71" s="145">
        <v>0.55900000000000005</v>
      </c>
      <c r="AN71" s="145">
        <v>0.55900000000000005</v>
      </c>
      <c r="AO71" s="145">
        <v>0.55900000000000005</v>
      </c>
      <c r="AP71" s="145">
        <v>0.55900000000000005</v>
      </c>
      <c r="AQ71" s="145">
        <v>0.55900000000000005</v>
      </c>
      <c r="AR71" s="145">
        <v>0.55900000000000005</v>
      </c>
      <c r="AS71" s="145">
        <v>0.55900000000000005</v>
      </c>
      <c r="AT71" s="145">
        <v>0.55900000000000005</v>
      </c>
      <c r="AU71" s="145">
        <v>0.55900000000000005</v>
      </c>
      <c r="AV71" s="145">
        <v>0.55900000000000005</v>
      </c>
      <c r="AW71" s="145">
        <v>0.55900000000000005</v>
      </c>
      <c r="AX71" s="145">
        <v>0.55900000000000005</v>
      </c>
      <c r="AY71" s="145">
        <v>0.55900000000000005</v>
      </c>
      <c r="AZ71" s="145">
        <v>0.55900000000000005</v>
      </c>
      <c r="BA71" s="145">
        <v>0.55900000000000005</v>
      </c>
      <c r="BB71" s="145">
        <v>0.55900000000000005</v>
      </c>
      <c r="BC71" s="145">
        <v>0.55900000000000005</v>
      </c>
      <c r="BD71" s="145">
        <v>0.55900000000000005</v>
      </c>
      <c r="BE71" s="145">
        <v>0.55900000000000005</v>
      </c>
      <c r="BF71" s="145">
        <v>0.55900000000000005</v>
      </c>
      <c r="BG71" s="145">
        <v>0.55900000000000005</v>
      </c>
      <c r="BH71" s="145">
        <v>0.55900000000000005</v>
      </c>
      <c r="BI71" s="145">
        <v>0.55900000000000005</v>
      </c>
      <c r="BJ71" s="145">
        <v>0.55900000000000005</v>
      </c>
      <c r="BK71" s="145">
        <v>0.55900000000000005</v>
      </c>
      <c r="BL71" s="145">
        <v>0.55900000000000005</v>
      </c>
      <c r="BM71" s="145">
        <v>0.55900000000000005</v>
      </c>
      <c r="BN71" s="145">
        <v>0.55900000000000005</v>
      </c>
      <c r="BO71" s="145">
        <v>0.55900000000000005</v>
      </c>
      <c r="BP71" s="145">
        <v>0.55900000000000005</v>
      </c>
    </row>
    <row r="72" spans="1:68" x14ac:dyDescent="0.3">
      <c r="A72" s="71" t="s">
        <v>145</v>
      </c>
      <c r="B72" s="72" t="s">
        <v>90</v>
      </c>
      <c r="C72" s="72" t="s">
        <v>10</v>
      </c>
      <c r="D72" s="72" t="s">
        <v>159</v>
      </c>
      <c r="E72" s="72" t="s">
        <v>150</v>
      </c>
      <c r="F72" s="72" t="s">
        <v>14</v>
      </c>
      <c r="G72" s="72" t="s">
        <v>14</v>
      </c>
      <c r="H72" s="72" t="s">
        <v>12</v>
      </c>
      <c r="I72" s="72" t="s">
        <v>17</v>
      </c>
      <c r="J72" s="72" t="s">
        <v>17</v>
      </c>
      <c r="K72" s="72" t="s">
        <v>17</v>
      </c>
      <c r="L72" s="72" t="s">
        <v>17</v>
      </c>
      <c r="M72" s="72" t="s">
        <v>17</v>
      </c>
      <c r="N72" s="72">
        <v>2023</v>
      </c>
      <c r="O72" s="72" t="s">
        <v>41</v>
      </c>
      <c r="P72" s="72">
        <v>0.57499999999999996</v>
      </c>
      <c r="Q72" s="72">
        <f t="shared" ref="Q72:S72" si="58">P72+0.001</f>
        <v>0.57599999999999996</v>
      </c>
      <c r="R72" s="72">
        <f t="shared" si="58"/>
        <v>0.57699999999999996</v>
      </c>
      <c r="S72" s="72">
        <f t="shared" si="58"/>
        <v>0.57799999999999996</v>
      </c>
      <c r="T72" s="103" t="s">
        <v>143</v>
      </c>
      <c r="U72" s="145">
        <v>1E-3</v>
      </c>
      <c r="V72" s="145">
        <v>3.0000000000000001E-3</v>
      </c>
      <c r="W72" s="145">
        <v>8.0000000000000002E-3</v>
      </c>
      <c r="X72" s="145">
        <v>1.4999999999999999E-2</v>
      </c>
      <c r="Y72" s="145">
        <v>0.02</v>
      </c>
      <c r="Z72" s="145">
        <v>3.5000000000000003E-2</v>
      </c>
      <c r="AA72" s="145">
        <v>0.05</v>
      </c>
      <c r="AB72" s="145">
        <v>6.9999999999999896E-2</v>
      </c>
      <c r="AC72" s="145">
        <v>0.101199999999999</v>
      </c>
      <c r="AD72" s="145">
        <v>0.14399999999999999</v>
      </c>
      <c r="AE72" s="145">
        <v>0.18052213964578701</v>
      </c>
      <c r="AF72" s="145">
        <v>0.20627745587059401</v>
      </c>
      <c r="AG72" s="145">
        <v>0.23228581220415701</v>
      </c>
      <c r="AH72" s="145">
        <v>0.26105928055460798</v>
      </c>
      <c r="AI72" s="145">
        <v>0.290114676443257</v>
      </c>
      <c r="AJ72" s="145">
        <v>0.31945409980877998</v>
      </c>
      <c r="AK72" s="145">
        <v>0.35035367791528399</v>
      </c>
      <c r="AL72" s="145">
        <v>0.37374999999999903</v>
      </c>
      <c r="AM72" s="145">
        <v>0.37374999999999903</v>
      </c>
      <c r="AN72" s="145">
        <v>0.37374999999999903</v>
      </c>
      <c r="AO72" s="145">
        <v>0.37374999999999903</v>
      </c>
      <c r="AP72" s="145">
        <v>0.37374999999999903</v>
      </c>
      <c r="AQ72" s="145">
        <v>0.37374999999999903</v>
      </c>
      <c r="AR72" s="145">
        <v>0.37374999999999903</v>
      </c>
      <c r="AS72" s="145">
        <v>0.37374999999999903</v>
      </c>
      <c r="AT72" s="145">
        <v>0.37374999999999903</v>
      </c>
      <c r="AU72" s="145">
        <v>0.37374999999999903</v>
      </c>
      <c r="AV72" s="145">
        <v>0.37374999999999903</v>
      </c>
      <c r="AW72" s="145">
        <v>0.37374999999999903</v>
      </c>
      <c r="AX72" s="145">
        <v>0.37374999999999903</v>
      </c>
      <c r="AY72" s="145">
        <v>0.37374999999999903</v>
      </c>
      <c r="AZ72" s="145">
        <v>0.37374999999999903</v>
      </c>
      <c r="BA72" s="145">
        <v>0.37374999999999903</v>
      </c>
      <c r="BB72" s="145">
        <v>0.37374999999999903</v>
      </c>
      <c r="BC72" s="145">
        <v>0.37374999999999903</v>
      </c>
      <c r="BD72" s="145">
        <v>0.37374999999999903</v>
      </c>
      <c r="BE72" s="145">
        <v>0.37374999999999903</v>
      </c>
      <c r="BF72" s="145">
        <v>0.37374999999999903</v>
      </c>
      <c r="BG72" s="145">
        <v>0.37374999999999903</v>
      </c>
      <c r="BH72" s="145">
        <v>0.37374999999999903</v>
      </c>
      <c r="BI72" s="145">
        <v>0.37374999999999903</v>
      </c>
      <c r="BJ72" s="145">
        <v>0.37374999999999903</v>
      </c>
      <c r="BK72" s="145">
        <v>0.37374999999999903</v>
      </c>
      <c r="BL72" s="145">
        <v>0.37374999999999903</v>
      </c>
      <c r="BM72" s="145">
        <v>0.37374999999999903</v>
      </c>
      <c r="BN72" s="145">
        <v>0.37374999999999903</v>
      </c>
      <c r="BO72" s="145">
        <v>0.37374999999999903</v>
      </c>
      <c r="BP72" s="145">
        <v>0.37374999999999903</v>
      </c>
    </row>
    <row r="73" spans="1:68" x14ac:dyDescent="0.3">
      <c r="A73" s="71" t="s">
        <v>145</v>
      </c>
      <c r="B73" s="72" t="s">
        <v>90</v>
      </c>
      <c r="C73" s="72" t="s">
        <v>11</v>
      </c>
      <c r="D73" s="72" t="s">
        <v>160</v>
      </c>
      <c r="E73" s="72" t="s">
        <v>151</v>
      </c>
      <c r="F73" s="72" t="s">
        <v>14</v>
      </c>
      <c r="G73" s="72" t="s">
        <v>14</v>
      </c>
      <c r="H73" s="72" t="s">
        <v>12</v>
      </c>
      <c r="I73" s="72" t="s">
        <v>17</v>
      </c>
      <c r="J73" s="72" t="s">
        <v>17</v>
      </c>
      <c r="K73" s="72" t="s">
        <v>17</v>
      </c>
      <c r="L73" s="72" t="s">
        <v>17</v>
      </c>
      <c r="M73" s="72" t="s">
        <v>17</v>
      </c>
      <c r="N73" s="72">
        <v>2023</v>
      </c>
      <c r="O73" s="72" t="s">
        <v>41</v>
      </c>
      <c r="P73" s="72">
        <v>0.65</v>
      </c>
      <c r="Q73" s="72">
        <f t="shared" ref="Q73:S73" si="59">P73+0.001</f>
        <v>0.65100000000000002</v>
      </c>
      <c r="R73" s="72">
        <f t="shared" si="59"/>
        <v>0.65200000000000002</v>
      </c>
      <c r="S73" s="72">
        <f t="shared" si="59"/>
        <v>0.65300000000000002</v>
      </c>
      <c r="T73" s="103" t="s">
        <v>143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112">
        <f t="shared" ref="AM73:AV73" si="60">AL73</f>
        <v>0</v>
      </c>
      <c r="AN73" s="112">
        <f t="shared" si="60"/>
        <v>0</v>
      </c>
      <c r="AO73" s="112">
        <f t="shared" si="60"/>
        <v>0</v>
      </c>
      <c r="AP73" s="112">
        <f t="shared" si="60"/>
        <v>0</v>
      </c>
      <c r="AQ73" s="112">
        <f t="shared" si="60"/>
        <v>0</v>
      </c>
      <c r="AR73" s="112">
        <f t="shared" si="60"/>
        <v>0</v>
      </c>
      <c r="AS73" s="112">
        <f t="shared" si="60"/>
        <v>0</v>
      </c>
      <c r="AT73" s="112">
        <f t="shared" si="60"/>
        <v>0</v>
      </c>
      <c r="AU73" s="112">
        <f t="shared" si="60"/>
        <v>0</v>
      </c>
      <c r="AV73" s="112">
        <f t="shared" si="60"/>
        <v>0</v>
      </c>
      <c r="AW73" s="110">
        <v>0</v>
      </c>
      <c r="AX73" s="110">
        <v>0</v>
      </c>
      <c r="AY73" s="110">
        <v>0</v>
      </c>
      <c r="AZ73" s="110">
        <v>0</v>
      </c>
      <c r="BA73" s="110">
        <v>0</v>
      </c>
      <c r="BB73" s="110">
        <v>0</v>
      </c>
      <c r="BC73" s="110">
        <v>0</v>
      </c>
      <c r="BD73" s="110">
        <v>0</v>
      </c>
      <c r="BE73" s="110">
        <v>0</v>
      </c>
      <c r="BF73" s="110">
        <v>0</v>
      </c>
      <c r="BG73" s="110">
        <v>0</v>
      </c>
      <c r="BH73" s="110">
        <v>0</v>
      </c>
      <c r="BI73" s="110">
        <v>0</v>
      </c>
      <c r="BJ73" s="110">
        <v>0</v>
      </c>
      <c r="BK73" s="110">
        <v>0</v>
      </c>
      <c r="BL73" s="110">
        <v>0</v>
      </c>
      <c r="BM73" s="110">
        <v>0</v>
      </c>
      <c r="BN73" s="110">
        <v>0</v>
      </c>
      <c r="BO73" s="110">
        <v>0</v>
      </c>
      <c r="BP73" s="110">
        <v>0</v>
      </c>
    </row>
    <row r="74" spans="1:68" x14ac:dyDescent="0.3">
      <c r="A74" s="71" t="s">
        <v>145</v>
      </c>
      <c r="B74" s="72" t="s">
        <v>90</v>
      </c>
      <c r="C74" s="72" t="s">
        <v>11</v>
      </c>
      <c r="D74" s="72" t="s">
        <v>161</v>
      </c>
      <c r="E74" s="72" t="s">
        <v>127</v>
      </c>
      <c r="F74" s="72" t="s">
        <v>14</v>
      </c>
      <c r="G74" s="72" t="s">
        <v>14</v>
      </c>
      <c r="H74" s="72" t="s">
        <v>12</v>
      </c>
      <c r="I74" s="72" t="s">
        <v>17</v>
      </c>
      <c r="J74" s="72" t="s">
        <v>17</v>
      </c>
      <c r="K74" s="72" t="s">
        <v>17</v>
      </c>
      <c r="L74" s="72" t="s">
        <v>17</v>
      </c>
      <c r="M74" s="72" t="s">
        <v>17</v>
      </c>
      <c r="N74" s="72">
        <v>2023</v>
      </c>
      <c r="O74" s="72" t="s">
        <v>41</v>
      </c>
      <c r="P74" s="72">
        <v>0.22500000000000001</v>
      </c>
      <c r="Q74" s="72">
        <f t="shared" ref="Q74:S74" si="61">P74+0.001</f>
        <v>0.22600000000000001</v>
      </c>
      <c r="R74" s="72">
        <f t="shared" si="61"/>
        <v>0.22700000000000001</v>
      </c>
      <c r="S74" s="72">
        <f t="shared" si="61"/>
        <v>0.22800000000000001</v>
      </c>
      <c r="T74" s="103" t="s">
        <v>143</v>
      </c>
      <c r="U74" s="145">
        <v>8.0000000000000004E-4</v>
      </c>
      <c r="V74" s="145">
        <v>1.5E-3</v>
      </c>
      <c r="W74" s="145">
        <v>3.5000000000000001E-3</v>
      </c>
      <c r="X74" s="145">
        <v>5.0000000000000001E-3</v>
      </c>
      <c r="Y74" s="145">
        <v>6.0000000000000001E-3</v>
      </c>
      <c r="Z74" s="145">
        <v>8.0000000000000002E-3</v>
      </c>
      <c r="AA74" s="145">
        <v>0.01</v>
      </c>
      <c r="AB74" s="145">
        <v>1.4800000000000001E-2</v>
      </c>
      <c r="AC74" s="145">
        <v>2.5520000000000001E-2</v>
      </c>
      <c r="AD74" s="145">
        <v>3.8399999999999997E-2</v>
      </c>
      <c r="AE74" s="145">
        <v>5.5E-2</v>
      </c>
      <c r="AF74" s="145">
        <v>7.5600000000000001E-2</v>
      </c>
      <c r="AG74" s="145">
        <v>9.0719999999999995E-2</v>
      </c>
      <c r="AH74" s="145">
        <v>0.10672</v>
      </c>
      <c r="AI74" s="145">
        <v>0.11781</v>
      </c>
      <c r="AJ74" s="145">
        <v>0.12914999999999999</v>
      </c>
      <c r="AK74" s="145">
        <v>0.13969999999999999</v>
      </c>
      <c r="AL74" s="145">
        <v>0.14624999999999999</v>
      </c>
      <c r="AM74" s="145">
        <v>0.14624999999999999</v>
      </c>
      <c r="AN74" s="145">
        <v>0.14624999999999999</v>
      </c>
      <c r="AO74" s="145">
        <v>0.14624999999999999</v>
      </c>
      <c r="AP74" s="145">
        <v>0.14624999999999999</v>
      </c>
      <c r="AQ74" s="145">
        <v>0.14624999999999999</v>
      </c>
      <c r="AR74" s="145">
        <v>0.14624999999999999</v>
      </c>
      <c r="AS74" s="145">
        <v>0.14624999999999999</v>
      </c>
      <c r="AT74" s="145">
        <v>0.14624999999999999</v>
      </c>
      <c r="AU74" s="145">
        <v>0.14624999999999999</v>
      </c>
      <c r="AV74" s="145">
        <v>0.14624999999999999</v>
      </c>
      <c r="AW74" s="145">
        <v>0.14624999999999999</v>
      </c>
      <c r="AX74" s="145">
        <v>0.14624999999999999</v>
      </c>
      <c r="AY74" s="145">
        <v>0.14624999999999999</v>
      </c>
      <c r="AZ74" s="145">
        <v>0.14624999999999999</v>
      </c>
      <c r="BA74" s="145">
        <v>0.14624999999999999</v>
      </c>
      <c r="BB74" s="145">
        <v>0.14624999999999999</v>
      </c>
      <c r="BC74" s="145">
        <v>0.14624999999999999</v>
      </c>
      <c r="BD74" s="145">
        <v>0.14624999999999999</v>
      </c>
      <c r="BE74" s="145">
        <v>0.14624999999999999</v>
      </c>
      <c r="BF74" s="145">
        <v>0.14624999999999999</v>
      </c>
      <c r="BG74" s="145">
        <v>0.14624999999999999</v>
      </c>
      <c r="BH74" s="145">
        <v>0.14624999999999999</v>
      </c>
      <c r="BI74" s="145">
        <v>0.14624999999999999</v>
      </c>
      <c r="BJ74" s="145">
        <v>0.14624999999999999</v>
      </c>
      <c r="BK74" s="145">
        <v>0.14624999999999999</v>
      </c>
      <c r="BL74" s="145">
        <v>0.14624999999999999</v>
      </c>
      <c r="BM74" s="145">
        <v>0.14624999999999999</v>
      </c>
      <c r="BN74" s="145">
        <v>0.14624999999999999</v>
      </c>
      <c r="BO74" s="145">
        <v>0.14624999999999999</v>
      </c>
      <c r="BP74" s="145">
        <v>0.14624999999999999</v>
      </c>
    </row>
    <row r="75" spans="1:68" x14ac:dyDescent="0.3">
      <c r="A75" s="71" t="s">
        <v>145</v>
      </c>
      <c r="B75" s="72" t="s">
        <v>90</v>
      </c>
      <c r="C75" s="72" t="s">
        <v>11</v>
      </c>
      <c r="D75" s="72" t="s">
        <v>126</v>
      </c>
      <c r="E75" s="72" t="s">
        <v>152</v>
      </c>
      <c r="F75" s="72" t="s">
        <v>14</v>
      </c>
      <c r="G75" s="72" t="s">
        <v>14</v>
      </c>
      <c r="H75" s="72" t="s">
        <v>12</v>
      </c>
      <c r="I75" s="72" t="s">
        <v>17</v>
      </c>
      <c r="J75" s="72" t="s">
        <v>17</v>
      </c>
      <c r="K75" s="72" t="s">
        <v>17</v>
      </c>
      <c r="L75" s="72" t="s">
        <v>17</v>
      </c>
      <c r="M75" s="72" t="s">
        <v>17</v>
      </c>
      <c r="N75" s="72">
        <v>2023</v>
      </c>
      <c r="O75" s="72" t="s">
        <v>41</v>
      </c>
      <c r="P75" s="72">
        <v>0.22500000000000001</v>
      </c>
      <c r="Q75" s="72">
        <f t="shared" ref="Q75:S75" si="62">P75+0.001</f>
        <v>0.22600000000000001</v>
      </c>
      <c r="R75" s="72">
        <f t="shared" si="62"/>
        <v>0.22700000000000001</v>
      </c>
      <c r="S75" s="72">
        <f t="shared" si="62"/>
        <v>0.22800000000000001</v>
      </c>
      <c r="T75" s="103" t="s">
        <v>143</v>
      </c>
      <c r="U75" s="145">
        <v>8.0000000000000004E-4</v>
      </c>
      <c r="V75" s="145">
        <v>1.5E-3</v>
      </c>
      <c r="W75" s="145">
        <v>3.5000000000000001E-3</v>
      </c>
      <c r="X75" s="145">
        <v>5.0000000000000001E-3</v>
      </c>
      <c r="Y75" s="145">
        <v>6.0000000000000001E-3</v>
      </c>
      <c r="Z75" s="145">
        <v>8.0000000000000002E-3</v>
      </c>
      <c r="AA75" s="145">
        <v>0.01</v>
      </c>
      <c r="AB75" s="145">
        <v>1.4800000000000001E-2</v>
      </c>
      <c r="AC75" s="145">
        <v>2.5520000000000001E-2</v>
      </c>
      <c r="AD75" s="145">
        <v>3.8399999999999997E-2</v>
      </c>
      <c r="AE75" s="145">
        <v>5.5E-2</v>
      </c>
      <c r="AF75" s="145">
        <v>7.5600000000000001E-2</v>
      </c>
      <c r="AG75" s="145">
        <v>9.0719999999999995E-2</v>
      </c>
      <c r="AH75" s="145">
        <v>0.10672</v>
      </c>
      <c r="AI75" s="145">
        <v>0.11781</v>
      </c>
      <c r="AJ75" s="145">
        <v>0.12914999999999999</v>
      </c>
      <c r="AK75" s="145">
        <v>0.13969999999999999</v>
      </c>
      <c r="AL75" s="145">
        <v>0.14624999999999999</v>
      </c>
      <c r="AM75" s="145">
        <v>0.14624999999999999</v>
      </c>
      <c r="AN75" s="145">
        <v>0.14624999999999999</v>
      </c>
      <c r="AO75" s="145">
        <v>0.14624999999999999</v>
      </c>
      <c r="AP75" s="145">
        <v>0.14624999999999999</v>
      </c>
      <c r="AQ75" s="145">
        <v>0.14624999999999999</v>
      </c>
      <c r="AR75" s="145">
        <v>0.14624999999999999</v>
      </c>
      <c r="AS75" s="145">
        <v>0.14624999999999999</v>
      </c>
      <c r="AT75" s="145">
        <v>0.14624999999999999</v>
      </c>
      <c r="AU75" s="145">
        <v>0.14624999999999999</v>
      </c>
      <c r="AV75" s="145">
        <v>0.14624999999999999</v>
      </c>
      <c r="AW75" s="145">
        <v>0.14624999999999999</v>
      </c>
      <c r="AX75" s="145">
        <v>0.14624999999999999</v>
      </c>
      <c r="AY75" s="145">
        <v>0.14624999999999999</v>
      </c>
      <c r="AZ75" s="145">
        <v>0.14624999999999999</v>
      </c>
      <c r="BA75" s="145">
        <v>0.14624999999999999</v>
      </c>
      <c r="BB75" s="145">
        <v>0.14624999999999999</v>
      </c>
      <c r="BC75" s="145">
        <v>0.14624999999999999</v>
      </c>
      <c r="BD75" s="145">
        <v>0.14624999999999999</v>
      </c>
      <c r="BE75" s="145">
        <v>0.14624999999999999</v>
      </c>
      <c r="BF75" s="145">
        <v>0.14624999999999999</v>
      </c>
      <c r="BG75" s="145">
        <v>0.14624999999999999</v>
      </c>
      <c r="BH75" s="145">
        <v>0.14624999999999999</v>
      </c>
      <c r="BI75" s="145">
        <v>0.14624999999999999</v>
      </c>
      <c r="BJ75" s="145">
        <v>0.14624999999999999</v>
      </c>
      <c r="BK75" s="145">
        <v>0.14624999999999999</v>
      </c>
      <c r="BL75" s="145">
        <v>0.14624999999999999</v>
      </c>
      <c r="BM75" s="145">
        <v>0.14624999999999999</v>
      </c>
      <c r="BN75" s="145">
        <v>0.14624999999999999</v>
      </c>
      <c r="BO75" s="145">
        <v>0.14624999999999999</v>
      </c>
      <c r="BP75" s="145">
        <v>0.14624999999999999</v>
      </c>
    </row>
    <row r="76" spans="1:68" x14ac:dyDescent="0.3">
      <c r="A76" s="71" t="s">
        <v>145</v>
      </c>
      <c r="B76" s="72" t="s">
        <v>90</v>
      </c>
      <c r="C76" s="72" t="s">
        <v>11</v>
      </c>
      <c r="D76" s="72" t="s">
        <v>162</v>
      </c>
      <c r="E76" s="72" t="s">
        <v>153</v>
      </c>
      <c r="F76" s="72" t="s">
        <v>14</v>
      </c>
      <c r="G76" s="72" t="s">
        <v>14</v>
      </c>
      <c r="H76" s="72" t="s">
        <v>12</v>
      </c>
      <c r="I76" s="72" t="s">
        <v>17</v>
      </c>
      <c r="J76" s="72" t="s">
        <v>17</v>
      </c>
      <c r="K76" s="72" t="s">
        <v>17</v>
      </c>
      <c r="L76" s="72" t="s">
        <v>17</v>
      </c>
      <c r="M76" s="72" t="s">
        <v>17</v>
      </c>
      <c r="N76" s="72">
        <v>2023</v>
      </c>
      <c r="O76" s="72" t="s">
        <v>41</v>
      </c>
      <c r="P76" s="72">
        <v>0</v>
      </c>
      <c r="Q76" s="72">
        <v>0</v>
      </c>
      <c r="R76" s="72">
        <v>0</v>
      </c>
      <c r="S76" s="72">
        <v>0</v>
      </c>
      <c r="T76" s="72" t="s">
        <v>143</v>
      </c>
      <c r="U76" s="145">
        <v>1E-3</v>
      </c>
      <c r="V76" s="145">
        <v>2E-3</v>
      </c>
      <c r="W76" s="145">
        <v>5.0000000000000001E-3</v>
      </c>
      <c r="X76" s="145">
        <v>8.0000000000000002E-3</v>
      </c>
      <c r="Y76" s="145">
        <v>0.01</v>
      </c>
      <c r="Z76" s="145">
        <v>1.6E-2</v>
      </c>
      <c r="AA76" s="145">
        <v>0.02</v>
      </c>
      <c r="AB76" s="145">
        <v>0.03</v>
      </c>
      <c r="AC76" s="145">
        <v>4.3999999999999997E-2</v>
      </c>
      <c r="AD76" s="145">
        <v>6.5000000000000002E-2</v>
      </c>
      <c r="AE76" s="145">
        <v>7.8E-2</v>
      </c>
      <c r="AF76" s="145">
        <v>0.09</v>
      </c>
      <c r="AG76" s="145">
        <v>0.10199999999999999</v>
      </c>
      <c r="AH76" s="145">
        <v>0.11799999999999999</v>
      </c>
      <c r="AI76" s="145">
        <v>0.13</v>
      </c>
      <c r="AJ76" s="145">
        <v>0.14000000000000001</v>
      </c>
      <c r="AK76" s="145">
        <v>0.158</v>
      </c>
      <c r="AL76" s="145">
        <v>0.17199999999999999</v>
      </c>
      <c r="AM76" s="145">
        <v>0.19</v>
      </c>
      <c r="AN76" s="145">
        <v>0.2205</v>
      </c>
      <c r="AO76" s="145">
        <v>0.22749999999999901</v>
      </c>
      <c r="AP76" s="145">
        <v>0.22749999999999901</v>
      </c>
      <c r="AQ76" s="145">
        <v>0.22749999999999901</v>
      </c>
      <c r="AR76" s="145">
        <v>0.22749999999999901</v>
      </c>
      <c r="AS76" s="145">
        <v>0.22749999999999901</v>
      </c>
      <c r="AT76" s="145">
        <v>0.22749999999999901</v>
      </c>
      <c r="AU76" s="145">
        <v>0.22749999999999901</v>
      </c>
      <c r="AV76" s="145">
        <v>0.22749999999999901</v>
      </c>
      <c r="AW76" s="145">
        <v>0.22749999999999901</v>
      </c>
      <c r="AX76" s="145">
        <v>0.22749999999999901</v>
      </c>
      <c r="AY76" s="145">
        <v>0.22749999999999901</v>
      </c>
      <c r="AZ76" s="145">
        <v>0.22749999999999901</v>
      </c>
      <c r="BA76" s="145">
        <v>0.22749999999999901</v>
      </c>
      <c r="BB76" s="145">
        <v>0.22749999999999901</v>
      </c>
      <c r="BC76" s="145">
        <v>0.22749999999999901</v>
      </c>
      <c r="BD76" s="145">
        <v>0.22749999999999901</v>
      </c>
      <c r="BE76" s="145">
        <v>0.22749999999999901</v>
      </c>
      <c r="BF76" s="145">
        <v>0.22749999999999901</v>
      </c>
      <c r="BG76" s="145">
        <v>0.22749999999999901</v>
      </c>
      <c r="BH76" s="145">
        <v>0.22749999999999901</v>
      </c>
      <c r="BI76" s="145">
        <v>0.22749999999999901</v>
      </c>
      <c r="BJ76" s="145">
        <v>0.22749999999999901</v>
      </c>
      <c r="BK76" s="145">
        <v>0.22749999999999901</v>
      </c>
      <c r="BL76" s="145">
        <v>0.22749999999999901</v>
      </c>
      <c r="BM76" s="145">
        <v>0.22749999999999901</v>
      </c>
      <c r="BN76" s="145">
        <v>0.22749999999999901</v>
      </c>
      <c r="BO76" s="145">
        <v>0.22749999999999901</v>
      </c>
      <c r="BP76" s="145">
        <v>0.22749999999999901</v>
      </c>
    </row>
    <row r="77" spans="1:68" x14ac:dyDescent="0.3">
      <c r="A77" s="71" t="s">
        <v>145</v>
      </c>
      <c r="B77" s="72" t="s">
        <v>90</v>
      </c>
      <c r="C77" s="72" t="s">
        <v>37</v>
      </c>
      <c r="D77" s="72" t="s">
        <v>163</v>
      </c>
      <c r="E77" s="72" t="s">
        <v>154</v>
      </c>
      <c r="F77" s="72" t="s">
        <v>14</v>
      </c>
      <c r="G77" s="72" t="s">
        <v>14</v>
      </c>
      <c r="H77" s="72" t="s">
        <v>12</v>
      </c>
      <c r="I77" s="72" t="s">
        <v>17</v>
      </c>
      <c r="J77" s="72" t="s">
        <v>17</v>
      </c>
      <c r="K77" s="72" t="s">
        <v>17</v>
      </c>
      <c r="L77" s="72" t="s">
        <v>17</v>
      </c>
      <c r="M77" s="72" t="s">
        <v>17</v>
      </c>
      <c r="N77" s="72">
        <v>2023</v>
      </c>
      <c r="O77" s="72" t="s">
        <v>41</v>
      </c>
      <c r="P77" s="72" t="s">
        <v>41</v>
      </c>
      <c r="Q77" s="72">
        <v>0.09</v>
      </c>
      <c r="R77" s="72">
        <f t="shared" ref="R77:S77" si="63">Q77+0.001</f>
        <v>9.0999999999999998E-2</v>
      </c>
      <c r="S77" s="72">
        <f t="shared" si="63"/>
        <v>9.1999999999999998E-2</v>
      </c>
      <c r="T77" s="103" t="s">
        <v>315</v>
      </c>
      <c r="U77" s="145">
        <v>0</v>
      </c>
      <c r="V77" s="145">
        <v>0</v>
      </c>
      <c r="W77" s="145">
        <v>1E-3</v>
      </c>
      <c r="X77" s="145">
        <v>2E-3</v>
      </c>
      <c r="Y77" s="145">
        <v>2.5000000000000001E-3</v>
      </c>
      <c r="Z77" s="145">
        <v>4.0000000000000001E-3</v>
      </c>
      <c r="AA77" s="145">
        <v>5.0000000000000001E-3</v>
      </c>
      <c r="AB77" s="145">
        <v>7.0000000000000001E-3</v>
      </c>
      <c r="AC77" s="145">
        <v>8.0000000000000002E-3</v>
      </c>
      <c r="AD77" s="145">
        <v>0.01</v>
      </c>
      <c r="AE77" s="145">
        <v>1.0999999999999999E-2</v>
      </c>
      <c r="AF77" s="145">
        <v>1.2E-2</v>
      </c>
      <c r="AG77" s="145">
        <v>1.4E-2</v>
      </c>
      <c r="AH77" s="145">
        <v>2.3E-2</v>
      </c>
      <c r="AI77" s="145">
        <v>3.3000000000000002E-2</v>
      </c>
      <c r="AJ77" s="145">
        <v>4.2000000000000003E-2</v>
      </c>
      <c r="AK77" s="145">
        <v>5.1999999999999998E-2</v>
      </c>
      <c r="AL77" s="145">
        <v>5.6874999999999898E-2</v>
      </c>
      <c r="AM77" s="145">
        <v>5.6874999999999898E-2</v>
      </c>
      <c r="AN77" s="145">
        <v>5.6874999999999898E-2</v>
      </c>
      <c r="AO77" s="145">
        <v>5.6874999999999898E-2</v>
      </c>
      <c r="AP77" s="145">
        <v>5.6874999999999898E-2</v>
      </c>
      <c r="AQ77" s="145">
        <v>5.6874999999999898E-2</v>
      </c>
      <c r="AR77" s="145">
        <v>5.6874999999999898E-2</v>
      </c>
      <c r="AS77" s="145">
        <v>5.6874999999999898E-2</v>
      </c>
      <c r="AT77" s="145">
        <v>5.6874999999999898E-2</v>
      </c>
      <c r="AU77" s="145">
        <v>5.6874999999999898E-2</v>
      </c>
      <c r="AV77" s="145">
        <v>5.6874999999999898E-2</v>
      </c>
      <c r="AW77" s="145">
        <v>5.6874999999999898E-2</v>
      </c>
      <c r="AX77" s="145">
        <v>5.6874999999999898E-2</v>
      </c>
      <c r="AY77" s="145">
        <v>5.6874999999999898E-2</v>
      </c>
      <c r="AZ77" s="145">
        <v>5.6874999999999898E-2</v>
      </c>
      <c r="BA77" s="145">
        <v>5.6874999999999898E-2</v>
      </c>
      <c r="BB77" s="145">
        <v>5.6874999999999898E-2</v>
      </c>
      <c r="BC77" s="145">
        <v>5.6874999999999898E-2</v>
      </c>
      <c r="BD77" s="145">
        <v>5.6874999999999898E-2</v>
      </c>
      <c r="BE77" s="145">
        <v>5.6874999999999898E-2</v>
      </c>
      <c r="BF77" s="145">
        <v>5.6874999999999898E-2</v>
      </c>
      <c r="BG77" s="145">
        <v>5.6874999999999898E-2</v>
      </c>
      <c r="BH77" s="145">
        <v>5.6874999999999898E-2</v>
      </c>
      <c r="BI77" s="145">
        <v>5.6874999999999898E-2</v>
      </c>
      <c r="BJ77" s="145">
        <v>5.6874999999999898E-2</v>
      </c>
      <c r="BK77" s="145">
        <v>5.6874999999999898E-2</v>
      </c>
      <c r="BL77" s="145">
        <v>5.6874999999999898E-2</v>
      </c>
      <c r="BM77" s="145">
        <v>5.6874999999999898E-2</v>
      </c>
      <c r="BN77" s="145">
        <v>5.6874999999999898E-2</v>
      </c>
      <c r="BO77" s="145">
        <v>5.6874999999999898E-2</v>
      </c>
      <c r="BP77" s="145">
        <v>5.6874999999999898E-2</v>
      </c>
    </row>
    <row r="78" spans="1:68" x14ac:dyDescent="0.3">
      <c r="A78" s="71" t="s">
        <v>145</v>
      </c>
      <c r="B78" s="72" t="s">
        <v>90</v>
      </c>
      <c r="C78" s="72" t="s">
        <v>167</v>
      </c>
      <c r="D78" s="72" t="s">
        <v>164</v>
      </c>
      <c r="E78" s="72" t="s">
        <v>155</v>
      </c>
      <c r="F78" s="72" t="s">
        <v>14</v>
      </c>
      <c r="G78" s="72" t="s">
        <v>14</v>
      </c>
      <c r="H78" s="72" t="s">
        <v>12</v>
      </c>
      <c r="I78" s="72" t="s">
        <v>17</v>
      </c>
      <c r="J78" s="72" t="s">
        <v>17</v>
      </c>
      <c r="K78" s="72" t="s">
        <v>17</v>
      </c>
      <c r="L78" s="72" t="s">
        <v>17</v>
      </c>
      <c r="M78" s="72" t="s">
        <v>17</v>
      </c>
      <c r="N78" s="72">
        <v>2023</v>
      </c>
      <c r="O78" s="72" t="s">
        <v>41</v>
      </c>
      <c r="P78" s="72" t="s">
        <v>41</v>
      </c>
      <c r="Q78" s="72">
        <v>0.18</v>
      </c>
      <c r="R78" s="72">
        <f t="shared" ref="R78:S78" si="64">Q78+0.001</f>
        <v>0.18099999999999999</v>
      </c>
      <c r="S78" s="72">
        <f t="shared" si="64"/>
        <v>0.182</v>
      </c>
      <c r="T78" s="103" t="s">
        <v>143</v>
      </c>
      <c r="U78" s="145">
        <v>0</v>
      </c>
      <c r="V78" s="145">
        <v>1E-3</v>
      </c>
      <c r="W78" s="145">
        <v>1E-3</v>
      </c>
      <c r="X78" s="145">
        <v>2E-3</v>
      </c>
      <c r="Y78" s="145">
        <v>4.0000000000000001E-3</v>
      </c>
      <c r="Z78" s="145">
        <v>5.0000000000000001E-3</v>
      </c>
      <c r="AA78" s="145">
        <v>7.0000000000000001E-3</v>
      </c>
      <c r="AB78" s="145">
        <v>8.0000000000000002E-3</v>
      </c>
      <c r="AC78" s="145">
        <v>1.2E-2</v>
      </c>
      <c r="AD78" s="145">
        <v>1.6E-2</v>
      </c>
      <c r="AE78" s="145">
        <v>0.02</v>
      </c>
      <c r="AF78" s="145">
        <v>2.4E-2</v>
      </c>
      <c r="AG78" s="145">
        <v>2.8000000000000001E-2</v>
      </c>
      <c r="AH78" s="145">
        <v>3.9E-2</v>
      </c>
      <c r="AI78" s="145">
        <v>4.9000000000000002E-2</v>
      </c>
      <c r="AJ78" s="145">
        <v>0.06</v>
      </c>
      <c r="AK78" s="145">
        <v>7.0999999999999994E-2</v>
      </c>
      <c r="AL78" s="145">
        <v>8.2000000000000003E-2</v>
      </c>
      <c r="AM78" s="145">
        <v>9.1999999999999998E-2</v>
      </c>
      <c r="AN78" s="145">
        <v>0.10299999999999999</v>
      </c>
      <c r="AO78" s="145">
        <v>0.113</v>
      </c>
      <c r="AP78" s="145">
        <v>0.113749999999999</v>
      </c>
      <c r="AQ78" s="145">
        <v>0.113749999999999</v>
      </c>
      <c r="AR78" s="145">
        <v>0.113749999999999</v>
      </c>
      <c r="AS78" s="145">
        <v>0.113749999999999</v>
      </c>
      <c r="AT78" s="145">
        <v>0.113749999999999</v>
      </c>
      <c r="AU78" s="145">
        <v>0.113749999999999</v>
      </c>
      <c r="AV78" s="145">
        <v>0.113749999999999</v>
      </c>
      <c r="AW78" s="145">
        <v>0.113749999999999</v>
      </c>
      <c r="AX78" s="145">
        <v>0.113749999999999</v>
      </c>
      <c r="AY78" s="145">
        <v>0.113749999999999</v>
      </c>
      <c r="AZ78" s="145">
        <v>0.113749999999999</v>
      </c>
      <c r="BA78" s="145">
        <v>0.113749999999999</v>
      </c>
      <c r="BB78" s="145">
        <v>0.113749999999999</v>
      </c>
      <c r="BC78" s="145">
        <v>0.113749999999999</v>
      </c>
      <c r="BD78" s="145">
        <v>0.113749999999999</v>
      </c>
      <c r="BE78" s="145">
        <v>0.113749999999999</v>
      </c>
      <c r="BF78" s="145">
        <v>0.113749999999999</v>
      </c>
      <c r="BG78" s="145">
        <v>0.113749999999999</v>
      </c>
      <c r="BH78" s="145">
        <v>0.113749999999999</v>
      </c>
      <c r="BI78" s="145">
        <v>0.113749999999999</v>
      </c>
      <c r="BJ78" s="145">
        <v>0.113749999999999</v>
      </c>
      <c r="BK78" s="145">
        <v>0.113749999999999</v>
      </c>
      <c r="BL78" s="145">
        <v>0.113749999999999</v>
      </c>
      <c r="BM78" s="145">
        <v>0.113749999999999</v>
      </c>
      <c r="BN78" s="145">
        <v>0.113749999999999</v>
      </c>
      <c r="BO78" s="145">
        <v>0.113749999999999</v>
      </c>
      <c r="BP78" s="145">
        <v>0.113749999999999</v>
      </c>
    </row>
    <row r="79" spans="1:68" ht="15" thickBot="1" x14ac:dyDescent="0.35">
      <c r="A79" s="73" t="s">
        <v>145</v>
      </c>
      <c r="B79" s="74" t="s">
        <v>90</v>
      </c>
      <c r="C79" s="74" t="s">
        <v>166</v>
      </c>
      <c r="D79" s="74" t="s">
        <v>165</v>
      </c>
      <c r="E79" s="74" t="s">
        <v>156</v>
      </c>
      <c r="F79" s="74" t="s">
        <v>14</v>
      </c>
      <c r="G79" s="74" t="s">
        <v>14</v>
      </c>
      <c r="H79" s="74" t="s">
        <v>12</v>
      </c>
      <c r="I79" s="74" t="s">
        <v>17</v>
      </c>
      <c r="J79" s="74" t="s">
        <v>17</v>
      </c>
      <c r="K79" s="74" t="s">
        <v>17</v>
      </c>
      <c r="L79" s="74" t="s">
        <v>17</v>
      </c>
      <c r="M79" s="74" t="s">
        <v>17</v>
      </c>
      <c r="N79" s="74">
        <v>2023</v>
      </c>
      <c r="O79" s="74" t="s">
        <v>41</v>
      </c>
      <c r="P79" s="74" t="s">
        <v>41</v>
      </c>
      <c r="Q79" s="74">
        <v>0.35</v>
      </c>
      <c r="R79" s="74">
        <f t="shared" ref="R79:S79" si="65">Q79+0.001</f>
        <v>0.35099999999999998</v>
      </c>
      <c r="S79" s="74">
        <f t="shared" si="65"/>
        <v>0.35199999999999998</v>
      </c>
      <c r="T79" s="104" t="s">
        <v>143</v>
      </c>
      <c r="U79" s="145">
        <v>1E-3</v>
      </c>
      <c r="V79" s="145">
        <v>2E-3</v>
      </c>
      <c r="W79" s="145">
        <v>5.0000000000000001E-3</v>
      </c>
      <c r="X79" s="145">
        <v>8.0000000000000002E-3</v>
      </c>
      <c r="Y79" s="145">
        <v>0.01</v>
      </c>
      <c r="Z79" s="145">
        <v>1.6E-2</v>
      </c>
      <c r="AA79" s="145">
        <v>0.02</v>
      </c>
      <c r="AB79" s="145">
        <v>0.03</v>
      </c>
      <c r="AC79" s="145">
        <v>3.4000000000000002E-2</v>
      </c>
      <c r="AD79" s="145">
        <v>3.7999999999999999E-2</v>
      </c>
      <c r="AE79" s="145">
        <v>4.2000000000000003E-2</v>
      </c>
      <c r="AF79" s="145">
        <v>4.5999999999999999E-2</v>
      </c>
      <c r="AG79" s="145">
        <v>0.05</v>
      </c>
      <c r="AH79" s="145">
        <v>0.06</v>
      </c>
      <c r="AI79" s="145">
        <v>7.0000000000000007E-2</v>
      </c>
      <c r="AJ79" s="145">
        <v>0.08</v>
      </c>
      <c r="AK79" s="145">
        <v>0.09</v>
      </c>
      <c r="AL79" s="145">
        <v>0.1</v>
      </c>
      <c r="AM79" s="145">
        <v>0.14899999999999999</v>
      </c>
      <c r="AN79" s="145">
        <v>0.19800000000000001</v>
      </c>
      <c r="AO79" s="145">
        <v>0.22749999999999901</v>
      </c>
      <c r="AP79" s="145">
        <v>0.22749999999999901</v>
      </c>
      <c r="AQ79" s="145">
        <v>0.22749999999999901</v>
      </c>
      <c r="AR79" s="145">
        <v>0.22749999999999901</v>
      </c>
      <c r="AS79" s="145">
        <v>0.22749999999999901</v>
      </c>
      <c r="AT79" s="145">
        <v>0.22749999999999901</v>
      </c>
      <c r="AU79" s="145">
        <v>0.22749999999999901</v>
      </c>
      <c r="AV79" s="145">
        <v>0.22749999999999901</v>
      </c>
      <c r="AW79" s="145">
        <v>0.22749999999999901</v>
      </c>
      <c r="AX79" s="145">
        <v>0.22749999999999901</v>
      </c>
      <c r="AY79" s="145">
        <v>0.22749999999999901</v>
      </c>
      <c r="AZ79" s="145">
        <v>0.22749999999999901</v>
      </c>
      <c r="BA79" s="145">
        <v>0.22749999999999901</v>
      </c>
      <c r="BB79" s="145">
        <v>0.22749999999999901</v>
      </c>
      <c r="BC79" s="145">
        <v>0.22749999999999901</v>
      </c>
      <c r="BD79" s="145">
        <v>0.22749999999999901</v>
      </c>
      <c r="BE79" s="145">
        <v>0.22749999999999901</v>
      </c>
      <c r="BF79" s="145">
        <v>0.22749999999999901</v>
      </c>
      <c r="BG79" s="145">
        <v>0.22749999999999901</v>
      </c>
      <c r="BH79" s="145">
        <v>0.22749999999999901</v>
      </c>
      <c r="BI79" s="145">
        <v>0.22749999999999901</v>
      </c>
      <c r="BJ79" s="145">
        <v>0.22749999999999901</v>
      </c>
      <c r="BK79" s="145">
        <v>0.22749999999999901</v>
      </c>
      <c r="BL79" s="145">
        <v>0.22749999999999901</v>
      </c>
      <c r="BM79" s="145">
        <v>0.22749999999999901</v>
      </c>
      <c r="BN79" s="145">
        <v>0.22749999999999901</v>
      </c>
      <c r="BO79" s="145">
        <v>0.22749999999999901</v>
      </c>
      <c r="BP79" s="145">
        <v>0.22749999999999901</v>
      </c>
    </row>
    <row r="80" spans="1:68" x14ac:dyDescent="0.3">
      <c r="A80" s="75" t="s">
        <v>145</v>
      </c>
      <c r="B80" s="76" t="s">
        <v>90</v>
      </c>
      <c r="C80" s="76" t="s">
        <v>11</v>
      </c>
      <c r="D80" s="76" t="s">
        <v>208</v>
      </c>
      <c r="E80" s="143" t="s">
        <v>175</v>
      </c>
      <c r="F80" s="76" t="s">
        <v>14</v>
      </c>
      <c r="G80" s="76" t="s">
        <v>14</v>
      </c>
      <c r="H80" s="76" t="s">
        <v>12</v>
      </c>
      <c r="I80" s="76" t="s">
        <v>17</v>
      </c>
      <c r="J80" s="76" t="s">
        <v>17</v>
      </c>
      <c r="K80" s="76" t="s">
        <v>17</v>
      </c>
      <c r="L80" s="76" t="s">
        <v>17</v>
      </c>
      <c r="M80" s="76" t="s">
        <v>17</v>
      </c>
      <c r="N80" s="76">
        <v>2023</v>
      </c>
      <c r="O80" s="76" t="s">
        <v>41</v>
      </c>
      <c r="P80" s="76">
        <v>0</v>
      </c>
      <c r="Q80" s="76">
        <v>0</v>
      </c>
      <c r="R80" s="76">
        <v>0</v>
      </c>
      <c r="S80" s="76">
        <v>0</v>
      </c>
      <c r="T80" s="105" t="s">
        <v>143</v>
      </c>
      <c r="U80" s="148">
        <v>2.5000000000000001E-3</v>
      </c>
      <c r="V80" s="148">
        <v>5.0000000000000001E-3</v>
      </c>
      <c r="W80" s="148">
        <v>7.4999999999999997E-3</v>
      </c>
      <c r="X80" s="148">
        <v>0.01</v>
      </c>
      <c r="Y80" s="148">
        <v>1.2999999999999999E-2</v>
      </c>
      <c r="Z80" s="148">
        <v>1.6E-2</v>
      </c>
      <c r="AA80" s="148">
        <v>0.02</v>
      </c>
      <c r="AB80" s="148">
        <v>2.52E-2</v>
      </c>
      <c r="AC80" s="148">
        <v>3.2480000000000002E-2</v>
      </c>
      <c r="AD80" s="148">
        <v>4.1599999999999998E-2</v>
      </c>
      <c r="AE80" s="148">
        <v>5.5E-2</v>
      </c>
      <c r="AF80" s="148">
        <v>6.4399999999999999E-2</v>
      </c>
      <c r="AG80" s="148">
        <v>7.1279999999999996E-2</v>
      </c>
      <c r="AH80" s="148">
        <v>7.7280000000000001E-2</v>
      </c>
      <c r="AI80" s="148">
        <v>8.0189999999999997E-2</v>
      </c>
      <c r="AJ80" s="148">
        <v>8.0850000000000005E-2</v>
      </c>
      <c r="AK80" s="148">
        <v>8.0299999999999996E-2</v>
      </c>
      <c r="AL80" s="148">
        <v>7.8750000000000001E-2</v>
      </c>
      <c r="AM80" s="148">
        <v>7.8750000000000001E-2</v>
      </c>
      <c r="AN80" s="148">
        <v>7.8750000000000001E-2</v>
      </c>
      <c r="AO80" s="148">
        <v>7.8750000000000001E-2</v>
      </c>
      <c r="AP80" s="148">
        <v>7.8750000000000001E-2</v>
      </c>
      <c r="AQ80" s="148">
        <v>7.8750000000000001E-2</v>
      </c>
      <c r="AR80" s="148">
        <v>7.8750000000000001E-2</v>
      </c>
      <c r="AS80" s="148">
        <v>7.8750000000000001E-2</v>
      </c>
      <c r="AT80" s="148">
        <v>7.8750000000000001E-2</v>
      </c>
      <c r="AU80" s="148">
        <v>7.8750000000000001E-2</v>
      </c>
      <c r="AV80" s="148">
        <v>7.8750000000000001E-2</v>
      </c>
      <c r="AW80" s="148">
        <v>7.8750000000000001E-2</v>
      </c>
      <c r="AX80" s="148">
        <v>7.8750000000000001E-2</v>
      </c>
      <c r="AY80" s="148">
        <v>7.8750000000000001E-2</v>
      </c>
      <c r="AZ80" s="148">
        <v>7.8750000000000001E-2</v>
      </c>
      <c r="BA80" s="148">
        <v>7.8750000000000001E-2</v>
      </c>
      <c r="BB80" s="148">
        <v>7.8750000000000001E-2</v>
      </c>
      <c r="BC80" s="148">
        <v>7.8750000000000001E-2</v>
      </c>
      <c r="BD80" s="148">
        <v>7.8750000000000001E-2</v>
      </c>
      <c r="BE80" s="148">
        <v>7.8750000000000001E-2</v>
      </c>
      <c r="BF80" s="148">
        <v>7.8750000000000001E-2</v>
      </c>
      <c r="BG80" s="148">
        <v>7.8750000000000001E-2</v>
      </c>
      <c r="BH80" s="148">
        <v>7.8750000000000001E-2</v>
      </c>
      <c r="BI80" s="148">
        <v>7.8750000000000001E-2</v>
      </c>
      <c r="BJ80" s="148">
        <v>7.8750000000000001E-2</v>
      </c>
      <c r="BK80" s="148">
        <v>7.8750000000000001E-2</v>
      </c>
      <c r="BL80" s="148">
        <v>7.8750000000000001E-2</v>
      </c>
      <c r="BM80" s="148">
        <v>7.8750000000000001E-2</v>
      </c>
      <c r="BN80" s="148">
        <v>7.8750000000000001E-2</v>
      </c>
      <c r="BO80" s="148">
        <v>7.8750000000000001E-2</v>
      </c>
      <c r="BP80" s="148">
        <v>7.8750000000000001E-2</v>
      </c>
    </row>
    <row r="81" spans="1:68" x14ac:dyDescent="0.3">
      <c r="A81" s="77" t="s">
        <v>145</v>
      </c>
      <c r="B81" s="78" t="s">
        <v>90</v>
      </c>
      <c r="C81" s="78" t="s">
        <v>10</v>
      </c>
      <c r="D81" s="78" t="s">
        <v>336</v>
      </c>
      <c r="E81" s="144" t="s">
        <v>335</v>
      </c>
      <c r="F81" s="78" t="s">
        <v>14</v>
      </c>
      <c r="G81" s="78" t="s">
        <v>14</v>
      </c>
      <c r="H81" s="78" t="s">
        <v>12</v>
      </c>
      <c r="I81" s="78" t="s">
        <v>17</v>
      </c>
      <c r="J81" s="78" t="s">
        <v>17</v>
      </c>
      <c r="K81" s="78" t="s">
        <v>17</v>
      </c>
      <c r="L81" s="78" t="s">
        <v>17</v>
      </c>
      <c r="M81" s="78" t="s">
        <v>17</v>
      </c>
      <c r="N81" s="78">
        <v>2023</v>
      </c>
      <c r="O81" s="78" t="s">
        <v>41</v>
      </c>
      <c r="P81" s="78">
        <v>0</v>
      </c>
      <c r="Q81" s="78">
        <v>0</v>
      </c>
      <c r="R81" s="78">
        <v>0</v>
      </c>
      <c r="S81" s="78">
        <v>0</v>
      </c>
      <c r="T81" s="106" t="s">
        <v>143</v>
      </c>
      <c r="U81" s="148">
        <v>1.5E-3</v>
      </c>
      <c r="V81" s="148">
        <v>4.0000000000000001E-3</v>
      </c>
      <c r="W81" s="148">
        <v>6.0000000000000001E-3</v>
      </c>
      <c r="X81" s="148">
        <v>8.0000000000000002E-3</v>
      </c>
      <c r="Y81" s="148">
        <v>1.0999999999999999E-2</v>
      </c>
      <c r="Z81" s="148">
        <v>1.9564499999999999E-2</v>
      </c>
      <c r="AA81" s="148">
        <v>2.69864675E-2</v>
      </c>
      <c r="AB81" s="148">
        <v>3.7215584312500001E-2</v>
      </c>
      <c r="AC81" s="148">
        <v>4.7605259230312502E-2</v>
      </c>
      <c r="AD81" s="148">
        <v>6.0545502631756898E-2</v>
      </c>
      <c r="AE81" s="148">
        <v>7.2599999999999998E-2</v>
      </c>
      <c r="AF81" s="148">
        <v>7.9200000000000007E-2</v>
      </c>
      <c r="AG81" s="148">
        <v>8.3339999999999997E-2</v>
      </c>
      <c r="AH81" s="148">
        <v>8.7090000000000001E-2</v>
      </c>
      <c r="AI81" s="148">
        <v>8.6982500000000004E-2</v>
      </c>
      <c r="AJ81" s="148">
        <v>8.7044999999999997E-2</v>
      </c>
      <c r="AK81" s="148">
        <v>8.5944999999999994E-2</v>
      </c>
      <c r="AL81" s="148">
        <v>8.4875000000000006E-2</v>
      </c>
      <c r="AM81" s="148">
        <v>8.4875000000000006E-2</v>
      </c>
      <c r="AN81" s="148">
        <v>8.4875000000000006E-2</v>
      </c>
      <c r="AO81" s="148">
        <v>8.4875000000000006E-2</v>
      </c>
      <c r="AP81" s="148">
        <v>8.4875000000000006E-2</v>
      </c>
      <c r="AQ81" s="148">
        <v>8.4875000000000006E-2</v>
      </c>
      <c r="AR81" s="148">
        <v>8.4875000000000006E-2</v>
      </c>
      <c r="AS81" s="148">
        <v>8.4875000000000006E-2</v>
      </c>
      <c r="AT81" s="148">
        <v>8.4875000000000006E-2</v>
      </c>
      <c r="AU81" s="148">
        <v>8.4875000000000006E-2</v>
      </c>
      <c r="AV81" s="148">
        <v>8.4875000000000006E-2</v>
      </c>
      <c r="AW81" s="148">
        <v>8.4875000000000006E-2</v>
      </c>
      <c r="AX81" s="148">
        <v>8.4875000000000006E-2</v>
      </c>
      <c r="AY81" s="148">
        <v>8.4875000000000006E-2</v>
      </c>
      <c r="AZ81" s="148">
        <v>8.4875000000000006E-2</v>
      </c>
      <c r="BA81" s="148">
        <v>8.4875000000000006E-2</v>
      </c>
      <c r="BB81" s="148">
        <v>8.4875000000000006E-2</v>
      </c>
      <c r="BC81" s="148">
        <v>8.4875000000000006E-2</v>
      </c>
      <c r="BD81" s="148">
        <v>8.4875000000000006E-2</v>
      </c>
      <c r="BE81" s="148">
        <v>8.4875000000000006E-2</v>
      </c>
      <c r="BF81" s="148">
        <v>8.4875000000000006E-2</v>
      </c>
      <c r="BG81" s="148">
        <v>8.4875000000000006E-2</v>
      </c>
      <c r="BH81" s="148">
        <v>8.4875000000000006E-2</v>
      </c>
      <c r="BI81" s="148">
        <v>8.4875000000000006E-2</v>
      </c>
      <c r="BJ81" s="148">
        <v>8.4875000000000006E-2</v>
      </c>
      <c r="BK81" s="148">
        <v>8.4875000000000006E-2</v>
      </c>
      <c r="BL81" s="148">
        <v>8.4875000000000006E-2</v>
      </c>
      <c r="BM81" s="148">
        <v>8.4875000000000006E-2</v>
      </c>
      <c r="BN81" s="148">
        <v>8.4875000000000006E-2</v>
      </c>
      <c r="BO81" s="148">
        <v>8.4875000000000006E-2</v>
      </c>
      <c r="BP81" s="148">
        <v>8.4875000000000006E-2</v>
      </c>
    </row>
    <row r="82" spans="1:68" x14ac:dyDescent="0.3">
      <c r="A82" s="77" t="s">
        <v>145</v>
      </c>
      <c r="B82" s="78" t="s">
        <v>90</v>
      </c>
      <c r="C82" s="78" t="s">
        <v>11</v>
      </c>
      <c r="D82" s="147" t="s">
        <v>207</v>
      </c>
      <c r="E82" s="78" t="s">
        <v>176</v>
      </c>
      <c r="F82" s="78" t="s">
        <v>14</v>
      </c>
      <c r="G82" s="78" t="s">
        <v>14</v>
      </c>
      <c r="H82" s="78" t="s">
        <v>12</v>
      </c>
      <c r="I82" s="78" t="s">
        <v>17</v>
      </c>
      <c r="J82" s="78" t="s">
        <v>17</v>
      </c>
      <c r="K82" s="78" t="s">
        <v>17</v>
      </c>
      <c r="L82" s="78" t="s">
        <v>17</v>
      </c>
      <c r="M82" s="78" t="s">
        <v>17</v>
      </c>
      <c r="N82" s="78">
        <v>2023</v>
      </c>
      <c r="O82" s="78" t="s">
        <v>41</v>
      </c>
      <c r="P82" s="78" t="s">
        <v>41</v>
      </c>
      <c r="Q82" s="78">
        <f>(1-Q70)*0.9</f>
        <v>0.50490000000000002</v>
      </c>
      <c r="R82" s="78">
        <f>(1-R70)*0.9</f>
        <v>0.50400000000000011</v>
      </c>
      <c r="S82" s="78">
        <f>(1-S70)*0.9</f>
        <v>0.50309999999999999</v>
      </c>
      <c r="T82" s="106" t="s">
        <v>143</v>
      </c>
      <c r="U82" s="113">
        <f>(1-U70-U81)*0.999</f>
        <v>0.9966024</v>
      </c>
      <c r="V82" s="113">
        <f t="shared" ref="V82:BP82" si="66">(1-V70-V81)*0.999</f>
        <v>0.99075825000000006</v>
      </c>
      <c r="W82" s="113">
        <f t="shared" si="66"/>
        <v>0.97926974999999994</v>
      </c>
      <c r="X82" s="113">
        <f t="shared" si="66"/>
        <v>0.96952950000000004</v>
      </c>
      <c r="Y82" s="113">
        <f t="shared" si="66"/>
        <v>0.95054850000000002</v>
      </c>
      <c r="Z82" s="113">
        <f t="shared" si="66"/>
        <v>0.92650806450000001</v>
      </c>
      <c r="AA82" s="113">
        <f t="shared" si="66"/>
        <v>0.89966296896749998</v>
      </c>
      <c r="AB82" s="113">
        <f t="shared" si="66"/>
        <v>0.86327028127181249</v>
      </c>
      <c r="AC82" s="113">
        <f t="shared" si="66"/>
        <v>0.82780610602891891</v>
      </c>
      <c r="AD82" s="113">
        <f t="shared" si="66"/>
        <v>0.78646724287087488</v>
      </c>
      <c r="AE82" s="113">
        <f t="shared" si="66"/>
        <v>0.73926000000000103</v>
      </c>
      <c r="AF82" s="113">
        <f t="shared" si="66"/>
        <v>0.69430499999999995</v>
      </c>
      <c r="AG82" s="113">
        <f t="shared" si="66"/>
        <v>0.65334599999999998</v>
      </c>
      <c r="AH82" s="113">
        <f t="shared" si="66"/>
        <v>0.62237699999999996</v>
      </c>
      <c r="AI82" s="113">
        <f t="shared" si="66"/>
        <v>0.59790150000000009</v>
      </c>
      <c r="AJ82" s="113">
        <f t="shared" si="66"/>
        <v>0.57941999999999994</v>
      </c>
      <c r="AK82" s="113">
        <f t="shared" si="66"/>
        <v>0.56693250000000006</v>
      </c>
      <c r="AL82" s="113">
        <f t="shared" si="66"/>
        <v>0.56193749999999998</v>
      </c>
      <c r="AM82" s="113">
        <f t="shared" si="66"/>
        <v>0.56193749999999998</v>
      </c>
      <c r="AN82" s="113">
        <f t="shared" si="66"/>
        <v>0.56193749999999998</v>
      </c>
      <c r="AO82" s="113">
        <f t="shared" si="66"/>
        <v>0.56193749999999998</v>
      </c>
      <c r="AP82" s="113">
        <f t="shared" si="66"/>
        <v>0.56193749999999998</v>
      </c>
      <c r="AQ82" s="113">
        <f t="shared" si="66"/>
        <v>0.56193749999999998</v>
      </c>
      <c r="AR82" s="113">
        <f t="shared" si="66"/>
        <v>0.56193749999999998</v>
      </c>
      <c r="AS82" s="113">
        <f t="shared" si="66"/>
        <v>0.56193749999999998</v>
      </c>
      <c r="AT82" s="113">
        <f t="shared" si="66"/>
        <v>0.56193749999999998</v>
      </c>
      <c r="AU82" s="113">
        <f t="shared" si="66"/>
        <v>0.56193749999999998</v>
      </c>
      <c r="AV82" s="113">
        <f t="shared" si="66"/>
        <v>0.56193749999999998</v>
      </c>
      <c r="AW82" s="113">
        <f t="shared" si="66"/>
        <v>0.56193749999999998</v>
      </c>
      <c r="AX82" s="113">
        <f t="shared" si="66"/>
        <v>0.56193749999999998</v>
      </c>
      <c r="AY82" s="113">
        <f t="shared" si="66"/>
        <v>0.56193749999999998</v>
      </c>
      <c r="AZ82" s="113">
        <f t="shared" si="66"/>
        <v>0.56193749999999998</v>
      </c>
      <c r="BA82" s="113">
        <f t="shared" si="66"/>
        <v>0.56193749999999998</v>
      </c>
      <c r="BB82" s="113">
        <f t="shared" si="66"/>
        <v>0.56193749999999998</v>
      </c>
      <c r="BC82" s="113">
        <f t="shared" si="66"/>
        <v>0.56193749999999998</v>
      </c>
      <c r="BD82" s="113">
        <f t="shared" si="66"/>
        <v>0.56193749999999998</v>
      </c>
      <c r="BE82" s="113">
        <f t="shared" si="66"/>
        <v>0.56193749999999998</v>
      </c>
      <c r="BF82" s="113">
        <f t="shared" si="66"/>
        <v>0.56193749999999998</v>
      </c>
      <c r="BG82" s="113">
        <f t="shared" si="66"/>
        <v>0.56193749999999998</v>
      </c>
      <c r="BH82" s="113">
        <f t="shared" si="66"/>
        <v>0.56193749999999998</v>
      </c>
      <c r="BI82" s="113">
        <f t="shared" si="66"/>
        <v>0.56193749999999998</v>
      </c>
      <c r="BJ82" s="113">
        <f t="shared" si="66"/>
        <v>0.56193749999999998</v>
      </c>
      <c r="BK82" s="113">
        <f t="shared" si="66"/>
        <v>0.56193749999999998</v>
      </c>
      <c r="BL82" s="113">
        <f t="shared" si="66"/>
        <v>0.56193749999999998</v>
      </c>
      <c r="BM82" s="113">
        <f t="shared" si="66"/>
        <v>0.56193749999999998</v>
      </c>
      <c r="BN82" s="113">
        <f t="shared" si="66"/>
        <v>0.56193749999999998</v>
      </c>
      <c r="BO82" s="113">
        <f t="shared" si="66"/>
        <v>0.56193749999999998</v>
      </c>
      <c r="BP82" s="113">
        <f t="shared" si="66"/>
        <v>0.56193749999999998</v>
      </c>
    </row>
    <row r="83" spans="1:68" x14ac:dyDescent="0.3">
      <c r="A83" s="77" t="s">
        <v>145</v>
      </c>
      <c r="B83" s="78" t="s">
        <v>90</v>
      </c>
      <c r="C83" s="78" t="s">
        <v>11</v>
      </c>
      <c r="D83" s="78" t="s">
        <v>206</v>
      </c>
      <c r="E83" s="78" t="s">
        <v>177</v>
      </c>
      <c r="F83" s="78" t="s">
        <v>14</v>
      </c>
      <c r="G83" s="78" t="s">
        <v>14</v>
      </c>
      <c r="H83" s="78" t="s">
        <v>12</v>
      </c>
      <c r="I83" s="78" t="s">
        <v>17</v>
      </c>
      <c r="J83" s="78" t="s">
        <v>17</v>
      </c>
      <c r="K83" s="78" t="s">
        <v>17</v>
      </c>
      <c r="L83" s="78" t="s">
        <v>17</v>
      </c>
      <c r="M83" s="78" t="s">
        <v>17</v>
      </c>
      <c r="N83" s="78">
        <v>2023</v>
      </c>
      <c r="O83" s="78" t="s">
        <v>41</v>
      </c>
      <c r="P83" s="78">
        <v>0</v>
      </c>
      <c r="Q83" s="78">
        <v>0</v>
      </c>
      <c r="R83" s="78">
        <v>0</v>
      </c>
      <c r="S83" s="78">
        <v>0</v>
      </c>
      <c r="T83" s="106" t="s">
        <v>143</v>
      </c>
      <c r="U83" s="113">
        <v>0</v>
      </c>
      <c r="V83" s="113">
        <v>0</v>
      </c>
      <c r="W83" s="113">
        <v>0</v>
      </c>
      <c r="X83" s="113">
        <v>0</v>
      </c>
      <c r="Y83" s="113">
        <v>0</v>
      </c>
      <c r="Z83" s="113">
        <v>0</v>
      </c>
      <c r="AA83" s="113">
        <v>0</v>
      </c>
      <c r="AB83" s="113">
        <v>0</v>
      </c>
      <c r="AC83" s="113">
        <v>0</v>
      </c>
      <c r="AD83" s="113">
        <v>0</v>
      </c>
      <c r="AE83" s="113">
        <v>0</v>
      </c>
      <c r="AF83" s="113">
        <v>0</v>
      </c>
      <c r="AG83" s="113">
        <v>0</v>
      </c>
      <c r="AH83" s="113">
        <v>0</v>
      </c>
      <c r="AI83" s="113">
        <v>0</v>
      </c>
      <c r="AJ83" s="113">
        <v>0</v>
      </c>
      <c r="AK83" s="113">
        <v>0</v>
      </c>
      <c r="AL83" s="113">
        <v>0</v>
      </c>
      <c r="AM83" s="113">
        <v>0</v>
      </c>
      <c r="AN83" s="113">
        <v>0</v>
      </c>
      <c r="AO83" s="113">
        <v>0</v>
      </c>
      <c r="AP83" s="113">
        <v>0</v>
      </c>
      <c r="AQ83" s="113">
        <v>0</v>
      </c>
      <c r="AR83" s="113">
        <v>0</v>
      </c>
      <c r="AS83" s="113">
        <v>0</v>
      </c>
      <c r="AT83" s="113">
        <v>0</v>
      </c>
      <c r="AU83" s="113">
        <v>0</v>
      </c>
      <c r="AV83" s="113">
        <v>0</v>
      </c>
      <c r="AW83" s="113">
        <v>0</v>
      </c>
      <c r="AX83" s="113">
        <v>0</v>
      </c>
      <c r="AY83" s="113">
        <v>0</v>
      </c>
      <c r="AZ83" s="113">
        <v>0</v>
      </c>
      <c r="BA83" s="113">
        <v>0</v>
      </c>
      <c r="BB83" s="113">
        <v>0</v>
      </c>
      <c r="BC83" s="113">
        <v>0</v>
      </c>
      <c r="BD83" s="113">
        <v>0</v>
      </c>
      <c r="BE83" s="113">
        <v>0</v>
      </c>
      <c r="BF83" s="113">
        <v>0</v>
      </c>
      <c r="BG83" s="113">
        <v>0</v>
      </c>
      <c r="BH83" s="113">
        <v>0</v>
      </c>
      <c r="BI83" s="113">
        <v>0</v>
      </c>
      <c r="BJ83" s="113">
        <v>0</v>
      </c>
      <c r="BK83" s="113">
        <v>0</v>
      </c>
      <c r="BL83" s="113">
        <v>0</v>
      </c>
      <c r="BM83" s="113">
        <v>0</v>
      </c>
      <c r="BN83" s="113">
        <v>0</v>
      </c>
      <c r="BO83" s="113">
        <v>0</v>
      </c>
      <c r="BP83" s="113">
        <v>0</v>
      </c>
    </row>
    <row r="84" spans="1:68" x14ac:dyDescent="0.3">
      <c r="A84" s="77" t="s">
        <v>145</v>
      </c>
      <c r="B84" s="78" t="s">
        <v>90</v>
      </c>
      <c r="C84" s="78" t="s">
        <v>10</v>
      </c>
      <c r="D84" s="78" t="s">
        <v>205</v>
      </c>
      <c r="E84" s="78" t="s">
        <v>178</v>
      </c>
      <c r="F84" s="78" t="s">
        <v>14</v>
      </c>
      <c r="G84" s="78" t="s">
        <v>14</v>
      </c>
      <c r="H84" s="78" t="s">
        <v>12</v>
      </c>
      <c r="I84" s="78" t="s">
        <v>17</v>
      </c>
      <c r="J84" s="78" t="s">
        <v>17</v>
      </c>
      <c r="K84" s="78" t="s">
        <v>17</v>
      </c>
      <c r="L84" s="78" t="s">
        <v>17</v>
      </c>
      <c r="M84" s="78" t="s">
        <v>17</v>
      </c>
      <c r="N84" s="78">
        <v>2023</v>
      </c>
      <c r="O84" s="78" t="s">
        <v>41</v>
      </c>
      <c r="P84" s="78" t="s">
        <v>41</v>
      </c>
      <c r="Q84" s="78">
        <v>0</v>
      </c>
      <c r="R84" s="78">
        <v>0</v>
      </c>
      <c r="S84" s="78">
        <v>0</v>
      </c>
      <c r="T84" s="106" t="s">
        <v>143</v>
      </c>
      <c r="U84" s="113">
        <v>0</v>
      </c>
      <c r="V84" s="113">
        <v>0</v>
      </c>
      <c r="W84" s="113">
        <v>0</v>
      </c>
      <c r="X84" s="113">
        <v>0</v>
      </c>
      <c r="Y84" s="113">
        <v>0</v>
      </c>
      <c r="Z84" s="113">
        <v>0</v>
      </c>
      <c r="AA84" s="113">
        <v>0</v>
      </c>
      <c r="AB84" s="113">
        <v>0</v>
      </c>
      <c r="AC84" s="113">
        <v>0</v>
      </c>
      <c r="AD84" s="113">
        <v>0</v>
      </c>
      <c r="AE84" s="113">
        <v>0</v>
      </c>
      <c r="AF84" s="113">
        <v>0</v>
      </c>
      <c r="AG84" s="113">
        <v>0</v>
      </c>
      <c r="AH84" s="113">
        <v>0</v>
      </c>
      <c r="AI84" s="113">
        <v>0</v>
      </c>
      <c r="AJ84" s="113">
        <v>0</v>
      </c>
      <c r="AK84" s="113">
        <v>0</v>
      </c>
      <c r="AL84" s="113">
        <v>0</v>
      </c>
      <c r="AM84" s="113">
        <v>0</v>
      </c>
      <c r="AN84" s="113">
        <v>0</v>
      </c>
      <c r="AO84" s="113">
        <v>0</v>
      </c>
      <c r="AP84" s="113">
        <v>0</v>
      </c>
      <c r="AQ84" s="113">
        <v>0</v>
      </c>
      <c r="AR84" s="113">
        <v>0</v>
      </c>
      <c r="AS84" s="113">
        <v>0</v>
      </c>
      <c r="AT84" s="113">
        <v>0</v>
      </c>
      <c r="AU84" s="113">
        <v>0</v>
      </c>
      <c r="AV84" s="113">
        <v>0</v>
      </c>
      <c r="AW84" s="113">
        <v>0</v>
      </c>
      <c r="AX84" s="113">
        <v>0</v>
      </c>
      <c r="AY84" s="113">
        <v>0</v>
      </c>
      <c r="AZ84" s="113">
        <v>0</v>
      </c>
      <c r="BA84" s="113">
        <v>0</v>
      </c>
      <c r="BB84" s="113">
        <v>0</v>
      </c>
      <c r="BC84" s="113">
        <v>0</v>
      </c>
      <c r="BD84" s="113">
        <v>0</v>
      </c>
      <c r="BE84" s="113">
        <v>0</v>
      </c>
      <c r="BF84" s="113">
        <v>0</v>
      </c>
      <c r="BG84" s="113">
        <v>0</v>
      </c>
      <c r="BH84" s="113">
        <v>0</v>
      </c>
      <c r="BI84" s="113">
        <v>0</v>
      </c>
      <c r="BJ84" s="113">
        <v>0</v>
      </c>
      <c r="BK84" s="113">
        <v>0</v>
      </c>
      <c r="BL84" s="113">
        <v>0</v>
      </c>
      <c r="BM84" s="113">
        <v>0</v>
      </c>
      <c r="BN84" s="113">
        <v>0</v>
      </c>
      <c r="BO84" s="113">
        <v>0</v>
      </c>
      <c r="BP84" s="113">
        <v>0</v>
      </c>
    </row>
    <row r="85" spans="1:68" x14ac:dyDescent="0.3">
      <c r="A85" s="77" t="s">
        <v>145</v>
      </c>
      <c r="B85" s="78" t="s">
        <v>90</v>
      </c>
      <c r="C85" s="78" t="s">
        <v>10</v>
      </c>
      <c r="D85" s="78" t="s">
        <v>337</v>
      </c>
      <c r="E85" s="150" t="s">
        <v>334</v>
      </c>
      <c r="F85" s="78" t="s">
        <v>14</v>
      </c>
      <c r="G85" s="78" t="s">
        <v>14</v>
      </c>
      <c r="H85" s="78" t="s">
        <v>12</v>
      </c>
      <c r="I85" s="78" t="s">
        <v>17</v>
      </c>
      <c r="J85" s="78" t="s">
        <v>17</v>
      </c>
      <c r="K85" s="78" t="s">
        <v>17</v>
      </c>
      <c r="L85" s="78" t="s">
        <v>17</v>
      </c>
      <c r="M85" s="78" t="s">
        <v>17</v>
      </c>
      <c r="N85" s="78">
        <v>2023</v>
      </c>
      <c r="O85" s="78" t="s">
        <v>41</v>
      </c>
      <c r="P85" s="78">
        <v>0</v>
      </c>
      <c r="Q85" s="78">
        <v>0</v>
      </c>
      <c r="R85" s="78">
        <v>0</v>
      </c>
      <c r="S85" s="78">
        <v>0</v>
      </c>
      <c r="T85" s="106" t="s">
        <v>143</v>
      </c>
      <c r="U85" s="148">
        <v>5.0000000000000001E-4</v>
      </c>
      <c r="V85" s="148">
        <v>6.0000000000000001E-3</v>
      </c>
      <c r="W85" s="148">
        <v>1.6E-2</v>
      </c>
      <c r="X85" s="148">
        <v>2.1999999999999999E-2</v>
      </c>
      <c r="Y85" s="148">
        <v>3.1E-2</v>
      </c>
      <c r="Z85" s="148">
        <v>4.2000000000000003E-2</v>
      </c>
      <c r="AA85" s="148">
        <v>5.5099999999999899E-2</v>
      </c>
      <c r="AB85" s="148">
        <v>6.7500000000000004E-2</v>
      </c>
      <c r="AC85" s="148">
        <v>7.8E-2</v>
      </c>
      <c r="AD85" s="148">
        <v>8.3999999999999894E-2</v>
      </c>
      <c r="AE85" s="148">
        <v>9.0199999999999905E-2</v>
      </c>
      <c r="AF85" s="148">
        <v>9.4E-2</v>
      </c>
      <c r="AG85" s="148">
        <v>9.5399999999999999E-2</v>
      </c>
      <c r="AH85" s="148">
        <v>9.69E-2</v>
      </c>
      <c r="AI85" s="148">
        <v>9.3774999999999997E-2</v>
      </c>
      <c r="AJ85" s="148">
        <v>9.3239999999999906E-2</v>
      </c>
      <c r="AK85" s="148">
        <v>9.1589999999999894E-2</v>
      </c>
      <c r="AL85" s="148">
        <v>9.0999999999999998E-2</v>
      </c>
      <c r="AM85" s="148">
        <v>9.0999999999999998E-2</v>
      </c>
      <c r="AN85" s="148">
        <v>9.0999999999999998E-2</v>
      </c>
      <c r="AO85" s="148">
        <v>9.0999999999999998E-2</v>
      </c>
      <c r="AP85" s="148">
        <v>9.0999999999999998E-2</v>
      </c>
      <c r="AQ85" s="148">
        <v>9.0999999999999998E-2</v>
      </c>
      <c r="AR85" s="148">
        <v>9.0999999999999998E-2</v>
      </c>
      <c r="AS85" s="148">
        <v>9.0999999999999998E-2</v>
      </c>
      <c r="AT85" s="148">
        <v>9.0999999999999998E-2</v>
      </c>
      <c r="AU85" s="148">
        <v>9.0999999999999998E-2</v>
      </c>
      <c r="AV85" s="148">
        <v>9.0999999999999998E-2</v>
      </c>
      <c r="AW85" s="148">
        <v>9.0999999999999998E-2</v>
      </c>
      <c r="AX85" s="148">
        <v>9.0999999999999998E-2</v>
      </c>
      <c r="AY85" s="148">
        <v>9.0999999999999998E-2</v>
      </c>
      <c r="AZ85" s="148">
        <v>9.0999999999999998E-2</v>
      </c>
      <c r="BA85" s="148">
        <v>9.0999999999999998E-2</v>
      </c>
      <c r="BB85" s="148">
        <v>9.0999999999999998E-2</v>
      </c>
      <c r="BC85" s="148">
        <v>9.0999999999999998E-2</v>
      </c>
      <c r="BD85" s="148">
        <v>9.0999999999999998E-2</v>
      </c>
      <c r="BE85" s="148">
        <v>9.0999999999999998E-2</v>
      </c>
      <c r="BF85" s="148">
        <v>9.0999999999999998E-2</v>
      </c>
      <c r="BG85" s="148">
        <v>9.0999999999999998E-2</v>
      </c>
      <c r="BH85" s="148">
        <v>9.0999999999999998E-2</v>
      </c>
      <c r="BI85" s="148">
        <v>9.0999999999999998E-2</v>
      </c>
      <c r="BJ85" s="148">
        <v>9.0999999999999998E-2</v>
      </c>
      <c r="BK85" s="148">
        <v>9.0999999999999998E-2</v>
      </c>
      <c r="BL85" s="148">
        <v>9.0999999999999998E-2</v>
      </c>
      <c r="BM85" s="148">
        <v>9.0999999999999998E-2</v>
      </c>
      <c r="BN85" s="148">
        <v>9.0999999999999998E-2</v>
      </c>
      <c r="BO85" s="148">
        <v>9.0999999999999998E-2</v>
      </c>
      <c r="BP85" s="148">
        <v>9.0999999999999998E-2</v>
      </c>
    </row>
    <row r="86" spans="1:68" x14ac:dyDescent="0.3">
      <c r="A86" s="77" t="s">
        <v>145</v>
      </c>
      <c r="B86" s="78" t="s">
        <v>90</v>
      </c>
      <c r="C86" s="78" t="s">
        <v>10</v>
      </c>
      <c r="D86" s="147" t="s">
        <v>204</v>
      </c>
      <c r="E86" s="78" t="s">
        <v>179</v>
      </c>
      <c r="F86" s="78" t="s">
        <v>14</v>
      </c>
      <c r="G86" s="78" t="s">
        <v>14</v>
      </c>
      <c r="H86" s="78" t="s">
        <v>12</v>
      </c>
      <c r="I86" s="78" t="s">
        <v>17</v>
      </c>
      <c r="J86" s="78" t="s">
        <v>17</v>
      </c>
      <c r="K86" s="78" t="s">
        <v>17</v>
      </c>
      <c r="L86" s="78" t="s">
        <v>17</v>
      </c>
      <c r="M86" s="78" t="s">
        <v>17</v>
      </c>
      <c r="N86" s="78">
        <v>2023</v>
      </c>
      <c r="O86" s="78" t="s">
        <v>41</v>
      </c>
      <c r="P86" s="78" t="s">
        <v>41</v>
      </c>
      <c r="Q86" s="78">
        <f>(1-Q71)*0.9</f>
        <v>0.31409999999999999</v>
      </c>
      <c r="R86" s="78">
        <f>(1-R71)*0.9</f>
        <v>0.31319999999999998</v>
      </c>
      <c r="S86" s="78">
        <f>(1-S71)*0.9</f>
        <v>0.31229999999999997</v>
      </c>
      <c r="T86" s="106" t="s">
        <v>143</v>
      </c>
      <c r="U86" s="113">
        <f>(1-U71-U85)*0.999</f>
        <v>0.99750150000000004</v>
      </c>
      <c r="V86" s="113">
        <f t="shared" ref="V86:BP86" si="67">(1-V71-V85)*0.999</f>
        <v>0.98601300000000003</v>
      </c>
      <c r="W86" s="113">
        <f t="shared" si="67"/>
        <v>0.95904</v>
      </c>
      <c r="X86" s="113">
        <f t="shared" si="67"/>
        <v>0.93905999999999989</v>
      </c>
      <c r="Y86" s="113">
        <f t="shared" si="67"/>
        <v>0.89910000000000001</v>
      </c>
      <c r="Z86" s="113">
        <f t="shared" si="67"/>
        <v>0.85914000000000001</v>
      </c>
      <c r="AA86" s="113">
        <f t="shared" si="67"/>
        <v>0.80919000000000008</v>
      </c>
      <c r="AB86" s="113">
        <f t="shared" si="67"/>
        <v>0.74924999999999997</v>
      </c>
      <c r="AC86" s="113">
        <f t="shared" si="67"/>
        <v>0.69930000000000103</v>
      </c>
      <c r="AD86" s="113">
        <f t="shared" si="67"/>
        <v>0.64935000000000009</v>
      </c>
      <c r="AE86" s="113">
        <f t="shared" si="67"/>
        <v>0.5894100000000001</v>
      </c>
      <c r="AF86" s="113">
        <f t="shared" si="67"/>
        <v>0.52947</v>
      </c>
      <c r="AG86" s="113">
        <f t="shared" si="67"/>
        <v>0.46953</v>
      </c>
      <c r="AH86" s="113">
        <f t="shared" si="67"/>
        <v>0.42957000000000106</v>
      </c>
      <c r="AI86" s="113">
        <f t="shared" si="67"/>
        <v>0.39460499999999998</v>
      </c>
      <c r="AJ86" s="113">
        <f t="shared" si="67"/>
        <v>0.36963000000000013</v>
      </c>
      <c r="AK86" s="113">
        <f t="shared" si="67"/>
        <v>0.35464500000000015</v>
      </c>
      <c r="AL86" s="113">
        <f t="shared" si="67"/>
        <v>0.34964999999999996</v>
      </c>
      <c r="AM86" s="113">
        <f t="shared" si="67"/>
        <v>0.34964999999999996</v>
      </c>
      <c r="AN86" s="113">
        <f t="shared" si="67"/>
        <v>0.34964999999999996</v>
      </c>
      <c r="AO86" s="113">
        <f t="shared" si="67"/>
        <v>0.34964999999999996</v>
      </c>
      <c r="AP86" s="113">
        <f t="shared" si="67"/>
        <v>0.34964999999999996</v>
      </c>
      <c r="AQ86" s="113">
        <f t="shared" si="67"/>
        <v>0.34964999999999996</v>
      </c>
      <c r="AR86" s="113">
        <f t="shared" si="67"/>
        <v>0.34964999999999996</v>
      </c>
      <c r="AS86" s="113">
        <f t="shared" si="67"/>
        <v>0.34964999999999996</v>
      </c>
      <c r="AT86" s="113">
        <f t="shared" si="67"/>
        <v>0.34964999999999996</v>
      </c>
      <c r="AU86" s="113">
        <f t="shared" si="67"/>
        <v>0.34964999999999996</v>
      </c>
      <c r="AV86" s="113">
        <f t="shared" si="67"/>
        <v>0.34964999999999996</v>
      </c>
      <c r="AW86" s="113">
        <f t="shared" si="67"/>
        <v>0.34964999999999996</v>
      </c>
      <c r="AX86" s="113">
        <f t="shared" si="67"/>
        <v>0.34964999999999996</v>
      </c>
      <c r="AY86" s="113">
        <f t="shared" si="67"/>
        <v>0.34964999999999996</v>
      </c>
      <c r="AZ86" s="113">
        <f t="shared" si="67"/>
        <v>0.34964999999999996</v>
      </c>
      <c r="BA86" s="113">
        <f t="shared" si="67"/>
        <v>0.34964999999999996</v>
      </c>
      <c r="BB86" s="113">
        <f t="shared" si="67"/>
        <v>0.34964999999999996</v>
      </c>
      <c r="BC86" s="113">
        <f t="shared" si="67"/>
        <v>0.34964999999999996</v>
      </c>
      <c r="BD86" s="113">
        <f t="shared" si="67"/>
        <v>0.34964999999999996</v>
      </c>
      <c r="BE86" s="113">
        <f t="shared" si="67"/>
        <v>0.34964999999999996</v>
      </c>
      <c r="BF86" s="113">
        <f t="shared" si="67"/>
        <v>0.34964999999999996</v>
      </c>
      <c r="BG86" s="113">
        <f t="shared" si="67"/>
        <v>0.34964999999999996</v>
      </c>
      <c r="BH86" s="113">
        <f t="shared" si="67"/>
        <v>0.34964999999999996</v>
      </c>
      <c r="BI86" s="113">
        <f t="shared" si="67"/>
        <v>0.34964999999999996</v>
      </c>
      <c r="BJ86" s="113">
        <f t="shared" si="67"/>
        <v>0.34964999999999996</v>
      </c>
      <c r="BK86" s="113">
        <f t="shared" si="67"/>
        <v>0.34964999999999996</v>
      </c>
      <c r="BL86" s="113">
        <f t="shared" si="67"/>
        <v>0.34964999999999996</v>
      </c>
      <c r="BM86" s="113">
        <f t="shared" si="67"/>
        <v>0.34964999999999996</v>
      </c>
      <c r="BN86" s="113">
        <f t="shared" si="67"/>
        <v>0.34964999999999996</v>
      </c>
      <c r="BO86" s="113">
        <f t="shared" si="67"/>
        <v>0.34964999999999996</v>
      </c>
      <c r="BP86" s="113">
        <f t="shared" si="67"/>
        <v>0.34964999999999996</v>
      </c>
    </row>
    <row r="87" spans="1:68" x14ac:dyDescent="0.3">
      <c r="A87" s="77" t="s">
        <v>145</v>
      </c>
      <c r="B87" s="78" t="s">
        <v>90</v>
      </c>
      <c r="C87" s="78" t="s">
        <v>11</v>
      </c>
      <c r="D87" s="147" t="s">
        <v>203</v>
      </c>
      <c r="E87" s="78" t="s">
        <v>180</v>
      </c>
      <c r="F87" s="78" t="s">
        <v>14</v>
      </c>
      <c r="G87" s="78" t="s">
        <v>14</v>
      </c>
      <c r="H87" s="78" t="s">
        <v>12</v>
      </c>
      <c r="I87" s="78" t="s">
        <v>17</v>
      </c>
      <c r="J87" s="78" t="s">
        <v>17</v>
      </c>
      <c r="K87" s="78" t="s">
        <v>17</v>
      </c>
      <c r="L87" s="78" t="s">
        <v>17</v>
      </c>
      <c r="M87" s="78" t="s">
        <v>17</v>
      </c>
      <c r="N87" s="78">
        <v>2023</v>
      </c>
      <c r="O87" s="78" t="s">
        <v>41</v>
      </c>
      <c r="P87" s="78" t="s">
        <v>41</v>
      </c>
      <c r="Q87" s="78">
        <f>(1-Q75)*0.9*0.97</f>
        <v>0.67570200000000002</v>
      </c>
      <c r="R87" s="78">
        <f>(1-R75)*0.9*0.97</f>
        <v>0.67482900000000001</v>
      </c>
      <c r="S87" s="78">
        <f>(1-S75)*0.9*0.97</f>
        <v>0.67395600000000011</v>
      </c>
      <c r="T87" s="106" t="s">
        <v>143</v>
      </c>
      <c r="U87" s="113">
        <f>(1-U75-U92)*0.999*0.97</f>
        <v>0.965832201</v>
      </c>
      <c r="V87" s="113">
        <f t="shared" ref="V87:BP87" si="68">(1-V75-V92)*0.999*0.97</f>
        <v>0.96273130500000004</v>
      </c>
      <c r="W87" s="113">
        <f t="shared" si="68"/>
        <v>0.95837067000000009</v>
      </c>
      <c r="X87" s="113">
        <f t="shared" si="68"/>
        <v>0.95449454999999994</v>
      </c>
      <c r="Y87" s="113">
        <f t="shared" si="68"/>
        <v>0.9506184299999999</v>
      </c>
      <c r="Z87" s="113">
        <f t="shared" si="68"/>
        <v>0.94577327999999994</v>
      </c>
      <c r="AA87" s="113">
        <f t="shared" si="68"/>
        <v>0.93995909999999994</v>
      </c>
      <c r="AB87" s="113">
        <f t="shared" si="68"/>
        <v>0.93026880000000001</v>
      </c>
      <c r="AC87" s="113">
        <f t="shared" si="68"/>
        <v>0.91282626</v>
      </c>
      <c r="AD87" s="113">
        <f t="shared" si="68"/>
        <v>0.89150759999999996</v>
      </c>
      <c r="AE87" s="113">
        <f t="shared" si="68"/>
        <v>0.86243669999999995</v>
      </c>
      <c r="AF87" s="113">
        <f t="shared" si="68"/>
        <v>0.83336580000000005</v>
      </c>
      <c r="AG87" s="113">
        <f t="shared" si="68"/>
        <v>0.81204713999999989</v>
      </c>
      <c r="AH87" s="113">
        <f t="shared" si="68"/>
        <v>0.79072847999999984</v>
      </c>
      <c r="AI87" s="113">
        <f t="shared" si="68"/>
        <v>0.7771620600000001</v>
      </c>
      <c r="AJ87" s="113">
        <f t="shared" si="68"/>
        <v>0.76553370000000009</v>
      </c>
      <c r="AK87" s="113">
        <f t="shared" si="68"/>
        <v>0.75584340000000005</v>
      </c>
      <c r="AL87" s="113">
        <f t="shared" si="68"/>
        <v>0.75099824999999998</v>
      </c>
      <c r="AM87" s="113">
        <f t="shared" si="68"/>
        <v>0.75099824999999998</v>
      </c>
      <c r="AN87" s="113">
        <f t="shared" si="68"/>
        <v>0.75099824999999998</v>
      </c>
      <c r="AO87" s="113">
        <f t="shared" si="68"/>
        <v>0.75099824999999998</v>
      </c>
      <c r="AP87" s="113">
        <f t="shared" si="68"/>
        <v>0.75099824999999998</v>
      </c>
      <c r="AQ87" s="113">
        <f t="shared" si="68"/>
        <v>0.75099824999999998</v>
      </c>
      <c r="AR87" s="113">
        <f t="shared" si="68"/>
        <v>0.75099824999999998</v>
      </c>
      <c r="AS87" s="113">
        <f t="shared" si="68"/>
        <v>0.75099824999999998</v>
      </c>
      <c r="AT87" s="113">
        <f t="shared" si="68"/>
        <v>0.75099824999999998</v>
      </c>
      <c r="AU87" s="113">
        <f t="shared" si="68"/>
        <v>0.75099824999999998</v>
      </c>
      <c r="AV87" s="113">
        <f t="shared" si="68"/>
        <v>0.75099824999999998</v>
      </c>
      <c r="AW87" s="113">
        <f t="shared" si="68"/>
        <v>0.75099824999999998</v>
      </c>
      <c r="AX87" s="113">
        <f t="shared" si="68"/>
        <v>0.75099824999999998</v>
      </c>
      <c r="AY87" s="113">
        <f t="shared" si="68"/>
        <v>0.75099824999999998</v>
      </c>
      <c r="AZ87" s="113">
        <f t="shared" si="68"/>
        <v>0.75099824999999998</v>
      </c>
      <c r="BA87" s="113">
        <f t="shared" si="68"/>
        <v>0.75099824999999998</v>
      </c>
      <c r="BB87" s="113">
        <f t="shared" si="68"/>
        <v>0.75099824999999998</v>
      </c>
      <c r="BC87" s="113">
        <f t="shared" si="68"/>
        <v>0.75099824999999998</v>
      </c>
      <c r="BD87" s="113">
        <f t="shared" si="68"/>
        <v>0.75099824999999998</v>
      </c>
      <c r="BE87" s="113">
        <f t="shared" si="68"/>
        <v>0.75099824999999998</v>
      </c>
      <c r="BF87" s="113">
        <f t="shared" si="68"/>
        <v>0.75099824999999998</v>
      </c>
      <c r="BG87" s="113">
        <f t="shared" si="68"/>
        <v>0.75099824999999998</v>
      </c>
      <c r="BH87" s="113">
        <f t="shared" si="68"/>
        <v>0.75099824999999998</v>
      </c>
      <c r="BI87" s="113">
        <f t="shared" si="68"/>
        <v>0.75099824999999998</v>
      </c>
      <c r="BJ87" s="113">
        <f t="shared" si="68"/>
        <v>0.75099824999999998</v>
      </c>
      <c r="BK87" s="113">
        <f t="shared" si="68"/>
        <v>0.75099824999999998</v>
      </c>
      <c r="BL87" s="113">
        <f t="shared" si="68"/>
        <v>0.75099824999999998</v>
      </c>
      <c r="BM87" s="113">
        <f t="shared" si="68"/>
        <v>0.75099824999999998</v>
      </c>
      <c r="BN87" s="113">
        <f t="shared" si="68"/>
        <v>0.75099824999999998</v>
      </c>
      <c r="BO87" s="113">
        <f t="shared" si="68"/>
        <v>0.75099824999999998</v>
      </c>
      <c r="BP87" s="113">
        <f t="shared" si="68"/>
        <v>0.75099824999999998</v>
      </c>
    </row>
    <row r="88" spans="1:68" x14ac:dyDescent="0.3">
      <c r="A88" s="77" t="s">
        <v>145</v>
      </c>
      <c r="B88" s="78" t="s">
        <v>90</v>
      </c>
      <c r="C88" s="78" t="s">
        <v>167</v>
      </c>
      <c r="D88" s="78" t="s">
        <v>202</v>
      </c>
      <c r="E88" s="78" t="s">
        <v>181</v>
      </c>
      <c r="F88" s="78" t="s">
        <v>14</v>
      </c>
      <c r="G88" s="78" t="s">
        <v>14</v>
      </c>
      <c r="H88" s="78" t="s">
        <v>12</v>
      </c>
      <c r="I88" s="78" t="s">
        <v>17</v>
      </c>
      <c r="J88" s="78" t="s">
        <v>17</v>
      </c>
      <c r="K88" s="78" t="s">
        <v>17</v>
      </c>
      <c r="L88" s="78" t="s">
        <v>17</v>
      </c>
      <c r="M88" s="78" t="s">
        <v>17</v>
      </c>
      <c r="N88" s="78">
        <v>2023</v>
      </c>
      <c r="O88" s="78" t="s">
        <v>41</v>
      </c>
      <c r="P88" s="78" t="s">
        <v>41</v>
      </c>
      <c r="Q88" s="78">
        <f t="shared" ref="Q88:S88" si="69">(1-Q78)*0.95</f>
        <v>0.77900000000000003</v>
      </c>
      <c r="R88" s="78">
        <f t="shared" si="69"/>
        <v>0.77804999999999991</v>
      </c>
      <c r="S88" s="78">
        <f t="shared" si="69"/>
        <v>0.77710000000000001</v>
      </c>
      <c r="T88" s="106" t="s">
        <v>143</v>
      </c>
      <c r="U88" s="113">
        <f>(1-U78)*0.99999</f>
        <v>0.99999000000000005</v>
      </c>
      <c r="V88" s="113">
        <f t="shared" ref="V88:BP88" si="70">(1-V78)*0.99999</f>
        <v>0.99899001000000009</v>
      </c>
      <c r="W88" s="113">
        <f t="shared" si="70"/>
        <v>0.99899001000000009</v>
      </c>
      <c r="X88" s="113">
        <f t="shared" si="70"/>
        <v>0.99799002000000003</v>
      </c>
      <c r="Y88" s="113">
        <f t="shared" si="70"/>
        <v>0.99599004000000002</v>
      </c>
      <c r="Z88" s="113">
        <f t="shared" si="70"/>
        <v>0.99499005000000007</v>
      </c>
      <c r="AA88" s="113">
        <f t="shared" si="70"/>
        <v>0.99299007000000006</v>
      </c>
      <c r="AB88" s="113">
        <f t="shared" si="70"/>
        <v>0.99199008</v>
      </c>
      <c r="AC88" s="113">
        <f t="shared" si="70"/>
        <v>0.98799012000000008</v>
      </c>
      <c r="AD88" s="113">
        <f t="shared" si="70"/>
        <v>0.98399016000000006</v>
      </c>
      <c r="AE88" s="113">
        <f t="shared" si="70"/>
        <v>0.97999020000000003</v>
      </c>
      <c r="AF88" s="113">
        <f t="shared" si="70"/>
        <v>0.97599024000000001</v>
      </c>
      <c r="AG88" s="113">
        <f t="shared" si="70"/>
        <v>0.97199027999999998</v>
      </c>
      <c r="AH88" s="113">
        <f t="shared" si="70"/>
        <v>0.96099038999999997</v>
      </c>
      <c r="AI88" s="113">
        <f t="shared" si="70"/>
        <v>0.95099049000000002</v>
      </c>
      <c r="AJ88" s="113">
        <f t="shared" si="70"/>
        <v>0.93999060000000001</v>
      </c>
      <c r="AK88" s="113">
        <f t="shared" si="70"/>
        <v>0.92899071000000011</v>
      </c>
      <c r="AL88" s="113">
        <f t="shared" si="70"/>
        <v>0.9179908200000001</v>
      </c>
      <c r="AM88" s="113">
        <f t="shared" si="70"/>
        <v>0.90799092000000003</v>
      </c>
      <c r="AN88" s="113">
        <f t="shared" si="70"/>
        <v>0.89699103000000002</v>
      </c>
      <c r="AO88" s="113">
        <f t="shared" si="70"/>
        <v>0.88699113000000007</v>
      </c>
      <c r="AP88" s="113">
        <f t="shared" si="70"/>
        <v>0.886241137500001</v>
      </c>
      <c r="AQ88" s="113">
        <f t="shared" si="70"/>
        <v>0.886241137500001</v>
      </c>
      <c r="AR88" s="113">
        <f t="shared" si="70"/>
        <v>0.886241137500001</v>
      </c>
      <c r="AS88" s="113">
        <f t="shared" si="70"/>
        <v>0.886241137500001</v>
      </c>
      <c r="AT88" s="113">
        <f t="shared" si="70"/>
        <v>0.886241137500001</v>
      </c>
      <c r="AU88" s="113">
        <f t="shared" si="70"/>
        <v>0.886241137500001</v>
      </c>
      <c r="AV88" s="113">
        <f t="shared" si="70"/>
        <v>0.886241137500001</v>
      </c>
      <c r="AW88" s="113">
        <f t="shared" si="70"/>
        <v>0.886241137500001</v>
      </c>
      <c r="AX88" s="113">
        <f t="shared" si="70"/>
        <v>0.886241137500001</v>
      </c>
      <c r="AY88" s="113">
        <f t="shared" si="70"/>
        <v>0.886241137500001</v>
      </c>
      <c r="AZ88" s="113">
        <f t="shared" si="70"/>
        <v>0.886241137500001</v>
      </c>
      <c r="BA88" s="113">
        <f t="shared" si="70"/>
        <v>0.886241137500001</v>
      </c>
      <c r="BB88" s="113">
        <f t="shared" si="70"/>
        <v>0.886241137500001</v>
      </c>
      <c r="BC88" s="113">
        <f t="shared" si="70"/>
        <v>0.886241137500001</v>
      </c>
      <c r="BD88" s="113">
        <f t="shared" si="70"/>
        <v>0.886241137500001</v>
      </c>
      <c r="BE88" s="113">
        <f t="shared" si="70"/>
        <v>0.886241137500001</v>
      </c>
      <c r="BF88" s="113">
        <f t="shared" si="70"/>
        <v>0.886241137500001</v>
      </c>
      <c r="BG88" s="113">
        <f t="shared" si="70"/>
        <v>0.886241137500001</v>
      </c>
      <c r="BH88" s="113">
        <f t="shared" si="70"/>
        <v>0.886241137500001</v>
      </c>
      <c r="BI88" s="113">
        <f t="shared" si="70"/>
        <v>0.886241137500001</v>
      </c>
      <c r="BJ88" s="113">
        <f t="shared" si="70"/>
        <v>0.886241137500001</v>
      </c>
      <c r="BK88" s="113">
        <f t="shared" si="70"/>
        <v>0.886241137500001</v>
      </c>
      <c r="BL88" s="113">
        <f t="shared" si="70"/>
        <v>0.886241137500001</v>
      </c>
      <c r="BM88" s="113">
        <f t="shared" si="70"/>
        <v>0.886241137500001</v>
      </c>
      <c r="BN88" s="113">
        <f t="shared" si="70"/>
        <v>0.886241137500001</v>
      </c>
      <c r="BO88" s="113">
        <f t="shared" si="70"/>
        <v>0.886241137500001</v>
      </c>
      <c r="BP88" s="113">
        <f t="shared" si="70"/>
        <v>0.886241137500001</v>
      </c>
    </row>
    <row r="89" spans="1:68" x14ac:dyDescent="0.3">
      <c r="A89" s="77" t="s">
        <v>145</v>
      </c>
      <c r="B89" s="78" t="s">
        <v>90</v>
      </c>
      <c r="C89" s="78" t="s">
        <v>11</v>
      </c>
      <c r="D89" s="147" t="s">
        <v>201</v>
      </c>
      <c r="E89" s="78" t="s">
        <v>182</v>
      </c>
      <c r="F89" s="78" t="s">
        <v>14</v>
      </c>
      <c r="G89" s="78" t="s">
        <v>14</v>
      </c>
      <c r="H89" s="78" t="s">
        <v>12</v>
      </c>
      <c r="I89" s="78" t="s">
        <v>17</v>
      </c>
      <c r="J89" s="78" t="s">
        <v>17</v>
      </c>
      <c r="K89" s="78" t="s">
        <v>17</v>
      </c>
      <c r="L89" s="78" t="s">
        <v>17</v>
      </c>
      <c r="M89" s="78" t="s">
        <v>17</v>
      </c>
      <c r="N89" s="78">
        <v>2023</v>
      </c>
      <c r="O89" s="78" t="s">
        <v>41</v>
      </c>
      <c r="P89" s="78" t="s">
        <v>41</v>
      </c>
      <c r="Q89" s="78">
        <f>(1-Q75)*0.9*0.03</f>
        <v>2.0898E-2</v>
      </c>
      <c r="R89" s="78">
        <f>(1-R75)*0.9*0.03</f>
        <v>2.0870999999999997E-2</v>
      </c>
      <c r="S89" s="78">
        <f>(1-S75)*0.9*0.03</f>
        <v>2.0844000000000001E-2</v>
      </c>
      <c r="T89" s="106" t="s">
        <v>143</v>
      </c>
      <c r="U89" s="113">
        <f>(1-U75-U92)*0.999*0.03</f>
        <v>2.9871099000000002E-2</v>
      </c>
      <c r="V89" s="113">
        <f t="shared" ref="V89:BP89" si="71">(1-V75-V92)*0.999*0.03</f>
        <v>2.9775195000000001E-2</v>
      </c>
      <c r="W89" s="113">
        <f t="shared" si="71"/>
        <v>2.9640330000000003E-2</v>
      </c>
      <c r="X89" s="113">
        <f t="shared" si="71"/>
        <v>2.9520449999999997E-2</v>
      </c>
      <c r="Y89" s="113">
        <f t="shared" si="71"/>
        <v>2.9400569999999997E-2</v>
      </c>
      <c r="Z89" s="113">
        <f t="shared" si="71"/>
        <v>2.9250719999999997E-2</v>
      </c>
      <c r="AA89" s="113">
        <f t="shared" si="71"/>
        <v>2.9070899999999997E-2</v>
      </c>
      <c r="AB89" s="113">
        <f t="shared" si="71"/>
        <v>2.87712E-2</v>
      </c>
      <c r="AC89" s="113">
        <f t="shared" si="71"/>
        <v>2.8231740000000002E-2</v>
      </c>
      <c r="AD89" s="113">
        <f t="shared" si="71"/>
        <v>2.75724E-2</v>
      </c>
      <c r="AE89" s="113">
        <f t="shared" si="71"/>
        <v>2.6673299999999997E-2</v>
      </c>
      <c r="AF89" s="113">
        <f t="shared" si="71"/>
        <v>2.5774200000000001E-2</v>
      </c>
      <c r="AG89" s="113">
        <f t="shared" si="71"/>
        <v>2.5114859999999999E-2</v>
      </c>
      <c r="AH89" s="113">
        <f t="shared" si="71"/>
        <v>2.4455519999999998E-2</v>
      </c>
      <c r="AI89" s="113">
        <f t="shared" si="71"/>
        <v>2.4035940000000002E-2</v>
      </c>
      <c r="AJ89" s="113">
        <f t="shared" si="71"/>
        <v>2.3676300000000001E-2</v>
      </c>
      <c r="AK89" s="113">
        <f t="shared" si="71"/>
        <v>2.3376600000000001E-2</v>
      </c>
      <c r="AL89" s="113">
        <f t="shared" si="71"/>
        <v>2.3226750000000001E-2</v>
      </c>
      <c r="AM89" s="113">
        <f t="shared" si="71"/>
        <v>2.3226750000000001E-2</v>
      </c>
      <c r="AN89" s="113">
        <f t="shared" si="71"/>
        <v>2.3226750000000001E-2</v>
      </c>
      <c r="AO89" s="113">
        <f t="shared" si="71"/>
        <v>2.3226750000000001E-2</v>
      </c>
      <c r="AP89" s="113">
        <f t="shared" si="71"/>
        <v>2.3226750000000001E-2</v>
      </c>
      <c r="AQ89" s="113">
        <f t="shared" si="71"/>
        <v>2.3226750000000001E-2</v>
      </c>
      <c r="AR89" s="113">
        <f t="shared" si="71"/>
        <v>2.3226750000000001E-2</v>
      </c>
      <c r="AS89" s="113">
        <f t="shared" si="71"/>
        <v>2.3226750000000001E-2</v>
      </c>
      <c r="AT89" s="113">
        <f t="shared" si="71"/>
        <v>2.3226750000000001E-2</v>
      </c>
      <c r="AU89" s="113">
        <f t="shared" si="71"/>
        <v>2.3226750000000001E-2</v>
      </c>
      <c r="AV89" s="113">
        <f t="shared" si="71"/>
        <v>2.3226750000000001E-2</v>
      </c>
      <c r="AW89" s="113">
        <f t="shared" si="71"/>
        <v>2.3226750000000001E-2</v>
      </c>
      <c r="AX89" s="113">
        <f t="shared" si="71"/>
        <v>2.3226750000000001E-2</v>
      </c>
      <c r="AY89" s="113">
        <f t="shared" si="71"/>
        <v>2.3226750000000001E-2</v>
      </c>
      <c r="AZ89" s="113">
        <f t="shared" si="71"/>
        <v>2.3226750000000001E-2</v>
      </c>
      <c r="BA89" s="113">
        <f t="shared" si="71"/>
        <v>2.3226750000000001E-2</v>
      </c>
      <c r="BB89" s="113">
        <f t="shared" si="71"/>
        <v>2.3226750000000001E-2</v>
      </c>
      <c r="BC89" s="113">
        <f t="shared" si="71"/>
        <v>2.3226750000000001E-2</v>
      </c>
      <c r="BD89" s="113">
        <f t="shared" si="71"/>
        <v>2.3226750000000001E-2</v>
      </c>
      <c r="BE89" s="113">
        <f t="shared" si="71"/>
        <v>2.3226750000000001E-2</v>
      </c>
      <c r="BF89" s="113">
        <f t="shared" si="71"/>
        <v>2.3226750000000001E-2</v>
      </c>
      <c r="BG89" s="113">
        <f t="shared" si="71"/>
        <v>2.3226750000000001E-2</v>
      </c>
      <c r="BH89" s="113">
        <f t="shared" si="71"/>
        <v>2.3226750000000001E-2</v>
      </c>
      <c r="BI89" s="113">
        <f t="shared" si="71"/>
        <v>2.3226750000000001E-2</v>
      </c>
      <c r="BJ89" s="113">
        <f t="shared" si="71"/>
        <v>2.3226750000000001E-2</v>
      </c>
      <c r="BK89" s="113">
        <f t="shared" si="71"/>
        <v>2.3226750000000001E-2</v>
      </c>
      <c r="BL89" s="113">
        <f t="shared" si="71"/>
        <v>2.3226750000000001E-2</v>
      </c>
      <c r="BM89" s="113">
        <f t="shared" si="71"/>
        <v>2.3226750000000001E-2</v>
      </c>
      <c r="BN89" s="113">
        <f t="shared" si="71"/>
        <v>2.3226750000000001E-2</v>
      </c>
      <c r="BO89" s="113">
        <f t="shared" si="71"/>
        <v>2.3226750000000001E-2</v>
      </c>
      <c r="BP89" s="113">
        <f t="shared" si="71"/>
        <v>2.3226750000000001E-2</v>
      </c>
    </row>
    <row r="90" spans="1:68" x14ac:dyDescent="0.3">
      <c r="A90" s="77" t="s">
        <v>145</v>
      </c>
      <c r="B90" s="78" t="s">
        <v>90</v>
      </c>
      <c r="C90" s="78" t="s">
        <v>11</v>
      </c>
      <c r="D90" s="147" t="s">
        <v>200</v>
      </c>
      <c r="E90" s="78" t="s">
        <v>183</v>
      </c>
      <c r="F90" s="78" t="s">
        <v>14</v>
      </c>
      <c r="G90" s="78" t="s">
        <v>14</v>
      </c>
      <c r="H90" s="78" t="s">
        <v>12</v>
      </c>
      <c r="I90" s="78" t="s">
        <v>17</v>
      </c>
      <c r="J90" s="78" t="s">
        <v>17</v>
      </c>
      <c r="K90" s="78" t="s">
        <v>17</v>
      </c>
      <c r="L90" s="78" t="s">
        <v>17</v>
      </c>
      <c r="M90" s="78" t="s">
        <v>17</v>
      </c>
      <c r="N90" s="78">
        <v>2023</v>
      </c>
      <c r="O90" s="78" t="s">
        <v>41</v>
      </c>
      <c r="P90" s="78" t="s">
        <v>41</v>
      </c>
      <c r="Q90" s="78">
        <f>(1-Q74)*0.9</f>
        <v>0.6966</v>
      </c>
      <c r="R90" s="78">
        <f>(1-R74)*0.9</f>
        <v>0.69569999999999999</v>
      </c>
      <c r="S90" s="78">
        <f>(1-S74)*0.9</f>
        <v>0.69480000000000008</v>
      </c>
      <c r="T90" s="106" t="s">
        <v>143</v>
      </c>
      <c r="U90" s="113">
        <f>(1-U74-U80)*0.9999</f>
        <v>0.99660033000000003</v>
      </c>
      <c r="V90" s="113">
        <f t="shared" ref="V90:BP90" si="72">(1-V74-V80)*0.9999</f>
        <v>0.99340065000000011</v>
      </c>
      <c r="W90" s="113">
        <f t="shared" si="72"/>
        <v>0.98890110000000009</v>
      </c>
      <c r="X90" s="113">
        <f t="shared" si="72"/>
        <v>0.98490149999999999</v>
      </c>
      <c r="Y90" s="113">
        <f t="shared" si="72"/>
        <v>0.98090189999999999</v>
      </c>
      <c r="Z90" s="113">
        <f t="shared" si="72"/>
        <v>0.97590239999999995</v>
      </c>
      <c r="AA90" s="113">
        <f t="shared" si="72"/>
        <v>0.96990299999999996</v>
      </c>
      <c r="AB90" s="113">
        <f t="shared" si="72"/>
        <v>0.95990399999999998</v>
      </c>
      <c r="AC90" s="113">
        <f t="shared" si="72"/>
        <v>0.94190580000000002</v>
      </c>
      <c r="AD90" s="113">
        <f t="shared" si="72"/>
        <v>0.91990800000000006</v>
      </c>
      <c r="AE90" s="113">
        <f t="shared" si="72"/>
        <v>0.8899109999999999</v>
      </c>
      <c r="AF90" s="113">
        <f t="shared" si="72"/>
        <v>0.85991399999999996</v>
      </c>
      <c r="AG90" s="113">
        <f t="shared" si="72"/>
        <v>0.8379162</v>
      </c>
      <c r="AH90" s="113">
        <f t="shared" si="72"/>
        <v>0.81591839999999993</v>
      </c>
      <c r="AI90" s="113">
        <f t="shared" si="72"/>
        <v>0.80191980000000007</v>
      </c>
      <c r="AJ90" s="113">
        <f t="shared" si="72"/>
        <v>0.7899210000000001</v>
      </c>
      <c r="AK90" s="113">
        <f t="shared" si="72"/>
        <v>0.779922</v>
      </c>
      <c r="AL90" s="113">
        <f t="shared" si="72"/>
        <v>0.77492250000000007</v>
      </c>
      <c r="AM90" s="113">
        <f t="shared" si="72"/>
        <v>0.77492250000000007</v>
      </c>
      <c r="AN90" s="113">
        <f t="shared" si="72"/>
        <v>0.77492250000000007</v>
      </c>
      <c r="AO90" s="113">
        <f t="shared" si="72"/>
        <v>0.77492250000000007</v>
      </c>
      <c r="AP90" s="113">
        <f t="shared" si="72"/>
        <v>0.77492250000000007</v>
      </c>
      <c r="AQ90" s="113">
        <f t="shared" si="72"/>
        <v>0.77492250000000007</v>
      </c>
      <c r="AR90" s="113">
        <f t="shared" si="72"/>
        <v>0.77492250000000007</v>
      </c>
      <c r="AS90" s="113">
        <f t="shared" si="72"/>
        <v>0.77492250000000007</v>
      </c>
      <c r="AT90" s="113">
        <f t="shared" si="72"/>
        <v>0.77492250000000007</v>
      </c>
      <c r="AU90" s="113">
        <f t="shared" si="72"/>
        <v>0.77492250000000007</v>
      </c>
      <c r="AV90" s="113">
        <f t="shared" si="72"/>
        <v>0.77492250000000007</v>
      </c>
      <c r="AW90" s="113">
        <f t="shared" si="72"/>
        <v>0.77492250000000007</v>
      </c>
      <c r="AX90" s="113">
        <f t="shared" si="72"/>
        <v>0.77492250000000007</v>
      </c>
      <c r="AY90" s="113">
        <f t="shared" si="72"/>
        <v>0.77492250000000007</v>
      </c>
      <c r="AZ90" s="113">
        <f t="shared" si="72"/>
        <v>0.77492250000000007</v>
      </c>
      <c r="BA90" s="113">
        <f t="shared" si="72"/>
        <v>0.77492250000000007</v>
      </c>
      <c r="BB90" s="113">
        <f t="shared" si="72"/>
        <v>0.77492250000000007</v>
      </c>
      <c r="BC90" s="113">
        <f t="shared" si="72"/>
        <v>0.77492250000000007</v>
      </c>
      <c r="BD90" s="113">
        <f t="shared" si="72"/>
        <v>0.77492250000000007</v>
      </c>
      <c r="BE90" s="113">
        <f t="shared" si="72"/>
        <v>0.77492250000000007</v>
      </c>
      <c r="BF90" s="113">
        <f t="shared" si="72"/>
        <v>0.77492250000000007</v>
      </c>
      <c r="BG90" s="113">
        <f t="shared" si="72"/>
        <v>0.77492250000000007</v>
      </c>
      <c r="BH90" s="113">
        <f t="shared" si="72"/>
        <v>0.77492250000000007</v>
      </c>
      <c r="BI90" s="113">
        <f t="shared" si="72"/>
        <v>0.77492250000000007</v>
      </c>
      <c r="BJ90" s="113">
        <f t="shared" si="72"/>
        <v>0.77492250000000007</v>
      </c>
      <c r="BK90" s="113">
        <f t="shared" si="72"/>
        <v>0.77492250000000007</v>
      </c>
      <c r="BL90" s="113">
        <f t="shared" si="72"/>
        <v>0.77492250000000007</v>
      </c>
      <c r="BM90" s="113">
        <f t="shared" si="72"/>
        <v>0.77492250000000007</v>
      </c>
      <c r="BN90" s="113">
        <f t="shared" si="72"/>
        <v>0.77492250000000007</v>
      </c>
      <c r="BO90" s="113">
        <f t="shared" si="72"/>
        <v>0.77492250000000007</v>
      </c>
      <c r="BP90" s="113">
        <f t="shared" si="72"/>
        <v>0.77492250000000007</v>
      </c>
    </row>
    <row r="91" spans="1:68" x14ac:dyDescent="0.3">
      <c r="A91" s="77" t="s">
        <v>145</v>
      </c>
      <c r="B91" s="78" t="s">
        <v>90</v>
      </c>
      <c r="C91" s="78" t="s">
        <v>11</v>
      </c>
      <c r="D91" s="147" t="s">
        <v>199</v>
      </c>
      <c r="E91" s="78" t="s">
        <v>184</v>
      </c>
      <c r="F91" s="78" t="s">
        <v>14</v>
      </c>
      <c r="G91" s="78" t="s">
        <v>14</v>
      </c>
      <c r="H91" s="78" t="s">
        <v>12</v>
      </c>
      <c r="I91" s="78" t="s">
        <v>17</v>
      </c>
      <c r="J91" s="78" t="s">
        <v>17</v>
      </c>
      <c r="K91" s="78" t="s">
        <v>17</v>
      </c>
      <c r="L91" s="78" t="s">
        <v>17</v>
      </c>
      <c r="M91" s="78" t="s">
        <v>17</v>
      </c>
      <c r="N91" s="78">
        <v>2023</v>
      </c>
      <c r="O91" s="78" t="s">
        <v>41</v>
      </c>
      <c r="P91" s="78" t="s">
        <v>41</v>
      </c>
      <c r="Q91" s="78">
        <f>(1-Q76)*0.9*0.27</f>
        <v>0.24300000000000002</v>
      </c>
      <c r="R91" s="78">
        <f>(1-R76)*0.9*0.27</f>
        <v>0.24300000000000002</v>
      </c>
      <c r="S91" s="78">
        <f>(1-S76)*0.9*0.27</f>
        <v>0.24300000000000002</v>
      </c>
      <c r="T91" s="106" t="s">
        <v>143</v>
      </c>
      <c r="U91" s="113">
        <f>(1-U76-U99)*0.9999*0.27</f>
        <v>0.26835316200000003</v>
      </c>
      <c r="V91" s="113">
        <f t="shared" ref="V91:BP91" si="73">(1-V76-V99)*0.9999*0.27</f>
        <v>0.26700329700000003</v>
      </c>
      <c r="W91" s="113">
        <f t="shared" si="73"/>
        <v>0.26457354</v>
      </c>
      <c r="X91" s="113">
        <f t="shared" si="73"/>
        <v>0.262413756</v>
      </c>
      <c r="Y91" s="113">
        <f t="shared" si="73"/>
        <v>0.26052394500000003</v>
      </c>
      <c r="Z91" s="113">
        <f t="shared" si="73"/>
        <v>0.25755424199999999</v>
      </c>
      <c r="AA91" s="113">
        <f t="shared" si="73"/>
        <v>0.25431456599999996</v>
      </c>
      <c r="AB91" s="113">
        <f t="shared" si="73"/>
        <v>0.24972502500000002</v>
      </c>
      <c r="AC91" s="113">
        <f t="shared" si="73"/>
        <v>0.24297569999999999</v>
      </c>
      <c r="AD91" s="113">
        <f t="shared" si="73"/>
        <v>0.23277072060000004</v>
      </c>
      <c r="AE91" s="113">
        <f t="shared" si="73"/>
        <v>0.22461753600000003</v>
      </c>
      <c r="AF91" s="113">
        <f t="shared" si="73"/>
        <v>0.21835416240000005</v>
      </c>
      <c r="AG91" s="113">
        <f t="shared" si="73"/>
        <v>0.21214478340000004</v>
      </c>
      <c r="AH91" s="113">
        <f t="shared" si="73"/>
        <v>0.20580041790000028</v>
      </c>
      <c r="AI91" s="113">
        <f t="shared" si="73"/>
        <v>0.20098139985000005</v>
      </c>
      <c r="AJ91" s="113">
        <f t="shared" si="73"/>
        <v>0.19787671035000001</v>
      </c>
      <c r="AK91" s="113">
        <f t="shared" si="73"/>
        <v>0.19332091597500026</v>
      </c>
      <c r="AL91" s="113">
        <f t="shared" si="73"/>
        <v>0.19046595150000031</v>
      </c>
      <c r="AM91" s="113">
        <f t="shared" si="73"/>
        <v>0.18560643750000033</v>
      </c>
      <c r="AN91" s="113">
        <f t="shared" si="73"/>
        <v>0.17737226100000028</v>
      </c>
      <c r="AO91" s="113">
        <f t="shared" si="73"/>
        <v>0.17548245000000054</v>
      </c>
      <c r="AP91" s="113">
        <f t="shared" si="73"/>
        <v>0.17548245000000054</v>
      </c>
      <c r="AQ91" s="113">
        <f t="shared" si="73"/>
        <v>0.17548245000000054</v>
      </c>
      <c r="AR91" s="113">
        <f t="shared" si="73"/>
        <v>0.17548245000000054</v>
      </c>
      <c r="AS91" s="113">
        <f t="shared" si="73"/>
        <v>0.17548245000000054</v>
      </c>
      <c r="AT91" s="113">
        <f t="shared" si="73"/>
        <v>0.17548245000000054</v>
      </c>
      <c r="AU91" s="113">
        <f t="shared" si="73"/>
        <v>0.17548245000000054</v>
      </c>
      <c r="AV91" s="113">
        <f t="shared" si="73"/>
        <v>0.17548245000000054</v>
      </c>
      <c r="AW91" s="113">
        <f t="shared" si="73"/>
        <v>0.17548245000000054</v>
      </c>
      <c r="AX91" s="113">
        <f t="shared" si="73"/>
        <v>0.17548245000000054</v>
      </c>
      <c r="AY91" s="113">
        <f t="shared" si="73"/>
        <v>0.17548245000000054</v>
      </c>
      <c r="AZ91" s="113">
        <f t="shared" si="73"/>
        <v>0.17548245000000054</v>
      </c>
      <c r="BA91" s="113">
        <f t="shared" si="73"/>
        <v>0.17548245000000054</v>
      </c>
      <c r="BB91" s="113">
        <f t="shared" si="73"/>
        <v>0.17548245000000054</v>
      </c>
      <c r="BC91" s="113">
        <f t="shared" si="73"/>
        <v>0.17548245000000054</v>
      </c>
      <c r="BD91" s="113">
        <f t="shared" si="73"/>
        <v>0.17548245000000054</v>
      </c>
      <c r="BE91" s="113">
        <f t="shared" si="73"/>
        <v>0.17548245000000054</v>
      </c>
      <c r="BF91" s="113">
        <f t="shared" si="73"/>
        <v>0.17548245000000054</v>
      </c>
      <c r="BG91" s="113">
        <f t="shared" si="73"/>
        <v>0.17548245000000054</v>
      </c>
      <c r="BH91" s="113">
        <f t="shared" si="73"/>
        <v>0.17548245000000054</v>
      </c>
      <c r="BI91" s="113">
        <f t="shared" si="73"/>
        <v>0.17548245000000054</v>
      </c>
      <c r="BJ91" s="113">
        <f t="shared" si="73"/>
        <v>0.17548245000000054</v>
      </c>
      <c r="BK91" s="113">
        <f t="shared" si="73"/>
        <v>0.17548245000000054</v>
      </c>
      <c r="BL91" s="113">
        <f t="shared" si="73"/>
        <v>0.17548245000000054</v>
      </c>
      <c r="BM91" s="113">
        <f t="shared" si="73"/>
        <v>0.17548245000000054</v>
      </c>
      <c r="BN91" s="113">
        <f t="shared" si="73"/>
        <v>0.17548245000000054</v>
      </c>
      <c r="BO91" s="113">
        <f t="shared" si="73"/>
        <v>0.17548245000000054</v>
      </c>
      <c r="BP91" s="113">
        <f t="shared" si="73"/>
        <v>0.17548245000000054</v>
      </c>
    </row>
    <row r="92" spans="1:68" x14ac:dyDescent="0.3">
      <c r="A92" s="77" t="s">
        <v>145</v>
      </c>
      <c r="B92" s="78" t="s">
        <v>90</v>
      </c>
      <c r="C92" s="78" t="s">
        <v>11</v>
      </c>
      <c r="D92" s="78" t="s">
        <v>198</v>
      </c>
      <c r="E92" s="144" t="s">
        <v>185</v>
      </c>
      <c r="F92" s="78" t="s">
        <v>14</v>
      </c>
      <c r="G92" s="78" t="s">
        <v>14</v>
      </c>
      <c r="H92" s="78" t="s">
        <v>12</v>
      </c>
      <c r="I92" s="78" t="s">
        <v>17</v>
      </c>
      <c r="J92" s="78" t="s">
        <v>17</v>
      </c>
      <c r="K92" s="78" t="s">
        <v>17</v>
      </c>
      <c r="L92" s="78" t="s">
        <v>17</v>
      </c>
      <c r="M92" s="78" t="s">
        <v>17</v>
      </c>
      <c r="N92" s="78">
        <v>2023</v>
      </c>
      <c r="O92" s="78" t="s">
        <v>41</v>
      </c>
      <c r="P92" s="78">
        <v>0</v>
      </c>
      <c r="Q92" s="78">
        <v>0</v>
      </c>
      <c r="R92" s="78">
        <v>0</v>
      </c>
      <c r="S92" s="78">
        <v>0</v>
      </c>
      <c r="T92" s="106" t="s">
        <v>143</v>
      </c>
      <c r="U92" s="148">
        <v>2.5000000000000001E-3</v>
      </c>
      <c r="V92" s="148">
        <v>5.0000000000000001E-3</v>
      </c>
      <c r="W92" s="148">
        <v>7.4999999999999997E-3</v>
      </c>
      <c r="X92" s="148">
        <v>0.01</v>
      </c>
      <c r="Y92" s="148">
        <v>1.2999999999999999E-2</v>
      </c>
      <c r="Z92" s="148">
        <v>1.6E-2</v>
      </c>
      <c r="AA92" s="148">
        <v>0.02</v>
      </c>
      <c r="AB92" s="148">
        <v>2.52E-2</v>
      </c>
      <c r="AC92" s="148">
        <v>3.2480000000000002E-2</v>
      </c>
      <c r="AD92" s="148">
        <v>4.1599999999999998E-2</v>
      </c>
      <c r="AE92" s="148">
        <v>5.5E-2</v>
      </c>
      <c r="AF92" s="148">
        <v>6.4399999999999999E-2</v>
      </c>
      <c r="AG92" s="148">
        <v>7.1279999999999996E-2</v>
      </c>
      <c r="AH92" s="148">
        <v>7.7280000000000001E-2</v>
      </c>
      <c r="AI92" s="148">
        <v>8.0189999999999997E-2</v>
      </c>
      <c r="AJ92" s="148">
        <v>8.0850000000000005E-2</v>
      </c>
      <c r="AK92" s="148">
        <v>8.0299999999999996E-2</v>
      </c>
      <c r="AL92" s="148">
        <v>7.8750000000000001E-2</v>
      </c>
      <c r="AM92" s="148">
        <v>7.8750000000000001E-2</v>
      </c>
      <c r="AN92" s="148">
        <v>7.8750000000000001E-2</v>
      </c>
      <c r="AO92" s="148">
        <v>7.8750000000000001E-2</v>
      </c>
      <c r="AP92" s="148">
        <v>7.8750000000000001E-2</v>
      </c>
      <c r="AQ92" s="148">
        <v>7.8750000000000001E-2</v>
      </c>
      <c r="AR92" s="148">
        <v>7.8750000000000001E-2</v>
      </c>
      <c r="AS92" s="148">
        <v>7.8750000000000001E-2</v>
      </c>
      <c r="AT92" s="148">
        <v>7.8750000000000001E-2</v>
      </c>
      <c r="AU92" s="148">
        <v>7.8750000000000001E-2</v>
      </c>
      <c r="AV92" s="148">
        <v>7.8750000000000001E-2</v>
      </c>
      <c r="AW92" s="148">
        <v>7.8750000000000001E-2</v>
      </c>
      <c r="AX92" s="148">
        <v>7.8750000000000001E-2</v>
      </c>
      <c r="AY92" s="148">
        <v>7.8750000000000001E-2</v>
      </c>
      <c r="AZ92" s="148">
        <v>7.8750000000000001E-2</v>
      </c>
      <c r="BA92" s="148">
        <v>7.8750000000000001E-2</v>
      </c>
      <c r="BB92" s="148">
        <v>7.8750000000000001E-2</v>
      </c>
      <c r="BC92" s="148">
        <v>7.8750000000000001E-2</v>
      </c>
      <c r="BD92" s="148">
        <v>7.8750000000000001E-2</v>
      </c>
      <c r="BE92" s="148">
        <v>7.8750000000000001E-2</v>
      </c>
      <c r="BF92" s="148">
        <v>7.8750000000000001E-2</v>
      </c>
      <c r="BG92" s="148">
        <v>7.8750000000000001E-2</v>
      </c>
      <c r="BH92" s="148">
        <v>7.8750000000000001E-2</v>
      </c>
      <c r="BI92" s="148">
        <v>7.8750000000000001E-2</v>
      </c>
      <c r="BJ92" s="148">
        <v>7.8750000000000001E-2</v>
      </c>
      <c r="BK92" s="148">
        <v>7.8750000000000001E-2</v>
      </c>
      <c r="BL92" s="148">
        <v>7.8750000000000001E-2</v>
      </c>
      <c r="BM92" s="148">
        <v>7.8750000000000001E-2</v>
      </c>
      <c r="BN92" s="148">
        <v>7.8750000000000001E-2</v>
      </c>
      <c r="BO92" s="148">
        <v>7.8750000000000001E-2</v>
      </c>
      <c r="BP92" s="148">
        <v>7.8750000000000001E-2</v>
      </c>
    </row>
    <row r="93" spans="1:68" x14ac:dyDescent="0.3">
      <c r="A93" s="77" t="s">
        <v>145</v>
      </c>
      <c r="B93" s="78" t="s">
        <v>90</v>
      </c>
      <c r="C93" s="78" t="s">
        <v>11</v>
      </c>
      <c r="D93" s="78" t="s">
        <v>197</v>
      </c>
      <c r="E93" s="78" t="s">
        <v>186</v>
      </c>
      <c r="F93" s="78" t="s">
        <v>14</v>
      </c>
      <c r="G93" s="78" t="s">
        <v>14</v>
      </c>
      <c r="H93" s="78" t="s">
        <v>12</v>
      </c>
      <c r="I93" s="78" t="s">
        <v>17</v>
      </c>
      <c r="J93" s="78" t="s">
        <v>17</v>
      </c>
      <c r="K93" s="78" t="s">
        <v>17</v>
      </c>
      <c r="L93" s="78" t="s">
        <v>17</v>
      </c>
      <c r="M93" s="78" t="s">
        <v>17</v>
      </c>
      <c r="N93" s="78">
        <v>2023</v>
      </c>
      <c r="O93" s="78" t="s">
        <v>41</v>
      </c>
      <c r="P93" s="78">
        <v>0</v>
      </c>
      <c r="Q93" s="78">
        <v>0</v>
      </c>
      <c r="R93" s="78">
        <v>0</v>
      </c>
      <c r="S93" s="78">
        <v>0</v>
      </c>
      <c r="T93" s="106" t="s">
        <v>143</v>
      </c>
      <c r="U93" s="113">
        <v>0</v>
      </c>
      <c r="V93" s="113">
        <v>0</v>
      </c>
      <c r="W93" s="113">
        <v>0</v>
      </c>
      <c r="X93" s="113">
        <v>0</v>
      </c>
      <c r="Y93" s="113">
        <v>0</v>
      </c>
      <c r="Z93" s="113">
        <v>0</v>
      </c>
      <c r="AA93" s="113">
        <v>0</v>
      </c>
      <c r="AB93" s="113">
        <v>0</v>
      </c>
      <c r="AC93" s="113">
        <v>0</v>
      </c>
      <c r="AD93" s="113">
        <v>0</v>
      </c>
      <c r="AE93" s="113">
        <v>0</v>
      </c>
      <c r="AF93" s="113">
        <v>0</v>
      </c>
      <c r="AG93" s="113">
        <v>0</v>
      </c>
      <c r="AH93" s="113">
        <v>0</v>
      </c>
      <c r="AI93" s="113">
        <v>0</v>
      </c>
      <c r="AJ93" s="113">
        <v>0</v>
      </c>
      <c r="AK93" s="113">
        <v>0</v>
      </c>
      <c r="AL93" s="113">
        <v>0</v>
      </c>
      <c r="AM93" s="113">
        <v>0</v>
      </c>
      <c r="AN93" s="113">
        <v>0</v>
      </c>
      <c r="AO93" s="113">
        <v>0</v>
      </c>
      <c r="AP93" s="113">
        <v>0</v>
      </c>
      <c r="AQ93" s="113">
        <v>0</v>
      </c>
      <c r="AR93" s="113">
        <v>0</v>
      </c>
      <c r="AS93" s="113">
        <v>0</v>
      </c>
      <c r="AT93" s="113">
        <v>0</v>
      </c>
      <c r="AU93" s="113">
        <v>0</v>
      </c>
      <c r="AV93" s="113">
        <v>0</v>
      </c>
      <c r="AW93" s="113">
        <v>0</v>
      </c>
      <c r="AX93" s="113">
        <v>0</v>
      </c>
      <c r="AY93" s="113">
        <v>0</v>
      </c>
      <c r="AZ93" s="113">
        <v>0</v>
      </c>
      <c r="BA93" s="113">
        <v>0</v>
      </c>
      <c r="BB93" s="113">
        <v>0</v>
      </c>
      <c r="BC93" s="113">
        <v>0</v>
      </c>
      <c r="BD93" s="113">
        <v>0</v>
      </c>
      <c r="BE93" s="113">
        <v>0</v>
      </c>
      <c r="BF93" s="113">
        <v>0</v>
      </c>
      <c r="BG93" s="113">
        <v>0</v>
      </c>
      <c r="BH93" s="113">
        <v>0</v>
      </c>
      <c r="BI93" s="113">
        <v>0</v>
      </c>
      <c r="BJ93" s="113">
        <v>0</v>
      </c>
      <c r="BK93" s="113">
        <v>0</v>
      </c>
      <c r="BL93" s="113">
        <v>0</v>
      </c>
      <c r="BM93" s="113">
        <v>0</v>
      </c>
      <c r="BN93" s="113">
        <v>0</v>
      </c>
      <c r="BO93" s="113">
        <v>0</v>
      </c>
      <c r="BP93" s="113">
        <v>0</v>
      </c>
    </row>
    <row r="94" spans="1:68" x14ac:dyDescent="0.3">
      <c r="A94" s="77" t="s">
        <v>145</v>
      </c>
      <c r="B94" s="78" t="s">
        <v>90</v>
      </c>
      <c r="C94" s="78" t="s">
        <v>37</v>
      </c>
      <c r="D94" s="78" t="s">
        <v>196</v>
      </c>
      <c r="E94" s="78" t="s">
        <v>187</v>
      </c>
      <c r="F94" s="78" t="s">
        <v>14</v>
      </c>
      <c r="G94" s="78" t="s">
        <v>14</v>
      </c>
      <c r="H94" s="78" t="s">
        <v>12</v>
      </c>
      <c r="I94" s="78" t="s">
        <v>17</v>
      </c>
      <c r="J94" s="78" t="s">
        <v>17</v>
      </c>
      <c r="K94" s="78" t="s">
        <v>17</v>
      </c>
      <c r="L94" s="78" t="s">
        <v>17</v>
      </c>
      <c r="M94" s="78" t="s">
        <v>17</v>
      </c>
      <c r="N94" s="78">
        <v>2023</v>
      </c>
      <c r="O94" s="78" t="s">
        <v>41</v>
      </c>
      <c r="P94" s="78" t="s">
        <v>41</v>
      </c>
      <c r="Q94" s="78">
        <f>(1-SUM(Q77))*0.95</f>
        <v>0.86449999999999994</v>
      </c>
      <c r="R94" s="78">
        <f>(1-SUM(R77))*0.95</f>
        <v>0.86355000000000004</v>
      </c>
      <c r="S94" s="78">
        <f>(1-SUM(S77))*0.95</f>
        <v>0.86260000000000003</v>
      </c>
      <c r="T94" s="106" t="s">
        <v>143</v>
      </c>
      <c r="U94" s="113">
        <f>(1-SUM(U77))*0.99999999</f>
        <v>0.99999998999999995</v>
      </c>
      <c r="V94" s="113">
        <f t="shared" ref="V94:BP94" si="74">(1-SUM(V77))*0.99999999</f>
        <v>0.99999998999999995</v>
      </c>
      <c r="W94" s="113">
        <f t="shared" si="74"/>
        <v>0.99899999000999995</v>
      </c>
      <c r="X94" s="113">
        <f t="shared" si="74"/>
        <v>0.99799999001999995</v>
      </c>
      <c r="Y94" s="113">
        <f t="shared" si="74"/>
        <v>0.99749999002500001</v>
      </c>
      <c r="Z94" s="113">
        <f t="shared" si="74"/>
        <v>0.99599999003999995</v>
      </c>
      <c r="AA94" s="113">
        <f t="shared" si="74"/>
        <v>0.99499999004999995</v>
      </c>
      <c r="AB94" s="113">
        <f t="shared" si="74"/>
        <v>0.99299999006999995</v>
      </c>
      <c r="AC94" s="113">
        <f t="shared" si="74"/>
        <v>0.99199999007999995</v>
      </c>
      <c r="AD94" s="113">
        <f t="shared" si="74"/>
        <v>0.98999999009999995</v>
      </c>
      <c r="AE94" s="113">
        <f t="shared" si="74"/>
        <v>0.98899999010999995</v>
      </c>
      <c r="AF94" s="113">
        <f t="shared" si="74"/>
        <v>0.98799999011999995</v>
      </c>
      <c r="AG94" s="113">
        <f t="shared" si="74"/>
        <v>0.98599999013999995</v>
      </c>
      <c r="AH94" s="113">
        <f t="shared" si="74"/>
        <v>0.97699999022999995</v>
      </c>
      <c r="AI94" s="113">
        <f t="shared" si="74"/>
        <v>0.96699999032999995</v>
      </c>
      <c r="AJ94" s="113">
        <f t="shared" si="74"/>
        <v>0.95799999041999995</v>
      </c>
      <c r="AK94" s="113">
        <f t="shared" si="74"/>
        <v>0.94799999051999995</v>
      </c>
      <c r="AL94" s="113">
        <f t="shared" si="74"/>
        <v>0.9431249905687501</v>
      </c>
      <c r="AM94" s="113">
        <f t="shared" si="74"/>
        <v>0.9431249905687501</v>
      </c>
      <c r="AN94" s="113">
        <f t="shared" si="74"/>
        <v>0.9431249905687501</v>
      </c>
      <c r="AO94" s="113">
        <f t="shared" si="74"/>
        <v>0.9431249905687501</v>
      </c>
      <c r="AP94" s="113">
        <f t="shared" si="74"/>
        <v>0.9431249905687501</v>
      </c>
      <c r="AQ94" s="113">
        <f t="shared" si="74"/>
        <v>0.9431249905687501</v>
      </c>
      <c r="AR94" s="113">
        <f t="shared" si="74"/>
        <v>0.9431249905687501</v>
      </c>
      <c r="AS94" s="113">
        <f t="shared" si="74"/>
        <v>0.9431249905687501</v>
      </c>
      <c r="AT94" s="113">
        <f t="shared" si="74"/>
        <v>0.9431249905687501</v>
      </c>
      <c r="AU94" s="113">
        <f t="shared" si="74"/>
        <v>0.9431249905687501</v>
      </c>
      <c r="AV94" s="113">
        <f t="shared" si="74"/>
        <v>0.9431249905687501</v>
      </c>
      <c r="AW94" s="113">
        <f t="shared" si="74"/>
        <v>0.9431249905687501</v>
      </c>
      <c r="AX94" s="113">
        <f t="shared" si="74"/>
        <v>0.9431249905687501</v>
      </c>
      <c r="AY94" s="113">
        <f t="shared" si="74"/>
        <v>0.9431249905687501</v>
      </c>
      <c r="AZ94" s="113">
        <f t="shared" si="74"/>
        <v>0.9431249905687501</v>
      </c>
      <c r="BA94" s="113">
        <f t="shared" si="74"/>
        <v>0.9431249905687501</v>
      </c>
      <c r="BB94" s="113">
        <f t="shared" si="74"/>
        <v>0.9431249905687501</v>
      </c>
      <c r="BC94" s="113">
        <f t="shared" si="74"/>
        <v>0.9431249905687501</v>
      </c>
      <c r="BD94" s="113">
        <f t="shared" si="74"/>
        <v>0.9431249905687501</v>
      </c>
      <c r="BE94" s="113">
        <f t="shared" si="74"/>
        <v>0.9431249905687501</v>
      </c>
      <c r="BF94" s="113">
        <f t="shared" si="74"/>
        <v>0.9431249905687501</v>
      </c>
      <c r="BG94" s="113">
        <f t="shared" si="74"/>
        <v>0.9431249905687501</v>
      </c>
      <c r="BH94" s="113">
        <f t="shared" si="74"/>
        <v>0.9431249905687501</v>
      </c>
      <c r="BI94" s="113">
        <f t="shared" si="74"/>
        <v>0.9431249905687501</v>
      </c>
      <c r="BJ94" s="113">
        <f t="shared" si="74"/>
        <v>0.9431249905687501</v>
      </c>
      <c r="BK94" s="113">
        <f t="shared" si="74"/>
        <v>0.9431249905687501</v>
      </c>
      <c r="BL94" s="113">
        <f t="shared" si="74"/>
        <v>0.9431249905687501</v>
      </c>
      <c r="BM94" s="113">
        <f t="shared" si="74"/>
        <v>0.9431249905687501</v>
      </c>
      <c r="BN94" s="113">
        <f t="shared" si="74"/>
        <v>0.9431249905687501</v>
      </c>
      <c r="BO94" s="113">
        <f t="shared" si="74"/>
        <v>0.9431249905687501</v>
      </c>
      <c r="BP94" s="113">
        <f t="shared" si="74"/>
        <v>0.9431249905687501</v>
      </c>
    </row>
    <row r="95" spans="1:68" x14ac:dyDescent="0.3">
      <c r="A95" s="77" t="s">
        <v>145</v>
      </c>
      <c r="B95" s="78" t="s">
        <v>90</v>
      </c>
      <c r="C95" s="78" t="s">
        <v>166</v>
      </c>
      <c r="D95" s="78" t="s">
        <v>192</v>
      </c>
      <c r="E95" s="78" t="s">
        <v>188</v>
      </c>
      <c r="F95" s="78" t="s">
        <v>14</v>
      </c>
      <c r="G95" s="78" t="s">
        <v>14</v>
      </c>
      <c r="H95" s="78" t="s">
        <v>12</v>
      </c>
      <c r="I95" s="78" t="s">
        <v>17</v>
      </c>
      <c r="J95" s="78" t="s">
        <v>17</v>
      </c>
      <c r="K95" s="78" t="s">
        <v>17</v>
      </c>
      <c r="L95" s="78" t="s">
        <v>17</v>
      </c>
      <c r="M95" s="78" t="s">
        <v>17</v>
      </c>
      <c r="N95" s="78">
        <v>2023</v>
      </c>
      <c r="O95" s="78" t="s">
        <v>41</v>
      </c>
      <c r="P95" s="78" t="s">
        <v>41</v>
      </c>
      <c r="Q95" s="78">
        <f t="shared" ref="Q95:S95" si="75">(1-Q79)*0.95*0.34</f>
        <v>0.20995</v>
      </c>
      <c r="R95" s="78">
        <f t="shared" si="75"/>
        <v>0.20962700000000004</v>
      </c>
      <c r="S95" s="78">
        <f t="shared" si="75"/>
        <v>0.20930400000000002</v>
      </c>
      <c r="T95" s="106" t="s">
        <v>143</v>
      </c>
      <c r="U95" s="113">
        <f>(1-U79)*0.999*0.34</f>
        <v>0.33932034000000005</v>
      </c>
      <c r="V95" s="113">
        <f t="shared" ref="V95:BP95" si="76">(1-V79)*0.999*0.34</f>
        <v>0.33898067999999998</v>
      </c>
      <c r="W95" s="113">
        <f t="shared" si="76"/>
        <v>0.33796170000000003</v>
      </c>
      <c r="X95" s="113">
        <f t="shared" si="76"/>
        <v>0.33694272000000003</v>
      </c>
      <c r="Y95" s="113">
        <f t="shared" si="76"/>
        <v>0.33626339999999999</v>
      </c>
      <c r="Z95" s="113">
        <f t="shared" si="76"/>
        <v>0.33422544000000004</v>
      </c>
      <c r="AA95" s="113">
        <f t="shared" si="76"/>
        <v>0.33286680000000002</v>
      </c>
      <c r="AB95" s="113">
        <f t="shared" si="76"/>
        <v>0.32947019999999999</v>
      </c>
      <c r="AC95" s="113">
        <f t="shared" si="76"/>
        <v>0.32811156000000002</v>
      </c>
      <c r="AD95" s="113">
        <f t="shared" si="76"/>
        <v>0.32675292</v>
      </c>
      <c r="AE95" s="113">
        <f t="shared" si="76"/>
        <v>0.32539427999999998</v>
      </c>
      <c r="AF95" s="113">
        <f t="shared" si="76"/>
        <v>0.32403564000000001</v>
      </c>
      <c r="AG95" s="113">
        <f t="shared" si="76"/>
        <v>0.32267699999999999</v>
      </c>
      <c r="AH95" s="113">
        <f t="shared" si="76"/>
        <v>0.31928039999999996</v>
      </c>
      <c r="AI95" s="113">
        <f t="shared" si="76"/>
        <v>0.31588379999999999</v>
      </c>
      <c r="AJ95" s="113">
        <f t="shared" si="76"/>
        <v>0.31248720000000002</v>
      </c>
      <c r="AK95" s="113">
        <f t="shared" si="76"/>
        <v>0.30909060000000005</v>
      </c>
      <c r="AL95" s="113">
        <f t="shared" si="76"/>
        <v>0.30569400000000002</v>
      </c>
      <c r="AM95" s="113">
        <f t="shared" si="76"/>
        <v>0.28905066000000001</v>
      </c>
      <c r="AN95" s="113">
        <f t="shared" si="76"/>
        <v>0.27240732000000006</v>
      </c>
      <c r="AO95" s="113">
        <f t="shared" si="76"/>
        <v>0.26238735000000035</v>
      </c>
      <c r="AP95" s="113">
        <f t="shared" si="76"/>
        <v>0.26238735000000035</v>
      </c>
      <c r="AQ95" s="113">
        <f t="shared" si="76"/>
        <v>0.26238735000000035</v>
      </c>
      <c r="AR95" s="113">
        <f t="shared" si="76"/>
        <v>0.26238735000000035</v>
      </c>
      <c r="AS95" s="113">
        <f t="shared" si="76"/>
        <v>0.26238735000000035</v>
      </c>
      <c r="AT95" s="113">
        <f t="shared" si="76"/>
        <v>0.26238735000000035</v>
      </c>
      <c r="AU95" s="113">
        <f t="shared" si="76"/>
        <v>0.26238735000000035</v>
      </c>
      <c r="AV95" s="113">
        <f t="shared" si="76"/>
        <v>0.26238735000000035</v>
      </c>
      <c r="AW95" s="113">
        <f t="shared" si="76"/>
        <v>0.26238735000000035</v>
      </c>
      <c r="AX95" s="113">
        <f t="shared" si="76"/>
        <v>0.26238735000000035</v>
      </c>
      <c r="AY95" s="113">
        <f t="shared" si="76"/>
        <v>0.26238735000000035</v>
      </c>
      <c r="AZ95" s="113">
        <f t="shared" si="76"/>
        <v>0.26238735000000035</v>
      </c>
      <c r="BA95" s="113">
        <f t="shared" si="76"/>
        <v>0.26238735000000035</v>
      </c>
      <c r="BB95" s="113">
        <f t="shared" si="76"/>
        <v>0.26238735000000035</v>
      </c>
      <c r="BC95" s="113">
        <f t="shared" si="76"/>
        <v>0.26238735000000035</v>
      </c>
      <c r="BD95" s="113">
        <f t="shared" si="76"/>
        <v>0.26238735000000035</v>
      </c>
      <c r="BE95" s="113">
        <f t="shared" si="76"/>
        <v>0.26238735000000035</v>
      </c>
      <c r="BF95" s="113">
        <f t="shared" si="76"/>
        <v>0.26238735000000035</v>
      </c>
      <c r="BG95" s="113">
        <f t="shared" si="76"/>
        <v>0.26238735000000035</v>
      </c>
      <c r="BH95" s="113">
        <f t="shared" si="76"/>
        <v>0.26238735000000035</v>
      </c>
      <c r="BI95" s="113">
        <f t="shared" si="76"/>
        <v>0.26238735000000035</v>
      </c>
      <c r="BJ95" s="113">
        <f t="shared" si="76"/>
        <v>0.26238735000000035</v>
      </c>
      <c r="BK95" s="113">
        <f t="shared" si="76"/>
        <v>0.26238735000000035</v>
      </c>
      <c r="BL95" s="113">
        <f t="shared" si="76"/>
        <v>0.26238735000000035</v>
      </c>
      <c r="BM95" s="113">
        <f t="shared" si="76"/>
        <v>0.26238735000000035</v>
      </c>
      <c r="BN95" s="113">
        <f t="shared" si="76"/>
        <v>0.26238735000000035</v>
      </c>
      <c r="BO95" s="113">
        <f t="shared" si="76"/>
        <v>0.26238735000000035</v>
      </c>
      <c r="BP95" s="113">
        <f t="shared" si="76"/>
        <v>0.26238735000000035</v>
      </c>
    </row>
    <row r="96" spans="1:68" x14ac:dyDescent="0.3">
      <c r="A96" s="77" t="s">
        <v>145</v>
      </c>
      <c r="B96" s="78" t="s">
        <v>90</v>
      </c>
      <c r="C96" s="78" t="s">
        <v>166</v>
      </c>
      <c r="D96" s="78" t="s">
        <v>193</v>
      </c>
      <c r="E96" s="78" t="s">
        <v>189</v>
      </c>
      <c r="F96" s="78" t="s">
        <v>14</v>
      </c>
      <c r="G96" s="78" t="s">
        <v>14</v>
      </c>
      <c r="H96" s="78" t="s">
        <v>12</v>
      </c>
      <c r="I96" s="78" t="s">
        <v>17</v>
      </c>
      <c r="J96" s="78" t="s">
        <v>17</v>
      </c>
      <c r="K96" s="78" t="s">
        <v>17</v>
      </c>
      <c r="L96" s="78" t="s">
        <v>17</v>
      </c>
      <c r="M96" s="78" t="s">
        <v>17</v>
      </c>
      <c r="N96" s="78">
        <v>2023</v>
      </c>
      <c r="O96" s="78" t="s">
        <v>41</v>
      </c>
      <c r="P96" s="78" t="s">
        <v>41</v>
      </c>
      <c r="Q96" s="78">
        <f t="shared" ref="Q96:S96" si="77">(1-Q79)*0.95*0.66</f>
        <v>0.40754999999999997</v>
      </c>
      <c r="R96" s="78">
        <f t="shared" si="77"/>
        <v>0.40692300000000003</v>
      </c>
      <c r="S96" s="78">
        <f t="shared" si="77"/>
        <v>0.40629600000000005</v>
      </c>
      <c r="T96" s="106" t="s">
        <v>143</v>
      </c>
      <c r="U96" s="113">
        <f>(1-U79)*0.999*0.66</f>
        <v>0.65868066000000003</v>
      </c>
      <c r="V96" s="113">
        <f t="shared" ref="V96:BP96" si="78">(1-V79)*0.999*0.66</f>
        <v>0.65802132000000002</v>
      </c>
      <c r="W96" s="113">
        <f t="shared" si="78"/>
        <v>0.6560433</v>
      </c>
      <c r="X96" s="113">
        <f t="shared" si="78"/>
        <v>0.65406528000000008</v>
      </c>
      <c r="Y96" s="113">
        <f t="shared" si="78"/>
        <v>0.65274659999999995</v>
      </c>
      <c r="Z96" s="113">
        <f t="shared" si="78"/>
        <v>0.64879056000000002</v>
      </c>
      <c r="AA96" s="113">
        <f t="shared" si="78"/>
        <v>0.64615319999999998</v>
      </c>
      <c r="AB96" s="113">
        <f t="shared" si="78"/>
        <v>0.63955980000000001</v>
      </c>
      <c r="AC96" s="113">
        <f t="shared" si="78"/>
        <v>0.63692243999999998</v>
      </c>
      <c r="AD96" s="113">
        <f t="shared" si="78"/>
        <v>0.63428507999999995</v>
      </c>
      <c r="AE96" s="113">
        <f t="shared" si="78"/>
        <v>0.63164772000000002</v>
      </c>
      <c r="AF96" s="113">
        <f t="shared" si="78"/>
        <v>0.62901035999999999</v>
      </c>
      <c r="AG96" s="113">
        <f t="shared" si="78"/>
        <v>0.62637299999999996</v>
      </c>
      <c r="AH96" s="113">
        <f t="shared" si="78"/>
        <v>0.61977959999999999</v>
      </c>
      <c r="AI96" s="113">
        <f t="shared" si="78"/>
        <v>0.61318620000000001</v>
      </c>
      <c r="AJ96" s="113">
        <f t="shared" si="78"/>
        <v>0.60659280000000004</v>
      </c>
      <c r="AK96" s="113">
        <f t="shared" si="78"/>
        <v>0.59999940000000007</v>
      </c>
      <c r="AL96" s="113">
        <f t="shared" si="78"/>
        <v>0.59340599999999999</v>
      </c>
      <c r="AM96" s="113">
        <f t="shared" si="78"/>
        <v>0.56109834000000003</v>
      </c>
      <c r="AN96" s="113">
        <f t="shared" si="78"/>
        <v>0.52879068000000007</v>
      </c>
      <c r="AO96" s="113">
        <f t="shared" si="78"/>
        <v>0.50934015000000066</v>
      </c>
      <c r="AP96" s="113">
        <f t="shared" si="78"/>
        <v>0.50934015000000066</v>
      </c>
      <c r="AQ96" s="113">
        <f t="shared" si="78"/>
        <v>0.50934015000000066</v>
      </c>
      <c r="AR96" s="113">
        <f t="shared" si="78"/>
        <v>0.50934015000000066</v>
      </c>
      <c r="AS96" s="113">
        <f t="shared" si="78"/>
        <v>0.50934015000000066</v>
      </c>
      <c r="AT96" s="113">
        <f t="shared" si="78"/>
        <v>0.50934015000000066</v>
      </c>
      <c r="AU96" s="113">
        <f t="shared" si="78"/>
        <v>0.50934015000000066</v>
      </c>
      <c r="AV96" s="113">
        <f t="shared" si="78"/>
        <v>0.50934015000000066</v>
      </c>
      <c r="AW96" s="113">
        <f t="shared" si="78"/>
        <v>0.50934015000000066</v>
      </c>
      <c r="AX96" s="113">
        <f t="shared" si="78"/>
        <v>0.50934015000000066</v>
      </c>
      <c r="AY96" s="113">
        <f t="shared" si="78"/>
        <v>0.50934015000000066</v>
      </c>
      <c r="AZ96" s="113">
        <f t="shared" si="78"/>
        <v>0.50934015000000066</v>
      </c>
      <c r="BA96" s="113">
        <f t="shared" si="78"/>
        <v>0.50934015000000066</v>
      </c>
      <c r="BB96" s="113">
        <f t="shared" si="78"/>
        <v>0.50934015000000066</v>
      </c>
      <c r="BC96" s="113">
        <f t="shared" si="78"/>
        <v>0.50934015000000066</v>
      </c>
      <c r="BD96" s="113">
        <f t="shared" si="78"/>
        <v>0.50934015000000066</v>
      </c>
      <c r="BE96" s="113">
        <f t="shared" si="78"/>
        <v>0.50934015000000066</v>
      </c>
      <c r="BF96" s="113">
        <f t="shared" si="78"/>
        <v>0.50934015000000066</v>
      </c>
      <c r="BG96" s="113">
        <f t="shared" si="78"/>
        <v>0.50934015000000066</v>
      </c>
      <c r="BH96" s="113">
        <f t="shared" si="78"/>
        <v>0.50934015000000066</v>
      </c>
      <c r="BI96" s="113">
        <f t="shared" si="78"/>
        <v>0.50934015000000066</v>
      </c>
      <c r="BJ96" s="113">
        <f t="shared" si="78"/>
        <v>0.50934015000000066</v>
      </c>
      <c r="BK96" s="113">
        <f t="shared" si="78"/>
        <v>0.50934015000000066</v>
      </c>
      <c r="BL96" s="113">
        <f t="shared" si="78"/>
        <v>0.50934015000000066</v>
      </c>
      <c r="BM96" s="113">
        <f t="shared" si="78"/>
        <v>0.50934015000000066</v>
      </c>
      <c r="BN96" s="113">
        <f t="shared" si="78"/>
        <v>0.50934015000000066</v>
      </c>
      <c r="BO96" s="113">
        <f t="shared" si="78"/>
        <v>0.50934015000000066</v>
      </c>
      <c r="BP96" s="113">
        <f t="shared" si="78"/>
        <v>0.50934015000000066</v>
      </c>
    </row>
    <row r="97" spans="1:68" x14ac:dyDescent="0.3">
      <c r="A97" s="77" t="s">
        <v>145</v>
      </c>
      <c r="B97" s="78" t="s">
        <v>90</v>
      </c>
      <c r="C97" s="78" t="s">
        <v>10</v>
      </c>
      <c r="D97" s="78" t="s">
        <v>332</v>
      </c>
      <c r="E97" s="150" t="s">
        <v>333</v>
      </c>
      <c r="F97" s="78" t="s">
        <v>14</v>
      </c>
      <c r="G97" s="78" t="s">
        <v>14</v>
      </c>
      <c r="H97" s="78" t="s">
        <v>12</v>
      </c>
      <c r="I97" s="78" t="s">
        <v>17</v>
      </c>
      <c r="J97" s="78" t="s">
        <v>17</v>
      </c>
      <c r="K97" s="78" t="s">
        <v>17</v>
      </c>
      <c r="L97" s="78" t="s">
        <v>17</v>
      </c>
      <c r="M97" s="78" t="s">
        <v>17</v>
      </c>
      <c r="N97" s="78">
        <v>2023</v>
      </c>
      <c r="O97" s="78" t="s">
        <v>41</v>
      </c>
      <c r="P97" s="78">
        <v>0</v>
      </c>
      <c r="Q97" s="78">
        <v>0</v>
      </c>
      <c r="R97" s="78">
        <v>0</v>
      </c>
      <c r="S97" s="78">
        <v>0</v>
      </c>
      <c r="T97" s="106" t="s">
        <v>143</v>
      </c>
      <c r="U97" s="148">
        <v>5.0000000000000001E-3</v>
      </c>
      <c r="V97" s="148">
        <v>1.2E-2</v>
      </c>
      <c r="W97" s="148">
        <v>2.1000000000000001E-2</v>
      </c>
      <c r="X97" s="148">
        <v>3.5000000000000003E-2</v>
      </c>
      <c r="Y97" s="148">
        <v>0.05</v>
      </c>
      <c r="Z97" s="148">
        <v>6.5000000000000002E-2</v>
      </c>
      <c r="AA97" s="148">
        <v>8.5000000000000006E-2</v>
      </c>
      <c r="AB97" s="148">
        <v>0.105</v>
      </c>
      <c r="AC97" s="148">
        <v>0.1288</v>
      </c>
      <c r="AD97" s="148">
        <v>0.156</v>
      </c>
      <c r="AE97" s="148">
        <v>0.19</v>
      </c>
      <c r="AF97" s="148">
        <v>0.20699999999999999</v>
      </c>
      <c r="AG97" s="148">
        <v>0.22</v>
      </c>
      <c r="AH97" s="148">
        <v>0.22259999999999999</v>
      </c>
      <c r="AI97" s="148">
        <v>0.220725</v>
      </c>
      <c r="AJ97" s="148">
        <v>0.21560000000000001</v>
      </c>
      <c r="AK97" s="148">
        <v>0.20804999999999901</v>
      </c>
      <c r="AL97" s="148">
        <v>0.20124999999999901</v>
      </c>
      <c r="AM97" s="148">
        <v>0.20124999999999901</v>
      </c>
      <c r="AN97" s="148">
        <v>0.20124999999999901</v>
      </c>
      <c r="AO97" s="148">
        <v>0.20124999999999901</v>
      </c>
      <c r="AP97" s="148">
        <v>0.20124999999999901</v>
      </c>
      <c r="AQ97" s="148">
        <v>0.20124999999999901</v>
      </c>
      <c r="AR97" s="148">
        <v>0.20124999999999901</v>
      </c>
      <c r="AS97" s="148">
        <v>0.20124999999999901</v>
      </c>
      <c r="AT97" s="148">
        <v>0.20124999999999901</v>
      </c>
      <c r="AU97" s="148">
        <v>0.20124999999999901</v>
      </c>
      <c r="AV97" s="148">
        <v>0.20124999999999901</v>
      </c>
      <c r="AW97" s="148">
        <v>0.20124999999999901</v>
      </c>
      <c r="AX97" s="148">
        <v>0.20124999999999901</v>
      </c>
      <c r="AY97" s="148">
        <v>0.20124999999999901</v>
      </c>
      <c r="AZ97" s="148">
        <v>0.20124999999999901</v>
      </c>
      <c r="BA97" s="148">
        <v>0.20124999999999901</v>
      </c>
      <c r="BB97" s="148">
        <v>0.20124999999999901</v>
      </c>
      <c r="BC97" s="148">
        <v>0.20124999999999901</v>
      </c>
      <c r="BD97" s="148">
        <v>0.20124999999999901</v>
      </c>
      <c r="BE97" s="148">
        <v>0.20124999999999901</v>
      </c>
      <c r="BF97" s="148">
        <v>0.20124999999999901</v>
      </c>
      <c r="BG97" s="148">
        <v>0.20124999999999901</v>
      </c>
      <c r="BH97" s="148">
        <v>0.20124999999999901</v>
      </c>
      <c r="BI97" s="148">
        <v>0.20124999999999901</v>
      </c>
      <c r="BJ97" s="148">
        <v>0.20124999999999901</v>
      </c>
      <c r="BK97" s="148">
        <v>0.20124999999999901</v>
      </c>
      <c r="BL97" s="148">
        <v>0.20124999999999901</v>
      </c>
      <c r="BM97" s="148">
        <v>0.20124999999999901</v>
      </c>
      <c r="BN97" s="148">
        <v>0.20124999999999901</v>
      </c>
      <c r="BO97" s="148">
        <v>0.20124999999999901</v>
      </c>
      <c r="BP97" s="148">
        <v>0.20124999999999901</v>
      </c>
    </row>
    <row r="98" spans="1:68" x14ac:dyDescent="0.3">
      <c r="A98" s="77" t="s">
        <v>145</v>
      </c>
      <c r="B98" s="78" t="s">
        <v>90</v>
      </c>
      <c r="C98" s="78" t="s">
        <v>10</v>
      </c>
      <c r="D98" s="147" t="s">
        <v>194</v>
      </c>
      <c r="E98" s="78" t="s">
        <v>190</v>
      </c>
      <c r="F98" s="78" t="s">
        <v>14</v>
      </c>
      <c r="G98" s="78" t="s">
        <v>14</v>
      </c>
      <c r="H98" s="78" t="s">
        <v>12</v>
      </c>
      <c r="I98" s="78" t="s">
        <v>17</v>
      </c>
      <c r="J98" s="78" t="s">
        <v>17</v>
      </c>
      <c r="K98" s="78" t="s">
        <v>17</v>
      </c>
      <c r="L98" s="78" t="s">
        <v>17</v>
      </c>
      <c r="M98" s="78" t="s">
        <v>17</v>
      </c>
      <c r="N98" s="78">
        <v>2023</v>
      </c>
      <c r="O98" s="78" t="s">
        <v>41</v>
      </c>
      <c r="P98" s="78">
        <f>Q98</f>
        <v>0.38160000000000005</v>
      </c>
      <c r="Q98" s="78">
        <f>(1-Q72)*0.9</f>
        <v>0.38160000000000005</v>
      </c>
      <c r="R98" s="78">
        <f>(1-R72)*0.9</f>
        <v>0.38070000000000004</v>
      </c>
      <c r="S98" s="78">
        <f>(1-S72)*0.9</f>
        <v>0.37980000000000003</v>
      </c>
      <c r="T98" s="106" t="s">
        <v>143</v>
      </c>
      <c r="U98" s="113">
        <f>(1-U72-U97)*0.999</f>
        <v>0.99300599999999994</v>
      </c>
      <c r="V98" s="113">
        <f t="shared" ref="V98:BP98" si="79">(1-V72-V97)*0.999</f>
        <v>0.98401499999999997</v>
      </c>
      <c r="W98" s="113">
        <f t="shared" si="79"/>
        <v>0.97002899999999992</v>
      </c>
      <c r="X98" s="113">
        <f t="shared" si="79"/>
        <v>0.94904999999999995</v>
      </c>
      <c r="Y98" s="113">
        <f t="shared" si="79"/>
        <v>0.92906999999999995</v>
      </c>
      <c r="Z98" s="113">
        <f t="shared" si="79"/>
        <v>0.8990999999999999</v>
      </c>
      <c r="AA98" s="113">
        <f t="shared" si="79"/>
        <v>0.86413499999999999</v>
      </c>
      <c r="AB98" s="113">
        <f t="shared" si="79"/>
        <v>0.82417500000000021</v>
      </c>
      <c r="AC98" s="113">
        <f t="shared" si="79"/>
        <v>0.76923000000000097</v>
      </c>
      <c r="AD98" s="113">
        <f t="shared" si="79"/>
        <v>0.69929999999999992</v>
      </c>
      <c r="AE98" s="113">
        <f t="shared" si="79"/>
        <v>0.62884838249385888</v>
      </c>
      <c r="AF98" s="113">
        <f t="shared" si="79"/>
        <v>0.58613582158527666</v>
      </c>
      <c r="AG98" s="113">
        <f t="shared" si="79"/>
        <v>0.54716647360804715</v>
      </c>
      <c r="AH98" s="113">
        <f t="shared" si="79"/>
        <v>0.51582437872594666</v>
      </c>
      <c r="AI98" s="113">
        <f t="shared" si="79"/>
        <v>0.48867116323318632</v>
      </c>
      <c r="AJ98" s="113">
        <f t="shared" si="79"/>
        <v>0.46448095429102876</v>
      </c>
      <c r="AK98" s="113">
        <f t="shared" si="79"/>
        <v>0.4411547257626322</v>
      </c>
      <c r="AL98" s="113">
        <f t="shared" si="79"/>
        <v>0.42457500000000192</v>
      </c>
      <c r="AM98" s="113">
        <f t="shared" si="79"/>
        <v>0.42457500000000192</v>
      </c>
      <c r="AN98" s="113">
        <f t="shared" si="79"/>
        <v>0.42457500000000192</v>
      </c>
      <c r="AO98" s="113">
        <f t="shared" si="79"/>
        <v>0.42457500000000192</v>
      </c>
      <c r="AP98" s="113">
        <f t="shared" si="79"/>
        <v>0.42457500000000192</v>
      </c>
      <c r="AQ98" s="113">
        <f t="shared" si="79"/>
        <v>0.42457500000000192</v>
      </c>
      <c r="AR98" s="113">
        <f t="shared" si="79"/>
        <v>0.42457500000000192</v>
      </c>
      <c r="AS98" s="113">
        <f t="shared" si="79"/>
        <v>0.42457500000000192</v>
      </c>
      <c r="AT98" s="113">
        <f t="shared" si="79"/>
        <v>0.42457500000000192</v>
      </c>
      <c r="AU98" s="113">
        <f t="shared" si="79"/>
        <v>0.42457500000000192</v>
      </c>
      <c r="AV98" s="113">
        <f t="shared" si="79"/>
        <v>0.42457500000000192</v>
      </c>
      <c r="AW98" s="113">
        <f t="shared" si="79"/>
        <v>0.42457500000000192</v>
      </c>
      <c r="AX98" s="113">
        <f t="shared" si="79"/>
        <v>0.42457500000000192</v>
      </c>
      <c r="AY98" s="113">
        <f t="shared" si="79"/>
        <v>0.42457500000000192</v>
      </c>
      <c r="AZ98" s="113">
        <f t="shared" si="79"/>
        <v>0.42457500000000192</v>
      </c>
      <c r="BA98" s="113">
        <f t="shared" si="79"/>
        <v>0.42457500000000192</v>
      </c>
      <c r="BB98" s="113">
        <f t="shared" si="79"/>
        <v>0.42457500000000192</v>
      </c>
      <c r="BC98" s="113">
        <f t="shared" si="79"/>
        <v>0.42457500000000192</v>
      </c>
      <c r="BD98" s="113">
        <f t="shared" si="79"/>
        <v>0.42457500000000192</v>
      </c>
      <c r="BE98" s="113">
        <f t="shared" si="79"/>
        <v>0.42457500000000192</v>
      </c>
      <c r="BF98" s="113">
        <f t="shared" si="79"/>
        <v>0.42457500000000192</v>
      </c>
      <c r="BG98" s="113">
        <f t="shared" si="79"/>
        <v>0.42457500000000192</v>
      </c>
      <c r="BH98" s="113">
        <f t="shared" si="79"/>
        <v>0.42457500000000192</v>
      </c>
      <c r="BI98" s="113">
        <f t="shared" si="79"/>
        <v>0.42457500000000192</v>
      </c>
      <c r="BJ98" s="113">
        <f t="shared" si="79"/>
        <v>0.42457500000000192</v>
      </c>
      <c r="BK98" s="113">
        <f t="shared" si="79"/>
        <v>0.42457500000000192</v>
      </c>
      <c r="BL98" s="113">
        <f t="shared" si="79"/>
        <v>0.42457500000000192</v>
      </c>
      <c r="BM98" s="113">
        <f t="shared" si="79"/>
        <v>0.42457500000000192</v>
      </c>
      <c r="BN98" s="113">
        <f t="shared" si="79"/>
        <v>0.42457500000000192</v>
      </c>
      <c r="BO98" s="113">
        <f t="shared" si="79"/>
        <v>0.42457500000000192</v>
      </c>
      <c r="BP98" s="113">
        <f t="shared" si="79"/>
        <v>0.42457500000000192</v>
      </c>
    </row>
    <row r="99" spans="1:68" x14ac:dyDescent="0.3">
      <c r="A99" s="77" t="s">
        <v>145</v>
      </c>
      <c r="B99" s="78" t="s">
        <v>90</v>
      </c>
      <c r="C99" s="78" t="s">
        <v>11</v>
      </c>
      <c r="D99" s="78" t="s">
        <v>331</v>
      </c>
      <c r="E99" s="144" t="s">
        <v>330</v>
      </c>
      <c r="F99" s="78" t="s">
        <v>14</v>
      </c>
      <c r="G99" s="78" t="s">
        <v>14</v>
      </c>
      <c r="H99" s="78" t="s">
        <v>12</v>
      </c>
      <c r="I99" s="78" t="s">
        <v>17</v>
      </c>
      <c r="J99" s="78" t="s">
        <v>17</v>
      </c>
      <c r="K99" s="78" t="s">
        <v>17</v>
      </c>
      <c r="L99" s="78" t="s">
        <v>17</v>
      </c>
      <c r="M99" s="78" t="s">
        <v>17</v>
      </c>
      <c r="N99" s="78">
        <v>2023</v>
      </c>
      <c r="O99" s="78" t="s">
        <v>41</v>
      </c>
      <c r="P99" s="78">
        <v>0</v>
      </c>
      <c r="Q99" s="78">
        <v>0</v>
      </c>
      <c r="R99" s="78">
        <v>0</v>
      </c>
      <c r="S99" s="78">
        <v>0</v>
      </c>
      <c r="T99" s="106" t="s">
        <v>143</v>
      </c>
      <c r="U99" s="148">
        <v>5.0000000000000001E-3</v>
      </c>
      <c r="V99" s="148">
        <v>8.9999999999999993E-3</v>
      </c>
      <c r="W99" s="148">
        <v>1.4999999999999999E-2</v>
      </c>
      <c r="X99" s="148">
        <v>0.02</v>
      </c>
      <c r="Y99" s="148">
        <v>2.5000000000000001E-2</v>
      </c>
      <c r="Z99" s="148">
        <v>0.03</v>
      </c>
      <c r="AA99" s="148">
        <v>3.7999999999999999E-2</v>
      </c>
      <c r="AB99" s="148">
        <v>4.4999999999999998E-2</v>
      </c>
      <c r="AC99" s="148">
        <v>5.6000000000000001E-2</v>
      </c>
      <c r="AD99" s="148">
        <v>7.2800000000000004E-2</v>
      </c>
      <c r="AE99" s="148">
        <v>0.09</v>
      </c>
      <c r="AF99" s="148">
        <v>0.1012</v>
      </c>
      <c r="AG99" s="148">
        <v>0.11219999999999999</v>
      </c>
      <c r="AH99" s="148">
        <v>0.119699999999999</v>
      </c>
      <c r="AI99" s="148">
        <v>0.12554999999999999</v>
      </c>
      <c r="AJ99" s="148">
        <v>0.12705</v>
      </c>
      <c r="AK99" s="148">
        <v>0.12592499999999901</v>
      </c>
      <c r="AL99" s="148">
        <v>0.122499999999999</v>
      </c>
      <c r="AM99" s="148">
        <v>0.122499999999999</v>
      </c>
      <c r="AN99" s="148">
        <v>0.122499999999999</v>
      </c>
      <c r="AO99" s="148">
        <v>0.122499999999999</v>
      </c>
      <c r="AP99" s="148">
        <v>0.122499999999999</v>
      </c>
      <c r="AQ99" s="148">
        <v>0.122499999999999</v>
      </c>
      <c r="AR99" s="148">
        <v>0.122499999999999</v>
      </c>
      <c r="AS99" s="148">
        <v>0.122499999999999</v>
      </c>
      <c r="AT99" s="148">
        <v>0.122499999999999</v>
      </c>
      <c r="AU99" s="148">
        <v>0.122499999999999</v>
      </c>
      <c r="AV99" s="148">
        <v>0.122499999999999</v>
      </c>
      <c r="AW99" s="148">
        <v>0.122499999999999</v>
      </c>
      <c r="AX99" s="148">
        <v>0.122499999999999</v>
      </c>
      <c r="AY99" s="148">
        <v>0.122499999999999</v>
      </c>
      <c r="AZ99" s="148">
        <v>0.122499999999999</v>
      </c>
      <c r="BA99" s="148">
        <v>0.122499999999999</v>
      </c>
      <c r="BB99" s="148">
        <v>0.122499999999999</v>
      </c>
      <c r="BC99" s="148">
        <v>0.122499999999999</v>
      </c>
      <c r="BD99" s="148">
        <v>0.122499999999999</v>
      </c>
      <c r="BE99" s="148">
        <v>0.122499999999999</v>
      </c>
      <c r="BF99" s="148">
        <v>0.122499999999999</v>
      </c>
      <c r="BG99" s="148">
        <v>0.122499999999999</v>
      </c>
      <c r="BH99" s="148">
        <v>0.122499999999999</v>
      </c>
      <c r="BI99" s="148">
        <v>0.122499999999999</v>
      </c>
      <c r="BJ99" s="148">
        <v>0.122499999999999</v>
      </c>
      <c r="BK99" s="148">
        <v>0.122499999999999</v>
      </c>
      <c r="BL99" s="148">
        <v>0.122499999999999</v>
      </c>
      <c r="BM99" s="148">
        <v>0.122499999999999</v>
      </c>
      <c r="BN99" s="148">
        <v>0.122499999999999</v>
      </c>
      <c r="BO99" s="148">
        <v>0.122499999999999</v>
      </c>
      <c r="BP99" s="148">
        <v>0.122499999999999</v>
      </c>
    </row>
    <row r="100" spans="1:68" ht="15" thickBot="1" x14ac:dyDescent="0.35">
      <c r="A100" s="79" t="s">
        <v>145</v>
      </c>
      <c r="B100" s="80" t="s">
        <v>90</v>
      </c>
      <c r="C100" s="80" t="s">
        <v>11</v>
      </c>
      <c r="D100" s="149" t="s">
        <v>195</v>
      </c>
      <c r="E100" s="80" t="s">
        <v>191</v>
      </c>
      <c r="F100" s="80" t="s">
        <v>14</v>
      </c>
      <c r="G100" s="80" t="s">
        <v>14</v>
      </c>
      <c r="H100" s="80" t="s">
        <v>12</v>
      </c>
      <c r="I100" s="80" t="s">
        <v>17</v>
      </c>
      <c r="J100" s="80" t="s">
        <v>17</v>
      </c>
      <c r="K100" s="80" t="s">
        <v>17</v>
      </c>
      <c r="L100" s="80" t="s">
        <v>17</v>
      </c>
      <c r="M100" s="80" t="s">
        <v>17</v>
      </c>
      <c r="N100" s="80">
        <v>2023</v>
      </c>
      <c r="O100" s="80" t="s">
        <v>41</v>
      </c>
      <c r="P100" s="80" t="s">
        <v>41</v>
      </c>
      <c r="Q100" s="80">
        <f>(1-Q76)*0.9*(1-0.27)</f>
        <v>0.65700000000000003</v>
      </c>
      <c r="R100" s="80">
        <f>(1-R76)*0.9*(1-0.27)</f>
        <v>0.65700000000000003</v>
      </c>
      <c r="S100" s="80">
        <f>(1-S76)*0.9*(1-0.27)</f>
        <v>0.65700000000000003</v>
      </c>
      <c r="T100" s="107" t="s">
        <v>143</v>
      </c>
      <c r="U100" s="113">
        <f>(1-U76-U99)*0.999*(1-0.27)</f>
        <v>0.72489437999999995</v>
      </c>
      <c r="V100" s="113">
        <f t="shared" ref="V100:BP100" si="80">(1-V76-V99)*0.999*(1-0.27)</f>
        <v>0.72124802999999993</v>
      </c>
      <c r="W100" s="113">
        <f t="shared" si="80"/>
        <v>0.7146846</v>
      </c>
      <c r="X100" s="113">
        <f t="shared" si="80"/>
        <v>0.70885043999999997</v>
      </c>
      <c r="Y100" s="113">
        <f t="shared" si="80"/>
        <v>0.70374554999999994</v>
      </c>
      <c r="Z100" s="113">
        <f t="shared" si="80"/>
        <v>0.6957235799999999</v>
      </c>
      <c r="AA100" s="113">
        <f t="shared" si="80"/>
        <v>0.68697233999999996</v>
      </c>
      <c r="AB100" s="113">
        <f t="shared" si="80"/>
        <v>0.67457475</v>
      </c>
      <c r="AC100" s="113">
        <f t="shared" si="80"/>
        <v>0.6563429999999999</v>
      </c>
      <c r="AD100" s="113">
        <f t="shared" si="80"/>
        <v>0.62877659399999997</v>
      </c>
      <c r="AE100" s="113">
        <f t="shared" si="80"/>
        <v>0.60675263999999995</v>
      </c>
      <c r="AF100" s="113">
        <f t="shared" si="80"/>
        <v>0.58983357599999997</v>
      </c>
      <c r="AG100" s="113">
        <f t="shared" si="80"/>
        <v>0.5730603660000001</v>
      </c>
      <c r="AH100" s="113">
        <f t="shared" si="80"/>
        <v>0.55592252100000072</v>
      </c>
      <c r="AI100" s="113">
        <f t="shared" si="80"/>
        <v>0.54290505150000001</v>
      </c>
      <c r="AJ100" s="113">
        <f t="shared" si="80"/>
        <v>0.53451844650000002</v>
      </c>
      <c r="AK100" s="113">
        <f t="shared" si="80"/>
        <v>0.52221201525000061</v>
      </c>
      <c r="AL100" s="113">
        <f t="shared" si="80"/>
        <v>0.51449998500000083</v>
      </c>
      <c r="AM100" s="113">
        <f t="shared" si="80"/>
        <v>0.50137312500000086</v>
      </c>
      <c r="AN100" s="113">
        <f t="shared" si="80"/>
        <v>0.47913039000000063</v>
      </c>
      <c r="AO100" s="113">
        <f t="shared" si="80"/>
        <v>0.47402550000000138</v>
      </c>
      <c r="AP100" s="113">
        <f t="shared" si="80"/>
        <v>0.47402550000000138</v>
      </c>
      <c r="AQ100" s="113">
        <f t="shared" si="80"/>
        <v>0.47402550000000138</v>
      </c>
      <c r="AR100" s="113">
        <f t="shared" si="80"/>
        <v>0.47402550000000138</v>
      </c>
      <c r="AS100" s="113">
        <f t="shared" si="80"/>
        <v>0.47402550000000138</v>
      </c>
      <c r="AT100" s="113">
        <f t="shared" si="80"/>
        <v>0.47402550000000138</v>
      </c>
      <c r="AU100" s="113">
        <f t="shared" si="80"/>
        <v>0.47402550000000138</v>
      </c>
      <c r="AV100" s="113">
        <f t="shared" si="80"/>
        <v>0.47402550000000138</v>
      </c>
      <c r="AW100" s="113">
        <f t="shared" si="80"/>
        <v>0.47402550000000138</v>
      </c>
      <c r="AX100" s="113">
        <f t="shared" si="80"/>
        <v>0.47402550000000138</v>
      </c>
      <c r="AY100" s="113">
        <f t="shared" si="80"/>
        <v>0.47402550000000138</v>
      </c>
      <c r="AZ100" s="113">
        <f t="shared" si="80"/>
        <v>0.47402550000000138</v>
      </c>
      <c r="BA100" s="113">
        <f t="shared" si="80"/>
        <v>0.47402550000000138</v>
      </c>
      <c r="BB100" s="113">
        <f t="shared" si="80"/>
        <v>0.47402550000000138</v>
      </c>
      <c r="BC100" s="113">
        <f t="shared" si="80"/>
        <v>0.47402550000000138</v>
      </c>
      <c r="BD100" s="113">
        <f t="shared" si="80"/>
        <v>0.47402550000000138</v>
      </c>
      <c r="BE100" s="113">
        <f t="shared" si="80"/>
        <v>0.47402550000000138</v>
      </c>
      <c r="BF100" s="113">
        <f t="shared" si="80"/>
        <v>0.47402550000000138</v>
      </c>
      <c r="BG100" s="113">
        <f t="shared" si="80"/>
        <v>0.47402550000000138</v>
      </c>
      <c r="BH100" s="113">
        <f t="shared" si="80"/>
        <v>0.47402550000000138</v>
      </c>
      <c r="BI100" s="113">
        <f t="shared" si="80"/>
        <v>0.47402550000000138</v>
      </c>
      <c r="BJ100" s="113">
        <f t="shared" si="80"/>
        <v>0.47402550000000138</v>
      </c>
      <c r="BK100" s="113">
        <f t="shared" si="80"/>
        <v>0.47402550000000138</v>
      </c>
      <c r="BL100" s="113">
        <f t="shared" si="80"/>
        <v>0.47402550000000138</v>
      </c>
      <c r="BM100" s="113">
        <f t="shared" si="80"/>
        <v>0.47402550000000138</v>
      </c>
      <c r="BN100" s="113">
        <f t="shared" si="80"/>
        <v>0.47402550000000138</v>
      </c>
      <c r="BO100" s="113">
        <f t="shared" si="80"/>
        <v>0.47402550000000138</v>
      </c>
      <c r="BP100" s="113">
        <f t="shared" si="80"/>
        <v>0.47402550000000138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F3C-7D5E-4E18-AF87-AF9D70F5D0D3}">
  <sheetPr>
    <tabColor rgb="FFFFC000"/>
  </sheetPr>
  <dimension ref="A1:I33"/>
  <sheetViews>
    <sheetView topLeftCell="A16" workbookViewId="0">
      <selection activeCell="I33" sqref="A1:I33"/>
    </sheetView>
  </sheetViews>
  <sheetFormatPr defaultRowHeight="14.4" x14ac:dyDescent="0.3"/>
  <cols>
    <col min="1" max="1" width="8" bestFit="1" customWidth="1"/>
    <col min="2" max="2" width="17.44140625" bestFit="1" customWidth="1"/>
    <col min="3" max="3" width="20.88671875" bestFit="1" customWidth="1"/>
    <col min="4" max="4" width="14.109375" bestFit="1" customWidth="1"/>
    <col min="5" max="6" width="5.88671875" bestFit="1" customWidth="1"/>
    <col min="7" max="9" width="6.88671875" bestFit="1" customWidth="1"/>
  </cols>
  <sheetData>
    <row r="1" spans="1:9" ht="15" thickBot="1" x14ac:dyDescent="0.35">
      <c r="A1" s="81" t="s">
        <v>0</v>
      </c>
      <c r="B1" s="82" t="s">
        <v>9</v>
      </c>
      <c r="C1" s="82" t="s">
        <v>18</v>
      </c>
      <c r="D1" s="82" t="s">
        <v>1</v>
      </c>
      <c r="E1" s="120" t="s">
        <v>267</v>
      </c>
      <c r="F1" s="120" t="s">
        <v>274</v>
      </c>
      <c r="G1" s="120" t="s">
        <v>284</v>
      </c>
      <c r="H1" s="120" t="s">
        <v>294</v>
      </c>
      <c r="I1" s="120" t="s">
        <v>314</v>
      </c>
    </row>
    <row r="2" spans="1:9" x14ac:dyDescent="0.3">
      <c r="A2" s="118" t="s">
        <v>94</v>
      </c>
      <c r="B2" s="119" t="s">
        <v>37</v>
      </c>
      <c r="C2" s="119" t="s">
        <v>163</v>
      </c>
      <c r="D2" s="119" t="s">
        <v>154</v>
      </c>
      <c r="E2" s="123">
        <v>0</v>
      </c>
      <c r="F2" s="123">
        <v>7.0000000000000001E-3</v>
      </c>
      <c r="G2" s="123">
        <v>6.0999999999999999E-2</v>
      </c>
      <c r="H2" s="123">
        <v>9.5000000000000001E-2</v>
      </c>
      <c r="I2" s="124">
        <v>0.15500000000000005</v>
      </c>
    </row>
    <row r="3" spans="1:9" x14ac:dyDescent="0.3">
      <c r="A3" s="71" t="s">
        <v>144</v>
      </c>
      <c r="B3" s="72" t="s">
        <v>37</v>
      </c>
      <c r="C3" s="72" t="s">
        <v>163</v>
      </c>
      <c r="D3" s="72" t="s">
        <v>154</v>
      </c>
      <c r="E3" s="115">
        <v>0</v>
      </c>
      <c r="F3" s="115">
        <v>0</v>
      </c>
      <c r="G3" s="117">
        <v>7.0000000000000001E-3</v>
      </c>
      <c r="H3" s="117">
        <v>6.0999999999999999E-2</v>
      </c>
      <c r="I3" s="125">
        <v>9.5000000000000001E-2</v>
      </c>
    </row>
    <row r="4" spans="1:9" ht="15" thickBot="1" x14ac:dyDescent="0.35">
      <c r="A4" s="73" t="s">
        <v>145</v>
      </c>
      <c r="B4" s="74" t="s">
        <v>37</v>
      </c>
      <c r="C4" s="74" t="s">
        <v>163</v>
      </c>
      <c r="D4" s="74" t="s">
        <v>154</v>
      </c>
      <c r="E4" s="126">
        <v>0</v>
      </c>
      <c r="F4" s="126">
        <v>4.0000000000000001E-3</v>
      </c>
      <c r="G4" s="126">
        <v>1.2000000000000004E-2</v>
      </c>
      <c r="H4" s="126">
        <v>0.02</v>
      </c>
      <c r="I4" s="127">
        <v>7.0999999999999994E-2</v>
      </c>
    </row>
    <row r="5" spans="1:9" x14ac:dyDescent="0.3">
      <c r="A5" s="118" t="s">
        <v>94</v>
      </c>
      <c r="B5" s="119" t="s">
        <v>37</v>
      </c>
      <c r="C5" s="119" t="s">
        <v>168</v>
      </c>
      <c r="D5" s="119" t="s">
        <v>169</v>
      </c>
      <c r="E5" s="123">
        <v>0</v>
      </c>
      <c r="F5" s="123">
        <v>0</v>
      </c>
      <c r="G5" s="123">
        <v>3.1E-2</v>
      </c>
      <c r="H5" s="123">
        <v>7.0999999999999994E-2</v>
      </c>
      <c r="I5" s="124">
        <v>0.15099999999999986</v>
      </c>
    </row>
    <row r="6" spans="1:9" ht="15" thickBot="1" x14ac:dyDescent="0.35">
      <c r="A6" s="73" t="s">
        <v>144</v>
      </c>
      <c r="B6" s="74" t="s">
        <v>37</v>
      </c>
      <c r="C6" s="74" t="s">
        <v>168</v>
      </c>
      <c r="D6" s="74" t="s">
        <v>169</v>
      </c>
      <c r="E6" s="126">
        <v>0</v>
      </c>
      <c r="F6" s="126">
        <v>0</v>
      </c>
      <c r="G6" s="129">
        <v>0</v>
      </c>
      <c r="H6" s="129">
        <v>3.1E-2</v>
      </c>
      <c r="I6" s="127">
        <v>7.0999999999999994E-2</v>
      </c>
    </row>
    <row r="7" spans="1:9" x14ac:dyDescent="0.3">
      <c r="A7" s="118" t="s">
        <v>94</v>
      </c>
      <c r="B7" s="119" t="s">
        <v>166</v>
      </c>
      <c r="C7" s="119" t="s">
        <v>165</v>
      </c>
      <c r="D7" s="119" t="s">
        <v>156</v>
      </c>
      <c r="E7" s="123">
        <v>6.0000000000000001E-3</v>
      </c>
      <c r="F7" s="123">
        <v>0.03</v>
      </c>
      <c r="G7" s="123">
        <v>0.1</v>
      </c>
      <c r="H7" s="123">
        <v>0.4</v>
      </c>
      <c r="I7" s="124">
        <v>0.62000000000000022</v>
      </c>
    </row>
    <row r="8" spans="1:9" x14ac:dyDescent="0.3">
      <c r="A8" s="71" t="s">
        <v>144</v>
      </c>
      <c r="B8" s="72" t="s">
        <v>166</v>
      </c>
      <c r="C8" s="72" t="s">
        <v>165</v>
      </c>
      <c r="D8" s="72" t="s">
        <v>156</v>
      </c>
      <c r="E8" s="115">
        <v>0</v>
      </c>
      <c r="F8" s="115">
        <v>0</v>
      </c>
      <c r="G8" s="117">
        <v>0.03</v>
      </c>
      <c r="H8" s="117">
        <v>0.1</v>
      </c>
      <c r="I8" s="125">
        <v>0.4</v>
      </c>
    </row>
    <row r="9" spans="1:9" ht="15" thickBot="1" x14ac:dyDescent="0.35">
      <c r="A9" s="73" t="s">
        <v>145</v>
      </c>
      <c r="B9" s="74" t="s">
        <v>166</v>
      </c>
      <c r="C9" s="74" t="s">
        <v>165</v>
      </c>
      <c r="D9" s="74" t="s">
        <v>156</v>
      </c>
      <c r="E9" s="126">
        <v>0</v>
      </c>
      <c r="F9" s="126">
        <v>2.6999999999999996E-2</v>
      </c>
      <c r="G9" s="126">
        <v>5.7000000000000016E-2</v>
      </c>
      <c r="H9" s="126">
        <v>7.4999999999999997E-2</v>
      </c>
      <c r="I9" s="127">
        <v>0.4</v>
      </c>
    </row>
    <row r="10" spans="1:9" x14ac:dyDescent="0.3">
      <c r="A10" s="71" t="s">
        <v>94</v>
      </c>
      <c r="B10" s="72" t="s">
        <v>167</v>
      </c>
      <c r="C10" s="72" t="s">
        <v>164</v>
      </c>
      <c r="D10" s="72" t="s">
        <v>155</v>
      </c>
      <c r="E10" s="121">
        <v>0</v>
      </c>
      <c r="F10" s="121">
        <v>8.0000000000000002E-3</v>
      </c>
      <c r="G10" s="121">
        <v>8.2000000000000003E-2</v>
      </c>
      <c r="H10" s="121">
        <v>0.192</v>
      </c>
      <c r="I10" s="122">
        <v>0.4120000000000002</v>
      </c>
    </row>
    <row r="11" spans="1:9" x14ac:dyDescent="0.3">
      <c r="A11" s="71" t="s">
        <v>144</v>
      </c>
      <c r="B11" s="72" t="s">
        <v>167</v>
      </c>
      <c r="C11" s="72" t="s">
        <v>164</v>
      </c>
      <c r="D11" s="72" t="s">
        <v>155</v>
      </c>
      <c r="E11" s="115">
        <v>0</v>
      </c>
      <c r="F11" s="115">
        <v>0</v>
      </c>
      <c r="G11" s="117">
        <v>8.0000000000000002E-3</v>
      </c>
      <c r="H11" s="117">
        <v>8.2000000000000003E-2</v>
      </c>
      <c r="I11" s="116">
        <v>0.192</v>
      </c>
    </row>
    <row r="12" spans="1:9" ht="15" thickBot="1" x14ac:dyDescent="0.35">
      <c r="A12" s="71" t="s">
        <v>145</v>
      </c>
      <c r="B12" s="72" t="s">
        <v>167</v>
      </c>
      <c r="C12" s="72" t="s">
        <v>164</v>
      </c>
      <c r="D12" s="72" t="s">
        <v>155</v>
      </c>
      <c r="E12" s="133">
        <v>0</v>
      </c>
      <c r="F12" s="133">
        <v>1.4400000000000003E-2</v>
      </c>
      <c r="G12" s="133">
        <v>3.040000000000001E-2</v>
      </c>
      <c r="H12" s="133">
        <v>0.04</v>
      </c>
      <c r="I12" s="134">
        <v>0.192</v>
      </c>
    </row>
    <row r="13" spans="1:9" x14ac:dyDescent="0.3">
      <c r="A13" s="118" t="s">
        <v>94</v>
      </c>
      <c r="B13" s="119" t="s">
        <v>11</v>
      </c>
      <c r="C13" s="119" t="s">
        <v>162</v>
      </c>
      <c r="D13" s="119" t="s">
        <v>153</v>
      </c>
      <c r="E13" s="123">
        <v>6.0000000000000001E-3</v>
      </c>
      <c r="F13" s="123">
        <v>5.8000000000000003E-2</v>
      </c>
      <c r="G13" s="123">
        <v>0.19800000000000001</v>
      </c>
      <c r="H13" s="123">
        <v>0.435</v>
      </c>
      <c r="I13" s="124">
        <v>0.67500000000000027</v>
      </c>
    </row>
    <row r="14" spans="1:9" x14ac:dyDescent="0.3">
      <c r="A14" s="71" t="s">
        <v>144</v>
      </c>
      <c r="B14" s="72" t="s">
        <v>11</v>
      </c>
      <c r="C14" s="72" t="s">
        <v>162</v>
      </c>
      <c r="D14" s="72" t="s">
        <v>153</v>
      </c>
      <c r="E14" s="114">
        <v>4.0000000000000001E-3</v>
      </c>
      <c r="F14" s="114">
        <v>1.4999999999999999E-2</v>
      </c>
      <c r="G14" s="114">
        <v>2.3E-2</v>
      </c>
      <c r="H14" s="114">
        <v>0.29299999999999998</v>
      </c>
      <c r="I14" s="125">
        <v>0.435</v>
      </c>
    </row>
    <row r="15" spans="1:9" ht="15" thickBot="1" x14ac:dyDescent="0.35">
      <c r="A15" s="73" t="s">
        <v>145</v>
      </c>
      <c r="B15" s="74" t="s">
        <v>11</v>
      </c>
      <c r="C15" s="74" t="s">
        <v>162</v>
      </c>
      <c r="D15" s="74" t="s">
        <v>153</v>
      </c>
      <c r="E15" s="126">
        <v>0</v>
      </c>
      <c r="F15" s="126">
        <v>7.4999999999999997E-2</v>
      </c>
      <c r="G15" s="126">
        <v>0.35</v>
      </c>
      <c r="H15" s="130">
        <v>0.35</v>
      </c>
      <c r="I15" s="128">
        <v>0.67500000000000027</v>
      </c>
    </row>
    <row r="16" spans="1:9" x14ac:dyDescent="0.3">
      <c r="A16" s="118" t="s">
        <v>94</v>
      </c>
      <c r="B16" s="119" t="s">
        <v>11</v>
      </c>
      <c r="C16" s="119" t="s">
        <v>160</v>
      </c>
      <c r="D16" s="119" t="s">
        <v>151</v>
      </c>
      <c r="E16" s="123">
        <v>0</v>
      </c>
      <c r="F16" s="123">
        <v>0.496</v>
      </c>
      <c r="G16" s="123">
        <v>1</v>
      </c>
      <c r="H16" s="123">
        <v>1</v>
      </c>
      <c r="I16" s="124">
        <v>1</v>
      </c>
    </row>
    <row r="17" spans="1:9" x14ac:dyDescent="0.3">
      <c r="A17" s="71" t="s">
        <v>144</v>
      </c>
      <c r="B17" s="72" t="s">
        <v>11</v>
      </c>
      <c r="C17" s="72" t="s">
        <v>160</v>
      </c>
      <c r="D17" s="72" t="s">
        <v>151</v>
      </c>
      <c r="E17" s="115">
        <v>0</v>
      </c>
      <c r="F17" s="115">
        <v>0</v>
      </c>
      <c r="G17" s="115">
        <v>0.89900000000000002</v>
      </c>
      <c r="H17" s="115">
        <v>1</v>
      </c>
      <c r="I17" s="131">
        <v>1</v>
      </c>
    </row>
    <row r="18" spans="1:9" ht="15" thickBot="1" x14ac:dyDescent="0.35">
      <c r="A18" s="73" t="s">
        <v>145</v>
      </c>
      <c r="B18" s="74" t="s">
        <v>11</v>
      </c>
      <c r="C18" s="74" t="s">
        <v>160</v>
      </c>
      <c r="D18" s="74" t="s">
        <v>151</v>
      </c>
      <c r="E18" s="126">
        <v>0</v>
      </c>
      <c r="F18" s="126">
        <v>0</v>
      </c>
      <c r="G18" s="126">
        <v>0</v>
      </c>
      <c r="H18" s="130">
        <v>0</v>
      </c>
      <c r="I18" s="128">
        <v>0</v>
      </c>
    </row>
    <row r="19" spans="1:9" x14ac:dyDescent="0.3">
      <c r="A19" s="118" t="s">
        <v>94</v>
      </c>
      <c r="B19" s="119" t="s">
        <v>11</v>
      </c>
      <c r="C19" s="119" t="s">
        <v>161</v>
      </c>
      <c r="D19" s="119" t="s">
        <v>127</v>
      </c>
      <c r="E19" s="123">
        <v>5.0000000000000001E-3</v>
      </c>
      <c r="F19" s="123">
        <v>8.5000000000000006E-2</v>
      </c>
      <c r="G19" s="123">
        <v>0.29699999999999999</v>
      </c>
      <c r="H19" s="123">
        <v>0.46899999999999997</v>
      </c>
      <c r="I19" s="124">
        <v>0.68899999999999806</v>
      </c>
    </row>
    <row r="20" spans="1:9" x14ac:dyDescent="0.3">
      <c r="A20" s="71" t="s">
        <v>144</v>
      </c>
      <c r="B20" s="72" t="s">
        <v>11</v>
      </c>
      <c r="C20" s="72" t="s">
        <v>161</v>
      </c>
      <c r="D20" s="72" t="s">
        <v>127</v>
      </c>
      <c r="E20" s="114">
        <v>1E-3</v>
      </c>
      <c r="F20" s="114">
        <v>1.7999999999999999E-2</v>
      </c>
      <c r="G20" s="114">
        <v>2.4E-2</v>
      </c>
      <c r="H20" s="114">
        <v>0.38800000000000001</v>
      </c>
      <c r="I20" s="125">
        <v>0.46899999999999997</v>
      </c>
    </row>
    <row r="21" spans="1:9" ht="15" thickBot="1" x14ac:dyDescent="0.35">
      <c r="A21" s="71" t="s">
        <v>145</v>
      </c>
      <c r="B21" s="72" t="s">
        <v>11</v>
      </c>
      <c r="C21" s="72" t="s">
        <v>161</v>
      </c>
      <c r="D21" s="72" t="s">
        <v>127</v>
      </c>
      <c r="E21" s="133">
        <v>0</v>
      </c>
      <c r="F21" s="133">
        <v>0.04</v>
      </c>
      <c r="G21" s="133">
        <v>0.22500000000000001</v>
      </c>
      <c r="H21" s="135">
        <v>0.22500000000000001</v>
      </c>
      <c r="I21" s="136">
        <v>0.59500000000000086</v>
      </c>
    </row>
    <row r="22" spans="1:9" x14ac:dyDescent="0.3">
      <c r="A22" s="118" t="s">
        <v>94</v>
      </c>
      <c r="B22" s="119" t="s">
        <v>11</v>
      </c>
      <c r="C22" s="119" t="s">
        <v>126</v>
      </c>
      <c r="D22" s="119" t="s">
        <v>152</v>
      </c>
      <c r="E22" s="123">
        <v>5.0000000000000001E-3</v>
      </c>
      <c r="F22" s="123">
        <v>8.5000000000000006E-2</v>
      </c>
      <c r="G22" s="123">
        <v>0.29699999999999999</v>
      </c>
      <c r="H22" s="123">
        <v>0.46899999999999997</v>
      </c>
      <c r="I22" s="124">
        <v>0.68899999999999806</v>
      </c>
    </row>
    <row r="23" spans="1:9" x14ac:dyDescent="0.3">
      <c r="A23" s="71" t="s">
        <v>144</v>
      </c>
      <c r="B23" s="72" t="s">
        <v>11</v>
      </c>
      <c r="C23" s="72" t="s">
        <v>126</v>
      </c>
      <c r="D23" s="72" t="s">
        <v>152</v>
      </c>
      <c r="E23" s="114">
        <v>1E-3</v>
      </c>
      <c r="F23" s="114">
        <v>1.7999999999999999E-2</v>
      </c>
      <c r="G23" s="114">
        <v>2.4E-2</v>
      </c>
      <c r="H23" s="114">
        <v>0.38800000000000001</v>
      </c>
      <c r="I23" s="125">
        <v>0.46899999999999997</v>
      </c>
    </row>
    <row r="24" spans="1:9" ht="15" thickBot="1" x14ac:dyDescent="0.35">
      <c r="A24" s="73" t="s">
        <v>145</v>
      </c>
      <c r="B24" s="74" t="s">
        <v>11</v>
      </c>
      <c r="C24" s="74" t="s">
        <v>126</v>
      </c>
      <c r="D24" s="74" t="s">
        <v>152</v>
      </c>
      <c r="E24" s="126">
        <v>0</v>
      </c>
      <c r="F24" s="126">
        <v>0.04</v>
      </c>
      <c r="G24" s="126">
        <v>0.22500000000000001</v>
      </c>
      <c r="H24" s="130">
        <v>0.22500000000000001</v>
      </c>
      <c r="I24" s="128">
        <v>0.59500000000000086</v>
      </c>
    </row>
    <row r="25" spans="1:9" x14ac:dyDescent="0.3">
      <c r="A25" s="118" t="s">
        <v>94</v>
      </c>
      <c r="B25" s="119" t="s">
        <v>10</v>
      </c>
      <c r="C25" s="119" t="s">
        <v>158</v>
      </c>
      <c r="D25" s="119" t="s">
        <v>149</v>
      </c>
      <c r="E25" s="123">
        <v>2.3E-2</v>
      </c>
      <c r="F25" s="123">
        <v>0.3</v>
      </c>
      <c r="G25" s="123">
        <v>0.69899999999999995</v>
      </c>
      <c r="H25" s="123">
        <v>0.94299999999999995</v>
      </c>
      <c r="I25" s="132">
        <v>1</v>
      </c>
    </row>
    <row r="26" spans="1:9" x14ac:dyDescent="0.3">
      <c r="A26" s="71" t="s">
        <v>144</v>
      </c>
      <c r="B26" s="72" t="s">
        <v>10</v>
      </c>
      <c r="C26" s="72" t="s">
        <v>158</v>
      </c>
      <c r="D26" s="72" t="s">
        <v>149</v>
      </c>
      <c r="E26" s="115">
        <v>1.7000000000000001E-2</v>
      </c>
      <c r="F26" s="115">
        <v>3.2000000000000001E-2</v>
      </c>
      <c r="G26" s="115">
        <v>2.1000000000000001E-2</v>
      </c>
      <c r="H26" s="115">
        <v>0.82</v>
      </c>
      <c r="I26" s="131">
        <v>0.92</v>
      </c>
    </row>
    <row r="27" spans="1:9" ht="15" thickBot="1" x14ac:dyDescent="0.35">
      <c r="A27" s="73" t="s">
        <v>145</v>
      </c>
      <c r="B27" s="74" t="s">
        <v>10</v>
      </c>
      <c r="C27" s="74" t="s">
        <v>158</v>
      </c>
      <c r="D27" s="74" t="s">
        <v>149</v>
      </c>
      <c r="E27" s="126">
        <v>0</v>
      </c>
      <c r="F27" s="126">
        <v>0.25</v>
      </c>
      <c r="G27" s="126">
        <v>0.65</v>
      </c>
      <c r="H27" s="130">
        <v>0.65</v>
      </c>
      <c r="I27" s="127">
        <v>1</v>
      </c>
    </row>
    <row r="28" spans="1:9" x14ac:dyDescent="0.3">
      <c r="A28" s="118" t="s">
        <v>94</v>
      </c>
      <c r="B28" s="119" t="s">
        <v>10</v>
      </c>
      <c r="C28" s="119" t="s">
        <v>157</v>
      </c>
      <c r="D28" s="119" t="s">
        <v>148</v>
      </c>
      <c r="E28" s="123">
        <v>1.4E-2</v>
      </c>
      <c r="F28" s="123">
        <v>0.193</v>
      </c>
      <c r="G28" s="123">
        <v>0.498</v>
      </c>
      <c r="H28" s="123">
        <v>0.70599999999999996</v>
      </c>
      <c r="I28" s="124">
        <v>0.90600000000000014</v>
      </c>
    </row>
    <row r="29" spans="1:9" x14ac:dyDescent="0.3">
      <c r="A29" s="71" t="s">
        <v>144</v>
      </c>
      <c r="B29" s="72" t="s">
        <v>10</v>
      </c>
      <c r="C29" s="72" t="s">
        <v>157</v>
      </c>
      <c r="D29" s="72" t="s">
        <v>148</v>
      </c>
      <c r="E29" s="115">
        <v>8.9999999999999993E-3</v>
      </c>
      <c r="F29" s="115">
        <v>2.5000000000000001E-2</v>
      </c>
      <c r="G29" s="115">
        <v>2.3E-2</v>
      </c>
      <c r="H29" s="115">
        <v>0.60399999999999998</v>
      </c>
      <c r="I29" s="131">
        <v>0.90400000000000025</v>
      </c>
    </row>
    <row r="30" spans="1:9" ht="15" thickBot="1" x14ac:dyDescent="0.35">
      <c r="A30" s="73" t="s">
        <v>145</v>
      </c>
      <c r="B30" s="74" t="s">
        <v>10</v>
      </c>
      <c r="C30" s="74" t="s">
        <v>157</v>
      </c>
      <c r="D30" s="74" t="s">
        <v>148</v>
      </c>
      <c r="E30" s="126">
        <v>0</v>
      </c>
      <c r="F30" s="126">
        <v>0.14499999999999999</v>
      </c>
      <c r="G30" s="126">
        <v>0.4375</v>
      </c>
      <c r="H30" s="130">
        <v>0.4375</v>
      </c>
      <c r="I30" s="128">
        <v>0.90600000000000014</v>
      </c>
    </row>
    <row r="31" spans="1:9" x14ac:dyDescent="0.3">
      <c r="A31" s="118" t="s">
        <v>94</v>
      </c>
      <c r="B31" s="119" t="s">
        <v>10</v>
      </c>
      <c r="C31" s="119" t="s">
        <v>159</v>
      </c>
      <c r="D31" s="119" t="s">
        <v>150</v>
      </c>
      <c r="E31" s="123">
        <v>0.01</v>
      </c>
      <c r="F31" s="123">
        <v>0.17100000000000001</v>
      </c>
      <c r="G31" s="123">
        <v>0.59299999999999997</v>
      </c>
      <c r="H31" s="123">
        <v>0.93899999999999995</v>
      </c>
      <c r="I31" s="132">
        <v>1</v>
      </c>
    </row>
    <row r="32" spans="1:9" x14ac:dyDescent="0.3">
      <c r="A32" s="71" t="s">
        <v>144</v>
      </c>
      <c r="B32" s="72" t="s">
        <v>10</v>
      </c>
      <c r="C32" s="72" t="s">
        <v>159</v>
      </c>
      <c r="D32" s="72" t="s">
        <v>150</v>
      </c>
      <c r="E32" s="115">
        <v>3.0000000000000001E-3</v>
      </c>
      <c r="F32" s="115">
        <v>3.5999999999999997E-2</v>
      </c>
      <c r="G32" s="115">
        <v>4.8000000000000001E-2</v>
      </c>
      <c r="H32" s="115">
        <v>0.77500000000000002</v>
      </c>
      <c r="I32" s="125">
        <v>1</v>
      </c>
    </row>
    <row r="33" spans="1:9" ht="15" thickBot="1" x14ac:dyDescent="0.35">
      <c r="A33" s="73" t="s">
        <v>145</v>
      </c>
      <c r="B33" s="74" t="s">
        <v>10</v>
      </c>
      <c r="C33" s="74" t="s">
        <v>159</v>
      </c>
      <c r="D33" s="74" t="s">
        <v>150</v>
      </c>
      <c r="E33" s="126">
        <v>0</v>
      </c>
      <c r="F33" s="126">
        <v>0.17499999999999999</v>
      </c>
      <c r="G33" s="126">
        <v>0.57499999999999996</v>
      </c>
      <c r="H33" s="130">
        <v>0.57499999999999996</v>
      </c>
      <c r="I33" s="127">
        <v>1</v>
      </c>
    </row>
  </sheetData>
  <sortState xmlns:xlrd2="http://schemas.microsoft.com/office/spreadsheetml/2017/richdata2" ref="A2:I33">
    <sortCondition ref="B2:B33"/>
    <sortCondition ref="C2:C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BI69"/>
  <sheetViews>
    <sheetView tabSelected="1" topLeftCell="G1" zoomScale="72" zoomScaleNormal="85" workbookViewId="0">
      <selection activeCell="N2" sqref="N2"/>
    </sheetView>
  </sheetViews>
  <sheetFormatPr defaultColWidth="8.88671875" defaultRowHeight="103.8" customHeight="1" x14ac:dyDescent="0.3"/>
  <cols>
    <col min="1" max="1" width="14.109375" style="99" customWidth="1"/>
    <col min="2" max="2" width="45.44140625" style="99" bestFit="1" customWidth="1"/>
    <col min="3" max="3" width="25.21875" style="99" bestFit="1" customWidth="1"/>
    <col min="4" max="4" width="44.33203125" style="99" bestFit="1" customWidth="1"/>
    <col min="5" max="5" width="18.33203125" style="99" customWidth="1"/>
    <col min="6" max="6" width="15" style="99" bestFit="1" customWidth="1"/>
    <col min="7" max="7" width="77.77734375" style="99" customWidth="1"/>
    <col min="8" max="8" width="129.33203125" style="99" customWidth="1"/>
    <col min="9" max="9" width="13.21875" style="99" bestFit="1" customWidth="1"/>
    <col min="10" max="10" width="12.88671875" style="99" customWidth="1"/>
    <col min="11" max="11" width="13.21875" style="99" customWidth="1"/>
    <col min="12" max="12" width="11.33203125" style="99" customWidth="1"/>
    <col min="13" max="13" width="12.6640625" style="99" customWidth="1"/>
    <col min="14" max="14" width="38.21875" style="99" bestFit="1" customWidth="1"/>
    <col min="15" max="61" width="10" style="99" customWidth="1"/>
    <col min="62" max="16384" width="8.88671875" style="99"/>
  </cols>
  <sheetData>
    <row r="1" spans="1:61" ht="103.8" customHeight="1" x14ac:dyDescent="0.3">
      <c r="A1" s="81" t="s">
        <v>0</v>
      </c>
      <c r="B1" s="82" t="s">
        <v>19</v>
      </c>
      <c r="C1" s="82" t="s">
        <v>1</v>
      </c>
      <c r="D1" s="82" t="s">
        <v>74</v>
      </c>
      <c r="E1" s="93" t="s">
        <v>68</v>
      </c>
      <c r="F1" s="82" t="s">
        <v>3</v>
      </c>
      <c r="G1" s="94" t="s">
        <v>69</v>
      </c>
      <c r="H1" s="94" t="s">
        <v>70</v>
      </c>
      <c r="I1" s="82" t="s">
        <v>7</v>
      </c>
      <c r="J1" s="93" t="s">
        <v>66</v>
      </c>
      <c r="K1" s="93" t="s">
        <v>71</v>
      </c>
      <c r="L1" s="95" t="s">
        <v>72</v>
      </c>
      <c r="M1" s="96" t="s">
        <v>84</v>
      </c>
      <c r="N1" s="95" t="s">
        <v>67</v>
      </c>
    </row>
    <row r="2" spans="1:61" s="7" customFormat="1" ht="14.4" x14ac:dyDescent="0.3">
      <c r="A2" s="98" t="s">
        <v>85</v>
      </c>
      <c r="B2" s="98" t="s">
        <v>86</v>
      </c>
      <c r="C2" s="98" t="s">
        <v>130</v>
      </c>
      <c r="D2" s="98" t="s">
        <v>88</v>
      </c>
      <c r="E2" s="98" t="s">
        <v>14</v>
      </c>
      <c r="F2" s="98" t="s">
        <v>12</v>
      </c>
      <c r="G2" s="97">
        <v>2018</v>
      </c>
      <c r="H2" s="97">
        <v>0</v>
      </c>
      <c r="I2" s="98">
        <v>2022</v>
      </c>
      <c r="J2" s="98">
        <v>2023</v>
      </c>
      <c r="K2" s="98">
        <v>99999</v>
      </c>
      <c r="L2" s="98" t="s">
        <v>73</v>
      </c>
      <c r="M2" s="98">
        <v>1</v>
      </c>
      <c r="N2" s="100" t="s">
        <v>87</v>
      </c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</row>
    <row r="3" spans="1:61" s="7" customFormat="1" ht="14.4" hidden="1" x14ac:dyDescent="0.3">
      <c r="A3" s="7" t="s">
        <v>94</v>
      </c>
      <c r="B3" s="7" t="s">
        <v>243</v>
      </c>
      <c r="C3" s="92" t="s">
        <v>246</v>
      </c>
      <c r="D3" s="98" t="s">
        <v>244</v>
      </c>
      <c r="E3" s="98" t="s">
        <v>12</v>
      </c>
      <c r="F3" s="98" t="s">
        <v>12</v>
      </c>
      <c r="G3" s="97" t="s">
        <v>174</v>
      </c>
      <c r="H3" s="97" t="s">
        <v>174</v>
      </c>
      <c r="I3" s="98">
        <v>2023</v>
      </c>
      <c r="J3" s="98">
        <v>2024</v>
      </c>
      <c r="K3" s="7">
        <v>0</v>
      </c>
      <c r="L3" s="98" t="s">
        <v>172</v>
      </c>
      <c r="M3" s="98">
        <v>1</v>
      </c>
      <c r="N3" s="100" t="s">
        <v>170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</row>
    <row r="4" spans="1:61" s="7" customFormat="1" ht="14.4" hidden="1" x14ac:dyDescent="0.3">
      <c r="A4" s="98" t="s">
        <v>94</v>
      </c>
      <c r="B4" s="98" t="s">
        <v>243</v>
      </c>
      <c r="C4" s="98" t="s">
        <v>247</v>
      </c>
      <c r="D4" s="98" t="s">
        <v>244</v>
      </c>
      <c r="E4" s="98" t="s">
        <v>12</v>
      </c>
      <c r="F4" s="98" t="s">
        <v>12</v>
      </c>
      <c r="G4" s="97" t="s">
        <v>174</v>
      </c>
      <c r="H4" s="97" t="s">
        <v>174</v>
      </c>
      <c r="I4" s="98">
        <v>2023</v>
      </c>
      <c r="J4" s="98">
        <v>2024</v>
      </c>
      <c r="K4" s="98">
        <v>0</v>
      </c>
      <c r="L4" s="98" t="s">
        <v>172</v>
      </c>
      <c r="M4" s="98">
        <v>1</v>
      </c>
      <c r="N4" s="100" t="s">
        <v>170</v>
      </c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</row>
    <row r="5" spans="1:61" s="7" customFormat="1" ht="14.4" hidden="1" x14ac:dyDescent="0.3">
      <c r="A5" s="7" t="s">
        <v>94</v>
      </c>
      <c r="B5" s="7" t="s">
        <v>171</v>
      </c>
      <c r="C5" s="92" t="s">
        <v>245</v>
      </c>
      <c r="D5" s="98" t="s">
        <v>249</v>
      </c>
      <c r="E5" s="98" t="s">
        <v>12</v>
      </c>
      <c r="F5" s="98" t="s">
        <v>12</v>
      </c>
      <c r="G5" s="97" t="s">
        <v>174</v>
      </c>
      <c r="H5" s="97" t="s">
        <v>174</v>
      </c>
      <c r="I5" s="98">
        <v>2021</v>
      </c>
      <c r="J5" s="98">
        <v>2022</v>
      </c>
      <c r="K5" s="7">
        <v>999999</v>
      </c>
      <c r="L5" s="98" t="s">
        <v>172</v>
      </c>
      <c r="M5" s="98">
        <v>1</v>
      </c>
      <c r="N5" s="100" t="s">
        <v>170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</row>
    <row r="6" spans="1:61" s="7" customFormat="1" ht="14.4" hidden="1" x14ac:dyDescent="0.3">
      <c r="A6" s="98" t="s">
        <v>94</v>
      </c>
      <c r="B6" s="98" t="s">
        <v>171</v>
      </c>
      <c r="C6" s="98" t="s">
        <v>173</v>
      </c>
      <c r="D6" s="98" t="s">
        <v>249</v>
      </c>
      <c r="E6" s="98" t="s">
        <v>12</v>
      </c>
      <c r="F6" s="98" t="s">
        <v>12</v>
      </c>
      <c r="G6" s="97" t="s">
        <v>174</v>
      </c>
      <c r="H6" s="97" t="s">
        <v>174</v>
      </c>
      <c r="I6" s="98">
        <v>2021</v>
      </c>
      <c r="J6" s="98">
        <v>2022</v>
      </c>
      <c r="K6" s="98">
        <v>999999</v>
      </c>
      <c r="L6" s="98" t="s">
        <v>172</v>
      </c>
      <c r="M6" s="98">
        <v>1</v>
      </c>
      <c r="N6" s="100" t="s">
        <v>170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</row>
    <row r="7" spans="1:61" s="7" customFormat="1" ht="72" hidden="1" x14ac:dyDescent="0.3">
      <c r="A7" s="7" t="s">
        <v>94</v>
      </c>
      <c r="B7" s="7" t="s">
        <v>243</v>
      </c>
      <c r="C7" s="155" t="s">
        <v>245</v>
      </c>
      <c r="D7" s="98" t="s">
        <v>244</v>
      </c>
      <c r="E7" s="98" t="s">
        <v>12</v>
      </c>
      <c r="F7" s="98" t="s">
        <v>12</v>
      </c>
      <c r="G7" s="97" t="s">
        <v>257</v>
      </c>
      <c r="H7" s="97" t="s">
        <v>338</v>
      </c>
      <c r="I7" s="98">
        <v>2069</v>
      </c>
      <c r="J7" s="98">
        <v>2070</v>
      </c>
      <c r="K7" s="7">
        <v>82.382478300000002</v>
      </c>
      <c r="L7" s="98" t="s">
        <v>172</v>
      </c>
      <c r="M7" s="98">
        <v>1</v>
      </c>
      <c r="N7" s="100" t="s">
        <v>170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</row>
    <row r="8" spans="1:61" s="7" customFormat="1" ht="14.4" x14ac:dyDescent="0.3">
      <c r="A8" s="7" t="s">
        <v>94</v>
      </c>
      <c r="B8" s="7" t="s">
        <v>171</v>
      </c>
      <c r="C8" s="92" t="s">
        <v>364</v>
      </c>
      <c r="D8" s="98" t="s">
        <v>249</v>
      </c>
      <c r="E8" s="98" t="s">
        <v>14</v>
      </c>
      <c r="F8" s="98" t="s">
        <v>12</v>
      </c>
      <c r="G8" s="97" t="s">
        <v>174</v>
      </c>
      <c r="H8" s="97" t="s">
        <v>174</v>
      </c>
      <c r="I8" s="98">
        <v>2021</v>
      </c>
      <c r="J8" s="98">
        <v>2022</v>
      </c>
      <c r="K8" s="7">
        <v>999999</v>
      </c>
      <c r="L8" s="98" t="s">
        <v>172</v>
      </c>
      <c r="M8" s="98">
        <v>1</v>
      </c>
      <c r="N8" s="100" t="s">
        <v>259</v>
      </c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</row>
    <row r="9" spans="1:61" s="7" customFormat="1" ht="57.6" x14ac:dyDescent="0.3">
      <c r="A9" s="7" t="s">
        <v>94</v>
      </c>
      <c r="B9" s="7" t="s">
        <v>243</v>
      </c>
      <c r="C9" s="155" t="s">
        <v>364</v>
      </c>
      <c r="D9" s="98" t="s">
        <v>244</v>
      </c>
      <c r="E9" s="98" t="s">
        <v>14</v>
      </c>
      <c r="F9" s="98" t="s">
        <v>12</v>
      </c>
      <c r="G9" s="97" t="s">
        <v>257</v>
      </c>
      <c r="H9" s="97" t="s">
        <v>367</v>
      </c>
      <c r="I9" s="98">
        <v>2069</v>
      </c>
      <c r="J9" s="98">
        <v>2070</v>
      </c>
      <c r="K9" s="7">
        <v>17</v>
      </c>
      <c r="L9" s="98" t="s">
        <v>172</v>
      </c>
      <c r="M9" s="98">
        <v>1</v>
      </c>
      <c r="N9" s="100" t="s">
        <v>259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</row>
    <row r="10" spans="1:61" s="7" customFormat="1" ht="72" x14ac:dyDescent="0.3">
      <c r="A10" s="98" t="s">
        <v>94</v>
      </c>
      <c r="B10" s="98" t="s">
        <v>243</v>
      </c>
      <c r="C10" s="155" t="s">
        <v>173</v>
      </c>
      <c r="D10" s="98" t="s">
        <v>244</v>
      </c>
      <c r="E10" s="98" t="s">
        <v>14</v>
      </c>
      <c r="F10" s="98" t="s">
        <v>12</v>
      </c>
      <c r="G10" s="97" t="s">
        <v>257</v>
      </c>
      <c r="H10" s="97" t="s">
        <v>339</v>
      </c>
      <c r="I10" s="98">
        <v>2069</v>
      </c>
      <c r="J10" s="98">
        <v>2070</v>
      </c>
      <c r="K10" s="98">
        <v>11.285271</v>
      </c>
      <c r="L10" s="98" t="s">
        <v>172</v>
      </c>
      <c r="M10" s="98">
        <v>1</v>
      </c>
      <c r="N10" s="100" t="s">
        <v>259</v>
      </c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</row>
    <row r="11" spans="1:61" s="7" customFormat="1" ht="14.4" hidden="1" x14ac:dyDescent="0.3">
      <c r="A11" s="7" t="s">
        <v>94</v>
      </c>
      <c r="B11" s="7" t="s">
        <v>243</v>
      </c>
      <c r="C11" s="92" t="s">
        <v>248</v>
      </c>
      <c r="D11" s="98" t="s">
        <v>244</v>
      </c>
      <c r="E11" s="98" t="s">
        <v>12</v>
      </c>
      <c r="F11" s="98" t="s">
        <v>12</v>
      </c>
      <c r="G11" s="97" t="s">
        <v>352</v>
      </c>
      <c r="H11" s="97" t="s">
        <v>353</v>
      </c>
      <c r="I11" s="98">
        <v>2031</v>
      </c>
      <c r="J11" s="98">
        <v>2050</v>
      </c>
      <c r="K11" s="7">
        <v>0</v>
      </c>
      <c r="L11" s="98" t="s">
        <v>172</v>
      </c>
      <c r="M11" s="98">
        <v>1</v>
      </c>
      <c r="N11" s="100" t="s">
        <v>170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</row>
    <row r="12" spans="1:61" s="7" customFormat="1" ht="14.4" x14ac:dyDescent="0.3">
      <c r="A12" s="7" t="s">
        <v>94</v>
      </c>
      <c r="B12" s="7" t="s">
        <v>171</v>
      </c>
      <c r="C12" s="92" t="s">
        <v>248</v>
      </c>
      <c r="D12" s="98" t="s">
        <v>244</v>
      </c>
      <c r="E12" s="98" t="s">
        <v>14</v>
      </c>
      <c r="F12" s="98" t="s">
        <v>12</v>
      </c>
      <c r="G12" s="97" t="s">
        <v>352</v>
      </c>
      <c r="H12" s="97" t="s">
        <v>353</v>
      </c>
      <c r="I12" s="98">
        <v>2031</v>
      </c>
      <c r="J12" s="98">
        <v>2050</v>
      </c>
      <c r="K12" s="7">
        <v>0</v>
      </c>
      <c r="L12" s="98" t="s">
        <v>172</v>
      </c>
      <c r="M12" s="98">
        <v>1</v>
      </c>
      <c r="N12" s="100" t="s">
        <v>259</v>
      </c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</row>
    <row r="13" spans="1:61" s="7" customFormat="1" ht="14.4" hidden="1" x14ac:dyDescent="0.3">
      <c r="A13" s="7" t="s">
        <v>94</v>
      </c>
      <c r="B13" s="7" t="s">
        <v>243</v>
      </c>
      <c r="C13" s="92" t="s">
        <v>354</v>
      </c>
      <c r="D13" s="98" t="s">
        <v>244</v>
      </c>
      <c r="E13" s="98" t="s">
        <v>12</v>
      </c>
      <c r="F13" s="98" t="s">
        <v>12</v>
      </c>
      <c r="G13" s="97" t="s">
        <v>352</v>
      </c>
      <c r="H13" s="97" t="s">
        <v>355</v>
      </c>
      <c r="I13" s="98">
        <v>2031</v>
      </c>
      <c r="J13" s="98">
        <v>2050</v>
      </c>
      <c r="K13" s="7">
        <v>0</v>
      </c>
      <c r="L13" s="98" t="s">
        <v>172</v>
      </c>
      <c r="M13" s="98">
        <v>1</v>
      </c>
      <c r="N13" s="100" t="s">
        <v>170</v>
      </c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</row>
    <row r="14" spans="1:61" s="7" customFormat="1" ht="14.4" x14ac:dyDescent="0.3">
      <c r="A14" s="7" t="s">
        <v>94</v>
      </c>
      <c r="B14" s="7" t="s">
        <v>171</v>
      </c>
      <c r="C14" s="92" t="s">
        <v>354</v>
      </c>
      <c r="D14" s="98" t="s">
        <v>244</v>
      </c>
      <c r="E14" s="98" t="s">
        <v>14</v>
      </c>
      <c r="F14" s="98" t="s">
        <v>12</v>
      </c>
      <c r="G14" s="97" t="s">
        <v>352</v>
      </c>
      <c r="H14" s="97" t="s">
        <v>355</v>
      </c>
      <c r="I14" s="98">
        <v>2031</v>
      </c>
      <c r="J14" s="98">
        <v>2050</v>
      </c>
      <c r="K14" s="7">
        <v>0</v>
      </c>
      <c r="L14" s="98" t="s">
        <v>172</v>
      </c>
      <c r="M14" s="98">
        <v>1</v>
      </c>
      <c r="N14" s="100" t="s">
        <v>259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</row>
    <row r="15" spans="1:61" s="7" customFormat="1" ht="72" hidden="1" x14ac:dyDescent="0.3">
      <c r="A15" s="98" t="s">
        <v>94</v>
      </c>
      <c r="B15" s="98" t="s">
        <v>243</v>
      </c>
      <c r="C15" s="155" t="s">
        <v>256</v>
      </c>
      <c r="D15" s="98" t="s">
        <v>244</v>
      </c>
      <c r="E15" s="98" t="s">
        <v>12</v>
      </c>
      <c r="F15" s="98" t="s">
        <v>12</v>
      </c>
      <c r="G15" s="97" t="s">
        <v>257</v>
      </c>
      <c r="H15" s="97" t="s">
        <v>340</v>
      </c>
      <c r="I15" s="98">
        <v>2069</v>
      </c>
      <c r="J15" s="98">
        <v>2070</v>
      </c>
      <c r="K15" s="98">
        <v>9.4043925000000002</v>
      </c>
      <c r="L15" s="98" t="s">
        <v>172</v>
      </c>
      <c r="M15" s="98">
        <v>1</v>
      </c>
      <c r="N15" s="100" t="s">
        <v>170</v>
      </c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</row>
    <row r="16" spans="1:61" s="7" customFormat="1" ht="57.6" hidden="1" x14ac:dyDescent="0.3">
      <c r="A16" s="7" t="s">
        <v>94</v>
      </c>
      <c r="B16" s="7" t="s">
        <v>243</v>
      </c>
      <c r="C16" s="155" t="s">
        <v>260</v>
      </c>
      <c r="D16" s="98" t="s">
        <v>244</v>
      </c>
      <c r="E16" s="98" t="s">
        <v>12</v>
      </c>
      <c r="F16" s="98" t="s">
        <v>12</v>
      </c>
      <c r="G16" s="97" t="s">
        <v>257</v>
      </c>
      <c r="H16" s="97" t="s">
        <v>342</v>
      </c>
      <c r="I16" s="98">
        <v>2069</v>
      </c>
      <c r="J16" s="98">
        <v>2070</v>
      </c>
      <c r="K16" s="7">
        <v>3.8746097100000001</v>
      </c>
      <c r="L16" s="98" t="s">
        <v>172</v>
      </c>
      <c r="M16" s="98">
        <v>1</v>
      </c>
      <c r="N16" s="100" t="s">
        <v>170</v>
      </c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</row>
    <row r="17" spans="1:61" s="7" customFormat="1" ht="72" x14ac:dyDescent="0.3">
      <c r="A17" s="98" t="s">
        <v>94</v>
      </c>
      <c r="B17" s="98" t="s">
        <v>171</v>
      </c>
      <c r="C17" s="155" t="s">
        <v>256</v>
      </c>
      <c r="D17" s="98" t="s">
        <v>258</v>
      </c>
      <c r="E17" s="98" t="s">
        <v>14</v>
      </c>
      <c r="F17" s="98" t="s">
        <v>12</v>
      </c>
      <c r="G17" s="97" t="s">
        <v>257</v>
      </c>
      <c r="H17" s="97" t="s">
        <v>341</v>
      </c>
      <c r="I17" s="98">
        <v>2069</v>
      </c>
      <c r="J17" s="98">
        <v>2070</v>
      </c>
      <c r="K17" s="98">
        <v>9.4984364249999995</v>
      </c>
      <c r="L17" s="98" t="s">
        <v>172</v>
      </c>
      <c r="M17" s="98">
        <v>1</v>
      </c>
      <c r="N17" s="100" t="s">
        <v>259</v>
      </c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</row>
    <row r="18" spans="1:61" s="7" customFormat="1" ht="14.4" hidden="1" x14ac:dyDescent="0.3">
      <c r="A18" s="7" t="s">
        <v>94</v>
      </c>
      <c r="B18" s="7" t="s">
        <v>254</v>
      </c>
      <c r="C18" s="92" t="s">
        <v>260</v>
      </c>
      <c r="D18" s="98" t="s">
        <v>255</v>
      </c>
      <c r="E18" s="98" t="s">
        <v>12</v>
      </c>
      <c r="F18" s="98" t="s">
        <v>12</v>
      </c>
      <c r="G18" s="97" t="s">
        <v>174</v>
      </c>
      <c r="H18" s="97" t="s">
        <v>174</v>
      </c>
      <c r="I18" s="98">
        <v>2021</v>
      </c>
      <c r="J18" s="98">
        <v>2022</v>
      </c>
      <c r="K18" s="7">
        <v>99</v>
      </c>
      <c r="L18" s="98" t="s">
        <v>73</v>
      </c>
      <c r="M18" s="98">
        <v>1</v>
      </c>
      <c r="N18" s="100" t="s">
        <v>170</v>
      </c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</row>
    <row r="19" spans="1:61" s="7" customFormat="1" ht="14.4" hidden="1" x14ac:dyDescent="0.3">
      <c r="A19" s="98" t="s">
        <v>94</v>
      </c>
      <c r="B19" s="98" t="s">
        <v>254</v>
      </c>
      <c r="C19" s="98" t="s">
        <v>256</v>
      </c>
      <c r="D19" s="98" t="s">
        <v>255</v>
      </c>
      <c r="E19" s="98" t="s">
        <v>12</v>
      </c>
      <c r="F19" s="98" t="s">
        <v>12</v>
      </c>
      <c r="G19" s="97" t="s">
        <v>174</v>
      </c>
      <c r="H19" s="97" t="s">
        <v>174</v>
      </c>
      <c r="I19" s="98">
        <v>2021</v>
      </c>
      <c r="J19" s="98">
        <v>2022</v>
      </c>
      <c r="K19" s="98">
        <v>99</v>
      </c>
      <c r="L19" s="98" t="s">
        <v>73</v>
      </c>
      <c r="M19" s="98">
        <v>1</v>
      </c>
      <c r="N19" s="100" t="s">
        <v>170</v>
      </c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</row>
    <row r="20" spans="1:61" s="7" customFormat="1" ht="103.8" hidden="1" customHeight="1" x14ac:dyDescent="0.3">
      <c r="A20" s="7" t="s">
        <v>94</v>
      </c>
      <c r="B20" s="7" t="s">
        <v>243</v>
      </c>
      <c r="C20" s="92" t="s">
        <v>261</v>
      </c>
      <c r="D20" s="98" t="s">
        <v>244</v>
      </c>
      <c r="E20" s="98" t="s">
        <v>12</v>
      </c>
      <c r="F20" s="98" t="s">
        <v>12</v>
      </c>
      <c r="G20" s="97" t="s">
        <v>257</v>
      </c>
      <c r="H20" s="97" t="s">
        <v>329</v>
      </c>
      <c r="I20" s="98">
        <v>2069</v>
      </c>
      <c r="J20" s="98">
        <v>2070</v>
      </c>
      <c r="K20" s="7">
        <v>3.8026957499999998</v>
      </c>
      <c r="L20" s="98" t="s">
        <v>172</v>
      </c>
      <c r="M20" s="98">
        <v>1</v>
      </c>
      <c r="N20" s="100" t="s">
        <v>170</v>
      </c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</row>
    <row r="21" spans="1:61" s="7" customFormat="1" ht="103.8" hidden="1" customHeight="1" x14ac:dyDescent="0.3">
      <c r="A21" s="98" t="s">
        <v>94</v>
      </c>
      <c r="B21" s="98" t="s">
        <v>243</v>
      </c>
      <c r="C21" s="98" t="s">
        <v>262</v>
      </c>
      <c r="D21" s="98" t="s">
        <v>244</v>
      </c>
      <c r="E21" s="98" t="s">
        <v>12</v>
      </c>
      <c r="F21" s="98" t="s">
        <v>12</v>
      </c>
      <c r="G21" s="97" t="s">
        <v>257</v>
      </c>
      <c r="H21" s="97" t="s">
        <v>324</v>
      </c>
      <c r="I21" s="98">
        <v>2069</v>
      </c>
      <c r="J21" s="98">
        <v>2070</v>
      </c>
      <c r="K21" s="98">
        <v>1.6238249999999999E-2</v>
      </c>
      <c r="L21" s="98" t="s">
        <v>172</v>
      </c>
      <c r="M21" s="98">
        <v>1</v>
      </c>
      <c r="N21" s="100" t="s">
        <v>170</v>
      </c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</row>
    <row r="22" spans="1:61" s="7" customFormat="1" ht="103.8" hidden="1" customHeight="1" x14ac:dyDescent="0.3">
      <c r="A22" s="7" t="s">
        <v>94</v>
      </c>
      <c r="B22" s="7" t="s">
        <v>243</v>
      </c>
      <c r="C22" s="92" t="s">
        <v>263</v>
      </c>
      <c r="D22" s="98" t="s">
        <v>244</v>
      </c>
      <c r="E22" s="98" t="s">
        <v>12</v>
      </c>
      <c r="F22" s="98" t="s">
        <v>12</v>
      </c>
      <c r="G22" s="97" t="s">
        <v>257</v>
      </c>
      <c r="H22" s="97" t="s">
        <v>325</v>
      </c>
      <c r="I22" s="98">
        <v>2069</v>
      </c>
      <c r="J22" s="98">
        <v>2070</v>
      </c>
      <c r="K22" s="7">
        <v>5.0226750000000001E-2</v>
      </c>
      <c r="L22" s="98" t="s">
        <v>325</v>
      </c>
      <c r="M22" s="98">
        <v>1</v>
      </c>
      <c r="N22" s="100" t="s">
        <v>170</v>
      </c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</row>
    <row r="23" spans="1:61" s="7" customFormat="1" ht="103.8" hidden="1" customHeight="1" x14ac:dyDescent="0.3">
      <c r="A23" s="98" t="s">
        <v>94</v>
      </c>
      <c r="B23" s="98" t="s">
        <v>243</v>
      </c>
      <c r="C23" s="98" t="s">
        <v>264</v>
      </c>
      <c r="D23" s="98" t="s">
        <v>244</v>
      </c>
      <c r="E23" s="98" t="s">
        <v>12</v>
      </c>
      <c r="F23" s="98" t="s">
        <v>12</v>
      </c>
      <c r="G23" s="97" t="s">
        <v>257</v>
      </c>
      <c r="H23" s="97" t="s">
        <v>326</v>
      </c>
      <c r="I23" s="98">
        <v>2069</v>
      </c>
      <c r="J23" s="98">
        <v>2070</v>
      </c>
      <c r="K23" s="98">
        <v>1.3083525</v>
      </c>
      <c r="L23" s="98" t="s">
        <v>172</v>
      </c>
      <c r="M23" s="98">
        <v>1</v>
      </c>
      <c r="N23" s="100" t="s">
        <v>170</v>
      </c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</row>
    <row r="24" spans="1:61" s="7" customFormat="1" ht="103.8" hidden="1" customHeight="1" x14ac:dyDescent="0.3">
      <c r="A24" s="7" t="s">
        <v>94</v>
      </c>
      <c r="B24" s="7" t="s">
        <v>243</v>
      </c>
      <c r="C24" s="92" t="s">
        <v>265</v>
      </c>
      <c r="D24" s="98" t="s">
        <v>244</v>
      </c>
      <c r="E24" s="98" t="s">
        <v>12</v>
      </c>
      <c r="F24" s="98" t="s">
        <v>12</v>
      </c>
      <c r="G24" s="97" t="s">
        <v>257</v>
      </c>
      <c r="H24" s="97" t="s">
        <v>327</v>
      </c>
      <c r="I24" s="98">
        <v>2069</v>
      </c>
      <c r="J24" s="98">
        <v>2070</v>
      </c>
      <c r="K24" s="7">
        <v>0.33065499999999998</v>
      </c>
      <c r="L24" s="98" t="s">
        <v>172</v>
      </c>
      <c r="M24" s="98">
        <v>1</v>
      </c>
      <c r="N24" s="100" t="s">
        <v>170</v>
      </c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</row>
    <row r="25" spans="1:61" s="7" customFormat="1" ht="103.8" hidden="1" customHeight="1" x14ac:dyDescent="0.3">
      <c r="A25" s="98" t="s">
        <v>94</v>
      </c>
      <c r="B25" s="98" t="s">
        <v>243</v>
      </c>
      <c r="C25" s="98" t="s">
        <v>266</v>
      </c>
      <c r="D25" s="98" t="s">
        <v>244</v>
      </c>
      <c r="E25" s="98" t="s">
        <v>12</v>
      </c>
      <c r="F25" s="98" t="s">
        <v>12</v>
      </c>
      <c r="G25" s="97" t="s">
        <v>257</v>
      </c>
      <c r="H25" s="97" t="s">
        <v>328</v>
      </c>
      <c r="I25" s="98">
        <v>2069</v>
      </c>
      <c r="J25" s="98">
        <v>2070</v>
      </c>
      <c r="K25" s="98">
        <v>0.15600375</v>
      </c>
      <c r="L25" s="98" t="s">
        <v>172</v>
      </c>
      <c r="M25" s="98">
        <v>1</v>
      </c>
      <c r="N25" s="100" t="s">
        <v>170</v>
      </c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</row>
    <row r="26" spans="1:61" s="7" customFormat="1" ht="103.8" customHeight="1" x14ac:dyDescent="0.3">
      <c r="A26" s="7" t="s">
        <v>94</v>
      </c>
      <c r="B26" s="7" t="s">
        <v>171</v>
      </c>
      <c r="C26" s="92" t="s">
        <v>261</v>
      </c>
      <c r="D26" s="98" t="s">
        <v>244</v>
      </c>
      <c r="E26" s="98" t="s">
        <v>14</v>
      </c>
      <c r="F26" s="98" t="s">
        <v>12</v>
      </c>
      <c r="G26" s="97" t="s">
        <v>257</v>
      </c>
      <c r="H26" s="97" t="s">
        <v>329</v>
      </c>
      <c r="I26" s="98">
        <v>2069</v>
      </c>
      <c r="J26" s="98">
        <v>2070</v>
      </c>
      <c r="K26" s="7">
        <v>3.8026957499999998</v>
      </c>
      <c r="L26" s="98" t="s">
        <v>172</v>
      </c>
      <c r="M26" s="98">
        <v>1</v>
      </c>
      <c r="N26" s="100" t="s">
        <v>259</v>
      </c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</row>
    <row r="27" spans="1:61" s="7" customFormat="1" ht="103.8" customHeight="1" x14ac:dyDescent="0.3">
      <c r="A27" s="98" t="s">
        <v>94</v>
      </c>
      <c r="B27" s="98" t="s">
        <v>171</v>
      </c>
      <c r="C27" s="98" t="s">
        <v>262</v>
      </c>
      <c r="D27" s="98" t="s">
        <v>244</v>
      </c>
      <c r="E27" s="98" t="s">
        <v>14</v>
      </c>
      <c r="F27" s="98" t="s">
        <v>12</v>
      </c>
      <c r="G27" s="97" t="s">
        <v>257</v>
      </c>
      <c r="H27" s="97" t="s">
        <v>324</v>
      </c>
      <c r="I27" s="98">
        <v>2069</v>
      </c>
      <c r="J27" s="98">
        <v>2070</v>
      </c>
      <c r="K27" s="98">
        <v>1.6238249999999999E-2</v>
      </c>
      <c r="L27" s="98" t="s">
        <v>172</v>
      </c>
      <c r="M27" s="98">
        <v>1</v>
      </c>
      <c r="N27" s="100" t="s">
        <v>259</v>
      </c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</row>
    <row r="28" spans="1:61" s="7" customFormat="1" ht="103.8" customHeight="1" x14ac:dyDescent="0.3">
      <c r="A28" s="7" t="s">
        <v>94</v>
      </c>
      <c r="B28" s="7" t="s">
        <v>171</v>
      </c>
      <c r="C28" s="92" t="s">
        <v>263</v>
      </c>
      <c r="D28" s="98" t="s">
        <v>244</v>
      </c>
      <c r="E28" s="98" t="s">
        <v>14</v>
      </c>
      <c r="F28" s="98" t="s">
        <v>12</v>
      </c>
      <c r="G28" s="97" t="s">
        <v>257</v>
      </c>
      <c r="H28" s="97" t="s">
        <v>325</v>
      </c>
      <c r="I28" s="98">
        <v>2069</v>
      </c>
      <c r="J28" s="98">
        <v>2070</v>
      </c>
      <c r="K28" s="7">
        <v>5.0226750000000001E-2</v>
      </c>
      <c r="L28" s="98" t="s">
        <v>172</v>
      </c>
      <c r="M28" s="98">
        <v>1</v>
      </c>
      <c r="N28" s="100" t="s">
        <v>259</v>
      </c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</row>
    <row r="29" spans="1:61" s="7" customFormat="1" ht="103.8" customHeight="1" x14ac:dyDescent="0.3">
      <c r="A29" s="98" t="s">
        <v>94</v>
      </c>
      <c r="B29" s="98" t="s">
        <v>171</v>
      </c>
      <c r="C29" s="98" t="s">
        <v>264</v>
      </c>
      <c r="D29" s="98" t="s">
        <v>244</v>
      </c>
      <c r="E29" s="98" t="s">
        <v>14</v>
      </c>
      <c r="F29" s="98" t="s">
        <v>12</v>
      </c>
      <c r="G29" s="97" t="s">
        <v>257</v>
      </c>
      <c r="H29" s="97" t="s">
        <v>326</v>
      </c>
      <c r="I29" s="98">
        <v>2069</v>
      </c>
      <c r="J29" s="98">
        <v>2070</v>
      </c>
      <c r="K29" s="98">
        <v>1.3083525</v>
      </c>
      <c r="L29" s="98" t="s">
        <v>172</v>
      </c>
      <c r="M29" s="98">
        <v>1</v>
      </c>
      <c r="N29" s="100" t="s">
        <v>259</v>
      </c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</row>
    <row r="30" spans="1:61" s="7" customFormat="1" ht="103.8" customHeight="1" x14ac:dyDescent="0.3">
      <c r="A30" s="7" t="s">
        <v>94</v>
      </c>
      <c r="B30" s="7" t="s">
        <v>171</v>
      </c>
      <c r="C30" s="92" t="s">
        <v>265</v>
      </c>
      <c r="D30" s="98" t="s">
        <v>244</v>
      </c>
      <c r="E30" s="98" t="s">
        <v>14</v>
      </c>
      <c r="F30" s="98" t="s">
        <v>12</v>
      </c>
      <c r="G30" s="97" t="s">
        <v>257</v>
      </c>
      <c r="H30" s="97" t="s">
        <v>327</v>
      </c>
      <c r="I30" s="98">
        <v>2069</v>
      </c>
      <c r="J30" s="98">
        <v>2070</v>
      </c>
      <c r="K30" s="7">
        <v>0.33065499999999998</v>
      </c>
      <c r="L30" s="98" t="s">
        <v>172</v>
      </c>
      <c r="M30" s="98">
        <v>1</v>
      </c>
      <c r="N30" s="100" t="s">
        <v>259</v>
      </c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</row>
    <row r="31" spans="1:61" s="7" customFormat="1" ht="103.8" customHeight="1" x14ac:dyDescent="0.3">
      <c r="A31" s="98" t="s">
        <v>94</v>
      </c>
      <c r="B31" s="98" t="s">
        <v>171</v>
      </c>
      <c r="C31" s="98" t="s">
        <v>266</v>
      </c>
      <c r="D31" s="98" t="s">
        <v>244</v>
      </c>
      <c r="E31" s="98" t="s">
        <v>14</v>
      </c>
      <c r="F31" s="98" t="s">
        <v>12</v>
      </c>
      <c r="G31" s="97" t="s">
        <v>257</v>
      </c>
      <c r="H31" s="97" t="s">
        <v>328</v>
      </c>
      <c r="I31" s="98">
        <v>2069</v>
      </c>
      <c r="J31" s="98">
        <v>2070</v>
      </c>
      <c r="K31" s="98">
        <v>0.15600375</v>
      </c>
      <c r="L31" s="98" t="s">
        <v>172</v>
      </c>
      <c r="M31" s="98">
        <v>1</v>
      </c>
      <c r="N31" s="100" t="s">
        <v>259</v>
      </c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</row>
    <row r="32" spans="1:61" s="7" customFormat="1" ht="14.4" hidden="1" x14ac:dyDescent="0.3">
      <c r="A32" s="98" t="s">
        <v>144</v>
      </c>
      <c r="B32" s="98" t="s">
        <v>243</v>
      </c>
      <c r="C32" s="98" t="s">
        <v>246</v>
      </c>
      <c r="D32" s="98" t="s">
        <v>244</v>
      </c>
      <c r="E32" s="98" t="s">
        <v>12</v>
      </c>
      <c r="F32" s="98" t="s">
        <v>12</v>
      </c>
      <c r="G32" s="97" t="s">
        <v>174</v>
      </c>
      <c r="H32" s="97" t="s">
        <v>174</v>
      </c>
      <c r="I32" s="98">
        <v>2023</v>
      </c>
      <c r="J32" s="98">
        <v>2024</v>
      </c>
      <c r="K32" s="98">
        <v>0</v>
      </c>
      <c r="L32" s="98" t="s">
        <v>172</v>
      </c>
      <c r="M32" s="98">
        <v>1</v>
      </c>
      <c r="N32" s="100" t="s">
        <v>170</v>
      </c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</row>
    <row r="33" spans="1:61" s="7" customFormat="1" ht="14.4" hidden="1" x14ac:dyDescent="0.3">
      <c r="A33" s="7" t="s">
        <v>144</v>
      </c>
      <c r="B33" s="7" t="s">
        <v>243</v>
      </c>
      <c r="C33" s="92" t="s">
        <v>247</v>
      </c>
      <c r="D33" s="98" t="s">
        <v>244</v>
      </c>
      <c r="E33" s="98" t="s">
        <v>12</v>
      </c>
      <c r="F33" s="98" t="s">
        <v>12</v>
      </c>
      <c r="G33" s="97" t="s">
        <v>174</v>
      </c>
      <c r="H33" s="97" t="s">
        <v>174</v>
      </c>
      <c r="I33" s="98">
        <v>2023</v>
      </c>
      <c r="J33" s="98">
        <v>2024</v>
      </c>
      <c r="K33" s="7">
        <v>0</v>
      </c>
      <c r="L33" s="98" t="s">
        <v>172</v>
      </c>
      <c r="M33" s="98">
        <v>1</v>
      </c>
      <c r="N33" s="100" t="s">
        <v>170</v>
      </c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</row>
    <row r="34" spans="1:61" s="7" customFormat="1" ht="14.4" hidden="1" x14ac:dyDescent="0.3">
      <c r="A34" s="98" t="s">
        <v>144</v>
      </c>
      <c r="B34" s="98" t="s">
        <v>171</v>
      </c>
      <c r="C34" s="98" t="s">
        <v>245</v>
      </c>
      <c r="D34" s="98" t="s">
        <v>249</v>
      </c>
      <c r="E34" s="98" t="s">
        <v>12</v>
      </c>
      <c r="F34" s="98" t="s">
        <v>12</v>
      </c>
      <c r="G34" s="97" t="s">
        <v>174</v>
      </c>
      <c r="H34" s="97" t="s">
        <v>174</v>
      </c>
      <c r="I34" s="98">
        <v>2021</v>
      </c>
      <c r="J34" s="98">
        <v>2022</v>
      </c>
      <c r="K34" s="98">
        <v>999999</v>
      </c>
      <c r="L34" s="98" t="s">
        <v>172</v>
      </c>
      <c r="M34" s="98">
        <v>1</v>
      </c>
      <c r="N34" s="100" t="s">
        <v>170</v>
      </c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</row>
    <row r="35" spans="1:61" s="7" customFormat="1" ht="14.4" hidden="1" x14ac:dyDescent="0.3">
      <c r="A35" s="7" t="s">
        <v>144</v>
      </c>
      <c r="B35" s="7" t="s">
        <v>171</v>
      </c>
      <c r="C35" s="92" t="s">
        <v>173</v>
      </c>
      <c r="D35" s="98" t="s">
        <v>249</v>
      </c>
      <c r="E35" s="98" t="s">
        <v>12</v>
      </c>
      <c r="F35" s="98" t="s">
        <v>12</v>
      </c>
      <c r="G35" s="97" t="s">
        <v>174</v>
      </c>
      <c r="H35" s="97" t="s">
        <v>174</v>
      </c>
      <c r="I35" s="98">
        <v>2021</v>
      </c>
      <c r="J35" s="98">
        <v>2022</v>
      </c>
      <c r="K35" s="7">
        <v>999999</v>
      </c>
      <c r="L35" s="98" t="s">
        <v>172</v>
      </c>
      <c r="M35" s="98">
        <v>1</v>
      </c>
      <c r="N35" s="100" t="s">
        <v>170</v>
      </c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</row>
    <row r="36" spans="1:61" s="7" customFormat="1" ht="112.8" hidden="1" customHeight="1" x14ac:dyDescent="0.3">
      <c r="A36" s="98" t="s">
        <v>144</v>
      </c>
      <c r="B36" s="98" t="s">
        <v>243</v>
      </c>
      <c r="C36" s="155" t="s">
        <v>245</v>
      </c>
      <c r="D36" s="98" t="s">
        <v>244</v>
      </c>
      <c r="E36" s="98" t="s">
        <v>12</v>
      </c>
      <c r="F36" s="98" t="s">
        <v>12</v>
      </c>
      <c r="G36" s="97" t="s">
        <v>257</v>
      </c>
      <c r="H36" s="97" t="s">
        <v>343</v>
      </c>
      <c r="I36" s="98">
        <v>2069</v>
      </c>
      <c r="J36" s="98">
        <v>2070</v>
      </c>
      <c r="K36" s="98">
        <v>74.817643000000004</v>
      </c>
      <c r="L36" s="98" t="s">
        <v>172</v>
      </c>
      <c r="M36" s="98">
        <v>1</v>
      </c>
      <c r="N36" s="100" t="s">
        <v>170</v>
      </c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</row>
    <row r="37" spans="1:61" s="7" customFormat="1" ht="72" hidden="1" x14ac:dyDescent="0.3">
      <c r="A37" s="7" t="s">
        <v>144</v>
      </c>
      <c r="B37" s="7" t="s">
        <v>243</v>
      </c>
      <c r="C37" s="155" t="s">
        <v>173</v>
      </c>
      <c r="D37" s="98" t="s">
        <v>244</v>
      </c>
      <c r="E37" s="98" t="s">
        <v>12</v>
      </c>
      <c r="F37" s="98" t="s">
        <v>12</v>
      </c>
      <c r="G37" s="97" t="s">
        <v>257</v>
      </c>
      <c r="H37" s="97" t="s">
        <v>344</v>
      </c>
      <c r="I37" s="98">
        <v>2069</v>
      </c>
      <c r="J37" s="98">
        <v>2070</v>
      </c>
      <c r="K37" s="7">
        <v>11.059999400000001</v>
      </c>
      <c r="L37" s="98" t="s">
        <v>172</v>
      </c>
      <c r="M37" s="98">
        <v>1</v>
      </c>
      <c r="N37" s="100" t="s">
        <v>170</v>
      </c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</row>
    <row r="38" spans="1:61" s="7" customFormat="1" ht="57.6" hidden="1" x14ac:dyDescent="0.3">
      <c r="A38" s="98" t="s">
        <v>144</v>
      </c>
      <c r="B38" s="98" t="s">
        <v>243</v>
      </c>
      <c r="C38" s="155" t="s">
        <v>260</v>
      </c>
      <c r="D38" s="98" t="s">
        <v>244</v>
      </c>
      <c r="E38" s="98" t="s">
        <v>12</v>
      </c>
      <c r="F38" s="98" t="s">
        <v>12</v>
      </c>
      <c r="G38" s="97" t="s">
        <v>257</v>
      </c>
      <c r="H38" s="97" t="s">
        <v>345</v>
      </c>
      <c r="I38" s="98">
        <v>2069</v>
      </c>
      <c r="J38" s="98">
        <v>2070</v>
      </c>
      <c r="K38" s="98">
        <v>3.3505292299999998</v>
      </c>
      <c r="L38" s="98" t="s">
        <v>172</v>
      </c>
      <c r="M38" s="98">
        <v>1</v>
      </c>
      <c r="N38" s="100" t="s">
        <v>170</v>
      </c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</row>
    <row r="39" spans="1:61" s="7" customFormat="1" ht="72" hidden="1" x14ac:dyDescent="0.3">
      <c r="A39" s="98" t="s">
        <v>144</v>
      </c>
      <c r="B39" s="98" t="s">
        <v>243</v>
      </c>
      <c r="C39" s="155" t="s">
        <v>256</v>
      </c>
      <c r="D39" s="98" t="s">
        <v>244</v>
      </c>
      <c r="E39" s="98" t="s">
        <v>12</v>
      </c>
      <c r="F39" s="98" t="s">
        <v>12</v>
      </c>
      <c r="G39" s="97" t="s">
        <v>257</v>
      </c>
      <c r="H39" s="97" t="s">
        <v>346</v>
      </c>
      <c r="I39" s="98">
        <v>2069</v>
      </c>
      <c r="J39" s="98">
        <v>2070</v>
      </c>
      <c r="K39" s="98">
        <v>8.0672936800000006</v>
      </c>
      <c r="L39" s="98" t="s">
        <v>172</v>
      </c>
      <c r="M39" s="98">
        <v>1</v>
      </c>
      <c r="N39" s="100" t="s">
        <v>170</v>
      </c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</row>
    <row r="40" spans="1:61" s="7" customFormat="1" ht="72" x14ac:dyDescent="0.3">
      <c r="A40" s="98" t="s">
        <v>144</v>
      </c>
      <c r="B40" s="98" t="s">
        <v>171</v>
      </c>
      <c r="C40" s="155" t="s">
        <v>256</v>
      </c>
      <c r="D40" s="98" t="s">
        <v>258</v>
      </c>
      <c r="E40" s="98" t="s">
        <v>14</v>
      </c>
      <c r="F40" s="98" t="s">
        <v>12</v>
      </c>
      <c r="G40" s="97" t="s">
        <v>257</v>
      </c>
      <c r="H40" s="97" t="s">
        <v>347</v>
      </c>
      <c r="I40" s="98">
        <v>2069</v>
      </c>
      <c r="J40" s="98">
        <v>2070</v>
      </c>
      <c r="K40" s="98">
        <v>8.1479666169999998</v>
      </c>
      <c r="L40" s="98" t="s">
        <v>172</v>
      </c>
      <c r="M40" s="98">
        <v>1</v>
      </c>
      <c r="N40" s="100" t="s">
        <v>259</v>
      </c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</row>
    <row r="41" spans="1:61" s="7" customFormat="1" ht="14.4" hidden="1" x14ac:dyDescent="0.3">
      <c r="A41" s="7" t="s">
        <v>144</v>
      </c>
      <c r="B41" s="7" t="s">
        <v>254</v>
      </c>
      <c r="C41" s="92" t="s">
        <v>260</v>
      </c>
      <c r="D41" s="98" t="s">
        <v>255</v>
      </c>
      <c r="E41" s="98" t="s">
        <v>12</v>
      </c>
      <c r="F41" s="98" t="s">
        <v>12</v>
      </c>
      <c r="G41" s="97" t="s">
        <v>174</v>
      </c>
      <c r="H41" s="97" t="s">
        <v>174</v>
      </c>
      <c r="I41" s="98">
        <v>2021</v>
      </c>
      <c r="J41" s="98">
        <v>2022</v>
      </c>
      <c r="K41" s="7">
        <v>99</v>
      </c>
      <c r="L41" s="98" t="s">
        <v>73</v>
      </c>
      <c r="M41" s="98">
        <v>1</v>
      </c>
      <c r="N41" s="100" t="s">
        <v>170</v>
      </c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</row>
    <row r="42" spans="1:61" s="7" customFormat="1" ht="14.4" hidden="1" x14ac:dyDescent="0.3">
      <c r="A42" s="7" t="s">
        <v>144</v>
      </c>
      <c r="B42" s="98" t="s">
        <v>254</v>
      </c>
      <c r="C42" s="98" t="s">
        <v>256</v>
      </c>
      <c r="D42" s="98" t="s">
        <v>255</v>
      </c>
      <c r="E42" s="98" t="s">
        <v>12</v>
      </c>
      <c r="F42" s="98" t="s">
        <v>12</v>
      </c>
      <c r="G42" s="97" t="s">
        <v>174</v>
      </c>
      <c r="H42" s="97" t="s">
        <v>174</v>
      </c>
      <c r="I42" s="98">
        <v>2021</v>
      </c>
      <c r="J42" s="98">
        <v>2022</v>
      </c>
      <c r="K42" s="98">
        <v>99</v>
      </c>
      <c r="L42" s="98" t="s">
        <v>73</v>
      </c>
      <c r="M42" s="98">
        <v>1</v>
      </c>
      <c r="N42" s="100" t="s">
        <v>170</v>
      </c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</row>
    <row r="43" spans="1:61" s="7" customFormat="1" ht="72" hidden="1" x14ac:dyDescent="0.3">
      <c r="A43" s="98" t="s">
        <v>144</v>
      </c>
      <c r="B43" s="98" t="s">
        <v>243</v>
      </c>
      <c r="C43" s="92" t="s">
        <v>261</v>
      </c>
      <c r="D43" s="98" t="s">
        <v>244</v>
      </c>
      <c r="E43" s="98" t="s">
        <v>12</v>
      </c>
      <c r="F43" s="98" t="s">
        <v>12</v>
      </c>
      <c r="G43" s="97" t="s">
        <v>257</v>
      </c>
      <c r="H43" s="97" t="s">
        <v>329</v>
      </c>
      <c r="I43" s="98">
        <v>2069</v>
      </c>
      <c r="J43" s="98">
        <v>2070</v>
      </c>
      <c r="K43" s="7">
        <v>3.8026957499999998</v>
      </c>
      <c r="L43" s="98" t="s">
        <v>172</v>
      </c>
      <c r="M43" s="98">
        <v>1</v>
      </c>
      <c r="N43" s="100" t="s">
        <v>170</v>
      </c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</row>
    <row r="44" spans="1:61" s="7" customFormat="1" ht="72" hidden="1" x14ac:dyDescent="0.3">
      <c r="A44" s="7" t="s">
        <v>144</v>
      </c>
      <c r="B44" s="7" t="s">
        <v>243</v>
      </c>
      <c r="C44" s="98" t="s">
        <v>262</v>
      </c>
      <c r="D44" s="98" t="s">
        <v>244</v>
      </c>
      <c r="E44" s="98" t="s">
        <v>12</v>
      </c>
      <c r="F44" s="98" t="s">
        <v>12</v>
      </c>
      <c r="G44" s="97" t="s">
        <v>257</v>
      </c>
      <c r="H44" s="97" t="s">
        <v>324</v>
      </c>
      <c r="I44" s="98">
        <v>2069</v>
      </c>
      <c r="J44" s="98">
        <v>2070</v>
      </c>
      <c r="K44" s="98">
        <v>1.6238249999999999E-2</v>
      </c>
      <c r="L44" s="98" t="s">
        <v>172</v>
      </c>
      <c r="M44" s="98">
        <v>1</v>
      </c>
      <c r="N44" s="100" t="s">
        <v>170</v>
      </c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</row>
    <row r="45" spans="1:61" s="7" customFormat="1" ht="72" hidden="1" x14ac:dyDescent="0.3">
      <c r="A45" s="98" t="s">
        <v>144</v>
      </c>
      <c r="B45" s="98" t="s">
        <v>243</v>
      </c>
      <c r="C45" s="92" t="s">
        <v>263</v>
      </c>
      <c r="D45" s="98" t="s">
        <v>244</v>
      </c>
      <c r="E45" s="98" t="s">
        <v>12</v>
      </c>
      <c r="F45" s="98" t="s">
        <v>12</v>
      </c>
      <c r="G45" s="97" t="s">
        <v>257</v>
      </c>
      <c r="H45" s="97" t="s">
        <v>325</v>
      </c>
      <c r="I45" s="98">
        <v>2069</v>
      </c>
      <c r="J45" s="98">
        <v>2070</v>
      </c>
      <c r="K45" s="7">
        <v>5.0226750000000001E-2</v>
      </c>
      <c r="L45" s="98" t="s">
        <v>172</v>
      </c>
      <c r="M45" s="98">
        <v>1</v>
      </c>
      <c r="N45" s="100" t="s">
        <v>170</v>
      </c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</row>
    <row r="46" spans="1:61" s="7" customFormat="1" ht="72" hidden="1" x14ac:dyDescent="0.3">
      <c r="A46" s="7" t="s">
        <v>144</v>
      </c>
      <c r="B46" s="7" t="s">
        <v>243</v>
      </c>
      <c r="C46" s="98" t="s">
        <v>264</v>
      </c>
      <c r="D46" s="98" t="s">
        <v>244</v>
      </c>
      <c r="E46" s="98" t="s">
        <v>12</v>
      </c>
      <c r="F46" s="98" t="s">
        <v>12</v>
      </c>
      <c r="G46" s="97" t="s">
        <v>257</v>
      </c>
      <c r="H46" s="97" t="s">
        <v>326</v>
      </c>
      <c r="I46" s="98">
        <v>2069</v>
      </c>
      <c r="J46" s="98">
        <v>2070</v>
      </c>
      <c r="K46" s="98">
        <v>1.3083525</v>
      </c>
      <c r="L46" s="98" t="s">
        <v>172</v>
      </c>
      <c r="M46" s="98">
        <v>1</v>
      </c>
      <c r="N46" s="100" t="s">
        <v>170</v>
      </c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</row>
    <row r="47" spans="1:61" s="7" customFormat="1" ht="72" hidden="1" x14ac:dyDescent="0.3">
      <c r="A47" s="98" t="s">
        <v>144</v>
      </c>
      <c r="B47" s="98" t="s">
        <v>243</v>
      </c>
      <c r="C47" s="92" t="s">
        <v>265</v>
      </c>
      <c r="D47" s="98" t="s">
        <v>244</v>
      </c>
      <c r="E47" s="98" t="s">
        <v>12</v>
      </c>
      <c r="F47" s="98" t="s">
        <v>12</v>
      </c>
      <c r="G47" s="97" t="s">
        <v>257</v>
      </c>
      <c r="H47" s="97" t="s">
        <v>327</v>
      </c>
      <c r="I47" s="98">
        <v>2069</v>
      </c>
      <c r="J47" s="98">
        <v>2070</v>
      </c>
      <c r="K47" s="7">
        <v>0.33065499999999998</v>
      </c>
      <c r="L47" s="98" t="s">
        <v>172</v>
      </c>
      <c r="M47" s="98">
        <v>1</v>
      </c>
      <c r="N47" s="100" t="s">
        <v>170</v>
      </c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</row>
    <row r="48" spans="1:61" s="7" customFormat="1" ht="14.4" x14ac:dyDescent="0.3">
      <c r="A48" s="7" t="s">
        <v>144</v>
      </c>
      <c r="B48" s="7" t="s">
        <v>171</v>
      </c>
      <c r="C48" s="92" t="s">
        <v>364</v>
      </c>
      <c r="D48" s="98" t="s">
        <v>249</v>
      </c>
      <c r="E48" s="98" t="s">
        <v>14</v>
      </c>
      <c r="F48" s="98" t="s">
        <v>12</v>
      </c>
      <c r="G48" s="97" t="s">
        <v>174</v>
      </c>
      <c r="H48" s="97" t="s">
        <v>174</v>
      </c>
      <c r="I48" s="98">
        <v>2021</v>
      </c>
      <c r="J48" s="98">
        <v>2022</v>
      </c>
      <c r="K48" s="7">
        <v>999999</v>
      </c>
      <c r="L48" s="98" t="s">
        <v>172</v>
      </c>
      <c r="M48" s="98">
        <v>1</v>
      </c>
      <c r="N48" s="100" t="s">
        <v>259</v>
      </c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</row>
    <row r="49" spans="1:61" s="7" customFormat="1" ht="57.6" x14ac:dyDescent="0.3">
      <c r="A49" s="7" t="s">
        <v>144</v>
      </c>
      <c r="B49" s="7" t="s">
        <v>243</v>
      </c>
      <c r="C49" s="155" t="s">
        <v>364</v>
      </c>
      <c r="D49" s="98" t="s">
        <v>244</v>
      </c>
      <c r="E49" s="98" t="s">
        <v>14</v>
      </c>
      <c r="F49" s="98" t="s">
        <v>12</v>
      </c>
      <c r="G49" s="97" t="s">
        <v>257</v>
      </c>
      <c r="H49" s="97" t="s">
        <v>366</v>
      </c>
      <c r="I49" s="98">
        <v>2069</v>
      </c>
      <c r="J49" s="98">
        <v>2070</v>
      </c>
      <c r="K49" s="7">
        <v>17</v>
      </c>
      <c r="L49" s="98" t="s">
        <v>172</v>
      </c>
      <c r="M49" s="98">
        <v>1</v>
      </c>
      <c r="N49" s="100" t="s">
        <v>259</v>
      </c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</row>
    <row r="50" spans="1:61" s="7" customFormat="1" ht="72" hidden="1" x14ac:dyDescent="0.3">
      <c r="A50" s="98" t="s">
        <v>145</v>
      </c>
      <c r="B50" s="98" t="s">
        <v>243</v>
      </c>
      <c r="C50" s="92" t="s">
        <v>261</v>
      </c>
      <c r="D50" s="98" t="s">
        <v>244</v>
      </c>
      <c r="E50" s="98" t="s">
        <v>12</v>
      </c>
      <c r="F50" s="98" t="s">
        <v>12</v>
      </c>
      <c r="G50" s="97" t="s">
        <v>257</v>
      </c>
      <c r="H50" s="97" t="s">
        <v>365</v>
      </c>
      <c r="I50" s="98">
        <v>2069</v>
      </c>
      <c r="J50" s="98">
        <v>2070</v>
      </c>
      <c r="K50" s="7">
        <v>3.8026957499999998</v>
      </c>
      <c r="L50" s="98" t="s">
        <v>172</v>
      </c>
      <c r="M50" s="98">
        <v>1</v>
      </c>
      <c r="N50" s="100" t="s">
        <v>170</v>
      </c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</row>
    <row r="51" spans="1:61" s="7" customFormat="1" ht="72" hidden="1" x14ac:dyDescent="0.3">
      <c r="A51" s="7" t="s">
        <v>145</v>
      </c>
      <c r="B51" s="7" t="s">
        <v>243</v>
      </c>
      <c r="C51" s="98" t="s">
        <v>262</v>
      </c>
      <c r="D51" s="98" t="s">
        <v>244</v>
      </c>
      <c r="E51" s="98" t="s">
        <v>12</v>
      </c>
      <c r="F51" s="98" t="s">
        <v>12</v>
      </c>
      <c r="G51" s="97" t="s">
        <v>257</v>
      </c>
      <c r="H51" s="97" t="s">
        <v>324</v>
      </c>
      <c r="I51" s="98">
        <v>2069</v>
      </c>
      <c r="J51" s="98">
        <v>2070</v>
      </c>
      <c r="K51" s="98">
        <v>1.6238249999999999E-2</v>
      </c>
      <c r="L51" s="98" t="s">
        <v>172</v>
      </c>
      <c r="M51" s="98">
        <v>1</v>
      </c>
      <c r="N51" s="100" t="s">
        <v>170</v>
      </c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</row>
    <row r="52" spans="1:61" s="7" customFormat="1" ht="72" hidden="1" x14ac:dyDescent="0.3">
      <c r="A52" s="98" t="s">
        <v>145</v>
      </c>
      <c r="B52" s="98" t="s">
        <v>243</v>
      </c>
      <c r="C52" s="92" t="s">
        <v>263</v>
      </c>
      <c r="D52" s="98" t="s">
        <v>244</v>
      </c>
      <c r="E52" s="98" t="s">
        <v>12</v>
      </c>
      <c r="F52" s="98" t="s">
        <v>12</v>
      </c>
      <c r="G52" s="97" t="s">
        <v>257</v>
      </c>
      <c r="H52" s="97" t="s">
        <v>325</v>
      </c>
      <c r="I52" s="98">
        <v>2069</v>
      </c>
      <c r="J52" s="98">
        <v>2070</v>
      </c>
      <c r="K52" s="7">
        <v>5.0226750000000001E-2</v>
      </c>
      <c r="L52" s="98" t="s">
        <v>172</v>
      </c>
      <c r="M52" s="98">
        <v>1</v>
      </c>
      <c r="N52" s="100" t="s">
        <v>170</v>
      </c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</row>
    <row r="53" spans="1:61" s="7" customFormat="1" ht="72" hidden="1" x14ac:dyDescent="0.3">
      <c r="A53" s="7" t="s">
        <v>145</v>
      </c>
      <c r="B53" s="7" t="s">
        <v>243</v>
      </c>
      <c r="C53" s="98" t="s">
        <v>264</v>
      </c>
      <c r="D53" s="98" t="s">
        <v>244</v>
      </c>
      <c r="E53" s="98" t="s">
        <v>12</v>
      </c>
      <c r="F53" s="98" t="s">
        <v>12</v>
      </c>
      <c r="G53" s="97" t="s">
        <v>257</v>
      </c>
      <c r="H53" s="97" t="s">
        <v>326</v>
      </c>
      <c r="I53" s="98">
        <v>2069</v>
      </c>
      <c r="J53" s="98">
        <v>2070</v>
      </c>
      <c r="K53" s="98">
        <v>1.3083525</v>
      </c>
      <c r="L53" s="98" t="s">
        <v>172</v>
      </c>
      <c r="M53" s="98">
        <v>1</v>
      </c>
      <c r="N53" s="100" t="s">
        <v>170</v>
      </c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</row>
    <row r="54" spans="1:61" s="7" customFormat="1" ht="72" hidden="1" x14ac:dyDescent="0.3">
      <c r="A54" s="98" t="s">
        <v>145</v>
      </c>
      <c r="B54" s="98" t="s">
        <v>243</v>
      </c>
      <c r="C54" s="92" t="s">
        <v>265</v>
      </c>
      <c r="D54" s="98" t="s">
        <v>244</v>
      </c>
      <c r="E54" s="98" t="s">
        <v>12</v>
      </c>
      <c r="F54" s="98" t="s">
        <v>12</v>
      </c>
      <c r="G54" s="97" t="s">
        <v>257</v>
      </c>
      <c r="H54" s="97" t="s">
        <v>327</v>
      </c>
      <c r="I54" s="98">
        <v>2069</v>
      </c>
      <c r="J54" s="98">
        <v>2070</v>
      </c>
      <c r="K54" s="7">
        <v>0.33065499999999998</v>
      </c>
      <c r="L54" s="98" t="s">
        <v>172</v>
      </c>
      <c r="M54" s="98">
        <v>1</v>
      </c>
      <c r="N54" s="100" t="s">
        <v>170</v>
      </c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</row>
    <row r="55" spans="1:61" s="7" customFormat="1" ht="72" hidden="1" x14ac:dyDescent="0.3">
      <c r="A55" s="7" t="s">
        <v>145</v>
      </c>
      <c r="B55" s="7" t="s">
        <v>243</v>
      </c>
      <c r="C55" s="98" t="s">
        <v>266</v>
      </c>
      <c r="D55" s="98" t="s">
        <v>244</v>
      </c>
      <c r="E55" s="98" t="s">
        <v>12</v>
      </c>
      <c r="F55" s="98" t="s">
        <v>12</v>
      </c>
      <c r="G55" s="97" t="s">
        <v>257</v>
      </c>
      <c r="H55" s="97" t="s">
        <v>328</v>
      </c>
      <c r="I55" s="98">
        <v>2069</v>
      </c>
      <c r="J55" s="98">
        <v>2070</v>
      </c>
      <c r="K55" s="98">
        <v>0.15600375</v>
      </c>
      <c r="L55" s="98" t="s">
        <v>172</v>
      </c>
      <c r="M55" s="98">
        <v>1</v>
      </c>
      <c r="N55" s="100" t="s">
        <v>170</v>
      </c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</row>
    <row r="56" spans="1:61" ht="14.4" hidden="1" x14ac:dyDescent="0.3"/>
    <row r="57" spans="1:61" ht="14.4" hidden="1" x14ac:dyDescent="0.3"/>
    <row r="58" spans="1:61" ht="14.4" hidden="1" x14ac:dyDescent="0.3"/>
    <row r="59" spans="1:61" ht="14.4" hidden="1" x14ac:dyDescent="0.3"/>
    <row r="60" spans="1:61" ht="14.4" hidden="1" x14ac:dyDescent="0.3"/>
    <row r="61" spans="1:61" ht="14.4" hidden="1" x14ac:dyDescent="0.3"/>
    <row r="62" spans="1:61" ht="14.4" hidden="1" x14ac:dyDescent="0.3"/>
    <row r="63" spans="1:61" ht="14.4" hidden="1" x14ac:dyDescent="0.3"/>
    <row r="64" spans="1:61" ht="14.4" hidden="1" x14ac:dyDescent="0.3"/>
    <row r="65" ht="14.4" hidden="1" x14ac:dyDescent="0.3"/>
    <row r="66" ht="14.4" hidden="1" x14ac:dyDescent="0.3"/>
    <row r="67" ht="14.4" hidden="1" x14ac:dyDescent="0.3"/>
    <row r="68" ht="14.4" hidden="1" x14ac:dyDescent="0.3"/>
    <row r="69" ht="14.4" hidden="1" x14ac:dyDescent="0.3"/>
  </sheetData>
  <autoFilter ref="A1:N69" xr:uid="{0CAF3857-1EA2-4481-B053-8693269BB351}">
    <filterColumn colId="4">
      <filters>
        <filter val="NO"/>
      </filters>
    </filterColumn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66"/>
  <sheetViews>
    <sheetView topLeftCell="A5" zoomScale="85" zoomScaleNormal="85" workbookViewId="0">
      <selection activeCell="M5" sqref="M5"/>
    </sheetView>
  </sheetViews>
  <sheetFormatPr defaultRowHeight="14.4" x14ac:dyDescent="0.3"/>
  <cols>
    <col min="1" max="1" width="11" bestFit="1" customWidth="1"/>
    <col min="2" max="2" width="23.88671875" bestFit="1" customWidth="1"/>
    <col min="3" max="3" width="15.109375" bestFit="1" customWidth="1"/>
    <col min="4" max="4" width="10" customWidth="1"/>
    <col min="5" max="5" width="44.33203125" bestFit="1" customWidth="1"/>
    <col min="6" max="6" width="12.44140625" customWidth="1"/>
    <col min="12" max="12" width="9.77734375" customWidth="1"/>
    <col min="65" max="65" width="8.109375" customWidth="1"/>
  </cols>
  <sheetData>
    <row r="1" spans="1:93" s="85" customFormat="1" ht="43.8" thickBot="1" x14ac:dyDescent="0.35">
      <c r="A1" s="86" t="s">
        <v>0</v>
      </c>
      <c r="B1" s="87" t="s">
        <v>19</v>
      </c>
      <c r="C1" s="87" t="s">
        <v>77</v>
      </c>
      <c r="D1" s="87" t="s">
        <v>80</v>
      </c>
      <c r="E1" s="87" t="s">
        <v>18</v>
      </c>
      <c r="F1" s="88" t="s">
        <v>68</v>
      </c>
      <c r="G1" s="84" t="s">
        <v>36</v>
      </c>
      <c r="H1" s="89" t="s">
        <v>67</v>
      </c>
      <c r="I1" s="87" t="s">
        <v>7</v>
      </c>
      <c r="J1" s="87" t="s">
        <v>29</v>
      </c>
      <c r="K1" s="87" t="s">
        <v>42</v>
      </c>
      <c r="L1" s="87" t="s">
        <v>8</v>
      </c>
      <c r="M1" s="90">
        <v>2018</v>
      </c>
      <c r="N1" s="90">
        <v>2019</v>
      </c>
      <c r="O1" s="90">
        <v>2020</v>
      </c>
      <c r="P1" s="90">
        <v>2021</v>
      </c>
      <c r="Q1" s="88">
        <v>2022</v>
      </c>
      <c r="R1" s="88">
        <v>2023</v>
      </c>
      <c r="S1" s="88">
        <v>2024</v>
      </c>
      <c r="T1" s="88">
        <v>2025</v>
      </c>
      <c r="U1" s="88">
        <v>2026</v>
      </c>
      <c r="V1" s="88">
        <v>2027</v>
      </c>
      <c r="W1" s="88">
        <v>2028</v>
      </c>
      <c r="X1" s="88">
        <v>2029</v>
      </c>
      <c r="Y1" s="88">
        <v>2030</v>
      </c>
      <c r="Z1" s="88">
        <v>2031</v>
      </c>
      <c r="AA1" s="88">
        <v>2032</v>
      </c>
      <c r="AB1" s="88">
        <v>2033</v>
      </c>
      <c r="AC1" s="88">
        <v>2034</v>
      </c>
      <c r="AD1" s="88">
        <v>2035</v>
      </c>
      <c r="AE1" s="88">
        <v>2036</v>
      </c>
      <c r="AF1" s="88">
        <v>2037</v>
      </c>
      <c r="AG1" s="88">
        <v>2038</v>
      </c>
      <c r="AH1" s="88">
        <v>2039</v>
      </c>
      <c r="AI1" s="88">
        <v>2040</v>
      </c>
      <c r="AJ1" s="88">
        <v>2041</v>
      </c>
      <c r="AK1" s="88">
        <v>2042</v>
      </c>
      <c r="AL1" s="88">
        <v>2043</v>
      </c>
      <c r="AM1" s="88">
        <v>2044</v>
      </c>
      <c r="AN1" s="88">
        <v>2045</v>
      </c>
      <c r="AO1" s="88">
        <v>2046</v>
      </c>
      <c r="AP1" s="88">
        <v>2047</v>
      </c>
      <c r="AQ1" s="88">
        <v>2048</v>
      </c>
      <c r="AR1" s="88">
        <v>2049</v>
      </c>
      <c r="AS1" s="88">
        <v>2050</v>
      </c>
      <c r="AT1" s="88">
        <v>2051</v>
      </c>
      <c r="AU1" s="88">
        <v>2052</v>
      </c>
      <c r="AV1" s="88">
        <v>2053</v>
      </c>
      <c r="AW1" s="88">
        <v>2054</v>
      </c>
      <c r="AX1" s="88">
        <v>2055</v>
      </c>
      <c r="AY1" s="88">
        <v>2056</v>
      </c>
      <c r="AZ1" s="88">
        <v>2057</v>
      </c>
      <c r="BA1" s="88">
        <v>2058</v>
      </c>
      <c r="BB1" s="88">
        <v>2059</v>
      </c>
      <c r="BC1" s="88">
        <v>2060</v>
      </c>
      <c r="BD1" s="88">
        <v>2061</v>
      </c>
      <c r="BE1" s="88">
        <v>2062</v>
      </c>
      <c r="BF1" s="88">
        <v>2063</v>
      </c>
      <c r="BG1" s="88">
        <v>2064</v>
      </c>
      <c r="BH1" s="88">
        <v>2065</v>
      </c>
      <c r="BI1" s="88">
        <v>2066</v>
      </c>
      <c r="BJ1" s="88">
        <v>2067</v>
      </c>
      <c r="BK1" s="88">
        <v>2068</v>
      </c>
      <c r="BL1" s="88">
        <v>2069</v>
      </c>
      <c r="BM1" s="91">
        <v>2070</v>
      </c>
    </row>
    <row r="2" spans="1:93" s="83" customFormat="1" ht="15" thickBot="1" x14ac:dyDescent="0.35">
      <c r="A2" s="139" t="s">
        <v>94</v>
      </c>
      <c r="B2" s="139" t="s">
        <v>40</v>
      </c>
      <c r="C2" s="139" t="s">
        <v>209</v>
      </c>
      <c r="D2" s="139" t="s">
        <v>81</v>
      </c>
      <c r="E2" s="139" t="s">
        <v>210</v>
      </c>
      <c r="F2" s="139" t="s">
        <v>12</v>
      </c>
      <c r="G2" s="139" t="s">
        <v>76</v>
      </c>
      <c r="H2" s="139" t="s">
        <v>75</v>
      </c>
      <c r="I2" s="139"/>
      <c r="J2" s="139"/>
      <c r="K2" s="139"/>
      <c r="L2" s="139"/>
      <c r="M2" s="139">
        <v>8.0827000000000009</v>
      </c>
      <c r="N2" s="139">
        <v>7.7285000000000004</v>
      </c>
      <c r="O2" s="139">
        <v>7.3395000000000001</v>
      </c>
      <c r="P2" s="139">
        <v>7.1161000000000003</v>
      </c>
      <c r="Q2" s="139">
        <v>6.8926999999999996</v>
      </c>
      <c r="R2" s="139">
        <v>6.5579226899999998</v>
      </c>
      <c r="S2" s="139">
        <v>6.2313482000000002</v>
      </c>
      <c r="T2" s="139">
        <v>5.9114699999999996</v>
      </c>
      <c r="U2" s="139">
        <v>5.517239</v>
      </c>
      <c r="V2" s="139">
        <v>5.1357840000000001</v>
      </c>
      <c r="W2" s="139">
        <v>4.7671049999999999</v>
      </c>
      <c r="X2" s="139">
        <v>4.4112020000000003</v>
      </c>
      <c r="Y2" s="139">
        <v>4.0680750000000003</v>
      </c>
      <c r="Z2" s="139">
        <v>3.770597</v>
      </c>
      <c r="AA2" s="139">
        <v>3.4822579999999999</v>
      </c>
      <c r="AB2" s="139">
        <v>3.2029200000000002</v>
      </c>
      <c r="AC2" s="139">
        <v>2.9327130000000001</v>
      </c>
      <c r="AD2" s="139">
        <v>2.6715149999999999</v>
      </c>
      <c r="AE2" s="139">
        <v>2.3895</v>
      </c>
      <c r="AF2" s="139">
        <v>2.1153149999999998</v>
      </c>
      <c r="AG2" s="139">
        <v>1.8489199999999999</v>
      </c>
      <c r="AH2" s="139">
        <v>1.5904</v>
      </c>
      <c r="AI2" s="139">
        <v>1.33968</v>
      </c>
      <c r="AJ2" s="139">
        <v>1.1920230000000001</v>
      </c>
      <c r="AK2" s="139">
        <v>1.0474079999999999</v>
      </c>
      <c r="AL2" s="139">
        <v>0.90581400000000001</v>
      </c>
      <c r="AM2" s="139">
        <v>0.76728600000000002</v>
      </c>
      <c r="AN2" s="139">
        <v>0.63180000000000003</v>
      </c>
      <c r="AO2" s="139">
        <v>0.54394600000000004</v>
      </c>
      <c r="AP2" s="139">
        <v>0.457204</v>
      </c>
      <c r="AQ2" s="139">
        <v>0.371583</v>
      </c>
      <c r="AR2" s="139">
        <v>0.28706300000000001</v>
      </c>
      <c r="AS2" s="139">
        <v>0.203655</v>
      </c>
      <c r="AT2" s="139">
        <v>0.20231499999999999</v>
      </c>
      <c r="AU2" s="139">
        <v>0.20097000000000001</v>
      </c>
      <c r="AV2" s="139">
        <v>0.19963</v>
      </c>
      <c r="AW2" s="139">
        <v>0.19828499999999999</v>
      </c>
      <c r="AX2" s="139">
        <v>0.19694500000000001</v>
      </c>
      <c r="AY2" s="139">
        <v>0.19564500000000001</v>
      </c>
      <c r="AZ2" s="139">
        <v>0.19434999999999999</v>
      </c>
      <c r="BA2" s="139">
        <v>0.19305</v>
      </c>
      <c r="BB2" s="139">
        <v>0.19175</v>
      </c>
      <c r="BC2" s="139">
        <v>0.19045500000000001</v>
      </c>
      <c r="BD2" s="139">
        <v>0.189195</v>
      </c>
      <c r="BE2" s="139">
        <v>0.18794</v>
      </c>
      <c r="BF2" s="139">
        <v>0.18668499999999999</v>
      </c>
      <c r="BG2" s="139">
        <v>0.18543000000000001</v>
      </c>
      <c r="BH2" s="139">
        <v>0.18417500000000001</v>
      </c>
      <c r="BI2" s="139">
        <v>0.18296000000000001</v>
      </c>
      <c r="BJ2" s="139">
        <v>0.18174499999999999</v>
      </c>
      <c r="BK2" s="139">
        <v>0.180535</v>
      </c>
      <c r="BL2" s="139">
        <v>0.17932000000000001</v>
      </c>
      <c r="BM2" s="139">
        <v>0.17810500000000001</v>
      </c>
      <c r="BN2" s="101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83" customFormat="1" ht="15" thickBot="1" x14ac:dyDescent="0.35">
      <c r="A3" s="101" t="s">
        <v>94</v>
      </c>
      <c r="B3" s="101" t="s">
        <v>40</v>
      </c>
      <c r="C3" s="101" t="s">
        <v>211</v>
      </c>
      <c r="D3" s="101" t="s">
        <v>81</v>
      </c>
      <c r="E3" s="101" t="s">
        <v>212</v>
      </c>
      <c r="F3" s="101" t="s">
        <v>12</v>
      </c>
      <c r="G3" s="101" t="s">
        <v>76</v>
      </c>
      <c r="H3" s="101" t="s">
        <v>75</v>
      </c>
      <c r="I3" s="101"/>
      <c r="J3" s="101"/>
      <c r="K3" s="101"/>
      <c r="L3" s="101"/>
      <c r="M3" s="101">
        <v>37.188177500000002</v>
      </c>
      <c r="N3" s="101">
        <v>38.367604450000002</v>
      </c>
      <c r="O3" s="101">
        <v>39.136214529999997</v>
      </c>
      <c r="P3" s="101">
        <v>39.917656399999998</v>
      </c>
      <c r="Q3" s="101">
        <v>40.450000000000003</v>
      </c>
      <c r="R3" s="101">
        <v>40.715367000000001</v>
      </c>
      <c r="S3" s="101">
        <v>40.957917000000002</v>
      </c>
      <c r="T3" s="101">
        <v>41.199199999999998</v>
      </c>
      <c r="U3" s="101">
        <v>40.592700000000001</v>
      </c>
      <c r="V3" s="101">
        <v>39.959679999999999</v>
      </c>
      <c r="W3" s="101">
        <v>39.300139999999999</v>
      </c>
      <c r="X3" s="101">
        <v>38.605319999999999</v>
      </c>
      <c r="Y3" s="101">
        <v>37.875999999999998</v>
      </c>
      <c r="Z3" s="101">
        <v>36.9328</v>
      </c>
      <c r="AA3" s="101">
        <v>35.960799999999999</v>
      </c>
      <c r="AB3" s="101">
        <v>34.952399999999997</v>
      </c>
      <c r="AC3" s="101">
        <v>33.908499999999997</v>
      </c>
      <c r="AD3" s="101">
        <v>32.83</v>
      </c>
      <c r="AE3" s="101">
        <v>31.913900000000002</v>
      </c>
      <c r="AF3" s="101">
        <v>30.96144</v>
      </c>
      <c r="AG3" s="101">
        <v>29.986619999999998</v>
      </c>
      <c r="AH3" s="101">
        <v>28.98348</v>
      </c>
      <c r="AI3" s="101">
        <v>27.9528</v>
      </c>
      <c r="AJ3" s="101">
        <v>27.290880000000001</v>
      </c>
      <c r="AK3" s="101">
        <v>26.60388</v>
      </c>
      <c r="AL3" s="101">
        <v>25.903199999999998</v>
      </c>
      <c r="AM3" s="101">
        <v>25.183859999999999</v>
      </c>
      <c r="AN3" s="101">
        <v>24.446400000000001</v>
      </c>
      <c r="AO3" s="101">
        <v>23.79392</v>
      </c>
      <c r="AP3" s="101">
        <v>23.12576</v>
      </c>
      <c r="AQ3" s="101">
        <v>22.442399999999999</v>
      </c>
      <c r="AR3" s="101">
        <v>21.740159999999999</v>
      </c>
      <c r="AS3" s="101">
        <v>21.027999999999999</v>
      </c>
      <c r="AT3" s="101">
        <v>21.042259999999999</v>
      </c>
      <c r="AU3" s="101">
        <v>21.0474</v>
      </c>
      <c r="AV3" s="101">
        <v>21.05142</v>
      </c>
      <c r="AW3" s="101">
        <v>21.046479999999999</v>
      </c>
      <c r="AX3" s="101">
        <v>21.0366</v>
      </c>
      <c r="AY3" s="101">
        <v>21.021840000000001</v>
      </c>
      <c r="AZ3" s="101">
        <v>21.00226</v>
      </c>
      <c r="BA3" s="101">
        <v>20.977920000000001</v>
      </c>
      <c r="BB3" s="101">
        <v>20.945060000000002</v>
      </c>
      <c r="BC3" s="101">
        <v>20.9114</v>
      </c>
      <c r="BD3" s="101">
        <v>20.86938</v>
      </c>
      <c r="BE3" s="101">
        <v>20.822880000000001</v>
      </c>
      <c r="BF3" s="101">
        <v>20.768219999999999</v>
      </c>
      <c r="BG3" s="101">
        <v>20.712959999999999</v>
      </c>
      <c r="BH3" s="101">
        <v>20.649699999999999</v>
      </c>
      <c r="BI3" s="101">
        <v>20.582239999999999</v>
      </c>
      <c r="BJ3" s="101">
        <v>20.506979999999999</v>
      </c>
      <c r="BK3" s="101">
        <v>20.431319999999999</v>
      </c>
      <c r="BL3" s="101">
        <v>20.348020000000002</v>
      </c>
      <c r="BM3" s="101">
        <v>20.257200000000001</v>
      </c>
      <c r="BN3" s="101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83" customFormat="1" ht="15" thickBot="1" x14ac:dyDescent="0.35">
      <c r="A4" s="137" t="s">
        <v>94</v>
      </c>
      <c r="B4" s="137" t="s">
        <v>40</v>
      </c>
      <c r="C4" s="137" t="s">
        <v>138</v>
      </c>
      <c r="D4" s="137" t="s">
        <v>81</v>
      </c>
      <c r="E4" s="137" t="s">
        <v>139</v>
      </c>
      <c r="F4" s="137" t="s">
        <v>12</v>
      </c>
      <c r="G4" s="137" t="s">
        <v>76</v>
      </c>
      <c r="H4" s="137" t="s">
        <v>75</v>
      </c>
      <c r="I4" s="140"/>
      <c r="J4" s="140"/>
      <c r="K4" s="140"/>
      <c r="L4" s="140"/>
      <c r="M4" s="138">
        <v>26.624199999999998</v>
      </c>
      <c r="N4" s="138">
        <v>27.545100000000001</v>
      </c>
      <c r="O4" s="138">
        <v>29.009599999999999</v>
      </c>
      <c r="P4" s="138">
        <v>28.635000000000002</v>
      </c>
      <c r="Q4" s="138">
        <v>24.754000000000001</v>
      </c>
      <c r="R4" s="138">
        <v>24.5868</v>
      </c>
      <c r="S4" s="138">
        <v>24.386800000000001</v>
      </c>
      <c r="T4" s="138">
        <v>24.160699999999999</v>
      </c>
      <c r="U4" s="138">
        <v>25.2517</v>
      </c>
      <c r="V4" s="138">
        <v>26.3538</v>
      </c>
      <c r="W4" s="138">
        <v>27.4666</v>
      </c>
      <c r="X4" s="138">
        <v>28.588999999999999</v>
      </c>
      <c r="Y4" s="138">
        <v>29.720099999999999</v>
      </c>
      <c r="Z4" s="138">
        <v>30.912099999999999</v>
      </c>
      <c r="AA4" s="138">
        <v>32.107199999999999</v>
      </c>
      <c r="AB4" s="138">
        <v>33.302900000000001</v>
      </c>
      <c r="AC4" s="138">
        <v>34.4983</v>
      </c>
      <c r="AD4" s="138">
        <v>35.6922</v>
      </c>
      <c r="AE4" s="138">
        <v>36.9527</v>
      </c>
      <c r="AF4" s="138">
        <v>38.220599999999997</v>
      </c>
      <c r="AG4" s="138">
        <v>39.500500000000002</v>
      </c>
      <c r="AH4" s="138">
        <v>40.789000000000001</v>
      </c>
      <c r="AI4" s="138">
        <v>42.085599999999999</v>
      </c>
      <c r="AJ4" s="138">
        <v>43.093800000000002</v>
      </c>
      <c r="AK4" s="138">
        <v>44.100499999999997</v>
      </c>
      <c r="AL4" s="138">
        <v>45.112099999999998</v>
      </c>
      <c r="AM4" s="138">
        <v>46.124899999999997</v>
      </c>
      <c r="AN4" s="138">
        <v>47.138300000000001</v>
      </c>
      <c r="AO4" s="138">
        <v>48.075099999999999</v>
      </c>
      <c r="AP4" s="138">
        <v>49.010599999999997</v>
      </c>
      <c r="AQ4" s="138">
        <v>49.944400000000002</v>
      </c>
      <c r="AR4" s="138">
        <v>50.8718</v>
      </c>
      <c r="AS4" s="138">
        <v>51.801000000000002</v>
      </c>
      <c r="AT4" s="138">
        <v>52.171300000000002</v>
      </c>
      <c r="AU4" s="138">
        <v>52.533999999999999</v>
      </c>
      <c r="AV4" s="138">
        <v>52.89</v>
      </c>
      <c r="AW4" s="138">
        <v>53.222799999999999</v>
      </c>
      <c r="AX4" s="138">
        <v>53.5593</v>
      </c>
      <c r="AY4" s="138">
        <v>53.877099999999999</v>
      </c>
      <c r="AZ4" s="138">
        <v>54.183399999999999</v>
      </c>
      <c r="BA4" s="138">
        <v>54.485900000000001</v>
      </c>
      <c r="BB4" s="138">
        <v>54.772300000000001</v>
      </c>
      <c r="BC4" s="138">
        <v>55.0443</v>
      </c>
      <c r="BD4" s="138">
        <v>55.307600000000001</v>
      </c>
      <c r="BE4" s="138">
        <v>55.566800000000001</v>
      </c>
      <c r="BF4" s="138">
        <v>55.802100000000003</v>
      </c>
      <c r="BG4" s="138">
        <v>56.030500000000004</v>
      </c>
      <c r="BH4" s="138">
        <v>56.2498</v>
      </c>
      <c r="BI4" s="138">
        <v>56.4499</v>
      </c>
      <c r="BJ4" s="138">
        <v>56.640799999999999</v>
      </c>
      <c r="BK4" s="138">
        <v>56.817100000000003</v>
      </c>
      <c r="BL4" s="138">
        <v>56.984099999999998</v>
      </c>
      <c r="BM4" s="138">
        <v>57.134300000000003</v>
      </c>
      <c r="BN4" s="101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83" customFormat="1" ht="15" thickBot="1" x14ac:dyDescent="0.35">
      <c r="A5" s="139" t="s">
        <v>94</v>
      </c>
      <c r="B5" s="139" t="s">
        <v>40</v>
      </c>
      <c r="C5" s="139" t="s">
        <v>136</v>
      </c>
      <c r="D5" s="139" t="s">
        <v>81</v>
      </c>
      <c r="E5" s="139" t="s">
        <v>137</v>
      </c>
      <c r="F5" s="139" t="s">
        <v>12</v>
      </c>
      <c r="G5" s="139" t="s">
        <v>76</v>
      </c>
      <c r="H5" s="139" t="s">
        <v>75</v>
      </c>
      <c r="I5" s="139"/>
      <c r="J5" s="139"/>
      <c r="K5" s="139"/>
      <c r="L5" s="139"/>
      <c r="M5" s="139">
        <v>35.971610609999999</v>
      </c>
      <c r="N5" s="139">
        <v>37.380280939999999</v>
      </c>
      <c r="O5" s="139">
        <v>36.49129731</v>
      </c>
      <c r="P5" s="139">
        <v>40.945505949999998</v>
      </c>
      <c r="Q5" s="139">
        <v>40.793222399999998</v>
      </c>
      <c r="R5" s="139">
        <v>41.716169149999999</v>
      </c>
      <c r="S5" s="139">
        <v>43.415666680000001</v>
      </c>
      <c r="T5" s="139">
        <v>44.193258870000001</v>
      </c>
      <c r="U5" s="139">
        <v>45.77010173</v>
      </c>
      <c r="V5" s="139">
        <v>46.956419400000001</v>
      </c>
      <c r="W5" s="139">
        <v>48.85855565</v>
      </c>
      <c r="X5" s="139">
        <v>49.628586349999999</v>
      </c>
      <c r="Y5" s="139">
        <v>51.373068609999997</v>
      </c>
      <c r="Z5" s="139">
        <v>52.857703239999999</v>
      </c>
      <c r="AA5" s="139">
        <v>54.843448279999997</v>
      </c>
      <c r="AB5" s="139">
        <v>56.341177799999997</v>
      </c>
      <c r="AC5" s="139">
        <v>58.329106520000003</v>
      </c>
      <c r="AD5" s="139">
        <v>59.660529740000001</v>
      </c>
      <c r="AE5" s="139">
        <v>61.909349970000001</v>
      </c>
      <c r="AF5" s="139">
        <v>63.399091830000003</v>
      </c>
      <c r="AG5" s="139">
        <v>65.567362650000007</v>
      </c>
      <c r="AH5" s="139">
        <v>67.356630980000006</v>
      </c>
      <c r="AI5" s="139">
        <v>69.579868680000004</v>
      </c>
      <c r="AJ5" s="139">
        <v>71.25954428</v>
      </c>
      <c r="AK5" s="139">
        <v>73.387471059999996</v>
      </c>
      <c r="AL5" s="139">
        <v>74.80034474</v>
      </c>
      <c r="AM5" s="139">
        <v>77.006425660000005</v>
      </c>
      <c r="AN5" s="139">
        <v>78.613671460000006</v>
      </c>
      <c r="AO5" s="139">
        <v>80.682551739999994</v>
      </c>
      <c r="AP5" s="139">
        <v>82.164301170000002</v>
      </c>
      <c r="AQ5" s="139">
        <v>83.938045090000003</v>
      </c>
      <c r="AR5" s="139">
        <v>85.458105840000002</v>
      </c>
      <c r="AS5" s="139">
        <v>87.287488819999993</v>
      </c>
      <c r="AT5" s="139">
        <v>90.856973429999996</v>
      </c>
      <c r="AU5" s="139">
        <v>93.171579309999998</v>
      </c>
      <c r="AV5" s="139">
        <v>95.563743869999996</v>
      </c>
      <c r="AW5" s="139">
        <v>97.949603139999994</v>
      </c>
      <c r="AX5" s="139">
        <v>100.4367462</v>
      </c>
      <c r="AY5" s="139">
        <v>102.93521200000001</v>
      </c>
      <c r="AZ5" s="139">
        <v>105.52789110000001</v>
      </c>
      <c r="BA5" s="139">
        <v>108.12370439999999</v>
      </c>
      <c r="BB5" s="139">
        <v>110.81094880000001</v>
      </c>
      <c r="BC5" s="139">
        <v>113.567566</v>
      </c>
      <c r="BD5" s="139">
        <v>116.40442950000001</v>
      </c>
      <c r="BE5" s="139">
        <v>119.2887795</v>
      </c>
      <c r="BF5" s="139">
        <v>122.2287328</v>
      </c>
      <c r="BG5" s="139">
        <v>125.2508536</v>
      </c>
      <c r="BH5" s="139">
        <v>128.3402002</v>
      </c>
      <c r="BI5" s="139">
        <v>131.53711430000001</v>
      </c>
      <c r="BJ5" s="139">
        <v>134.80731700000001</v>
      </c>
      <c r="BK5" s="139">
        <v>138.1634516</v>
      </c>
      <c r="BL5" s="139">
        <v>141.5964706</v>
      </c>
      <c r="BM5" s="139">
        <v>145.12893579999999</v>
      </c>
      <c r="BN5" s="101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83" customFormat="1" ht="15" thickBot="1" x14ac:dyDescent="0.35">
      <c r="A6" s="139" t="s">
        <v>94</v>
      </c>
      <c r="B6" s="139" t="s">
        <v>40</v>
      </c>
      <c r="C6" s="139" t="s">
        <v>213</v>
      </c>
      <c r="D6" s="139" t="s">
        <v>81</v>
      </c>
      <c r="E6" s="139" t="s">
        <v>214</v>
      </c>
      <c r="F6" s="139" t="s">
        <v>12</v>
      </c>
      <c r="G6" s="139" t="s">
        <v>76</v>
      </c>
      <c r="H6" s="139" t="s">
        <v>75</v>
      </c>
      <c r="I6" s="139"/>
      <c r="J6" s="139"/>
      <c r="K6" s="139"/>
      <c r="L6" s="139"/>
      <c r="M6" s="139">
        <v>9.4607379219999999</v>
      </c>
      <c r="N6" s="139">
        <v>9.7371299590000007</v>
      </c>
      <c r="O6" s="139">
        <v>9.2977422799999996</v>
      </c>
      <c r="P6" s="139">
        <v>10.85219682</v>
      </c>
      <c r="Q6" s="139">
        <v>11.26</v>
      </c>
      <c r="R6" s="139">
        <v>11.490432999999999</v>
      </c>
      <c r="S6" s="139">
        <v>11.920532</v>
      </c>
      <c r="T6" s="139">
        <v>12.10915</v>
      </c>
      <c r="U6" s="139">
        <v>12.4245</v>
      </c>
      <c r="V6" s="139">
        <v>12.637549999999999</v>
      </c>
      <c r="W6" s="139">
        <v>13.0242</v>
      </c>
      <c r="X6" s="139">
        <v>13.11375</v>
      </c>
      <c r="Y6" s="139">
        <v>13.453900000000001</v>
      </c>
      <c r="Z6" s="139">
        <v>13.641159999999999</v>
      </c>
      <c r="AA6" s="139">
        <v>13.947480000000001</v>
      </c>
      <c r="AB6" s="139">
        <v>14.12378</v>
      </c>
      <c r="AC6" s="139">
        <v>14.417059999999999</v>
      </c>
      <c r="AD6" s="139">
        <v>14.5359</v>
      </c>
      <c r="AE6" s="139">
        <v>14.844200000000001</v>
      </c>
      <c r="AF6" s="139">
        <v>14.96218</v>
      </c>
      <c r="AG6" s="139">
        <v>15.22986</v>
      </c>
      <c r="AH6" s="139">
        <v>15.400700000000001</v>
      </c>
      <c r="AI6" s="139">
        <v>15.6462</v>
      </c>
      <c r="AJ6" s="139">
        <v>15.83244</v>
      </c>
      <c r="AK6" s="139">
        <v>16.1113</v>
      </c>
      <c r="AL6" s="139">
        <v>16.21048</v>
      </c>
      <c r="AM6" s="139">
        <v>16.479980000000001</v>
      </c>
      <c r="AN6" s="139">
        <v>16.615200000000002</v>
      </c>
      <c r="AO6" s="139">
        <v>16.97982</v>
      </c>
      <c r="AP6" s="139">
        <v>17.197040000000001</v>
      </c>
      <c r="AQ6" s="139">
        <v>17.481380000000001</v>
      </c>
      <c r="AR6" s="139">
        <v>17.713080000000001</v>
      </c>
      <c r="AS6" s="139">
        <v>17.994499999999999</v>
      </c>
      <c r="AT6" s="139">
        <v>17.904283889999999</v>
      </c>
      <c r="AU6" s="139">
        <v>18.097956320000002</v>
      </c>
      <c r="AV6" s="139">
        <v>18.30294138</v>
      </c>
      <c r="AW6" s="139">
        <v>18.494548810000001</v>
      </c>
      <c r="AX6" s="139">
        <v>18.697092229999999</v>
      </c>
      <c r="AY6" s="139">
        <v>18.88625802</v>
      </c>
      <c r="AZ6" s="139">
        <v>19.08598314</v>
      </c>
      <c r="BA6" s="139">
        <v>19.280184070000001</v>
      </c>
      <c r="BB6" s="139">
        <v>19.476651480000001</v>
      </c>
      <c r="BC6" s="139">
        <v>19.67519703</v>
      </c>
      <c r="BD6" s="139">
        <v>19.875632400000001</v>
      </c>
      <c r="BE6" s="139">
        <v>20.085371609999999</v>
      </c>
      <c r="BF6" s="139">
        <v>20.281419320000001</v>
      </c>
      <c r="BG6" s="139">
        <v>20.48639421</v>
      </c>
      <c r="BH6" s="139">
        <v>20.692505619999999</v>
      </c>
      <c r="BI6" s="139">
        <v>20.899565240000001</v>
      </c>
      <c r="BJ6" s="139">
        <v>21.100096260000001</v>
      </c>
      <c r="BK6" s="139">
        <v>21.30855008</v>
      </c>
      <c r="BL6" s="139">
        <v>21.5102242</v>
      </c>
      <c r="BM6" s="139">
        <v>21.719318919999999</v>
      </c>
      <c r="BN6" s="101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83" customFormat="1" ht="15" thickBot="1" x14ac:dyDescent="0.35">
      <c r="A7" s="101" t="s">
        <v>94</v>
      </c>
      <c r="B7" s="101" t="s">
        <v>40</v>
      </c>
      <c r="C7" s="101" t="s">
        <v>215</v>
      </c>
      <c r="D7" s="101" t="s">
        <v>81</v>
      </c>
      <c r="E7" s="101" t="s">
        <v>216</v>
      </c>
      <c r="F7" s="101" t="s">
        <v>12</v>
      </c>
      <c r="G7" s="101" t="s">
        <v>76</v>
      </c>
      <c r="H7" s="101" t="s">
        <v>75</v>
      </c>
      <c r="I7" s="101"/>
      <c r="J7" s="101"/>
      <c r="K7" s="101"/>
      <c r="L7" s="101"/>
      <c r="M7" s="101">
        <v>3.9680445139999998</v>
      </c>
      <c r="N7" s="101">
        <v>4.1453383629999996</v>
      </c>
      <c r="O7" s="101">
        <v>3.690260635</v>
      </c>
      <c r="P7" s="101">
        <v>4.125979772</v>
      </c>
      <c r="Q7" s="101">
        <v>4.28</v>
      </c>
      <c r="R7" s="101">
        <v>4.3815780000000002</v>
      </c>
      <c r="S7" s="101">
        <v>4.5747309999999999</v>
      </c>
      <c r="T7" s="101">
        <v>4.6673499999999999</v>
      </c>
      <c r="U7" s="101">
        <v>4.7972999999999999</v>
      </c>
      <c r="V7" s="101">
        <v>4.8963999999999999</v>
      </c>
      <c r="W7" s="101">
        <v>5.0549999999999997</v>
      </c>
      <c r="X7" s="101">
        <v>5.1028500000000001</v>
      </c>
      <c r="Y7" s="101">
        <v>5.2499000000000002</v>
      </c>
      <c r="Z7" s="101">
        <v>5.3662999999999998</v>
      </c>
      <c r="AA7" s="101">
        <v>5.5312200000000002</v>
      </c>
      <c r="AB7" s="101">
        <v>5.6474399999999996</v>
      </c>
      <c r="AC7" s="101">
        <v>5.8022799999999997</v>
      </c>
      <c r="AD7" s="101">
        <v>5.8974000000000002</v>
      </c>
      <c r="AE7" s="101">
        <v>6.1113</v>
      </c>
      <c r="AF7" s="101">
        <v>6.2458</v>
      </c>
      <c r="AG7" s="101">
        <v>6.4526399999999997</v>
      </c>
      <c r="AH7" s="101">
        <v>6.6210399999999998</v>
      </c>
      <c r="AI7" s="101">
        <v>6.8291000000000004</v>
      </c>
      <c r="AJ7" s="101">
        <v>6.95181</v>
      </c>
      <c r="AK7" s="101">
        <v>7.1151799999999996</v>
      </c>
      <c r="AL7" s="101">
        <v>7.2149700000000001</v>
      </c>
      <c r="AM7" s="101">
        <v>7.3841000000000001</v>
      </c>
      <c r="AN7" s="101">
        <v>7.5145</v>
      </c>
      <c r="AO7" s="101">
        <v>7.6735600000000002</v>
      </c>
      <c r="AP7" s="101">
        <v>7.7998399999999997</v>
      </c>
      <c r="AQ7" s="101">
        <v>7.9497200000000001</v>
      </c>
      <c r="AR7" s="101">
        <v>8.0762999999999998</v>
      </c>
      <c r="AS7" s="101">
        <v>8.2350999999999992</v>
      </c>
      <c r="AT7" s="101">
        <v>8.4035693370000004</v>
      </c>
      <c r="AU7" s="101">
        <v>8.5659543490000001</v>
      </c>
      <c r="AV7" s="101">
        <v>8.7408314590000007</v>
      </c>
      <c r="AW7" s="101">
        <v>8.9039676510000003</v>
      </c>
      <c r="AX7" s="101">
        <v>9.0835249410000003</v>
      </c>
      <c r="AY7" s="101">
        <v>9.2595933400000003</v>
      </c>
      <c r="AZ7" s="101">
        <v>9.4440675790000004</v>
      </c>
      <c r="BA7" s="101">
        <v>9.6163712449999998</v>
      </c>
      <c r="BB7" s="101">
        <v>9.8014976199999992</v>
      </c>
      <c r="BC7" s="101">
        <v>9.9947159610000007</v>
      </c>
      <c r="BD7" s="101">
        <v>10.193270460000001</v>
      </c>
      <c r="BE7" s="101">
        <v>10.38710466</v>
      </c>
      <c r="BF7" s="101">
        <v>10.594092180000001</v>
      </c>
      <c r="BG7" s="101">
        <v>10.801470289999999</v>
      </c>
      <c r="BH7" s="101">
        <v>11.009238979999999</v>
      </c>
      <c r="BI7" s="101">
        <v>11.224749490000001</v>
      </c>
      <c r="BJ7" s="101">
        <v>11.44645547</v>
      </c>
      <c r="BK7" s="101">
        <v>11.66870409</v>
      </c>
      <c r="BL7" s="101">
        <v>11.89865825</v>
      </c>
      <c r="BM7" s="101">
        <v>12.1290295</v>
      </c>
      <c r="BN7" s="101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83" customFormat="1" ht="15" thickBot="1" x14ac:dyDescent="0.35">
      <c r="A8" s="139" t="s">
        <v>94</v>
      </c>
      <c r="B8" s="139" t="s">
        <v>40</v>
      </c>
      <c r="C8" s="139" t="s">
        <v>217</v>
      </c>
      <c r="D8" s="139" t="s">
        <v>81</v>
      </c>
      <c r="E8" s="139" t="s">
        <v>218</v>
      </c>
      <c r="F8" s="139" t="s">
        <v>12</v>
      </c>
      <c r="G8" s="139" t="s">
        <v>76</v>
      </c>
      <c r="H8" s="139" t="s">
        <v>75</v>
      </c>
      <c r="I8" s="139"/>
      <c r="J8" s="139"/>
      <c r="K8" s="139"/>
      <c r="L8" s="139"/>
      <c r="M8" s="139">
        <v>1.9633782829999999</v>
      </c>
      <c r="N8" s="139">
        <v>1.5793630780000001</v>
      </c>
      <c r="O8" s="139">
        <v>0.94433599499999998</v>
      </c>
      <c r="P8" s="139">
        <v>1.6548595399999999</v>
      </c>
      <c r="Q8" s="139">
        <v>1.72</v>
      </c>
      <c r="R8" s="139">
        <v>1.7470250000000001</v>
      </c>
      <c r="S8" s="139">
        <v>1.8139940000000001</v>
      </c>
      <c r="T8" s="139">
        <v>1.8507</v>
      </c>
      <c r="U8" s="139">
        <v>1.8909</v>
      </c>
      <c r="V8" s="139">
        <v>1.9306000000000001</v>
      </c>
      <c r="W8" s="139">
        <v>1.9894000000000001</v>
      </c>
      <c r="X8" s="139">
        <v>1.99875</v>
      </c>
      <c r="Y8" s="139">
        <v>2.0467</v>
      </c>
      <c r="Z8" s="139">
        <v>2.0779200000000002</v>
      </c>
      <c r="AA8" s="139">
        <v>2.1274199999999999</v>
      </c>
      <c r="AB8" s="139">
        <v>2.1568800000000001</v>
      </c>
      <c r="AC8" s="139">
        <v>2.1949200000000002</v>
      </c>
      <c r="AD8" s="139">
        <v>2.2134</v>
      </c>
      <c r="AE8" s="139">
        <v>2.2589000000000001</v>
      </c>
      <c r="AF8" s="139">
        <v>2.2850000000000001</v>
      </c>
      <c r="AG8" s="139">
        <v>2.3193600000000001</v>
      </c>
      <c r="AH8" s="139">
        <v>2.3437800000000002</v>
      </c>
      <c r="AI8" s="139">
        <v>2.3852000000000002</v>
      </c>
      <c r="AJ8" s="139">
        <v>2.4133200000000001</v>
      </c>
      <c r="AK8" s="139">
        <v>2.4584000000000001</v>
      </c>
      <c r="AL8" s="139">
        <v>2.47648</v>
      </c>
      <c r="AM8" s="139">
        <v>2.5114000000000001</v>
      </c>
      <c r="AN8" s="139">
        <v>2.5369999999999999</v>
      </c>
      <c r="AO8" s="139">
        <v>2.5911599999999999</v>
      </c>
      <c r="AP8" s="139">
        <v>2.6193599999999999</v>
      </c>
      <c r="AQ8" s="139">
        <v>2.6644800000000002</v>
      </c>
      <c r="AR8" s="139">
        <v>2.7008399999999999</v>
      </c>
      <c r="AS8" s="139">
        <v>2.7454999999999998</v>
      </c>
      <c r="AT8" s="139">
        <v>2.7283508099999998</v>
      </c>
      <c r="AU8" s="139">
        <v>2.7570783840000002</v>
      </c>
      <c r="AV8" s="139">
        <v>2.7932199689999999</v>
      </c>
      <c r="AW8" s="139">
        <v>2.8203781710000002</v>
      </c>
      <c r="AX8" s="139">
        <v>2.8467830749999998</v>
      </c>
      <c r="AY8" s="139">
        <v>2.8804136649999998</v>
      </c>
      <c r="AZ8" s="139">
        <v>2.9131654070000002</v>
      </c>
      <c r="BA8" s="139">
        <v>2.9371848649999999</v>
      </c>
      <c r="BB8" s="139">
        <v>2.9682416850000002</v>
      </c>
      <c r="BC8" s="139">
        <v>2.9984196569999999</v>
      </c>
      <c r="BD8" s="139">
        <v>3.0277187809999999</v>
      </c>
      <c r="BE8" s="139">
        <v>3.0637413919999998</v>
      </c>
      <c r="BF8" s="139">
        <v>3.0912200439999999</v>
      </c>
      <c r="BG8" s="139">
        <v>3.1252966340000001</v>
      </c>
      <c r="BH8" s="139">
        <v>3.1583688269999999</v>
      </c>
      <c r="BI8" s="139">
        <v>3.183085384</v>
      </c>
      <c r="BJ8" s="139">
        <v>3.2142115549999999</v>
      </c>
      <c r="BK8" s="139">
        <v>3.2515590150000002</v>
      </c>
      <c r="BL8" s="139">
        <v>3.280613615</v>
      </c>
      <c r="BM8" s="139">
        <v>3.3086638169999998</v>
      </c>
      <c r="BN8" s="101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83" customFormat="1" ht="15" thickBot="1" x14ac:dyDescent="0.35">
      <c r="A9" s="139" t="s">
        <v>94</v>
      </c>
      <c r="B9" s="139" t="s">
        <v>40</v>
      </c>
      <c r="C9" s="139" t="s">
        <v>219</v>
      </c>
      <c r="D9" s="139" t="s">
        <v>81</v>
      </c>
      <c r="E9" s="139" t="s">
        <v>220</v>
      </c>
      <c r="F9" s="139" t="s">
        <v>12</v>
      </c>
      <c r="G9" s="139" t="s">
        <v>76</v>
      </c>
      <c r="H9" s="139" t="s">
        <v>75</v>
      </c>
      <c r="I9" s="139"/>
      <c r="J9" s="139"/>
      <c r="K9" s="139"/>
      <c r="L9" s="139"/>
      <c r="M9" s="139">
        <v>25.58482343</v>
      </c>
      <c r="N9" s="139">
        <v>22.023940570000001</v>
      </c>
      <c r="O9" s="139">
        <v>21.49139379</v>
      </c>
      <c r="P9" s="139">
        <v>20.510462489999998</v>
      </c>
      <c r="Q9" s="139">
        <v>21.29</v>
      </c>
      <c r="R9" s="139">
        <v>21.532499999999999</v>
      </c>
      <c r="S9" s="139">
        <v>22.157800000000002</v>
      </c>
      <c r="T9" s="139">
        <v>22.3003</v>
      </c>
      <c r="U9" s="139">
        <v>22.723759999999999</v>
      </c>
      <c r="V9" s="139">
        <v>22.931039999999999</v>
      </c>
      <c r="W9" s="139">
        <v>23.46208</v>
      </c>
      <c r="X9" s="139">
        <v>23.437239999999999</v>
      </c>
      <c r="Y9" s="139">
        <v>23.851099999999999</v>
      </c>
      <c r="Z9" s="139">
        <v>24.012799999999999</v>
      </c>
      <c r="AA9" s="139">
        <v>24.37848</v>
      </c>
      <c r="AB9" s="139">
        <v>24.494959999999999</v>
      </c>
      <c r="AC9" s="139">
        <v>24.800160000000002</v>
      </c>
      <c r="AD9" s="139">
        <v>24.805199999999999</v>
      </c>
      <c r="AE9" s="139">
        <v>25.187760000000001</v>
      </c>
      <c r="AF9" s="139">
        <v>25.238880000000002</v>
      </c>
      <c r="AG9" s="139">
        <v>25.54308</v>
      </c>
      <c r="AH9" s="139">
        <v>25.660799999999998</v>
      </c>
      <c r="AI9" s="139">
        <v>25.9194</v>
      </c>
      <c r="AJ9" s="139">
        <v>26.056799999999999</v>
      </c>
      <c r="AK9" s="139">
        <v>26.3492</v>
      </c>
      <c r="AL9" s="139">
        <v>26.355</v>
      </c>
      <c r="AM9" s="139">
        <v>26.617799999999999</v>
      </c>
      <c r="AN9" s="139">
        <v>26.659600000000001</v>
      </c>
      <c r="AO9" s="139">
        <v>27.0776</v>
      </c>
      <c r="AP9" s="139">
        <v>27.269639999999999</v>
      </c>
      <c r="AQ9" s="139">
        <v>27.547280000000001</v>
      </c>
      <c r="AR9" s="139">
        <v>27.73874</v>
      </c>
      <c r="AS9" s="139">
        <v>28.013999999999999</v>
      </c>
      <c r="AT9" s="139">
        <v>27.162147780000002</v>
      </c>
      <c r="AU9" s="139">
        <v>27.192933199999999</v>
      </c>
      <c r="AV9" s="139">
        <v>27.225625860000001</v>
      </c>
      <c r="AW9" s="139">
        <v>27.22762483</v>
      </c>
      <c r="AX9" s="139">
        <v>27.236816399999999</v>
      </c>
      <c r="AY9" s="139">
        <v>27.22748571</v>
      </c>
      <c r="AZ9" s="139">
        <v>27.21157552</v>
      </c>
      <c r="BA9" s="139">
        <v>27.176685710000001</v>
      </c>
      <c r="BB9" s="139">
        <v>27.13430172</v>
      </c>
      <c r="BC9" s="139">
        <v>27.083737540000001</v>
      </c>
      <c r="BD9" s="139">
        <v>27.024307140000001</v>
      </c>
      <c r="BE9" s="139">
        <v>26.960724240000001</v>
      </c>
      <c r="BF9" s="139">
        <v>26.876103690000001</v>
      </c>
      <c r="BG9" s="139">
        <v>26.780787589999999</v>
      </c>
      <c r="BH9" s="139">
        <v>26.674089899999998</v>
      </c>
      <c r="BI9" s="139">
        <v>26.55038227</v>
      </c>
      <c r="BJ9" s="139">
        <v>26.418977730000002</v>
      </c>
      <c r="BK9" s="139">
        <v>26.269419899999999</v>
      </c>
      <c r="BL9" s="139">
        <v>26.10596512</v>
      </c>
      <c r="BM9" s="139">
        <v>25.927927390000001</v>
      </c>
      <c r="BN9" s="101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83" customFormat="1" ht="15" thickBot="1" x14ac:dyDescent="0.35">
      <c r="A10" s="139" t="s">
        <v>94</v>
      </c>
      <c r="B10" s="139" t="s">
        <v>40</v>
      </c>
      <c r="C10" s="139" t="s">
        <v>221</v>
      </c>
      <c r="D10" s="139" t="s">
        <v>81</v>
      </c>
      <c r="E10" s="139" t="s">
        <v>222</v>
      </c>
      <c r="F10" s="139" t="s">
        <v>12</v>
      </c>
      <c r="G10" s="139" t="s">
        <v>76</v>
      </c>
      <c r="H10" s="139" t="s">
        <v>75</v>
      </c>
      <c r="I10" s="139"/>
      <c r="J10" s="139"/>
      <c r="K10" s="139"/>
      <c r="L10" s="139"/>
      <c r="M10" s="139">
        <v>0.61379801499999997</v>
      </c>
      <c r="N10" s="139">
        <v>0.85415239099999996</v>
      </c>
      <c r="O10" s="139">
        <v>0.74826209600000004</v>
      </c>
      <c r="P10" s="139">
        <v>1.0382512100000001</v>
      </c>
      <c r="Q10" s="139">
        <v>1.08</v>
      </c>
      <c r="R10" s="139">
        <v>1.0981300000000001</v>
      </c>
      <c r="S10" s="139">
        <v>1.1362380000000001</v>
      </c>
      <c r="T10" s="139">
        <v>1.1541999999999999</v>
      </c>
      <c r="U10" s="139">
        <v>1.1879999999999999</v>
      </c>
      <c r="V10" s="139">
        <v>1.2115499999999999</v>
      </c>
      <c r="W10" s="139">
        <v>1.2445999999999999</v>
      </c>
      <c r="X10" s="139">
        <v>1.2577499999999999</v>
      </c>
      <c r="Y10" s="139">
        <v>1.2901</v>
      </c>
      <c r="Z10" s="139">
        <v>1.3083199999999999</v>
      </c>
      <c r="AA10" s="139">
        <v>1.3355999999999999</v>
      </c>
      <c r="AB10" s="139">
        <v>1.3527800000000001</v>
      </c>
      <c r="AC10" s="139">
        <v>1.37886</v>
      </c>
      <c r="AD10" s="139">
        <v>1.3856999999999999</v>
      </c>
      <c r="AE10" s="139">
        <v>1.41988</v>
      </c>
      <c r="AF10" s="139">
        <v>1.4349799999999999</v>
      </c>
      <c r="AG10" s="139">
        <v>1.4586600000000001</v>
      </c>
      <c r="AH10" s="139">
        <v>1.47272</v>
      </c>
      <c r="AI10" s="139">
        <v>1.4952000000000001</v>
      </c>
      <c r="AJ10" s="139">
        <v>1.5116400000000001</v>
      </c>
      <c r="AK10" s="139">
        <v>1.54528</v>
      </c>
      <c r="AL10" s="139">
        <v>1.55216</v>
      </c>
      <c r="AM10" s="139">
        <v>1.57612</v>
      </c>
      <c r="AN10" s="139">
        <v>1.591</v>
      </c>
      <c r="AO10" s="139">
        <v>1.6216200000000001</v>
      </c>
      <c r="AP10" s="139">
        <v>1.6435200000000001</v>
      </c>
      <c r="AQ10" s="139">
        <v>1.67384</v>
      </c>
      <c r="AR10" s="139">
        <v>1.6954800000000001</v>
      </c>
      <c r="AS10" s="139">
        <v>1.7255</v>
      </c>
      <c r="AT10" s="139">
        <v>1.7166219380000001</v>
      </c>
      <c r="AU10" s="139">
        <v>1.728317793</v>
      </c>
      <c r="AV10" s="139">
        <v>1.7478043080000001</v>
      </c>
      <c r="AW10" s="139">
        <v>1.766788625</v>
      </c>
      <c r="AX10" s="139">
        <v>1.785270742</v>
      </c>
      <c r="AY10" s="139">
        <v>1.80325066</v>
      </c>
      <c r="AZ10" s="139">
        <v>1.8286445899999999</v>
      </c>
      <c r="BA10" s="139">
        <v>1.8455573350000001</v>
      </c>
      <c r="BB10" s="139">
        <v>1.861967881</v>
      </c>
      <c r="BC10" s="139">
        <v>1.8856041139999999</v>
      </c>
      <c r="BD10" s="139">
        <v>1.9009474879999999</v>
      </c>
      <c r="BE10" s="139">
        <v>1.9233909979999999</v>
      </c>
      <c r="BF10" s="139">
        <v>1.9376671990000001</v>
      </c>
      <c r="BG10" s="139">
        <v>1.9589179859999999</v>
      </c>
      <c r="BH10" s="139">
        <v>1.9795410250000001</v>
      </c>
      <c r="BI10" s="139">
        <v>1.9995363150000001</v>
      </c>
      <c r="BJ10" s="139">
        <v>2.0189038570000002</v>
      </c>
      <c r="BK10" s="139">
        <v>2.0376436490000001</v>
      </c>
      <c r="BL10" s="139">
        <v>2.0557556930000001</v>
      </c>
      <c r="BM10" s="139">
        <v>2.0803401250000002</v>
      </c>
      <c r="BN10" s="101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83" customFormat="1" ht="15" thickBot="1" x14ac:dyDescent="0.35">
      <c r="A11" s="101" t="s">
        <v>94</v>
      </c>
      <c r="B11" s="101" t="s">
        <v>40</v>
      </c>
      <c r="C11" s="101" t="s">
        <v>223</v>
      </c>
      <c r="D11" s="101" t="s">
        <v>81</v>
      </c>
      <c r="E11" s="101" t="s">
        <v>224</v>
      </c>
      <c r="F11" s="101" t="s">
        <v>12</v>
      </c>
      <c r="G11" s="101" t="s">
        <v>76</v>
      </c>
      <c r="H11" s="101" t="s">
        <v>75</v>
      </c>
      <c r="I11" s="101"/>
      <c r="J11" s="101"/>
      <c r="K11" s="101"/>
      <c r="L11" s="101"/>
      <c r="M11" s="101">
        <v>8.2146779050000003</v>
      </c>
      <c r="N11" s="101">
        <v>8.9578359929999998</v>
      </c>
      <c r="O11" s="101">
        <v>9.0914695680000008</v>
      </c>
      <c r="P11" s="101">
        <v>7.6698878329999998</v>
      </c>
      <c r="Q11" s="101">
        <v>7.67</v>
      </c>
      <c r="R11" s="101">
        <v>7.7083500000000003</v>
      </c>
      <c r="S11" s="101">
        <v>7.7466999999999997</v>
      </c>
      <c r="T11" s="101">
        <v>7.78505</v>
      </c>
      <c r="U11" s="101">
        <v>7.8540799999999997</v>
      </c>
      <c r="V11" s="101">
        <v>7.9231100000000003</v>
      </c>
      <c r="W11" s="101">
        <v>7.99214</v>
      </c>
      <c r="X11" s="101">
        <v>8.0611700000000006</v>
      </c>
      <c r="Y11" s="101">
        <v>8.1302000000000003</v>
      </c>
      <c r="Z11" s="101">
        <v>8.19923</v>
      </c>
      <c r="AA11" s="101">
        <v>8.2682599999999997</v>
      </c>
      <c r="AB11" s="101">
        <v>8.3372899999999994</v>
      </c>
      <c r="AC11" s="101">
        <v>8.4063199999999991</v>
      </c>
      <c r="AD11" s="101">
        <v>8.4753500000000006</v>
      </c>
      <c r="AE11" s="101">
        <v>8.5367099999999994</v>
      </c>
      <c r="AF11" s="101">
        <v>8.5904000000000007</v>
      </c>
      <c r="AG11" s="101">
        <v>8.6517599999999995</v>
      </c>
      <c r="AH11" s="101">
        <v>8.7054500000000008</v>
      </c>
      <c r="AI11" s="101">
        <v>8.7668099999999995</v>
      </c>
      <c r="AJ11" s="101">
        <v>8.8128299999999999</v>
      </c>
      <c r="AK11" s="101">
        <v>8.8588500000000003</v>
      </c>
      <c r="AL11" s="101">
        <v>8.9048700000000007</v>
      </c>
      <c r="AM11" s="101">
        <v>8.9508899999999993</v>
      </c>
      <c r="AN11" s="101">
        <v>8.9969099999999997</v>
      </c>
      <c r="AO11" s="101">
        <v>9.0199200000000008</v>
      </c>
      <c r="AP11" s="101">
        <v>9.0505999999999993</v>
      </c>
      <c r="AQ11" s="101">
        <v>9.0966199999999997</v>
      </c>
      <c r="AR11" s="101">
        <v>9.1656499999999994</v>
      </c>
      <c r="AS11" s="101">
        <v>9.2116699999999998</v>
      </c>
      <c r="AT11" s="101">
        <v>9.3113799999999998</v>
      </c>
      <c r="AU11" s="101">
        <v>9.3650699999999993</v>
      </c>
      <c r="AV11" s="101">
        <v>9.4187600000000007</v>
      </c>
      <c r="AW11" s="101">
        <v>9.4724500000000003</v>
      </c>
      <c r="AX11" s="101">
        <v>9.5338100000000008</v>
      </c>
      <c r="AY11" s="101">
        <v>9.5875000000000004</v>
      </c>
      <c r="AZ11" s="101">
        <v>9.6411899999999999</v>
      </c>
      <c r="BA11" s="101">
        <v>9.7025500000000005</v>
      </c>
      <c r="BB11" s="101">
        <v>9.75624</v>
      </c>
      <c r="BC11" s="101">
        <v>9.8176000000000005</v>
      </c>
      <c r="BD11" s="101">
        <v>9.8789599999999993</v>
      </c>
      <c r="BE11" s="101">
        <v>9.9710000000000001</v>
      </c>
      <c r="BF11" s="101">
        <v>10.047700000000001</v>
      </c>
      <c r="BG11" s="101">
        <v>10.1244</v>
      </c>
      <c r="BH11" s="101">
        <v>10.2011</v>
      </c>
      <c r="BI11" s="101">
        <v>10.23945</v>
      </c>
      <c r="BJ11" s="101">
        <v>10.277799999999999</v>
      </c>
      <c r="BK11" s="101">
        <v>10.308479999999999</v>
      </c>
      <c r="BL11" s="101">
        <v>10.33916</v>
      </c>
      <c r="BM11" s="101">
        <v>10.3545</v>
      </c>
      <c r="BN11" s="10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83" customFormat="1" ht="15" thickBot="1" x14ac:dyDescent="0.35">
      <c r="A12" s="139" t="s">
        <v>94</v>
      </c>
      <c r="B12" s="139" t="s">
        <v>40</v>
      </c>
      <c r="C12" s="139" t="s">
        <v>250</v>
      </c>
      <c r="D12" s="139" t="s">
        <v>81</v>
      </c>
      <c r="E12" s="139" t="s">
        <v>251</v>
      </c>
      <c r="F12" s="139" t="s">
        <v>12</v>
      </c>
      <c r="G12" s="139" t="s">
        <v>76</v>
      </c>
      <c r="H12" s="139" t="s">
        <v>75</v>
      </c>
      <c r="I12" s="139"/>
      <c r="J12" s="139"/>
      <c r="K12" s="139"/>
      <c r="L12" s="139"/>
      <c r="M12" s="139">
        <v>0</v>
      </c>
      <c r="N12" s="139">
        <v>0</v>
      </c>
      <c r="O12" s="139">
        <v>0</v>
      </c>
      <c r="P12" s="139">
        <v>0</v>
      </c>
      <c r="Q12" s="139">
        <v>0</v>
      </c>
      <c r="R12" s="139">
        <v>0</v>
      </c>
      <c r="S12" s="139">
        <v>0</v>
      </c>
      <c r="T12" s="139">
        <v>0</v>
      </c>
      <c r="U12" s="139">
        <v>6.0000000000000001E-3</v>
      </c>
      <c r="V12" s="139">
        <v>6.0000000000000001E-3</v>
      </c>
      <c r="W12" s="139">
        <v>6.0000000000000001E-3</v>
      </c>
      <c r="X12" s="139">
        <v>6.0000000000000001E-3</v>
      </c>
      <c r="Y12" s="139">
        <v>1.2E-2</v>
      </c>
      <c r="Z12" s="139">
        <v>1.2E-2</v>
      </c>
      <c r="AA12" s="139">
        <v>1.2E-2</v>
      </c>
      <c r="AB12" s="139">
        <v>1.2E-2</v>
      </c>
      <c r="AC12" s="139">
        <v>2.4E-2</v>
      </c>
      <c r="AD12" s="139">
        <v>2.4E-2</v>
      </c>
      <c r="AE12" s="139">
        <v>2.4E-2</v>
      </c>
      <c r="AF12" s="139">
        <v>2.4E-2</v>
      </c>
      <c r="AG12" s="139">
        <v>0.05</v>
      </c>
      <c r="AH12" s="139">
        <v>0.05</v>
      </c>
      <c r="AI12" s="139">
        <v>0.05</v>
      </c>
      <c r="AJ12" s="139">
        <v>0.05</v>
      </c>
      <c r="AK12" s="139">
        <v>0.09</v>
      </c>
      <c r="AL12" s="139">
        <v>0.09</v>
      </c>
      <c r="AM12" s="139">
        <v>0.09</v>
      </c>
      <c r="AN12" s="139">
        <v>0.09</v>
      </c>
      <c r="AO12" s="139">
        <v>0.18</v>
      </c>
      <c r="AP12" s="139">
        <v>0.18</v>
      </c>
      <c r="AQ12" s="139">
        <v>0.18</v>
      </c>
      <c r="AR12" s="139">
        <v>0.18</v>
      </c>
      <c r="AS12" s="139">
        <v>0.18</v>
      </c>
      <c r="AT12" s="139">
        <v>0.18</v>
      </c>
      <c r="AU12" s="139">
        <v>0.18</v>
      </c>
      <c r="AV12" s="139">
        <v>0.18</v>
      </c>
      <c r="AW12" s="139">
        <v>0.18</v>
      </c>
      <c r="AX12" s="139">
        <v>0.18</v>
      </c>
      <c r="AY12" s="139">
        <v>0.18</v>
      </c>
      <c r="AZ12" s="139">
        <v>0.18</v>
      </c>
      <c r="BA12" s="139">
        <v>0.18</v>
      </c>
      <c r="BB12" s="139">
        <v>0.18</v>
      </c>
      <c r="BC12" s="139">
        <v>0.18</v>
      </c>
      <c r="BD12" s="139">
        <v>0.18</v>
      </c>
      <c r="BE12" s="139">
        <v>0.18</v>
      </c>
      <c r="BF12" s="139">
        <v>0.18</v>
      </c>
      <c r="BG12" s="139">
        <v>0.18</v>
      </c>
      <c r="BH12" s="139">
        <v>0.18</v>
      </c>
      <c r="BI12" s="139">
        <v>0.18</v>
      </c>
      <c r="BJ12" s="139">
        <v>0.18</v>
      </c>
      <c r="BK12" s="139">
        <v>0.18</v>
      </c>
      <c r="BL12" s="139">
        <v>0.18</v>
      </c>
      <c r="BM12" s="139">
        <v>0.18</v>
      </c>
      <c r="BN12" s="101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83" customFormat="1" ht="15" thickBot="1" x14ac:dyDescent="0.35">
      <c r="A13" s="101" t="s">
        <v>94</v>
      </c>
      <c r="B13" s="101" t="s">
        <v>40</v>
      </c>
      <c r="C13" s="101" t="s">
        <v>252</v>
      </c>
      <c r="D13" s="101" t="s">
        <v>81</v>
      </c>
      <c r="E13" s="101" t="s">
        <v>253</v>
      </c>
      <c r="F13" s="101" t="s">
        <v>12</v>
      </c>
      <c r="G13" s="101" t="s">
        <v>76</v>
      </c>
      <c r="H13" s="101" t="s">
        <v>75</v>
      </c>
      <c r="I13" s="101"/>
      <c r="J13" s="101"/>
      <c r="K13" s="101"/>
      <c r="L13" s="101"/>
      <c r="M13" s="101">
        <v>2.037976842</v>
      </c>
      <c r="N13" s="101">
        <v>2.0787363760000002</v>
      </c>
      <c r="O13" s="101">
        <v>2.1203111030000001</v>
      </c>
      <c r="P13" s="101">
        <v>2.16271733</v>
      </c>
      <c r="Q13" s="101">
        <v>2.2400000000000002</v>
      </c>
      <c r="R13" s="101">
        <v>2.2709929999999998</v>
      </c>
      <c r="S13" s="101">
        <v>2.3402539999999998</v>
      </c>
      <c r="T13" s="101">
        <v>2.3595000000000002</v>
      </c>
      <c r="U13" s="101">
        <v>2.4249999999999998</v>
      </c>
      <c r="V13" s="101">
        <v>2.4704000000000002</v>
      </c>
      <c r="W13" s="101">
        <v>2.544</v>
      </c>
      <c r="X13" s="101">
        <v>2.5594000000000001</v>
      </c>
      <c r="Y13" s="101">
        <v>2.6219999999999999</v>
      </c>
      <c r="Z13" s="101">
        <v>2.6488800000000001</v>
      </c>
      <c r="AA13" s="101">
        <v>2.68302</v>
      </c>
      <c r="AB13" s="101">
        <v>2.7058399999999998</v>
      </c>
      <c r="AC13" s="101">
        <v>2.7356400000000001</v>
      </c>
      <c r="AD13" s="101">
        <v>2.7368000000000001</v>
      </c>
      <c r="AE13" s="101">
        <v>2.7413400000000001</v>
      </c>
      <c r="AF13" s="101">
        <v>2.6992799999999999</v>
      </c>
      <c r="AG13" s="101">
        <v>2.6867000000000001</v>
      </c>
      <c r="AH13" s="101">
        <v>2.6539199999999998</v>
      </c>
      <c r="AI13" s="101">
        <v>2.625</v>
      </c>
      <c r="AJ13" s="101">
        <v>2.6382300000000001</v>
      </c>
      <c r="AK13" s="101">
        <v>2.6644800000000002</v>
      </c>
      <c r="AL13" s="101">
        <v>2.6600700000000002</v>
      </c>
      <c r="AM13" s="101">
        <v>2.6757399999999998</v>
      </c>
      <c r="AN13" s="101">
        <v>2.6564999999999999</v>
      </c>
      <c r="AO13" s="101">
        <v>2.7185999999999999</v>
      </c>
      <c r="AP13" s="101">
        <v>2.74</v>
      </c>
      <c r="AQ13" s="101">
        <v>2.7744</v>
      </c>
      <c r="AR13" s="101">
        <v>2.7945000000000002</v>
      </c>
      <c r="AS13" s="101">
        <v>2.8273999999999999</v>
      </c>
      <c r="AT13" s="101">
        <v>2.704868399</v>
      </c>
      <c r="AU13" s="101">
        <v>2.694396485</v>
      </c>
      <c r="AV13" s="101">
        <v>2.6877165349999999</v>
      </c>
      <c r="AW13" s="101">
        <v>2.6726641720000002</v>
      </c>
      <c r="AX13" s="101">
        <v>2.655390986</v>
      </c>
      <c r="AY13" s="101">
        <v>2.6414933600000001</v>
      </c>
      <c r="AZ13" s="101">
        <v>2.6250973069999999</v>
      </c>
      <c r="BA13" s="101">
        <v>2.600884046</v>
      </c>
      <c r="BB13" s="101">
        <v>2.579629942</v>
      </c>
      <c r="BC13" s="101">
        <v>2.555877411</v>
      </c>
      <c r="BD13" s="101">
        <v>2.5345288300000002</v>
      </c>
      <c r="BE13" s="101">
        <v>2.5056406440000001</v>
      </c>
      <c r="BF13" s="101">
        <v>2.478878806</v>
      </c>
      <c r="BG13" s="101">
        <v>2.4493409380000002</v>
      </c>
      <c r="BH13" s="101">
        <v>2.4170270399999998</v>
      </c>
      <c r="BI13" s="101">
        <v>2.3819371130000002</v>
      </c>
      <c r="BJ13" s="101">
        <v>2.3481407249999999</v>
      </c>
      <c r="BK13" s="101">
        <v>2.3112907030000001</v>
      </c>
      <c r="BL13" s="101">
        <v>2.27138705</v>
      </c>
      <c r="BM13" s="101">
        <v>2.2284297639999999</v>
      </c>
      <c r="BN13" s="101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83" customFormat="1" ht="14.4" customHeight="1" thickBot="1" x14ac:dyDescent="0.35">
      <c r="A14" s="137" t="s">
        <v>94</v>
      </c>
      <c r="B14" s="137" t="s">
        <v>40</v>
      </c>
      <c r="C14" s="137" t="s">
        <v>225</v>
      </c>
      <c r="D14" s="137" t="s">
        <v>81</v>
      </c>
      <c r="E14" s="137" t="s">
        <v>226</v>
      </c>
      <c r="F14" s="137" t="s">
        <v>12</v>
      </c>
      <c r="G14" s="137" t="s">
        <v>76</v>
      </c>
      <c r="H14" s="137" t="s">
        <v>75</v>
      </c>
      <c r="I14" s="137"/>
      <c r="J14" s="137"/>
      <c r="K14" s="137"/>
      <c r="L14" s="137"/>
      <c r="M14" s="138">
        <v>2.0131000000000001</v>
      </c>
      <c r="N14" s="138">
        <v>1.8523000000000001</v>
      </c>
      <c r="O14" s="138">
        <v>1.9886999999999999</v>
      </c>
      <c r="P14" s="138">
        <v>2.2582</v>
      </c>
      <c r="Q14" s="137">
        <v>2.4573</v>
      </c>
      <c r="R14" s="137">
        <v>2.9417</v>
      </c>
      <c r="S14" s="137">
        <v>3.8618000000000001</v>
      </c>
      <c r="T14" s="137">
        <v>4.2743000000000002</v>
      </c>
      <c r="U14" s="137">
        <v>5.3940000000000001</v>
      </c>
      <c r="V14" s="137">
        <v>5.8304999999999998</v>
      </c>
      <c r="W14" s="137">
        <v>7.1128</v>
      </c>
      <c r="X14" s="137">
        <v>7.4363999999999999</v>
      </c>
      <c r="Y14" s="137">
        <v>8.7711000000000006</v>
      </c>
      <c r="Z14" s="137">
        <v>9.1524999999999999</v>
      </c>
      <c r="AA14" s="137">
        <v>10.535</v>
      </c>
      <c r="AB14" s="137">
        <v>10.9194</v>
      </c>
      <c r="AC14" s="137">
        <v>12.291600000000001</v>
      </c>
      <c r="AD14" s="137">
        <v>12.661</v>
      </c>
      <c r="AE14" s="137">
        <v>14.032999999999999</v>
      </c>
      <c r="AF14" s="137">
        <v>14.442600000000001</v>
      </c>
      <c r="AG14" s="137">
        <v>15.769299999999999</v>
      </c>
      <c r="AH14" s="137">
        <v>16.2806</v>
      </c>
      <c r="AI14" s="137">
        <v>17.573599999999999</v>
      </c>
      <c r="AJ14" s="137">
        <v>18.127500000000001</v>
      </c>
      <c r="AK14" s="137">
        <v>19.423300000000001</v>
      </c>
      <c r="AL14" s="137">
        <v>19.9419</v>
      </c>
      <c r="AM14" s="137">
        <v>21.2151</v>
      </c>
      <c r="AN14" s="137">
        <v>21.812999999999999</v>
      </c>
      <c r="AO14" s="137">
        <v>23.135899999999999</v>
      </c>
      <c r="AP14" s="137">
        <v>23.8371</v>
      </c>
      <c r="AQ14" s="137">
        <v>25.053799999999999</v>
      </c>
      <c r="AR14" s="137">
        <v>25.8108</v>
      </c>
      <c r="AS14" s="137">
        <v>27.03</v>
      </c>
      <c r="AT14" s="137">
        <v>27.723299999999998</v>
      </c>
      <c r="AU14" s="137">
        <v>28.358599999999999</v>
      </c>
      <c r="AV14" s="137">
        <v>29.0625</v>
      </c>
      <c r="AW14" s="137">
        <v>29.725300000000001</v>
      </c>
      <c r="AX14" s="137">
        <v>30.456800000000001</v>
      </c>
      <c r="AY14" s="137">
        <v>31.154199999999999</v>
      </c>
      <c r="AZ14" s="137">
        <v>31.9102</v>
      </c>
      <c r="BA14" s="137">
        <v>32.642899999999997</v>
      </c>
      <c r="BB14" s="137">
        <v>33.4238</v>
      </c>
      <c r="BC14" s="137">
        <v>34.206699999999998</v>
      </c>
      <c r="BD14" s="137">
        <v>35.033999999999999</v>
      </c>
      <c r="BE14" s="137">
        <v>35.866399999999999</v>
      </c>
      <c r="BF14" s="137">
        <v>36.709899999999998</v>
      </c>
      <c r="BG14" s="137">
        <v>37.5792</v>
      </c>
      <c r="BH14" s="137">
        <v>38.463500000000003</v>
      </c>
      <c r="BI14" s="137">
        <v>39.369500000000002</v>
      </c>
      <c r="BJ14" s="137">
        <v>40.2943</v>
      </c>
      <c r="BK14" s="137">
        <v>41.248600000000003</v>
      </c>
      <c r="BL14" s="137">
        <v>42.215299999999999</v>
      </c>
      <c r="BM14" s="137">
        <v>43.207999999999998</v>
      </c>
      <c r="BN14" s="101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83" customFormat="1" ht="15" thickBot="1" x14ac:dyDescent="0.35">
      <c r="A15" s="139" t="s">
        <v>94</v>
      </c>
      <c r="B15" s="139" t="s">
        <v>40</v>
      </c>
      <c r="C15" s="139" t="s">
        <v>227</v>
      </c>
      <c r="D15" s="139" t="s">
        <v>81</v>
      </c>
      <c r="E15" s="139" t="s">
        <v>228</v>
      </c>
      <c r="F15" s="139" t="s">
        <v>12</v>
      </c>
      <c r="G15" s="139" t="s">
        <v>76</v>
      </c>
      <c r="H15" s="139" t="s">
        <v>75</v>
      </c>
      <c r="I15" s="139"/>
      <c r="J15" s="139"/>
      <c r="K15" s="139"/>
      <c r="L15" s="139"/>
      <c r="M15" s="139">
        <v>1.368450092</v>
      </c>
      <c r="N15" s="139">
        <v>1.05043928</v>
      </c>
      <c r="O15" s="139">
        <v>1.5998269759999999</v>
      </c>
      <c r="P15" s="139">
        <v>1.8325867499999999</v>
      </c>
      <c r="Q15" s="139">
        <v>1.99</v>
      </c>
      <c r="R15" s="139">
        <v>1.9135388950000001</v>
      </c>
      <c r="S15" s="139">
        <v>2.0815854790000001</v>
      </c>
      <c r="T15" s="139">
        <v>1.975934211</v>
      </c>
      <c r="U15" s="139">
        <v>2.141659991</v>
      </c>
      <c r="V15" s="139">
        <v>2.0321577049999999</v>
      </c>
      <c r="W15" s="139">
        <v>2.2082545680000001</v>
      </c>
      <c r="X15" s="139">
        <v>2.0814820429999998</v>
      </c>
      <c r="Y15" s="139">
        <v>2.2400685060000001</v>
      </c>
      <c r="Z15" s="139">
        <v>2.1397906779999998</v>
      </c>
      <c r="AA15" s="139">
        <v>2.2717221620000001</v>
      </c>
      <c r="AB15" s="139">
        <v>2.18895105</v>
      </c>
      <c r="AC15" s="139">
        <v>2.2964931430000002</v>
      </c>
      <c r="AD15" s="139">
        <v>2.2219992199999998</v>
      </c>
      <c r="AE15" s="139">
        <v>2.317632616</v>
      </c>
      <c r="AF15" s="139">
        <v>2.2533919199999999</v>
      </c>
      <c r="AG15" s="139">
        <v>2.3352836510000001</v>
      </c>
      <c r="AH15" s="139">
        <v>2.293162712</v>
      </c>
      <c r="AI15" s="139">
        <v>2.3543573059999998</v>
      </c>
      <c r="AJ15" s="139">
        <v>2.3219644320000001</v>
      </c>
      <c r="AK15" s="139">
        <v>2.3746599079999999</v>
      </c>
      <c r="AL15" s="139">
        <v>2.3337731110000002</v>
      </c>
      <c r="AM15" s="139">
        <v>2.3821568590000002</v>
      </c>
      <c r="AN15" s="139">
        <v>2.3534423269999998</v>
      </c>
      <c r="AO15" s="139">
        <v>2.3942440920000001</v>
      </c>
      <c r="AP15" s="139">
        <v>2.3738487500000001</v>
      </c>
      <c r="AQ15" s="139">
        <v>2.397829921</v>
      </c>
      <c r="AR15" s="139">
        <v>2.3756645380000001</v>
      </c>
      <c r="AS15" s="139">
        <v>2.4019154999999999</v>
      </c>
      <c r="AT15" s="139">
        <v>2.4489962360000002</v>
      </c>
      <c r="AU15" s="139">
        <v>2.4895158140000002</v>
      </c>
      <c r="AV15" s="139">
        <v>2.529680736</v>
      </c>
      <c r="AW15" s="139">
        <v>2.5694910000000002</v>
      </c>
      <c r="AX15" s="139">
        <v>2.6150422770000001</v>
      </c>
      <c r="AY15" s="139">
        <v>2.6541210610000001</v>
      </c>
      <c r="AZ15" s="139">
        <v>2.6988965249999999</v>
      </c>
      <c r="BA15" s="139">
        <v>2.7432729999999999</v>
      </c>
      <c r="BB15" s="139">
        <v>2.7932574909999999</v>
      </c>
      <c r="BC15" s="139">
        <v>2.8368138209999998</v>
      </c>
      <c r="BD15" s="139">
        <v>2.885933836</v>
      </c>
      <c r="BE15" s="139">
        <v>2.934610529</v>
      </c>
      <c r="BF15" s="139">
        <v>2.9828439000000002</v>
      </c>
      <c r="BG15" s="139">
        <v>3.0306339499999999</v>
      </c>
      <c r="BH15" s="139">
        <v>3.0779806789999999</v>
      </c>
      <c r="BI15" s="139">
        <v>3.1307359290000001</v>
      </c>
      <c r="BJ15" s="139">
        <v>3.1830035250000002</v>
      </c>
      <c r="BK15" s="139">
        <v>3.2347834679999998</v>
      </c>
      <c r="BL15" s="139">
        <v>3.2860757569999999</v>
      </c>
      <c r="BM15" s="139">
        <v>3.342643571</v>
      </c>
      <c r="BN15" s="101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83" customFormat="1" ht="15" thickBot="1" x14ac:dyDescent="0.35">
      <c r="A16" s="101" t="s">
        <v>94</v>
      </c>
      <c r="B16" s="101" t="s">
        <v>40</v>
      </c>
      <c r="C16" s="101" t="s">
        <v>229</v>
      </c>
      <c r="D16" s="101" t="s">
        <v>81</v>
      </c>
      <c r="E16" s="101" t="s">
        <v>230</v>
      </c>
      <c r="F16" s="101" t="s">
        <v>12</v>
      </c>
      <c r="G16" s="101" t="s">
        <v>76</v>
      </c>
      <c r="H16" s="101" t="s">
        <v>75</v>
      </c>
      <c r="I16" s="101"/>
      <c r="J16" s="101"/>
      <c r="K16" s="101"/>
      <c r="L16" s="101"/>
      <c r="M16" s="101">
        <v>5.7711699510000001</v>
      </c>
      <c r="N16" s="101">
        <v>7.8918634460000003</v>
      </c>
      <c r="O16" s="101">
        <v>8.4675547279999996</v>
      </c>
      <c r="P16" s="101">
        <v>8.6230478349999995</v>
      </c>
      <c r="Q16" s="101">
        <v>9.3800000000000008</v>
      </c>
      <c r="R16" s="101">
        <v>8.9857419239999992</v>
      </c>
      <c r="S16" s="101">
        <v>9.8048512290000005</v>
      </c>
      <c r="T16" s="101">
        <v>9.284972411</v>
      </c>
      <c r="U16" s="101">
        <v>10.08561467</v>
      </c>
      <c r="V16" s="101">
        <v>9.5669159550000007</v>
      </c>
      <c r="W16" s="101">
        <v>10.402521520000001</v>
      </c>
      <c r="X16" s="101">
        <v>9.8062925550000006</v>
      </c>
      <c r="Y16" s="101">
        <v>10.530085809999999</v>
      </c>
      <c r="Z16" s="101">
        <v>10.075208740000001</v>
      </c>
      <c r="AA16" s="101">
        <v>10.70346996</v>
      </c>
      <c r="AB16" s="101">
        <v>10.30143758</v>
      </c>
      <c r="AC16" s="101">
        <v>10.81812306</v>
      </c>
      <c r="AD16" s="101">
        <v>10.44983691</v>
      </c>
      <c r="AE16" s="101">
        <v>10.915812320000001</v>
      </c>
      <c r="AF16" s="101">
        <v>10.62202329</v>
      </c>
      <c r="AG16" s="101">
        <v>10.98957012</v>
      </c>
      <c r="AH16" s="101">
        <v>10.783859939999999</v>
      </c>
      <c r="AI16" s="101">
        <v>11.08755144</v>
      </c>
      <c r="AJ16" s="101">
        <v>10.915402889999999</v>
      </c>
      <c r="AK16" s="101">
        <v>11.183652800000001</v>
      </c>
      <c r="AL16" s="101">
        <v>10.99109312</v>
      </c>
      <c r="AM16" s="101">
        <v>11.210553750000001</v>
      </c>
      <c r="AN16" s="101">
        <v>11.05915592</v>
      </c>
      <c r="AO16" s="101">
        <v>11.26820142</v>
      </c>
      <c r="AP16" s="101">
        <v>11.158393439999999</v>
      </c>
      <c r="AQ16" s="101">
        <v>11.28390551</v>
      </c>
      <c r="AR16" s="101">
        <v>11.185157970000001</v>
      </c>
      <c r="AS16" s="101">
        <v>11.3144495</v>
      </c>
      <c r="AT16" s="101">
        <v>11.52141411</v>
      </c>
      <c r="AU16" s="101">
        <v>11.70195676</v>
      </c>
      <c r="AV16" s="101">
        <v>11.90546346</v>
      </c>
      <c r="AW16" s="101">
        <v>12.094961209999999</v>
      </c>
      <c r="AX16" s="101">
        <v>12.30106134</v>
      </c>
      <c r="AY16" s="101">
        <v>12.49927035</v>
      </c>
      <c r="AZ16" s="101">
        <v>12.713860090000001</v>
      </c>
      <c r="BA16" s="101">
        <v>12.9144852</v>
      </c>
      <c r="BB16" s="101">
        <v>13.131313710000001</v>
      </c>
      <c r="BC16" s="101">
        <v>13.34020677</v>
      </c>
      <c r="BD16" s="101">
        <v>13.571044240000001</v>
      </c>
      <c r="BE16" s="101">
        <v>13.79385759</v>
      </c>
      <c r="BF16" s="101">
        <v>14.02055</v>
      </c>
      <c r="BG16" s="101">
        <v>14.251054979999999</v>
      </c>
      <c r="BH16" s="101">
        <v>14.485306019999999</v>
      </c>
      <c r="BI16" s="101">
        <v>14.723236630000001</v>
      </c>
      <c r="BJ16" s="101">
        <v>14.96478031</v>
      </c>
      <c r="BK16" s="101">
        <v>15.215678069999999</v>
      </c>
      <c r="BL16" s="101">
        <v>15.46422623</v>
      </c>
      <c r="BM16" s="101">
        <v>15.716187959999999</v>
      </c>
      <c r="BN16" s="101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83" customFormat="1" ht="15" thickBot="1" x14ac:dyDescent="0.35">
      <c r="A17" s="139" t="s">
        <v>94</v>
      </c>
      <c r="B17" s="139" t="s">
        <v>40</v>
      </c>
      <c r="C17" s="139" t="s">
        <v>231</v>
      </c>
      <c r="D17" s="139" t="s">
        <v>81</v>
      </c>
      <c r="E17" s="139" t="s">
        <v>232</v>
      </c>
      <c r="F17" s="139" t="s">
        <v>12</v>
      </c>
      <c r="G17" s="139" t="s">
        <v>76</v>
      </c>
      <c r="H17" s="139" t="s">
        <v>75</v>
      </c>
      <c r="I17" s="139"/>
      <c r="J17" s="139"/>
      <c r="K17" s="139"/>
      <c r="L17" s="139"/>
      <c r="M17" s="139">
        <v>2.548915091</v>
      </c>
      <c r="N17" s="139">
        <v>2.9144162329999999</v>
      </c>
      <c r="O17" s="139">
        <v>0.673872794</v>
      </c>
      <c r="P17" s="139">
        <v>3.1559712019999999</v>
      </c>
      <c r="Q17" s="139">
        <v>3.43</v>
      </c>
      <c r="R17" s="139">
        <v>3.2727219609999998</v>
      </c>
      <c r="S17" s="139">
        <v>3.5630768019999999</v>
      </c>
      <c r="T17" s="139">
        <v>3.3579484559999999</v>
      </c>
      <c r="U17" s="139">
        <v>3.6338797899999999</v>
      </c>
      <c r="V17" s="139">
        <v>3.4322753210000001</v>
      </c>
      <c r="W17" s="139">
        <v>3.7179924240000002</v>
      </c>
      <c r="X17" s="139">
        <v>3.4917685710000002</v>
      </c>
      <c r="Y17" s="139">
        <v>3.733539377</v>
      </c>
      <c r="Z17" s="139">
        <v>3.5508520149999998</v>
      </c>
      <c r="AA17" s="139">
        <v>3.7572753059999999</v>
      </c>
      <c r="AB17" s="139">
        <v>3.6001976999999998</v>
      </c>
      <c r="AC17" s="139">
        <v>3.7666252290000002</v>
      </c>
      <c r="AD17" s="139">
        <v>3.6178139919999999</v>
      </c>
      <c r="AE17" s="139">
        <v>3.7595807140000002</v>
      </c>
      <c r="AF17" s="139">
        <v>3.637169643</v>
      </c>
      <c r="AG17" s="139">
        <v>3.744506544</v>
      </c>
      <c r="AH17" s="139">
        <v>3.6561536490000002</v>
      </c>
      <c r="AI17" s="139">
        <v>3.7310312799999998</v>
      </c>
      <c r="AJ17" s="139">
        <v>3.6527076369999998</v>
      </c>
      <c r="AK17" s="139">
        <v>3.7229289799999998</v>
      </c>
      <c r="AL17" s="139">
        <v>3.6352224</v>
      </c>
      <c r="AM17" s="139">
        <v>3.6832357710000001</v>
      </c>
      <c r="AN17" s="139">
        <v>3.6049959180000002</v>
      </c>
      <c r="AO17" s="139">
        <v>3.6492708270000001</v>
      </c>
      <c r="AP17" s="139">
        <v>3.5846325000000001</v>
      </c>
      <c r="AQ17" s="139">
        <v>3.597443143</v>
      </c>
      <c r="AR17" s="139">
        <v>3.5402382650000002</v>
      </c>
      <c r="AS17" s="139">
        <v>3.5483447140000002</v>
      </c>
      <c r="AT17" s="139">
        <v>3.6130253109999999</v>
      </c>
      <c r="AU17" s="139">
        <v>3.6664898749999999</v>
      </c>
      <c r="AV17" s="139">
        <v>3.7298848389999999</v>
      </c>
      <c r="AW17" s="139">
        <v>3.7821524360000001</v>
      </c>
      <c r="AX17" s="139">
        <v>3.8494707949999998</v>
      </c>
      <c r="AY17" s="139">
        <v>3.9057061179999999</v>
      </c>
      <c r="AZ17" s="139">
        <v>3.9716501800000001</v>
      </c>
      <c r="BA17" s="139">
        <v>4.0317423999999997</v>
      </c>
      <c r="BB17" s="139">
        <v>4.0962899999999998</v>
      </c>
      <c r="BC17" s="139">
        <v>4.160128286</v>
      </c>
      <c r="BD17" s="139">
        <v>4.228333288</v>
      </c>
      <c r="BE17" s="139">
        <v>4.2957846430000002</v>
      </c>
      <c r="BF17" s="139">
        <v>4.3624823519999998</v>
      </c>
      <c r="BG17" s="139">
        <v>4.4334359460000003</v>
      </c>
      <c r="BH17" s="139">
        <v>4.5035915629999996</v>
      </c>
      <c r="BI17" s="139">
        <v>4.5729492</v>
      </c>
      <c r="BJ17" s="139">
        <v>4.6464518930000001</v>
      </c>
      <c r="BK17" s="139">
        <v>4.7191122749999996</v>
      </c>
      <c r="BL17" s="139">
        <v>4.7909303459999997</v>
      </c>
      <c r="BM17" s="139">
        <v>4.8667826429999996</v>
      </c>
      <c r="BN17" s="101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83" customFormat="1" ht="15" thickBot="1" x14ac:dyDescent="0.35">
      <c r="A18" s="139" t="s">
        <v>94</v>
      </c>
      <c r="B18" s="139" t="s">
        <v>40</v>
      </c>
      <c r="C18" s="139" t="s">
        <v>233</v>
      </c>
      <c r="D18" s="139" t="s">
        <v>81</v>
      </c>
      <c r="E18" s="139" t="s">
        <v>234</v>
      </c>
      <c r="F18" s="139" t="s">
        <v>12</v>
      </c>
      <c r="G18" s="139" t="s">
        <v>76</v>
      </c>
      <c r="H18" s="139" t="s">
        <v>75</v>
      </c>
      <c r="I18" s="139"/>
      <c r="J18" s="139"/>
      <c r="K18" s="139"/>
      <c r="L18" s="139"/>
      <c r="M18" s="139">
        <v>34.952288680000002</v>
      </c>
      <c r="N18" s="139">
        <v>32.606013470000001</v>
      </c>
      <c r="O18" s="139">
        <v>25.107180830000001</v>
      </c>
      <c r="P18" s="139">
        <v>20.302984909999999</v>
      </c>
      <c r="Q18" s="139">
        <v>22.09</v>
      </c>
      <c r="R18" s="139">
        <v>21.081046870000002</v>
      </c>
      <c r="S18" s="139">
        <v>22.923426360000001</v>
      </c>
      <c r="T18" s="139">
        <v>21.617978900000001</v>
      </c>
      <c r="U18" s="139">
        <v>23.38322647</v>
      </c>
      <c r="V18" s="139">
        <v>22.104945570000002</v>
      </c>
      <c r="W18" s="139">
        <v>23.93067546</v>
      </c>
      <c r="X18" s="139">
        <v>22.469530760000001</v>
      </c>
      <c r="Y18" s="139">
        <v>24.015970679999999</v>
      </c>
      <c r="Z18" s="139">
        <v>22.867486979999999</v>
      </c>
      <c r="AA18" s="139">
        <v>24.185417789999999</v>
      </c>
      <c r="AB18" s="139">
        <v>23.1657954</v>
      </c>
      <c r="AC18" s="139">
        <v>24.221817720000001</v>
      </c>
      <c r="AD18" s="139">
        <v>23.275872759999999</v>
      </c>
      <c r="AE18" s="139">
        <v>24.187876710000001</v>
      </c>
      <c r="AF18" s="139">
        <v>23.408823819999999</v>
      </c>
      <c r="AG18" s="139">
        <v>24.09415881</v>
      </c>
      <c r="AH18" s="139">
        <v>23.49789831</v>
      </c>
      <c r="AI18" s="139">
        <v>24.018090650000001</v>
      </c>
      <c r="AJ18" s="139">
        <v>23.510996800000001</v>
      </c>
      <c r="AK18" s="139">
        <v>23.934038210000001</v>
      </c>
      <c r="AL18" s="139">
        <v>23.376499599999999</v>
      </c>
      <c r="AM18" s="139">
        <v>23.676184460000002</v>
      </c>
      <c r="AN18" s="139">
        <v>23.20415706</v>
      </c>
      <c r="AO18" s="139">
        <v>23.467979589999999</v>
      </c>
      <c r="AP18" s="139">
        <v>23.07106125</v>
      </c>
      <c r="AQ18" s="139">
        <v>23.14317848</v>
      </c>
      <c r="AR18" s="139">
        <v>22.766455310000001</v>
      </c>
      <c r="AS18" s="139">
        <v>22.827507000000001</v>
      </c>
      <c r="AT18" s="139">
        <v>23.230375349999999</v>
      </c>
      <c r="AU18" s="139">
        <v>23.586872280000001</v>
      </c>
      <c r="AV18" s="139">
        <v>23.986836870000001</v>
      </c>
      <c r="AW18" s="139">
        <v>24.345971559999999</v>
      </c>
      <c r="AX18" s="139">
        <v>24.753295290000001</v>
      </c>
      <c r="AY18" s="139">
        <v>25.130340159999999</v>
      </c>
      <c r="AZ18" s="139">
        <v>25.5445797</v>
      </c>
      <c r="BA18" s="139">
        <v>25.928629059999999</v>
      </c>
      <c r="BB18" s="139">
        <v>26.349385430000002</v>
      </c>
      <c r="BC18" s="139">
        <v>26.76043305</v>
      </c>
      <c r="BD18" s="139">
        <v>27.19737065</v>
      </c>
      <c r="BE18" s="139">
        <v>27.634529910000001</v>
      </c>
      <c r="BF18" s="139">
        <v>28.071844339999998</v>
      </c>
      <c r="BG18" s="139">
        <v>28.514256960000001</v>
      </c>
      <c r="BH18" s="139">
        <v>28.961634780000001</v>
      </c>
      <c r="BI18" s="139">
        <v>29.418810000000001</v>
      </c>
      <c r="BJ18" s="139">
        <v>29.880640100000001</v>
      </c>
      <c r="BK18" s="139">
        <v>30.351912939999998</v>
      </c>
      <c r="BL18" s="139">
        <v>30.827530339999999</v>
      </c>
      <c r="BM18" s="139">
        <v>31.312235820000001</v>
      </c>
      <c r="BN18" s="101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83" customFormat="1" ht="15" thickBot="1" x14ac:dyDescent="0.35">
      <c r="A19" s="137" t="s">
        <v>94</v>
      </c>
      <c r="B19" s="137" t="s">
        <v>40</v>
      </c>
      <c r="C19" s="137" t="s">
        <v>134</v>
      </c>
      <c r="D19" s="137" t="s">
        <v>81</v>
      </c>
      <c r="E19" s="137" t="s">
        <v>135</v>
      </c>
      <c r="F19" s="137" t="s">
        <v>12</v>
      </c>
      <c r="G19" s="137" t="s">
        <v>76</v>
      </c>
      <c r="H19" s="137" t="s">
        <v>75</v>
      </c>
      <c r="I19" s="137"/>
      <c r="J19" s="137"/>
      <c r="K19" s="137"/>
      <c r="L19" s="137"/>
      <c r="M19" s="138">
        <v>24.963000000000001</v>
      </c>
      <c r="N19" s="138">
        <v>26.060400000000001</v>
      </c>
      <c r="O19" s="138">
        <v>23.9178</v>
      </c>
      <c r="P19" s="138">
        <v>25.150500000000001</v>
      </c>
      <c r="Q19" s="138">
        <v>23.235399999999998</v>
      </c>
      <c r="R19" s="138">
        <v>24.3078</v>
      </c>
      <c r="S19" s="138">
        <v>24.508800000000001</v>
      </c>
      <c r="T19" s="138">
        <v>25.5672</v>
      </c>
      <c r="U19" s="138">
        <v>25.630099999999999</v>
      </c>
      <c r="V19" s="138">
        <v>26.8553</v>
      </c>
      <c r="W19" s="138">
        <v>27.122399999999999</v>
      </c>
      <c r="X19" s="138">
        <v>28.088899999999999</v>
      </c>
      <c r="Y19" s="138">
        <v>28.328900000000001</v>
      </c>
      <c r="Z19" s="138">
        <v>29.557200000000002</v>
      </c>
      <c r="AA19" s="138">
        <v>29.883900000000001</v>
      </c>
      <c r="AB19" s="138">
        <v>31.0686</v>
      </c>
      <c r="AC19" s="138">
        <v>31.4329</v>
      </c>
      <c r="AD19" s="138">
        <v>32.4495</v>
      </c>
      <c r="AE19" s="138">
        <v>32.9253</v>
      </c>
      <c r="AF19" s="138">
        <v>33.876399999999997</v>
      </c>
      <c r="AG19" s="138">
        <v>34.339399999999998</v>
      </c>
      <c r="AH19" s="138">
        <v>35.3521</v>
      </c>
      <c r="AI19" s="138">
        <v>35.880499999999998</v>
      </c>
      <c r="AJ19" s="138">
        <v>36.807699999999997</v>
      </c>
      <c r="AK19" s="138">
        <v>37.325200000000002</v>
      </c>
      <c r="AL19" s="138">
        <v>38.042499999999997</v>
      </c>
      <c r="AM19" s="138">
        <v>38.574800000000003</v>
      </c>
      <c r="AN19" s="138">
        <v>39.314300000000003</v>
      </c>
      <c r="AO19" s="138">
        <v>39.9131</v>
      </c>
      <c r="AP19" s="138">
        <v>40.6646</v>
      </c>
      <c r="AQ19" s="138">
        <v>41.1036</v>
      </c>
      <c r="AR19" s="138">
        <v>41.8416</v>
      </c>
      <c r="AS19" s="138">
        <v>42.318600000000004</v>
      </c>
      <c r="AT19" s="138">
        <v>43.506599999999999</v>
      </c>
      <c r="AU19" s="138">
        <v>44.2883</v>
      </c>
      <c r="AV19" s="138">
        <v>45.052799999999998</v>
      </c>
      <c r="AW19" s="138">
        <v>45.856699999999996</v>
      </c>
      <c r="AX19" s="138">
        <v>46.660499999999999</v>
      </c>
      <c r="AY19" s="138">
        <v>47.482599999999998</v>
      </c>
      <c r="AZ19" s="138">
        <v>48.264099999999999</v>
      </c>
      <c r="BA19" s="138">
        <v>49.0535</v>
      </c>
      <c r="BB19" s="138">
        <v>49.834099999999999</v>
      </c>
      <c r="BC19" s="138">
        <v>50.631999999999998</v>
      </c>
      <c r="BD19" s="138">
        <v>51.398600000000002</v>
      </c>
      <c r="BE19" s="138">
        <v>52.182499999999997</v>
      </c>
      <c r="BF19" s="138">
        <v>52.952100000000002</v>
      </c>
      <c r="BG19" s="138">
        <v>53.725900000000003</v>
      </c>
      <c r="BH19" s="138">
        <v>54.499299999999998</v>
      </c>
      <c r="BI19" s="138">
        <v>55.265599999999999</v>
      </c>
      <c r="BJ19" s="138">
        <v>56.010199999999998</v>
      </c>
      <c r="BK19" s="138">
        <v>56.761099999999999</v>
      </c>
      <c r="BL19" s="138">
        <v>57.506399999999999</v>
      </c>
      <c r="BM19" s="138">
        <v>58.229900000000001</v>
      </c>
      <c r="BN19" s="101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83" customFormat="1" ht="15" thickBot="1" x14ac:dyDescent="0.35">
      <c r="A20" s="139" t="s">
        <v>94</v>
      </c>
      <c r="B20" s="139" t="s">
        <v>40</v>
      </c>
      <c r="C20" s="139" t="s">
        <v>320</v>
      </c>
      <c r="D20" s="139" t="s">
        <v>81</v>
      </c>
      <c r="E20" s="139" t="s">
        <v>321</v>
      </c>
      <c r="F20" s="139" t="s">
        <v>12</v>
      </c>
      <c r="G20" s="139" t="s">
        <v>76</v>
      </c>
      <c r="H20" s="139" t="s">
        <v>75</v>
      </c>
      <c r="I20" s="139"/>
      <c r="J20" s="139"/>
      <c r="K20" s="139"/>
      <c r="L20" s="139"/>
      <c r="M20" s="139">
        <v>0.27453468800000003</v>
      </c>
      <c r="N20" s="139">
        <v>0.28255511900000002</v>
      </c>
      <c r="O20" s="139">
        <v>0.269804828</v>
      </c>
      <c r="P20" s="139">
        <v>0.31491248199999999</v>
      </c>
      <c r="Q20" s="139">
        <v>0.32</v>
      </c>
      <c r="R20" s="139">
        <v>0.33</v>
      </c>
      <c r="S20" s="139">
        <v>0.33</v>
      </c>
      <c r="T20" s="139">
        <v>0.35</v>
      </c>
      <c r="U20" s="139">
        <v>0.35</v>
      </c>
      <c r="V20" s="139">
        <v>0.37</v>
      </c>
      <c r="W20" s="139">
        <v>0.37</v>
      </c>
      <c r="X20" s="139">
        <v>0.38</v>
      </c>
      <c r="Y20" s="139">
        <v>0.39</v>
      </c>
      <c r="Z20" s="139">
        <v>0.4</v>
      </c>
      <c r="AA20" s="139">
        <v>0.41</v>
      </c>
      <c r="AB20" s="139">
        <v>0.42</v>
      </c>
      <c r="AC20" s="139">
        <v>0.43</v>
      </c>
      <c r="AD20" s="139">
        <v>0.44</v>
      </c>
      <c r="AE20" s="139">
        <v>0.45</v>
      </c>
      <c r="AF20" s="139">
        <v>0.46</v>
      </c>
      <c r="AG20" s="139">
        <v>0.47</v>
      </c>
      <c r="AH20" s="139">
        <v>0.48</v>
      </c>
      <c r="AI20" s="139">
        <v>0.49</v>
      </c>
      <c r="AJ20" s="139">
        <v>0.5</v>
      </c>
      <c r="AK20" s="139">
        <v>0.51</v>
      </c>
      <c r="AL20" s="139">
        <v>0.52</v>
      </c>
      <c r="AM20" s="139">
        <v>0.52</v>
      </c>
      <c r="AN20" s="139">
        <v>0.53</v>
      </c>
      <c r="AO20" s="139">
        <v>0.54</v>
      </c>
      <c r="AP20" s="139">
        <v>0.55000000000000004</v>
      </c>
      <c r="AQ20" s="139">
        <v>0.56000000000000005</v>
      </c>
      <c r="AR20" s="139">
        <v>0.56999999999999995</v>
      </c>
      <c r="AS20" s="139">
        <v>0.57999999999999996</v>
      </c>
      <c r="AT20" s="139">
        <v>0.59</v>
      </c>
      <c r="AU20" s="139">
        <v>0.59</v>
      </c>
      <c r="AV20" s="139">
        <v>0.6</v>
      </c>
      <c r="AW20" s="139">
        <v>0.61</v>
      </c>
      <c r="AX20" s="139">
        <v>0.62</v>
      </c>
      <c r="AY20" s="139">
        <v>0.63</v>
      </c>
      <c r="AZ20" s="139">
        <v>0.64</v>
      </c>
      <c r="BA20" s="139">
        <v>0.64</v>
      </c>
      <c r="BB20" s="139">
        <v>0.65</v>
      </c>
      <c r="BC20" s="139">
        <v>0.66</v>
      </c>
      <c r="BD20" s="139">
        <v>0.67</v>
      </c>
      <c r="BE20" s="139">
        <v>0.68</v>
      </c>
      <c r="BF20" s="139">
        <v>0.68</v>
      </c>
      <c r="BG20" s="139">
        <v>0.69</v>
      </c>
      <c r="BH20" s="139">
        <v>0.7</v>
      </c>
      <c r="BI20" s="139">
        <v>0.71</v>
      </c>
      <c r="BJ20" s="139">
        <v>0.71</v>
      </c>
      <c r="BK20" s="139">
        <v>0.72</v>
      </c>
      <c r="BL20" s="139">
        <v>0.73</v>
      </c>
      <c r="BM20" s="139">
        <v>0.73</v>
      </c>
      <c r="BN20" s="101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83" customFormat="1" ht="15" thickBot="1" x14ac:dyDescent="0.35">
      <c r="A21" s="101" t="s">
        <v>94</v>
      </c>
      <c r="B21" s="101" t="s">
        <v>40</v>
      </c>
      <c r="C21" s="101" t="s">
        <v>235</v>
      </c>
      <c r="D21" s="101" t="s">
        <v>81</v>
      </c>
      <c r="E21" s="101" t="s">
        <v>236</v>
      </c>
      <c r="F21" s="101" t="s">
        <v>12</v>
      </c>
      <c r="G21" s="101" t="s">
        <v>76</v>
      </c>
      <c r="H21" s="101" t="s">
        <v>75</v>
      </c>
      <c r="I21" s="101"/>
      <c r="J21" s="101"/>
      <c r="K21" s="101"/>
      <c r="L21" s="101"/>
      <c r="M21" s="101">
        <v>2.3911177970000002</v>
      </c>
      <c r="N21" s="101">
        <v>2.397757151</v>
      </c>
      <c r="O21" s="101">
        <v>2.240690061</v>
      </c>
      <c r="P21" s="101">
        <v>2.3810967559999998</v>
      </c>
      <c r="Q21" s="101">
        <v>2.4</v>
      </c>
      <c r="R21" s="101">
        <v>2.5017170000000002</v>
      </c>
      <c r="S21" s="101">
        <v>2.5130490000000001</v>
      </c>
      <c r="T21" s="101">
        <v>2.6135999999999999</v>
      </c>
      <c r="U21" s="101">
        <v>2.5660799999999999</v>
      </c>
      <c r="V21" s="101">
        <v>2.6425800000000002</v>
      </c>
      <c r="W21" s="101">
        <v>2.61144</v>
      </c>
      <c r="X21" s="101">
        <v>2.6530200000000002</v>
      </c>
      <c r="Y21" s="101">
        <v>2.6190000000000002</v>
      </c>
      <c r="Z21" s="101">
        <v>2.6751999999999998</v>
      </c>
      <c r="AA21" s="101">
        <v>2.6402000000000001</v>
      </c>
      <c r="AB21" s="101">
        <v>2.6796000000000002</v>
      </c>
      <c r="AC21" s="101">
        <v>2.6486000000000001</v>
      </c>
      <c r="AD21" s="101">
        <v>2.6640000000000001</v>
      </c>
      <c r="AE21" s="101">
        <v>2.6364000000000001</v>
      </c>
      <c r="AF21" s="101">
        <v>2.6448</v>
      </c>
      <c r="AG21" s="101">
        <v>2.6122000000000001</v>
      </c>
      <c r="AH21" s="101">
        <v>2.6208</v>
      </c>
      <c r="AI21" s="101">
        <v>2.5830000000000002</v>
      </c>
      <c r="AJ21" s="101">
        <v>2.5930800000000001</v>
      </c>
      <c r="AK21" s="101">
        <v>2.5804800000000001</v>
      </c>
      <c r="AL21" s="101">
        <v>2.5727799999999998</v>
      </c>
      <c r="AM21" s="101">
        <v>2.5566800000000001</v>
      </c>
      <c r="AN21" s="101">
        <v>2.5451999999999999</v>
      </c>
      <c r="AO21" s="101">
        <v>2.5646399999999998</v>
      </c>
      <c r="AP21" s="101">
        <v>2.58324</v>
      </c>
      <c r="AQ21" s="101">
        <v>2.5887600000000002</v>
      </c>
      <c r="AR21" s="101">
        <v>2.6057999999999999</v>
      </c>
      <c r="AS21" s="101">
        <v>2.61</v>
      </c>
      <c r="AT21" s="101">
        <v>2.4051833920000001</v>
      </c>
      <c r="AU21" s="101">
        <v>2.3638031879999999</v>
      </c>
      <c r="AV21" s="101">
        <v>2.3204464310000001</v>
      </c>
      <c r="AW21" s="101">
        <v>2.2800482899999999</v>
      </c>
      <c r="AX21" s="101">
        <v>2.2325737120000002</v>
      </c>
      <c r="AY21" s="101">
        <v>2.1877283250000001</v>
      </c>
      <c r="AZ21" s="101">
        <v>2.1361359279999999</v>
      </c>
      <c r="BA21" s="101">
        <v>2.0825669759999998</v>
      </c>
      <c r="BB21" s="101">
        <v>2.0270214709999999</v>
      </c>
      <c r="BC21" s="101">
        <v>1.9694994130000001</v>
      </c>
      <c r="BD21" s="101">
        <v>1.9100007999999999</v>
      </c>
      <c r="BE21" s="101">
        <v>1.848525634</v>
      </c>
      <c r="BF21" s="101">
        <v>1.7850739149999999</v>
      </c>
      <c r="BG21" s="101">
        <v>1.7196456410000001</v>
      </c>
      <c r="BH21" s="101">
        <v>1.652240814</v>
      </c>
      <c r="BI21" s="101">
        <v>1.579900818</v>
      </c>
      <c r="BJ21" s="101">
        <v>1.508707596</v>
      </c>
      <c r="BK21" s="101">
        <v>1.4329086310000001</v>
      </c>
      <c r="BL21" s="101">
        <v>1.355462537</v>
      </c>
      <c r="BM21" s="101">
        <v>1.27866908</v>
      </c>
      <c r="BN21" s="10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83" customFormat="1" ht="15" thickBot="1" x14ac:dyDescent="0.35">
      <c r="A22" s="139" t="s">
        <v>94</v>
      </c>
      <c r="B22" s="139" t="s">
        <v>40</v>
      </c>
      <c r="C22" s="139" t="s">
        <v>237</v>
      </c>
      <c r="D22" s="139" t="s">
        <v>81</v>
      </c>
      <c r="E22" s="139" t="s">
        <v>238</v>
      </c>
      <c r="F22" s="139" t="s">
        <v>12</v>
      </c>
      <c r="G22" s="139" t="s">
        <v>76</v>
      </c>
      <c r="H22" s="139" t="s">
        <v>75</v>
      </c>
      <c r="I22" s="139"/>
      <c r="J22" s="139"/>
      <c r="K22" s="139"/>
      <c r="L22" s="139"/>
      <c r="M22" s="139">
        <v>5.736839035</v>
      </c>
      <c r="N22" s="139">
        <v>4.7138772869999999</v>
      </c>
      <c r="O22" s="139">
        <v>4.5998940529999999</v>
      </c>
      <c r="P22" s="139">
        <v>4.3899411639999997</v>
      </c>
      <c r="Q22" s="139">
        <v>4.42</v>
      </c>
      <c r="R22" s="139">
        <v>4.5738000000000003</v>
      </c>
      <c r="S22" s="139">
        <v>4.5667999999999997</v>
      </c>
      <c r="T22" s="139">
        <v>4.7141999999999999</v>
      </c>
      <c r="U22" s="139">
        <v>4.6654600000000004</v>
      </c>
      <c r="V22" s="139">
        <v>4.8246000000000002</v>
      </c>
      <c r="W22" s="139">
        <v>4.8101000000000003</v>
      </c>
      <c r="X22" s="139">
        <v>4.9142599999999996</v>
      </c>
      <c r="Y22" s="139">
        <v>4.8867000000000003</v>
      </c>
      <c r="Z22" s="139">
        <v>5.0265599999999999</v>
      </c>
      <c r="AA22" s="139">
        <v>5.0009399999999999</v>
      </c>
      <c r="AB22" s="139">
        <v>5.11252</v>
      </c>
      <c r="AC22" s="139">
        <v>5.0898399999999997</v>
      </c>
      <c r="AD22" s="139">
        <v>5.1660000000000004</v>
      </c>
      <c r="AE22" s="139">
        <v>5.1667199999999998</v>
      </c>
      <c r="AF22" s="139">
        <v>5.2387199999999998</v>
      </c>
      <c r="AG22" s="139">
        <v>5.2340400000000002</v>
      </c>
      <c r="AH22" s="139">
        <v>5.3064</v>
      </c>
      <c r="AI22" s="139">
        <v>5.3040000000000003</v>
      </c>
      <c r="AJ22" s="139">
        <v>5.3669000000000002</v>
      </c>
      <c r="AK22" s="139">
        <v>5.3731999999999998</v>
      </c>
      <c r="AL22" s="139">
        <v>5.4074999999999998</v>
      </c>
      <c r="AM22" s="139">
        <v>5.4093999999999998</v>
      </c>
      <c r="AN22" s="139">
        <v>5.4385000000000003</v>
      </c>
      <c r="AO22" s="139">
        <v>5.4806800000000004</v>
      </c>
      <c r="AP22" s="139">
        <v>5.5357799999999999</v>
      </c>
      <c r="AQ22" s="139">
        <v>5.5464799999999999</v>
      </c>
      <c r="AR22" s="139">
        <v>5.5985800000000001</v>
      </c>
      <c r="AS22" s="139">
        <v>5.6139999999999999</v>
      </c>
      <c r="AT22" s="139">
        <v>5.4324295569999999</v>
      </c>
      <c r="AU22" s="139">
        <v>5.4176488669999996</v>
      </c>
      <c r="AV22" s="139">
        <v>5.3936954190000002</v>
      </c>
      <c r="AW22" s="139">
        <v>5.373540985</v>
      </c>
      <c r="AX22" s="139">
        <v>5.3506425120000003</v>
      </c>
      <c r="AY22" s="139">
        <v>5.3250000000000002</v>
      </c>
      <c r="AZ22" s="139">
        <v>5.2906420689999996</v>
      </c>
      <c r="BA22" s="139">
        <v>5.2596258130000004</v>
      </c>
      <c r="BB22" s="139">
        <v>5.2201228080000002</v>
      </c>
      <c r="BC22" s="139">
        <v>5.1837328080000002</v>
      </c>
      <c r="BD22" s="139">
        <v>5.13357069</v>
      </c>
      <c r="BE22" s="139">
        <v>5.086521576</v>
      </c>
      <c r="BF22" s="139">
        <v>5.0369570939999999</v>
      </c>
      <c r="BG22" s="139">
        <v>4.9848772410000004</v>
      </c>
      <c r="BH22" s="139">
        <v>4.92522532</v>
      </c>
      <c r="BI22" s="139">
        <v>4.8682290640000003</v>
      </c>
      <c r="BJ22" s="139">
        <v>4.8038894089999999</v>
      </c>
      <c r="BK22" s="139">
        <v>4.7372630539999996</v>
      </c>
      <c r="BL22" s="139">
        <v>4.6683500000000002</v>
      </c>
      <c r="BM22" s="139">
        <v>4.5926652219999999</v>
      </c>
      <c r="BN22" s="101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3">
      <c r="A23" s="139" t="s">
        <v>94</v>
      </c>
      <c r="B23" s="139" t="s">
        <v>40</v>
      </c>
      <c r="C23" s="139" t="s">
        <v>318</v>
      </c>
      <c r="D23" s="139" t="s">
        <v>81</v>
      </c>
      <c r="E23" s="139" t="s">
        <v>319</v>
      </c>
      <c r="F23" s="139" t="s">
        <v>12</v>
      </c>
      <c r="G23" s="139" t="s">
        <v>76</v>
      </c>
      <c r="H23" s="139" t="s">
        <v>75</v>
      </c>
      <c r="I23" s="139"/>
      <c r="J23" s="139"/>
      <c r="K23" s="139"/>
      <c r="L23" s="139"/>
      <c r="M23" s="139">
        <v>9.9128536000000003E-2</v>
      </c>
      <c r="N23" s="139">
        <v>0.12304462300000001</v>
      </c>
      <c r="O23" s="139">
        <v>3.4599036E-2</v>
      </c>
      <c r="P23" s="139">
        <v>0.23700357599999999</v>
      </c>
      <c r="Q23" s="139">
        <v>0.24</v>
      </c>
      <c r="R23" s="139">
        <v>0.25</v>
      </c>
      <c r="S23" s="139">
        <v>0.25</v>
      </c>
      <c r="T23" s="139">
        <v>0.26</v>
      </c>
      <c r="U23" s="139">
        <v>0.26</v>
      </c>
      <c r="V23" s="139">
        <v>0.28000000000000003</v>
      </c>
      <c r="W23" s="139">
        <v>0.28000000000000003</v>
      </c>
      <c r="X23" s="139">
        <v>0.28999999999999998</v>
      </c>
      <c r="Y23" s="139">
        <v>0.28999999999999998</v>
      </c>
      <c r="Z23" s="139">
        <v>0.3</v>
      </c>
      <c r="AA23" s="139">
        <v>0.31</v>
      </c>
      <c r="AB23" s="139">
        <v>0.32</v>
      </c>
      <c r="AC23" s="139">
        <v>0.32</v>
      </c>
      <c r="AD23" s="139">
        <v>0.33</v>
      </c>
      <c r="AE23" s="139">
        <v>0.34</v>
      </c>
      <c r="AF23" s="139">
        <v>0.35</v>
      </c>
      <c r="AG23" s="139">
        <v>0.35</v>
      </c>
      <c r="AH23" s="139">
        <v>0.36</v>
      </c>
      <c r="AI23" s="139">
        <v>0.37</v>
      </c>
      <c r="AJ23" s="139">
        <v>0.38</v>
      </c>
      <c r="AK23" s="139">
        <v>0.38</v>
      </c>
      <c r="AL23" s="139">
        <v>0.39</v>
      </c>
      <c r="AM23" s="139">
        <v>0.39</v>
      </c>
      <c r="AN23" s="139">
        <v>0.4</v>
      </c>
      <c r="AO23" s="139">
        <v>0.41</v>
      </c>
      <c r="AP23" s="139">
        <v>0.42</v>
      </c>
      <c r="AQ23" s="139">
        <v>0.42</v>
      </c>
      <c r="AR23" s="139">
        <v>0.43</v>
      </c>
      <c r="AS23" s="139">
        <v>0.43</v>
      </c>
      <c r="AT23" s="139">
        <v>0.44</v>
      </c>
      <c r="AU23" s="139">
        <v>0.45</v>
      </c>
      <c r="AV23" s="139">
        <v>0.45</v>
      </c>
      <c r="AW23" s="139">
        <v>0.46</v>
      </c>
      <c r="AX23" s="139">
        <v>0.47</v>
      </c>
      <c r="AY23" s="139">
        <v>0.47</v>
      </c>
      <c r="AZ23" s="139">
        <v>0.48</v>
      </c>
      <c r="BA23" s="139">
        <v>0.48</v>
      </c>
      <c r="BB23" s="139">
        <v>0.49</v>
      </c>
      <c r="BC23" s="139">
        <v>0.5</v>
      </c>
      <c r="BD23" s="139">
        <v>0.5</v>
      </c>
      <c r="BE23" s="139">
        <v>0.51</v>
      </c>
      <c r="BF23" s="139">
        <v>0.51</v>
      </c>
      <c r="BG23" s="139">
        <v>0.52</v>
      </c>
      <c r="BH23" s="139">
        <v>0.53</v>
      </c>
      <c r="BI23" s="139">
        <v>0.53</v>
      </c>
      <c r="BJ23" s="139">
        <v>0.54</v>
      </c>
      <c r="BK23" s="139">
        <v>0.54</v>
      </c>
      <c r="BL23" s="139">
        <v>0.55000000000000004</v>
      </c>
      <c r="BM23" s="139">
        <v>0.55000000000000004</v>
      </c>
      <c r="BN23" s="101"/>
    </row>
    <row r="24" spans="1:93" s="83" customFormat="1" ht="15" thickBot="1" x14ac:dyDescent="0.35">
      <c r="A24" s="137" t="s">
        <v>94</v>
      </c>
      <c r="B24" s="137" t="s">
        <v>40</v>
      </c>
      <c r="C24" s="137" t="s">
        <v>132</v>
      </c>
      <c r="D24" s="137" t="s">
        <v>81</v>
      </c>
      <c r="E24" s="137" t="s">
        <v>133</v>
      </c>
      <c r="F24" s="137" t="s">
        <v>12</v>
      </c>
      <c r="G24" s="137" t="s">
        <v>76</v>
      </c>
      <c r="H24" s="137" t="s">
        <v>75</v>
      </c>
      <c r="I24" s="137"/>
      <c r="J24" s="137"/>
      <c r="K24" s="137"/>
      <c r="L24" s="137"/>
      <c r="M24" s="138">
        <v>0</v>
      </c>
      <c r="N24" s="138">
        <v>0</v>
      </c>
      <c r="O24" s="138">
        <v>0</v>
      </c>
      <c r="P24" s="138">
        <v>0</v>
      </c>
      <c r="Q24" s="137">
        <v>0</v>
      </c>
      <c r="R24" s="137">
        <v>4.07E-2</v>
      </c>
      <c r="S24" s="137">
        <v>8.1799999999999998E-2</v>
      </c>
      <c r="T24" s="137">
        <v>0.1258</v>
      </c>
      <c r="U24" s="137">
        <v>0.1847</v>
      </c>
      <c r="V24" s="137">
        <v>0.2465</v>
      </c>
      <c r="W24" s="137">
        <v>0.30909999999999999</v>
      </c>
      <c r="X24" s="137">
        <v>0.37059999999999998</v>
      </c>
      <c r="Y24" s="137">
        <v>0.43330000000000002</v>
      </c>
      <c r="Z24" s="137">
        <v>0.51370000000000005</v>
      </c>
      <c r="AA24" s="137">
        <v>0.59160000000000001</v>
      </c>
      <c r="AB24" s="137">
        <v>0.67259999999999998</v>
      </c>
      <c r="AC24" s="137">
        <v>0.751</v>
      </c>
      <c r="AD24" s="137">
        <v>0.83079999999999998</v>
      </c>
      <c r="AE24" s="137">
        <v>0.90149999999999997</v>
      </c>
      <c r="AF24" s="137">
        <v>0.97189999999999999</v>
      </c>
      <c r="AG24" s="137">
        <v>1.0441</v>
      </c>
      <c r="AH24" s="137">
        <v>1.1218999999999999</v>
      </c>
      <c r="AI24" s="137">
        <v>1.1996</v>
      </c>
      <c r="AJ24" s="137">
        <v>1.2639</v>
      </c>
      <c r="AK24" s="137">
        <v>1.3291999999999999</v>
      </c>
      <c r="AL24" s="137">
        <v>1.3939999999999999</v>
      </c>
      <c r="AM24" s="137">
        <v>1.4656</v>
      </c>
      <c r="AN24" s="137">
        <v>1.5383</v>
      </c>
      <c r="AO24" s="137">
        <v>1.6033999999999999</v>
      </c>
      <c r="AP24" s="137">
        <v>1.6660999999999999</v>
      </c>
      <c r="AQ24" s="137">
        <v>1.7298</v>
      </c>
      <c r="AR24" s="137">
        <v>1.7979000000000001</v>
      </c>
      <c r="AS24" s="137">
        <v>1.8652</v>
      </c>
      <c r="AT24" s="137">
        <v>1.9809000000000001</v>
      </c>
      <c r="AU24" s="137">
        <v>2.0998999999999999</v>
      </c>
      <c r="AV24" s="137">
        <v>2.2231999999999998</v>
      </c>
      <c r="AW24" s="137">
        <v>2.3513999999999999</v>
      </c>
      <c r="AX24" s="137">
        <v>2.4864000000000002</v>
      </c>
      <c r="AY24" s="137">
        <v>2.6252</v>
      </c>
      <c r="AZ24" s="137">
        <v>2.7690000000000001</v>
      </c>
      <c r="BA24" s="137">
        <v>2.9146000000000001</v>
      </c>
      <c r="BB24" s="137">
        <v>3.07</v>
      </c>
      <c r="BC24" s="137">
        <v>3.2267000000000001</v>
      </c>
      <c r="BD24" s="137">
        <v>3.3919000000000001</v>
      </c>
      <c r="BE24" s="137">
        <v>3.5585</v>
      </c>
      <c r="BF24" s="137">
        <v>3.7339000000000002</v>
      </c>
      <c r="BG24" s="137">
        <v>3.9106000000000001</v>
      </c>
      <c r="BH24" s="137">
        <v>4.0938999999999997</v>
      </c>
      <c r="BI24" s="137">
        <v>4.2811000000000003</v>
      </c>
      <c r="BJ24" s="137">
        <v>4.4774000000000003</v>
      </c>
      <c r="BK24" s="137">
        <v>4.6755000000000004</v>
      </c>
      <c r="BL24" s="137">
        <v>4.883</v>
      </c>
      <c r="BM24" s="137">
        <v>5.0979000000000001</v>
      </c>
      <c r="BN24" s="101"/>
    </row>
    <row r="25" spans="1:93" s="83" customFormat="1" ht="15" thickBot="1" x14ac:dyDescent="0.35">
      <c r="A25" s="139" t="s">
        <v>94</v>
      </c>
      <c r="B25" s="139" t="s">
        <v>40</v>
      </c>
      <c r="C25" s="139" t="s">
        <v>239</v>
      </c>
      <c r="D25" s="139" t="s">
        <v>81</v>
      </c>
      <c r="E25" s="139" t="s">
        <v>240</v>
      </c>
      <c r="F25" s="139" t="s">
        <v>12</v>
      </c>
      <c r="G25" s="139" t="s">
        <v>76</v>
      </c>
      <c r="H25" s="139" t="s">
        <v>75</v>
      </c>
      <c r="I25" s="139"/>
      <c r="J25" s="139"/>
      <c r="K25" s="139"/>
      <c r="L25" s="139"/>
      <c r="M25" s="139">
        <v>1.0525426410000001</v>
      </c>
      <c r="N25" s="139">
        <v>1.1384701150000001</v>
      </c>
      <c r="O25" s="139">
        <v>0.93313629899999995</v>
      </c>
      <c r="P25" s="139">
        <v>1.09661806</v>
      </c>
      <c r="Q25" s="139">
        <v>1.1299999999999999</v>
      </c>
      <c r="R25" s="139">
        <v>1.1676599999999999</v>
      </c>
      <c r="S25" s="139">
        <v>1.1963999999999999</v>
      </c>
      <c r="T25" s="139">
        <v>1.2238500000000001</v>
      </c>
      <c r="U25" s="139">
        <v>1.24488</v>
      </c>
      <c r="V25" s="139">
        <v>1.26549</v>
      </c>
      <c r="W25" s="139">
        <v>1.2856799999999999</v>
      </c>
      <c r="X25" s="139">
        <v>1.2861100000000001</v>
      </c>
      <c r="Y25" s="139">
        <v>1.296</v>
      </c>
      <c r="Z25" s="139">
        <v>1.31376</v>
      </c>
      <c r="AA25" s="139">
        <v>1.3216000000000001</v>
      </c>
      <c r="AB25" s="139">
        <v>1.3291200000000001</v>
      </c>
      <c r="AC25" s="139">
        <v>1.33632</v>
      </c>
      <c r="AD25" s="139">
        <v>1.3431999999999999</v>
      </c>
      <c r="AE25" s="139">
        <v>1.3497600000000001</v>
      </c>
      <c r="AF25" s="139">
        <v>1.3560000000000001</v>
      </c>
      <c r="AG25" s="139">
        <v>1.36192</v>
      </c>
      <c r="AH25" s="139">
        <v>1.3764000000000001</v>
      </c>
      <c r="AI25" s="139">
        <v>1.3904000000000001</v>
      </c>
      <c r="AJ25" s="139">
        <v>1.4103600000000001</v>
      </c>
      <c r="AK25" s="139">
        <v>1.43008</v>
      </c>
      <c r="AL25" s="139">
        <v>1.44956</v>
      </c>
      <c r="AM25" s="139">
        <v>1.4688000000000001</v>
      </c>
      <c r="AN25" s="139">
        <v>1.4964</v>
      </c>
      <c r="AO25" s="139">
        <v>1.5272399999999999</v>
      </c>
      <c r="AP25" s="139">
        <v>1.55792</v>
      </c>
      <c r="AQ25" s="139">
        <v>1.5884400000000001</v>
      </c>
      <c r="AR25" s="139">
        <v>1.6188</v>
      </c>
      <c r="AS25" s="139">
        <v>1.649</v>
      </c>
      <c r="AT25" s="139">
        <v>1.668878503</v>
      </c>
      <c r="AU25" s="139">
        <v>1.679829083</v>
      </c>
      <c r="AV25" s="139">
        <v>1.698637776</v>
      </c>
      <c r="AW25" s="139">
        <v>1.716875903</v>
      </c>
      <c r="AX25" s="139">
        <v>1.742686862</v>
      </c>
      <c r="AY25" s="139">
        <v>1.759712538</v>
      </c>
      <c r="AZ25" s="139">
        <v>1.784168403</v>
      </c>
      <c r="BA25" s="139">
        <v>1.7999816280000001</v>
      </c>
      <c r="BB25" s="139">
        <v>1.8230824000000001</v>
      </c>
      <c r="BC25" s="139">
        <v>1.845469966</v>
      </c>
      <c r="BD25" s="139">
        <v>1.8671443240000001</v>
      </c>
      <c r="BE25" s="139">
        <v>1.888105476</v>
      </c>
      <c r="BF25" s="139">
        <v>1.9083534209999999</v>
      </c>
      <c r="BG25" s="139">
        <v>1.9278881590000001</v>
      </c>
      <c r="BH25" s="139">
        <v>1.94670969</v>
      </c>
      <c r="BI25" s="139">
        <v>1.964818014</v>
      </c>
      <c r="BJ25" s="139">
        <v>1.989500679</v>
      </c>
      <c r="BK25" s="139">
        <v>2.0061112689999998</v>
      </c>
      <c r="BL25" s="139">
        <v>2.0291535590000001</v>
      </c>
      <c r="BM25" s="139">
        <v>2.0513400000000002</v>
      </c>
      <c r="BN25" s="101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83" customFormat="1" ht="15" thickBot="1" x14ac:dyDescent="0.35">
      <c r="A26" s="139" t="s">
        <v>94</v>
      </c>
      <c r="B26" s="139" t="s">
        <v>40</v>
      </c>
      <c r="C26" s="139" t="s">
        <v>241</v>
      </c>
      <c r="D26" s="139" t="s">
        <v>81</v>
      </c>
      <c r="E26" s="139" t="s">
        <v>242</v>
      </c>
      <c r="F26" s="139" t="s">
        <v>12</v>
      </c>
      <c r="G26" s="139" t="s">
        <v>76</v>
      </c>
      <c r="H26" s="139" t="s">
        <v>75</v>
      </c>
      <c r="I26" s="139"/>
      <c r="J26" s="139"/>
      <c r="K26" s="139"/>
      <c r="L26" s="139"/>
      <c r="M26" s="139">
        <v>4.76307583</v>
      </c>
      <c r="N26" s="139">
        <v>5.2140192619999999</v>
      </c>
      <c r="O26" s="139">
        <v>4.8432446410000001</v>
      </c>
      <c r="P26" s="139">
        <v>5.4102095820000002</v>
      </c>
      <c r="Q26" s="139">
        <v>5.6</v>
      </c>
      <c r="R26" s="139">
        <v>5.7214080000000003</v>
      </c>
      <c r="S26" s="139">
        <v>5.8609980000000004</v>
      </c>
      <c r="T26" s="139">
        <v>5.9584000000000001</v>
      </c>
      <c r="U26" s="139">
        <v>6.0263999999999998</v>
      </c>
      <c r="V26" s="139">
        <v>6.1310399999999996</v>
      </c>
      <c r="W26" s="139">
        <v>6.20444</v>
      </c>
      <c r="X26" s="139">
        <v>6.2378400000000003</v>
      </c>
      <c r="Y26" s="139">
        <v>6.2698</v>
      </c>
      <c r="Z26" s="139">
        <v>6.3333000000000004</v>
      </c>
      <c r="AA26" s="139">
        <v>6.3479999999999999</v>
      </c>
      <c r="AB26" s="139">
        <v>6.3882000000000003</v>
      </c>
      <c r="AC26" s="139">
        <v>6.39</v>
      </c>
      <c r="AD26" s="139">
        <v>6.3990999999999998</v>
      </c>
      <c r="AE26" s="139">
        <v>6.4386000000000001</v>
      </c>
      <c r="AF26" s="139">
        <v>6.4676</v>
      </c>
      <c r="AG26" s="139">
        <v>6.50366</v>
      </c>
      <c r="AH26" s="139">
        <v>6.5636999999999999</v>
      </c>
      <c r="AI26" s="139">
        <v>6.6130000000000004</v>
      </c>
      <c r="AJ26" s="139">
        <v>6.69292</v>
      </c>
      <c r="AK26" s="139">
        <v>6.7710400000000002</v>
      </c>
      <c r="AL26" s="139">
        <v>6.8390399999999998</v>
      </c>
      <c r="AM26" s="139">
        <v>6.9383999999999997</v>
      </c>
      <c r="AN26" s="139">
        <v>7.0274000000000001</v>
      </c>
      <c r="AO26" s="139">
        <v>7.1644800000000002</v>
      </c>
      <c r="AP26" s="139">
        <v>7.2836400000000001</v>
      </c>
      <c r="AQ26" s="139">
        <v>7.4012799999999999</v>
      </c>
      <c r="AR26" s="139">
        <v>7.53348</v>
      </c>
      <c r="AS26" s="139">
        <v>7.6559999999999997</v>
      </c>
      <c r="AT26" s="139">
        <v>7.7172949769999999</v>
      </c>
      <c r="AU26" s="139">
        <v>7.7833665779999999</v>
      </c>
      <c r="AV26" s="139">
        <v>7.8462148039999997</v>
      </c>
      <c r="AW26" s="139">
        <v>7.9135003519999998</v>
      </c>
      <c r="AX26" s="139">
        <v>7.9849687449999998</v>
      </c>
      <c r="AY26" s="139">
        <v>8.0603655070000002</v>
      </c>
      <c r="AZ26" s="139">
        <v>8.1320299390000006</v>
      </c>
      <c r="BA26" s="139">
        <v>8.1999620409999991</v>
      </c>
      <c r="BB26" s="139">
        <v>8.2786349529999992</v>
      </c>
      <c r="BC26" s="139">
        <v>8.3460844890000008</v>
      </c>
      <c r="BD26" s="139">
        <v>8.4237658799999995</v>
      </c>
      <c r="BE26" s="139">
        <v>8.4902238959999998</v>
      </c>
      <c r="BF26" s="139">
        <v>8.5664048130000001</v>
      </c>
      <c r="BG26" s="139">
        <v>8.6313623540000002</v>
      </c>
      <c r="BH26" s="139">
        <v>8.6988062270000004</v>
      </c>
      <c r="BI26" s="139">
        <v>8.7618391649999996</v>
      </c>
      <c r="BJ26" s="139">
        <v>8.8270191330000003</v>
      </c>
      <c r="BK26" s="139">
        <v>8.8876185149999998</v>
      </c>
      <c r="BL26" s="139">
        <v>8.9500256230000002</v>
      </c>
      <c r="BM26" s="139">
        <v>9.0139859799999993</v>
      </c>
      <c r="BN26" s="101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s="83" customFormat="1" ht="15" thickBot="1" x14ac:dyDescent="0.35">
      <c r="A27" s="137" t="s">
        <v>144</v>
      </c>
      <c r="B27" s="137" t="s">
        <v>40</v>
      </c>
      <c r="C27" s="137" t="s">
        <v>138</v>
      </c>
      <c r="D27" s="137" t="s">
        <v>81</v>
      </c>
      <c r="E27" s="137" t="s">
        <v>139</v>
      </c>
      <c r="F27" s="137" t="s">
        <v>12</v>
      </c>
      <c r="G27" s="137" t="s">
        <v>76</v>
      </c>
      <c r="H27" s="137" t="s">
        <v>75</v>
      </c>
      <c r="I27" s="140"/>
      <c r="J27" s="140"/>
      <c r="K27" s="140"/>
      <c r="L27" s="140"/>
      <c r="M27" s="138">
        <v>26.624199999999998</v>
      </c>
      <c r="N27" s="138">
        <v>27.545100000000001</v>
      </c>
      <c r="O27" s="138">
        <v>29.009599999999999</v>
      </c>
      <c r="P27" s="138">
        <v>28.635000000000002</v>
      </c>
      <c r="Q27" s="138">
        <v>24.754000000000001</v>
      </c>
      <c r="R27" s="138">
        <v>24.5868</v>
      </c>
      <c r="S27" s="138">
        <v>24.684100000000001</v>
      </c>
      <c r="T27" s="138">
        <v>24.703199999999999</v>
      </c>
      <c r="U27" s="138">
        <v>25.826599999999999</v>
      </c>
      <c r="V27" s="138">
        <v>26.962199999999999</v>
      </c>
      <c r="W27" s="138">
        <v>28.106000000000002</v>
      </c>
      <c r="X27" s="138">
        <v>29.2638</v>
      </c>
      <c r="Y27" s="138">
        <v>30.4312</v>
      </c>
      <c r="Z27" s="138">
        <v>31.667899999999999</v>
      </c>
      <c r="AA27" s="138">
        <v>32.909199999999998</v>
      </c>
      <c r="AB27" s="138">
        <v>34.156999999999996</v>
      </c>
      <c r="AC27" s="138">
        <v>35.401800000000001</v>
      </c>
      <c r="AD27" s="138">
        <v>36.646500000000003</v>
      </c>
      <c r="AE27" s="138">
        <v>37.9407</v>
      </c>
      <c r="AF27" s="138">
        <v>39.242600000000003</v>
      </c>
      <c r="AG27" s="138">
        <v>40.556600000000003</v>
      </c>
      <c r="AH27" s="138">
        <v>41.8797</v>
      </c>
      <c r="AI27" s="138">
        <v>43.210900000000002</v>
      </c>
      <c r="AJ27" s="138">
        <v>44.246000000000002</v>
      </c>
      <c r="AK27" s="138">
        <v>45.279699999999998</v>
      </c>
      <c r="AL27" s="138">
        <v>46.318300000000001</v>
      </c>
      <c r="AM27" s="138">
        <v>47.358199999999997</v>
      </c>
      <c r="AN27" s="138">
        <v>48.398600000000002</v>
      </c>
      <c r="AO27" s="138">
        <v>49.360500000000002</v>
      </c>
      <c r="AP27" s="138">
        <v>50.320999999999998</v>
      </c>
      <c r="AQ27" s="138">
        <v>51.279800000000002</v>
      </c>
      <c r="AR27" s="138">
        <v>52.231999999999999</v>
      </c>
      <c r="AS27" s="138">
        <v>53.186100000000003</v>
      </c>
      <c r="AT27" s="138">
        <v>53.566299999999998</v>
      </c>
      <c r="AU27" s="138">
        <v>53.938600000000001</v>
      </c>
      <c r="AV27" s="138">
        <v>54.304200000000002</v>
      </c>
      <c r="AW27" s="138">
        <v>54.645899999999997</v>
      </c>
      <c r="AX27" s="138">
        <v>54.991399999999999</v>
      </c>
      <c r="AY27" s="138">
        <v>55.317599999999999</v>
      </c>
      <c r="AZ27" s="138">
        <v>55.632199999999997</v>
      </c>
      <c r="BA27" s="138">
        <v>55.942700000000002</v>
      </c>
      <c r="BB27" s="138">
        <v>56.236800000000002</v>
      </c>
      <c r="BC27" s="138">
        <v>56.515999999999998</v>
      </c>
      <c r="BD27" s="138">
        <v>56.7864</v>
      </c>
      <c r="BE27" s="138">
        <v>57.052500000000002</v>
      </c>
      <c r="BF27" s="138">
        <v>57.294199999999996</v>
      </c>
      <c r="BG27" s="138">
        <v>57.528599999999997</v>
      </c>
      <c r="BH27" s="138">
        <v>57.753799999999998</v>
      </c>
      <c r="BI27" s="138">
        <v>57.959200000000003</v>
      </c>
      <c r="BJ27" s="138">
        <v>58.155299999999997</v>
      </c>
      <c r="BK27" s="138">
        <v>58.336300000000001</v>
      </c>
      <c r="BL27" s="138">
        <v>58.507800000000003</v>
      </c>
      <c r="BM27" s="138">
        <v>58.661999999999999</v>
      </c>
      <c r="BN27" s="101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</row>
    <row r="28" spans="1:93" s="83" customFormat="1" ht="15" thickBot="1" x14ac:dyDescent="0.35">
      <c r="A28" s="139" t="s">
        <v>144</v>
      </c>
      <c r="B28" s="139" t="s">
        <v>40</v>
      </c>
      <c r="C28" s="139" t="s">
        <v>209</v>
      </c>
      <c r="D28" s="139" t="s">
        <v>81</v>
      </c>
      <c r="E28" s="139" t="s">
        <v>210</v>
      </c>
      <c r="F28" s="139" t="s">
        <v>12</v>
      </c>
      <c r="G28" s="139" t="s">
        <v>76</v>
      </c>
      <c r="H28" s="139" t="s">
        <v>75</v>
      </c>
      <c r="I28" s="139"/>
      <c r="J28" s="139"/>
      <c r="K28" s="139"/>
      <c r="L28" s="139"/>
      <c r="M28" s="139">
        <v>8.0827000000000009</v>
      </c>
      <c r="N28" s="139">
        <v>7.7285000000000004</v>
      </c>
      <c r="O28" s="139">
        <v>7.3395000000000001</v>
      </c>
      <c r="P28" s="139">
        <v>7.1161000000000003</v>
      </c>
      <c r="Q28" s="139">
        <v>6.8926999999999996</v>
      </c>
      <c r="R28" s="139">
        <v>6.5579226899999998</v>
      </c>
      <c r="S28" s="139">
        <v>6.2313482000000002</v>
      </c>
      <c r="T28" s="139">
        <v>5.9114699999999996</v>
      </c>
      <c r="U28" s="139">
        <v>5.517239</v>
      </c>
      <c r="V28" s="139">
        <v>5.1357840000000001</v>
      </c>
      <c r="W28" s="139">
        <v>4.7671049999999999</v>
      </c>
      <c r="X28" s="139">
        <v>4.4112020000000003</v>
      </c>
      <c r="Y28" s="139">
        <v>4.0680750000000003</v>
      </c>
      <c r="Z28" s="139">
        <v>3.770597</v>
      </c>
      <c r="AA28" s="139">
        <v>3.4822579999999999</v>
      </c>
      <c r="AB28" s="139">
        <v>3.2029200000000002</v>
      </c>
      <c r="AC28" s="139">
        <v>2.9327130000000001</v>
      </c>
      <c r="AD28" s="139">
        <v>2.6715149999999999</v>
      </c>
      <c r="AE28" s="139">
        <v>2.3895</v>
      </c>
      <c r="AF28" s="139">
        <v>2.1153149999999998</v>
      </c>
      <c r="AG28" s="139">
        <v>1.8489199999999999</v>
      </c>
      <c r="AH28" s="139">
        <v>1.5904</v>
      </c>
      <c r="AI28" s="139">
        <v>1.33968</v>
      </c>
      <c r="AJ28" s="139">
        <v>1.1920230000000001</v>
      </c>
      <c r="AK28" s="139">
        <v>1.0474079999999999</v>
      </c>
      <c r="AL28" s="139">
        <v>0.90581400000000001</v>
      </c>
      <c r="AM28" s="139">
        <v>0.76728600000000002</v>
      </c>
      <c r="AN28" s="139">
        <v>0.63180000000000003</v>
      </c>
      <c r="AO28" s="139">
        <v>0.54394600000000004</v>
      </c>
      <c r="AP28" s="139">
        <v>0.457204</v>
      </c>
      <c r="AQ28" s="139">
        <v>0.371583</v>
      </c>
      <c r="AR28" s="139">
        <v>0.28706300000000001</v>
      </c>
      <c r="AS28" s="139">
        <v>0.203655</v>
      </c>
      <c r="AT28" s="139">
        <v>0.20231499999999999</v>
      </c>
      <c r="AU28" s="139">
        <v>0.20097000000000001</v>
      </c>
      <c r="AV28" s="139">
        <v>0.19963</v>
      </c>
      <c r="AW28" s="139">
        <v>0.19828499999999999</v>
      </c>
      <c r="AX28" s="139">
        <v>0.19694500000000001</v>
      </c>
      <c r="AY28" s="139">
        <v>0.19564500000000001</v>
      </c>
      <c r="AZ28" s="139">
        <v>0.19434999999999999</v>
      </c>
      <c r="BA28" s="139">
        <v>0.19305</v>
      </c>
      <c r="BB28" s="139">
        <v>0.19175</v>
      </c>
      <c r="BC28" s="139">
        <v>0.19045500000000001</v>
      </c>
      <c r="BD28" s="139">
        <v>0.189195</v>
      </c>
      <c r="BE28" s="139">
        <v>0.18794</v>
      </c>
      <c r="BF28" s="139">
        <v>0.18668499999999999</v>
      </c>
      <c r="BG28" s="139">
        <v>0.18543000000000001</v>
      </c>
      <c r="BH28" s="139">
        <v>0.18417500000000001</v>
      </c>
      <c r="BI28" s="139">
        <v>0.18296000000000001</v>
      </c>
      <c r="BJ28" s="139">
        <v>0.18174499999999999</v>
      </c>
      <c r="BK28" s="139">
        <v>0.180535</v>
      </c>
      <c r="BL28" s="139">
        <v>0.17932000000000001</v>
      </c>
      <c r="BM28" s="139">
        <v>0.17810500000000001</v>
      </c>
      <c r="BN28" s="101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</row>
    <row r="29" spans="1:93" s="83" customFormat="1" ht="15" thickBot="1" x14ac:dyDescent="0.35">
      <c r="A29" s="139" t="s">
        <v>144</v>
      </c>
      <c r="B29" s="139" t="s">
        <v>40</v>
      </c>
      <c r="C29" s="139" t="s">
        <v>211</v>
      </c>
      <c r="D29" s="139" t="s">
        <v>81</v>
      </c>
      <c r="E29" s="139" t="s">
        <v>212</v>
      </c>
      <c r="F29" s="139" t="s">
        <v>12</v>
      </c>
      <c r="G29" s="139" t="s">
        <v>76</v>
      </c>
      <c r="H29" s="139" t="s">
        <v>75</v>
      </c>
      <c r="I29" s="139"/>
      <c r="J29" s="139"/>
      <c r="K29" s="139"/>
      <c r="L29" s="139"/>
      <c r="M29" s="139">
        <v>37.188177500000002</v>
      </c>
      <c r="N29" s="139">
        <v>38.367604450000002</v>
      </c>
      <c r="O29" s="139">
        <v>39.136214529999997</v>
      </c>
      <c r="P29" s="139">
        <v>39.917656399999998</v>
      </c>
      <c r="Q29" s="139">
        <v>40.450000000000003</v>
      </c>
      <c r="R29" s="139">
        <v>40.715367000000001</v>
      </c>
      <c r="S29" s="139">
        <v>40.957917000000002</v>
      </c>
      <c r="T29" s="139">
        <v>41.199199999999998</v>
      </c>
      <c r="U29" s="139">
        <v>40.592700000000001</v>
      </c>
      <c r="V29" s="139">
        <v>39.959679999999999</v>
      </c>
      <c r="W29" s="139">
        <v>39.300139999999999</v>
      </c>
      <c r="X29" s="139">
        <v>38.605319999999999</v>
      </c>
      <c r="Y29" s="139">
        <v>37.875999999999998</v>
      </c>
      <c r="Z29" s="139">
        <v>36.9328</v>
      </c>
      <c r="AA29" s="139">
        <v>35.960799999999999</v>
      </c>
      <c r="AB29" s="139">
        <v>34.952399999999997</v>
      </c>
      <c r="AC29" s="139">
        <v>33.908499999999997</v>
      </c>
      <c r="AD29" s="139">
        <v>32.83</v>
      </c>
      <c r="AE29" s="139">
        <v>31.913900000000002</v>
      </c>
      <c r="AF29" s="139">
        <v>30.96144</v>
      </c>
      <c r="AG29" s="139">
        <v>29.986619999999998</v>
      </c>
      <c r="AH29" s="139">
        <v>28.98348</v>
      </c>
      <c r="AI29" s="139">
        <v>27.9528</v>
      </c>
      <c r="AJ29" s="139">
        <v>27.290880000000001</v>
      </c>
      <c r="AK29" s="139">
        <v>26.60388</v>
      </c>
      <c r="AL29" s="139">
        <v>25.903199999999998</v>
      </c>
      <c r="AM29" s="139">
        <v>25.183859999999999</v>
      </c>
      <c r="AN29" s="139">
        <v>24.446400000000001</v>
      </c>
      <c r="AO29" s="139">
        <v>23.79392</v>
      </c>
      <c r="AP29" s="139">
        <v>23.12576</v>
      </c>
      <c r="AQ29" s="139">
        <v>22.442399999999999</v>
      </c>
      <c r="AR29" s="139">
        <v>21.740159999999999</v>
      </c>
      <c r="AS29" s="139">
        <v>21.027999999999999</v>
      </c>
      <c r="AT29" s="139">
        <v>21.042259999999999</v>
      </c>
      <c r="AU29" s="139">
        <v>21.0474</v>
      </c>
      <c r="AV29" s="139">
        <v>21.05142</v>
      </c>
      <c r="AW29" s="139">
        <v>21.046479999999999</v>
      </c>
      <c r="AX29" s="139">
        <v>21.0366</v>
      </c>
      <c r="AY29" s="139">
        <v>21.021840000000001</v>
      </c>
      <c r="AZ29" s="139">
        <v>21.00226</v>
      </c>
      <c r="BA29" s="139">
        <v>20.977920000000001</v>
      </c>
      <c r="BB29" s="139">
        <v>20.945060000000002</v>
      </c>
      <c r="BC29" s="139">
        <v>20.9114</v>
      </c>
      <c r="BD29" s="139">
        <v>20.86938</v>
      </c>
      <c r="BE29" s="139">
        <v>20.822880000000001</v>
      </c>
      <c r="BF29" s="139">
        <v>20.768219999999999</v>
      </c>
      <c r="BG29" s="139">
        <v>20.712959999999999</v>
      </c>
      <c r="BH29" s="139">
        <v>20.649699999999999</v>
      </c>
      <c r="BI29" s="139">
        <v>20.582239999999999</v>
      </c>
      <c r="BJ29" s="139">
        <v>20.506979999999999</v>
      </c>
      <c r="BK29" s="139">
        <v>20.431319999999999</v>
      </c>
      <c r="BL29" s="139">
        <v>20.348020000000002</v>
      </c>
      <c r="BM29" s="139">
        <v>20.257200000000001</v>
      </c>
      <c r="BN29" s="101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</row>
    <row r="30" spans="1:93" s="83" customFormat="1" ht="15" thickBot="1" x14ac:dyDescent="0.35">
      <c r="A30" s="137" t="s">
        <v>144</v>
      </c>
      <c r="B30" s="137" t="s">
        <v>40</v>
      </c>
      <c r="C30" s="137" t="s">
        <v>136</v>
      </c>
      <c r="D30" s="137" t="s">
        <v>81</v>
      </c>
      <c r="E30" s="137" t="s">
        <v>137</v>
      </c>
      <c r="F30" s="137" t="s">
        <v>12</v>
      </c>
      <c r="G30" s="137" t="s">
        <v>76</v>
      </c>
      <c r="H30" s="137" t="s">
        <v>75</v>
      </c>
      <c r="I30" s="137"/>
      <c r="J30" s="137"/>
      <c r="K30" s="137"/>
      <c r="L30" s="137"/>
      <c r="M30" s="168">
        <v>35.971600000000002</v>
      </c>
      <c r="N30" s="168">
        <v>37.380299999999998</v>
      </c>
      <c r="O30" s="168">
        <v>36.491300000000003</v>
      </c>
      <c r="P30" s="168">
        <v>40.945500000000003</v>
      </c>
      <c r="Q30" s="137">
        <v>40.793199999999999</v>
      </c>
      <c r="R30" s="137">
        <v>41.627400000000002</v>
      </c>
      <c r="S30" s="137">
        <v>43.225499999999997</v>
      </c>
      <c r="T30" s="137">
        <v>43.902099999999997</v>
      </c>
      <c r="U30" s="137">
        <v>45.3857</v>
      </c>
      <c r="V30" s="137">
        <v>46.469099999999997</v>
      </c>
      <c r="W30" s="137">
        <v>48.238199999999999</v>
      </c>
      <c r="X30" s="137">
        <v>48.892600000000002</v>
      </c>
      <c r="Y30" s="137">
        <v>50.487000000000002</v>
      </c>
      <c r="Z30" s="137">
        <v>51.7804</v>
      </c>
      <c r="AA30" s="137">
        <v>53.531100000000002</v>
      </c>
      <c r="AB30" s="137">
        <v>54.803199999999997</v>
      </c>
      <c r="AC30" s="137">
        <v>56.5413</v>
      </c>
      <c r="AD30" s="137">
        <v>57.639000000000003</v>
      </c>
      <c r="AE30" s="137">
        <v>59.645800000000001</v>
      </c>
      <c r="AF30" s="137">
        <v>60.933599999999998</v>
      </c>
      <c r="AG30" s="137">
        <v>62.8581</v>
      </c>
      <c r="AH30" s="137">
        <v>64.404700000000005</v>
      </c>
      <c r="AI30" s="137">
        <v>66.343100000000007</v>
      </c>
      <c r="AJ30" s="137">
        <v>67.895499999999998</v>
      </c>
      <c r="AK30" s="137">
        <v>69.882300000000001</v>
      </c>
      <c r="AL30" s="137">
        <v>71.181200000000004</v>
      </c>
      <c r="AM30" s="137">
        <v>73.213800000000006</v>
      </c>
      <c r="AN30" s="137">
        <v>74.684600000000003</v>
      </c>
      <c r="AO30" s="137">
        <v>76.775000000000006</v>
      </c>
      <c r="AP30" s="137">
        <v>78.299099999999996</v>
      </c>
      <c r="AQ30" s="137">
        <v>80.101900000000001</v>
      </c>
      <c r="AR30" s="137">
        <v>81.691000000000003</v>
      </c>
      <c r="AS30" s="137">
        <v>83.500399999999999</v>
      </c>
      <c r="AT30" s="137">
        <v>85.501000000000005</v>
      </c>
      <c r="AU30" s="137">
        <v>87.413300000000007</v>
      </c>
      <c r="AV30" s="137">
        <v>89.384</v>
      </c>
      <c r="AW30" s="137">
        <v>91.430599999999998</v>
      </c>
      <c r="AX30" s="137">
        <v>93.489699999999999</v>
      </c>
      <c r="AY30" s="137">
        <v>95.428100000000001</v>
      </c>
      <c r="AZ30" s="137">
        <v>97.355099999999993</v>
      </c>
      <c r="BA30" s="137">
        <v>99.274600000000007</v>
      </c>
      <c r="BB30" s="137">
        <v>101.354</v>
      </c>
      <c r="BC30" s="137">
        <v>103.3599</v>
      </c>
      <c r="BD30" s="137">
        <v>105.4641</v>
      </c>
      <c r="BE30" s="137">
        <v>107.5241</v>
      </c>
      <c r="BF30" s="137">
        <v>109.5813</v>
      </c>
      <c r="BG30" s="137">
        <v>111.7118</v>
      </c>
      <c r="BH30" s="137">
        <v>113.9211</v>
      </c>
      <c r="BI30" s="137">
        <v>116.07170000000001</v>
      </c>
      <c r="BJ30" s="137">
        <v>118.1814</v>
      </c>
      <c r="BK30" s="137">
        <v>120.3608</v>
      </c>
      <c r="BL30" s="137">
        <v>122.6765</v>
      </c>
      <c r="BM30" s="137">
        <v>124.9713</v>
      </c>
      <c r="BN30" s="101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</row>
    <row r="31" spans="1:93" s="83" customFormat="1" ht="15" thickBot="1" x14ac:dyDescent="0.35">
      <c r="A31" s="139" t="s">
        <v>144</v>
      </c>
      <c r="B31" s="139" t="s">
        <v>40</v>
      </c>
      <c r="C31" s="139" t="s">
        <v>213</v>
      </c>
      <c r="D31" s="139" t="s">
        <v>81</v>
      </c>
      <c r="E31" s="139" t="s">
        <v>214</v>
      </c>
      <c r="F31" s="139" t="s">
        <v>12</v>
      </c>
      <c r="G31" s="139" t="s">
        <v>76</v>
      </c>
      <c r="H31" s="139" t="s">
        <v>75</v>
      </c>
      <c r="I31" s="139"/>
      <c r="J31" s="139"/>
      <c r="K31" s="139"/>
      <c r="L31" s="139"/>
      <c r="M31" s="139">
        <v>9.4607379219999999</v>
      </c>
      <c r="N31" s="139">
        <v>9.7371299590000007</v>
      </c>
      <c r="O31" s="139">
        <v>9.2977422799999996</v>
      </c>
      <c r="P31" s="139">
        <v>10.85219682</v>
      </c>
      <c r="Q31" s="139">
        <v>11.26</v>
      </c>
      <c r="R31" s="139">
        <v>11.490432999999999</v>
      </c>
      <c r="S31" s="139">
        <v>11.920532</v>
      </c>
      <c r="T31" s="139">
        <v>12.10915</v>
      </c>
      <c r="U31" s="139">
        <v>12.4496</v>
      </c>
      <c r="V31" s="139">
        <v>12.68887</v>
      </c>
      <c r="W31" s="139">
        <v>13.10394</v>
      </c>
      <c r="X31" s="139">
        <v>13.221349999999999</v>
      </c>
      <c r="Y31" s="139">
        <v>13.592599999999999</v>
      </c>
      <c r="Z31" s="139">
        <v>13.83968</v>
      </c>
      <c r="AA31" s="139">
        <v>14.21064</v>
      </c>
      <c r="AB31" s="139">
        <v>14.45224</v>
      </c>
      <c r="AC31" s="139">
        <v>14.81668</v>
      </c>
      <c r="AD31" s="139">
        <v>15.004799999999999</v>
      </c>
      <c r="AE31" s="139">
        <v>15.3916</v>
      </c>
      <c r="AF31" s="139">
        <v>15.584239999999999</v>
      </c>
      <c r="AG31" s="139">
        <v>15.935879999999999</v>
      </c>
      <c r="AH31" s="139">
        <v>16.189599999999999</v>
      </c>
      <c r="AI31" s="139">
        <v>16.525200000000002</v>
      </c>
      <c r="AJ31" s="139">
        <v>16.745850000000001</v>
      </c>
      <c r="AK31" s="139">
        <v>17.0655</v>
      </c>
      <c r="AL31" s="139">
        <v>17.19575</v>
      </c>
      <c r="AM31" s="139">
        <v>17.5076</v>
      </c>
      <c r="AN31" s="139">
        <v>17.677800000000001</v>
      </c>
      <c r="AO31" s="139">
        <v>18.008900000000001</v>
      </c>
      <c r="AP31" s="139">
        <v>18.181450000000002</v>
      </c>
      <c r="AQ31" s="139">
        <v>18.422999999999998</v>
      </c>
      <c r="AR31" s="139">
        <v>18.607050000000001</v>
      </c>
      <c r="AS31" s="139">
        <v>18.8413</v>
      </c>
      <c r="AT31" s="139">
        <v>19.107150000000001</v>
      </c>
      <c r="AU31" s="139">
        <v>19.351199999999999</v>
      </c>
      <c r="AV31" s="139">
        <v>19.608750000000001</v>
      </c>
      <c r="AW31" s="139">
        <v>19.853400000000001</v>
      </c>
      <c r="AX31" s="139">
        <v>20.111249999999998</v>
      </c>
      <c r="AY31" s="139">
        <v>20.40354</v>
      </c>
      <c r="AZ31" s="139">
        <v>20.71049</v>
      </c>
      <c r="BA31" s="139">
        <v>21.014800000000001</v>
      </c>
      <c r="BB31" s="139">
        <v>21.324999999999999</v>
      </c>
      <c r="BC31" s="139">
        <v>21.640999999999998</v>
      </c>
      <c r="BD31" s="139">
        <v>21.98864</v>
      </c>
      <c r="BE31" s="139">
        <v>22.377739999999999</v>
      </c>
      <c r="BF31" s="139">
        <v>22.730499999999999</v>
      </c>
      <c r="BG31" s="139">
        <v>23.125599999999999</v>
      </c>
      <c r="BH31" s="139">
        <v>23.500219999999999</v>
      </c>
      <c r="BI31" s="139">
        <v>23.93806</v>
      </c>
      <c r="BJ31" s="139">
        <v>24.34695</v>
      </c>
      <c r="BK31" s="139">
        <v>24.801089999999999</v>
      </c>
      <c r="BL31" s="139">
        <v>25.225200000000001</v>
      </c>
      <c r="BM31" s="139">
        <v>25.695599999999999</v>
      </c>
      <c r="BN31" s="10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</row>
    <row r="32" spans="1:93" s="83" customFormat="1" ht="15" thickBot="1" x14ac:dyDescent="0.35">
      <c r="A32" s="101" t="s">
        <v>144</v>
      </c>
      <c r="B32" s="101" t="s">
        <v>40</v>
      </c>
      <c r="C32" s="101" t="s">
        <v>316</v>
      </c>
      <c r="D32" s="101" t="s">
        <v>81</v>
      </c>
      <c r="E32" s="101" t="s">
        <v>317</v>
      </c>
      <c r="F32" s="101" t="s">
        <v>12</v>
      </c>
      <c r="G32" s="101" t="s">
        <v>76</v>
      </c>
      <c r="H32" s="101" t="s">
        <v>75</v>
      </c>
      <c r="I32" s="101"/>
      <c r="J32" s="101"/>
      <c r="K32" s="101"/>
      <c r="L32" s="101"/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</row>
    <row r="33" spans="1:93" s="83" customFormat="1" ht="15" thickBot="1" x14ac:dyDescent="0.35">
      <c r="A33" s="139" t="s">
        <v>144</v>
      </c>
      <c r="B33" s="139" t="s">
        <v>40</v>
      </c>
      <c r="C33" s="139" t="s">
        <v>250</v>
      </c>
      <c r="D33" s="139" t="s">
        <v>81</v>
      </c>
      <c r="E33" s="139" t="s">
        <v>251</v>
      </c>
      <c r="F33" s="139" t="s">
        <v>12</v>
      </c>
      <c r="G33" s="139" t="s">
        <v>76</v>
      </c>
      <c r="H33" s="139" t="s">
        <v>75</v>
      </c>
      <c r="I33" s="139"/>
      <c r="J33" s="139"/>
      <c r="K33" s="139"/>
      <c r="L33" s="139"/>
      <c r="M33" s="139">
        <v>0</v>
      </c>
      <c r="N33" s="139">
        <v>0</v>
      </c>
      <c r="O33" s="139">
        <v>0</v>
      </c>
      <c r="P33" s="139">
        <v>0</v>
      </c>
      <c r="Q33" s="139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39">
        <v>0</v>
      </c>
      <c r="X33" s="139">
        <v>0</v>
      </c>
      <c r="Y33" s="139">
        <v>4.1999999999999997E-3</v>
      </c>
      <c r="Z33" s="139">
        <v>4.1999999999999997E-3</v>
      </c>
      <c r="AA33" s="139">
        <v>4.1999999999999997E-3</v>
      </c>
      <c r="AB33" s="139">
        <v>4.1999999999999997E-3</v>
      </c>
      <c r="AC33" s="139">
        <v>8.3999999999999995E-3</v>
      </c>
      <c r="AD33" s="139">
        <v>8.3999999999999995E-3</v>
      </c>
      <c r="AE33" s="139">
        <v>8.3999999999999995E-3</v>
      </c>
      <c r="AF33" s="139">
        <v>8.3999999999999995E-3</v>
      </c>
      <c r="AG33" s="139">
        <v>1.6799999999999999E-2</v>
      </c>
      <c r="AH33" s="139">
        <v>1.6799999999999999E-2</v>
      </c>
      <c r="AI33" s="139">
        <v>1.6799999999999999E-2</v>
      </c>
      <c r="AJ33" s="139">
        <v>1.6799999999999999E-2</v>
      </c>
      <c r="AK33" s="139">
        <v>3.5000000000000003E-2</v>
      </c>
      <c r="AL33" s="139">
        <v>3.5000000000000003E-2</v>
      </c>
      <c r="AM33" s="139">
        <v>3.5000000000000003E-2</v>
      </c>
      <c r="AN33" s="139">
        <v>3.5000000000000003E-2</v>
      </c>
      <c r="AO33" s="139">
        <v>6.3E-2</v>
      </c>
      <c r="AP33" s="139">
        <v>6.3E-2</v>
      </c>
      <c r="AQ33" s="139">
        <v>6.3E-2</v>
      </c>
      <c r="AR33" s="139">
        <v>6.3E-2</v>
      </c>
      <c r="AS33" s="139">
        <v>0.126</v>
      </c>
      <c r="AT33" s="139">
        <v>0.126</v>
      </c>
      <c r="AU33" s="139">
        <v>0.126</v>
      </c>
      <c r="AV33" s="139">
        <v>0.126</v>
      </c>
      <c r="AW33" s="139">
        <v>0.126</v>
      </c>
      <c r="AX33" s="139">
        <v>0.126</v>
      </c>
      <c r="AY33" s="139">
        <v>0.126</v>
      </c>
      <c r="AZ33" s="139">
        <v>0.126</v>
      </c>
      <c r="BA33" s="139">
        <v>0.126</v>
      </c>
      <c r="BB33" s="139">
        <v>0.126</v>
      </c>
      <c r="BC33" s="139">
        <v>0.153</v>
      </c>
      <c r="BD33" s="139">
        <v>0.153</v>
      </c>
      <c r="BE33" s="139">
        <v>0.153</v>
      </c>
      <c r="BF33" s="139">
        <v>0.153</v>
      </c>
      <c r="BG33" s="139">
        <v>0.153</v>
      </c>
      <c r="BH33" s="139">
        <v>0.153</v>
      </c>
      <c r="BI33" s="139">
        <v>0.153</v>
      </c>
      <c r="BJ33" s="139">
        <v>0.153</v>
      </c>
      <c r="BK33" s="139">
        <v>0.153</v>
      </c>
      <c r="BL33" s="139">
        <v>0.153</v>
      </c>
      <c r="BM33" s="139">
        <v>0.153</v>
      </c>
      <c r="BN33" s="101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 s="83" customFormat="1" ht="15" thickBot="1" x14ac:dyDescent="0.35">
      <c r="A34" s="139" t="s">
        <v>144</v>
      </c>
      <c r="B34" s="139" t="s">
        <v>40</v>
      </c>
      <c r="C34" s="139" t="s">
        <v>215</v>
      </c>
      <c r="D34" s="139" t="s">
        <v>81</v>
      </c>
      <c r="E34" s="139" t="s">
        <v>216</v>
      </c>
      <c r="F34" s="139" t="s">
        <v>12</v>
      </c>
      <c r="G34" s="139" t="s">
        <v>76</v>
      </c>
      <c r="H34" s="139" t="s">
        <v>75</v>
      </c>
      <c r="I34" s="139"/>
      <c r="J34" s="139"/>
      <c r="K34" s="139"/>
      <c r="L34" s="139"/>
      <c r="M34" s="139">
        <v>3.9680445139999998</v>
      </c>
      <c r="N34" s="139">
        <v>4.1453383629999996</v>
      </c>
      <c r="O34" s="139">
        <v>3.690260635</v>
      </c>
      <c r="P34" s="139">
        <v>4.125979772</v>
      </c>
      <c r="Q34" s="139">
        <v>4.28</v>
      </c>
      <c r="R34" s="139">
        <v>4.362571</v>
      </c>
      <c r="S34" s="139">
        <v>4.5349849999999998</v>
      </c>
      <c r="T34" s="139">
        <v>4.6068499999999997</v>
      </c>
      <c r="U34" s="139">
        <v>4.73184</v>
      </c>
      <c r="V34" s="139">
        <v>4.8263199999999999</v>
      </c>
      <c r="W34" s="139">
        <v>4.9793000000000003</v>
      </c>
      <c r="X34" s="139">
        <v>5.0231300000000001</v>
      </c>
      <c r="Y34" s="139">
        <v>5.1646000000000001</v>
      </c>
      <c r="Z34" s="139">
        <v>5.2606400000000004</v>
      </c>
      <c r="AA34" s="139">
        <v>5.4043200000000002</v>
      </c>
      <c r="AB34" s="139">
        <v>5.49824</v>
      </c>
      <c r="AC34" s="139">
        <v>5.6297600000000001</v>
      </c>
      <c r="AD34" s="139">
        <v>5.7023999999999999</v>
      </c>
      <c r="AE34" s="139">
        <v>5.8507199999999999</v>
      </c>
      <c r="AF34" s="139">
        <v>5.9214399999999996</v>
      </c>
      <c r="AG34" s="139">
        <v>6.0577199999999998</v>
      </c>
      <c r="AH34" s="139">
        <v>6.1548800000000004</v>
      </c>
      <c r="AI34" s="139">
        <v>6.2885999999999997</v>
      </c>
      <c r="AJ34" s="139">
        <v>6.3673500000000001</v>
      </c>
      <c r="AK34" s="139">
        <v>6.4821</v>
      </c>
      <c r="AL34" s="139">
        <v>6.5397499999999997</v>
      </c>
      <c r="AM34" s="139">
        <v>6.6608000000000001</v>
      </c>
      <c r="AN34" s="139">
        <v>6.72525</v>
      </c>
      <c r="AO34" s="139">
        <v>6.8432000000000004</v>
      </c>
      <c r="AP34" s="139">
        <v>6.9142000000000001</v>
      </c>
      <c r="AQ34" s="139">
        <v>7.0019999999999998</v>
      </c>
      <c r="AR34" s="139">
        <v>7.0705</v>
      </c>
      <c r="AS34" s="139">
        <v>7.1645000000000003</v>
      </c>
      <c r="AT34" s="139">
        <v>7.2658500000000004</v>
      </c>
      <c r="AU34" s="139">
        <v>7.3567999999999998</v>
      </c>
      <c r="AV34" s="139">
        <v>7.4550000000000001</v>
      </c>
      <c r="AW34" s="139">
        <v>7.5429000000000004</v>
      </c>
      <c r="AX34" s="139">
        <v>7.6466000000000003</v>
      </c>
      <c r="AY34" s="139">
        <v>7.758</v>
      </c>
      <c r="AZ34" s="139">
        <v>7.8770300000000004</v>
      </c>
      <c r="BA34" s="139">
        <v>7.9864800000000002</v>
      </c>
      <c r="BB34" s="139">
        <v>8.1035000000000004</v>
      </c>
      <c r="BC34" s="139">
        <v>8.2279999999999998</v>
      </c>
      <c r="BD34" s="139">
        <v>8.3612800000000007</v>
      </c>
      <c r="BE34" s="139">
        <v>8.5038800000000005</v>
      </c>
      <c r="BF34" s="139">
        <v>8.6443499999999993</v>
      </c>
      <c r="BG34" s="139">
        <v>8.7944800000000001</v>
      </c>
      <c r="BH34" s="139">
        <v>8.9336199999999995</v>
      </c>
      <c r="BI34" s="139">
        <v>9.1020199999999996</v>
      </c>
      <c r="BJ34" s="139">
        <v>9.2594100000000008</v>
      </c>
      <c r="BK34" s="139">
        <v>9.4276099999999996</v>
      </c>
      <c r="BL34" s="139">
        <v>9.5928000000000004</v>
      </c>
      <c r="BM34" s="139">
        <v>9.7691999999999997</v>
      </c>
      <c r="BN34" s="101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</row>
    <row r="35" spans="1:93" s="83" customFormat="1" ht="15" thickBot="1" x14ac:dyDescent="0.35">
      <c r="A35" s="139" t="s">
        <v>144</v>
      </c>
      <c r="B35" s="139" t="s">
        <v>40</v>
      </c>
      <c r="C35" s="139" t="s">
        <v>217</v>
      </c>
      <c r="D35" s="139" t="s">
        <v>81</v>
      </c>
      <c r="E35" s="139" t="s">
        <v>218</v>
      </c>
      <c r="F35" s="139" t="s">
        <v>12</v>
      </c>
      <c r="G35" s="139" t="s">
        <v>76</v>
      </c>
      <c r="H35" s="139" t="s">
        <v>75</v>
      </c>
      <c r="I35" s="139"/>
      <c r="J35" s="139"/>
      <c r="K35" s="139"/>
      <c r="L35" s="139"/>
      <c r="M35" s="139">
        <v>1.9633782829999999</v>
      </c>
      <c r="N35" s="139">
        <v>1.5793630780000001</v>
      </c>
      <c r="O35" s="139">
        <v>0.94433599499999998</v>
      </c>
      <c r="P35" s="139">
        <v>1.6548595399999999</v>
      </c>
      <c r="Q35" s="139">
        <v>1.72</v>
      </c>
      <c r="R35" s="139">
        <v>1.7470250000000001</v>
      </c>
      <c r="S35" s="139">
        <v>1.8139940000000001</v>
      </c>
      <c r="T35" s="139">
        <v>1.8507</v>
      </c>
      <c r="U35" s="139">
        <v>1.89472</v>
      </c>
      <c r="V35" s="139">
        <v>1.9384399999999999</v>
      </c>
      <c r="W35" s="139">
        <v>2.0015800000000001</v>
      </c>
      <c r="X35" s="139">
        <v>2.0151500000000002</v>
      </c>
      <c r="Y35" s="139">
        <v>2.0678000000000001</v>
      </c>
      <c r="Z35" s="139">
        <v>2.1081599999999998</v>
      </c>
      <c r="AA35" s="139">
        <v>2.1675599999999999</v>
      </c>
      <c r="AB35" s="139">
        <v>2.2070400000000001</v>
      </c>
      <c r="AC35" s="139">
        <v>2.25576</v>
      </c>
      <c r="AD35" s="139">
        <v>2.2848000000000002</v>
      </c>
      <c r="AE35" s="139">
        <v>2.3422000000000001</v>
      </c>
      <c r="AF35" s="139">
        <v>2.38</v>
      </c>
      <c r="AG35" s="139">
        <v>2.4268800000000001</v>
      </c>
      <c r="AH35" s="139">
        <v>2.4638399999999998</v>
      </c>
      <c r="AI35" s="139">
        <v>2.5192000000000001</v>
      </c>
      <c r="AJ35" s="139">
        <v>2.5525500000000001</v>
      </c>
      <c r="AK35" s="139">
        <v>2.6040000000000001</v>
      </c>
      <c r="AL35" s="139">
        <v>2.6269999999999998</v>
      </c>
      <c r="AM35" s="139">
        <v>2.6680000000000001</v>
      </c>
      <c r="AN35" s="139">
        <v>2.6992500000000001</v>
      </c>
      <c r="AO35" s="139">
        <v>2.7482000000000002</v>
      </c>
      <c r="AP35" s="139">
        <v>2.7692999999999999</v>
      </c>
      <c r="AQ35" s="139">
        <v>2.8079999999999998</v>
      </c>
      <c r="AR35" s="139">
        <v>2.8371499999999998</v>
      </c>
      <c r="AS35" s="139">
        <v>2.8746999999999998</v>
      </c>
      <c r="AT35" s="139">
        <v>2.9116499999999998</v>
      </c>
      <c r="AU35" s="139">
        <v>2.948</v>
      </c>
      <c r="AV35" s="139">
        <v>2.9925000000000002</v>
      </c>
      <c r="AW35" s="139">
        <v>3.0276000000000001</v>
      </c>
      <c r="AX35" s="139">
        <v>3.0621</v>
      </c>
      <c r="AY35" s="139">
        <v>3.1046</v>
      </c>
      <c r="AZ35" s="139">
        <v>3.15008</v>
      </c>
      <c r="BA35" s="139">
        <v>3.1827399999999999</v>
      </c>
      <c r="BB35" s="139">
        <v>3.2270699999999999</v>
      </c>
      <c r="BC35" s="139">
        <v>3.2669600000000001</v>
      </c>
      <c r="BD35" s="139">
        <v>3.3180000000000001</v>
      </c>
      <c r="BE35" s="139">
        <v>3.38117</v>
      </c>
      <c r="BF35" s="139">
        <v>3.4317000000000002</v>
      </c>
      <c r="BG35" s="139">
        <v>3.4944799999999998</v>
      </c>
      <c r="BH35" s="139">
        <v>3.5528400000000002</v>
      </c>
      <c r="BI35" s="139">
        <v>3.6068899999999999</v>
      </c>
      <c r="BJ35" s="139">
        <v>3.6691199999999999</v>
      </c>
      <c r="BK35" s="139">
        <v>3.7440000000000002</v>
      </c>
      <c r="BL35" s="139">
        <v>3.8059799999999999</v>
      </c>
      <c r="BM35" s="139">
        <v>3.8677999999999999</v>
      </c>
      <c r="BN35" s="101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</row>
    <row r="36" spans="1:93" s="83" customFormat="1" ht="15" thickBot="1" x14ac:dyDescent="0.35">
      <c r="A36" s="101" t="s">
        <v>144</v>
      </c>
      <c r="B36" s="101" t="s">
        <v>40</v>
      </c>
      <c r="C36" s="101" t="s">
        <v>219</v>
      </c>
      <c r="D36" s="101" t="s">
        <v>81</v>
      </c>
      <c r="E36" s="101" t="s">
        <v>220</v>
      </c>
      <c r="F36" s="101" t="s">
        <v>12</v>
      </c>
      <c r="G36" s="101" t="s">
        <v>76</v>
      </c>
      <c r="H36" s="101" t="s">
        <v>75</v>
      </c>
      <c r="I36" s="101"/>
      <c r="J36" s="101"/>
      <c r="K36" s="101"/>
      <c r="L36" s="101"/>
      <c r="M36" s="101">
        <v>25.58482343</v>
      </c>
      <c r="N36" s="101">
        <v>22.023940570000001</v>
      </c>
      <c r="O36" s="101">
        <v>21.49139379</v>
      </c>
      <c r="P36" s="101">
        <v>20.510462489999998</v>
      </c>
      <c r="Q36" s="101">
        <v>21.29</v>
      </c>
      <c r="R36" s="101">
        <v>21.713024999999998</v>
      </c>
      <c r="S36" s="101">
        <v>22.535387</v>
      </c>
      <c r="T36" s="101">
        <v>22.875050000000002</v>
      </c>
      <c r="U36" s="101">
        <v>23.530239999999999</v>
      </c>
      <c r="V36" s="101">
        <v>23.97336</v>
      </c>
      <c r="W36" s="101">
        <v>24.768319999999999</v>
      </c>
      <c r="X36" s="101">
        <v>24.987860000000001</v>
      </c>
      <c r="Y36" s="101">
        <v>25.6858</v>
      </c>
      <c r="Z36" s="101">
        <v>26.1568</v>
      </c>
      <c r="AA36" s="101">
        <v>26.86608</v>
      </c>
      <c r="AB36" s="101">
        <v>27.316960000000002</v>
      </c>
      <c r="AC36" s="101">
        <v>27.99456</v>
      </c>
      <c r="AD36" s="101">
        <v>28.348800000000001</v>
      </c>
      <c r="AE36" s="101">
        <v>29.081520000000001</v>
      </c>
      <c r="AF36" s="101">
        <v>29.445360000000001</v>
      </c>
      <c r="AG36" s="101">
        <v>30.11796</v>
      </c>
      <c r="AH36" s="101">
        <v>30.585599999999999</v>
      </c>
      <c r="AI36" s="101">
        <v>31.2362</v>
      </c>
      <c r="AJ36" s="101">
        <v>31.6404</v>
      </c>
      <c r="AK36" s="101">
        <v>32.243099999999998</v>
      </c>
      <c r="AL36" s="101">
        <v>32.5045</v>
      </c>
      <c r="AM36" s="101">
        <v>33.092399999999998</v>
      </c>
      <c r="AN36" s="101">
        <v>33.415799999999997</v>
      </c>
      <c r="AO36" s="101">
        <v>34.033999999999999</v>
      </c>
      <c r="AP36" s="101">
        <v>34.371899999999997</v>
      </c>
      <c r="AQ36" s="101">
        <v>34.820999999999998</v>
      </c>
      <c r="AR36" s="101">
        <v>35.164549999999998</v>
      </c>
      <c r="AS36" s="101">
        <v>35.617800000000003</v>
      </c>
      <c r="AT36" s="101">
        <v>36.107999999999997</v>
      </c>
      <c r="AU36" s="101">
        <v>36.572800000000001</v>
      </c>
      <c r="AV36" s="101">
        <v>37.056249999999999</v>
      </c>
      <c r="AW36" s="101">
        <v>37.514400000000002</v>
      </c>
      <c r="AX36" s="101">
        <v>37.999450000000003</v>
      </c>
      <c r="AY36" s="101">
        <v>38.56588</v>
      </c>
      <c r="AZ36" s="101">
        <v>39.144629999999999</v>
      </c>
      <c r="BA36" s="101">
        <v>39.718400000000003</v>
      </c>
      <c r="BB36" s="101">
        <v>40.304250000000003</v>
      </c>
      <c r="BC36" s="101">
        <v>40.902000000000001</v>
      </c>
      <c r="BD36" s="101">
        <v>41.560479999999998</v>
      </c>
      <c r="BE36" s="101">
        <v>42.290709999999997</v>
      </c>
      <c r="BF36" s="101">
        <v>42.968249999999998</v>
      </c>
      <c r="BG36" s="101">
        <v>43.710760000000001</v>
      </c>
      <c r="BH36" s="101">
        <v>44.415500000000002</v>
      </c>
      <c r="BI36" s="101">
        <v>45.232239999999997</v>
      </c>
      <c r="BJ36" s="101">
        <v>46.01952</v>
      </c>
      <c r="BK36" s="101">
        <v>46.868929999999999</v>
      </c>
      <c r="BL36" s="101">
        <v>47.678400000000003</v>
      </c>
      <c r="BM36" s="101">
        <v>48.560400000000001</v>
      </c>
      <c r="BN36" s="101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</row>
    <row r="37" spans="1:93" s="83" customFormat="1" ht="15" thickBot="1" x14ac:dyDescent="0.35">
      <c r="A37" s="139" t="s">
        <v>144</v>
      </c>
      <c r="B37" s="139" t="s">
        <v>40</v>
      </c>
      <c r="C37" s="139" t="s">
        <v>221</v>
      </c>
      <c r="D37" s="139" t="s">
        <v>81</v>
      </c>
      <c r="E37" s="139" t="s">
        <v>222</v>
      </c>
      <c r="F37" s="139" t="s">
        <v>12</v>
      </c>
      <c r="G37" s="139" t="s">
        <v>76</v>
      </c>
      <c r="H37" s="139" t="s">
        <v>75</v>
      </c>
      <c r="I37" s="139"/>
      <c r="J37" s="139"/>
      <c r="K37" s="139"/>
      <c r="L37" s="139"/>
      <c r="M37" s="139">
        <v>0.61379801499999997</v>
      </c>
      <c r="N37" s="139">
        <v>0.85415239099999996</v>
      </c>
      <c r="O37" s="139">
        <v>0.74826209600000004</v>
      </c>
      <c r="P37" s="139">
        <v>1.0382512100000001</v>
      </c>
      <c r="Q37" s="139">
        <v>1.08</v>
      </c>
      <c r="R37" s="139">
        <v>1.0981300000000001</v>
      </c>
      <c r="S37" s="139">
        <v>1.1362380000000001</v>
      </c>
      <c r="T37" s="139">
        <v>1.1541999999999999</v>
      </c>
      <c r="U37" s="139">
        <v>1.1903999999999999</v>
      </c>
      <c r="V37" s="139">
        <v>1.2164699999999999</v>
      </c>
      <c r="W37" s="139">
        <v>1.2522200000000001</v>
      </c>
      <c r="X37" s="139">
        <v>1.26807</v>
      </c>
      <c r="Y37" s="139">
        <v>1.3033999999999999</v>
      </c>
      <c r="Z37" s="139">
        <v>1.3273600000000001</v>
      </c>
      <c r="AA37" s="139">
        <v>1.3608</v>
      </c>
      <c r="AB37" s="139">
        <v>1.3842399999999999</v>
      </c>
      <c r="AC37" s="139">
        <v>1.4170799999999999</v>
      </c>
      <c r="AD37" s="139">
        <v>1.4303999999999999</v>
      </c>
      <c r="AE37" s="139">
        <v>1.47224</v>
      </c>
      <c r="AF37" s="139">
        <v>1.49464</v>
      </c>
      <c r="AG37" s="139">
        <v>1.5262800000000001</v>
      </c>
      <c r="AH37" s="139">
        <v>1.54816</v>
      </c>
      <c r="AI37" s="139">
        <v>1.5791999999999999</v>
      </c>
      <c r="AJ37" s="139">
        <v>1.5988500000000001</v>
      </c>
      <c r="AK37" s="139">
        <v>1.6368</v>
      </c>
      <c r="AL37" s="139">
        <v>1.6465000000000001</v>
      </c>
      <c r="AM37" s="139">
        <v>1.6744000000000001</v>
      </c>
      <c r="AN37" s="139">
        <v>1.69275</v>
      </c>
      <c r="AO37" s="139">
        <v>1.7199</v>
      </c>
      <c r="AP37" s="139">
        <v>1.7376</v>
      </c>
      <c r="AQ37" s="139">
        <v>1.764</v>
      </c>
      <c r="AR37" s="139">
        <v>1.78105</v>
      </c>
      <c r="AS37" s="139">
        <v>1.8067</v>
      </c>
      <c r="AT37" s="139">
        <v>1.83195</v>
      </c>
      <c r="AU37" s="139">
        <v>1.8480000000000001</v>
      </c>
      <c r="AV37" s="139">
        <v>1.8725000000000001</v>
      </c>
      <c r="AW37" s="139">
        <v>1.8966000000000001</v>
      </c>
      <c r="AX37" s="139">
        <v>1.9202999999999999</v>
      </c>
      <c r="AY37" s="139">
        <v>1.9481200000000001</v>
      </c>
      <c r="AZ37" s="139">
        <v>1.9842900000000001</v>
      </c>
      <c r="BA37" s="139">
        <v>2.0116000000000001</v>
      </c>
      <c r="BB37" s="139">
        <v>2.0386700000000002</v>
      </c>
      <c r="BC37" s="139">
        <v>2.0739999999999998</v>
      </c>
      <c r="BD37" s="139">
        <v>2.10304</v>
      </c>
      <c r="BE37" s="139">
        <v>2.1429100000000001</v>
      </c>
      <c r="BF37" s="139">
        <v>2.1716500000000001</v>
      </c>
      <c r="BG37" s="139">
        <v>2.2112799999999999</v>
      </c>
      <c r="BH37" s="139">
        <v>2.2481399999999998</v>
      </c>
      <c r="BI37" s="139">
        <v>2.2902399999999998</v>
      </c>
      <c r="BJ37" s="139">
        <v>2.3295699999999999</v>
      </c>
      <c r="BK37" s="139">
        <v>2.3716200000000001</v>
      </c>
      <c r="BL37" s="139">
        <v>2.4108000000000001</v>
      </c>
      <c r="BM37" s="139">
        <v>2.4611999999999998</v>
      </c>
      <c r="BN37" s="101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 s="83" customFormat="1" ht="15" thickBot="1" x14ac:dyDescent="0.35">
      <c r="A38" s="139" t="s">
        <v>144</v>
      </c>
      <c r="B38" s="139" t="s">
        <v>40</v>
      </c>
      <c r="C38" s="139" t="s">
        <v>223</v>
      </c>
      <c r="D38" s="139" t="s">
        <v>81</v>
      </c>
      <c r="E38" s="139" t="s">
        <v>224</v>
      </c>
      <c r="F38" s="139" t="s">
        <v>12</v>
      </c>
      <c r="G38" s="139" t="s">
        <v>76</v>
      </c>
      <c r="H38" s="139" t="s">
        <v>75</v>
      </c>
      <c r="I38" s="139"/>
      <c r="J38" s="139"/>
      <c r="K38" s="139"/>
      <c r="L38" s="139"/>
      <c r="M38" s="139">
        <v>8.2146779050000003</v>
      </c>
      <c r="N38" s="139">
        <v>8.9578359929999998</v>
      </c>
      <c r="O38" s="139">
        <v>9.0914695680000008</v>
      </c>
      <c r="P38" s="139">
        <v>7.6698878329999998</v>
      </c>
      <c r="Q38" s="139">
        <v>7.67</v>
      </c>
      <c r="R38" s="139">
        <v>7.6446889999999996</v>
      </c>
      <c r="S38" s="139">
        <v>7.6186109999999996</v>
      </c>
      <c r="T38" s="139">
        <v>7.5933000000000002</v>
      </c>
      <c r="U38" s="139">
        <v>7.5319399999999996</v>
      </c>
      <c r="V38" s="139">
        <v>7.47058</v>
      </c>
      <c r="W38" s="139">
        <v>7.4092200000000004</v>
      </c>
      <c r="X38" s="139">
        <v>7.3478599999999998</v>
      </c>
      <c r="Y38" s="139">
        <v>7.2865000000000002</v>
      </c>
      <c r="Z38" s="139">
        <v>7.2251399999999997</v>
      </c>
      <c r="AA38" s="139">
        <v>7.16378</v>
      </c>
      <c r="AB38" s="139">
        <v>7.1024200000000004</v>
      </c>
      <c r="AC38" s="139">
        <v>7.0410599999999999</v>
      </c>
      <c r="AD38" s="139">
        <v>6.9797000000000002</v>
      </c>
      <c r="AE38" s="139">
        <v>6.9183399999999997</v>
      </c>
      <c r="AF38" s="139">
        <v>6.8569800000000001</v>
      </c>
      <c r="AG38" s="139">
        <v>6.7956200000000004</v>
      </c>
      <c r="AH38" s="139">
        <v>6.7342599999999999</v>
      </c>
      <c r="AI38" s="139">
        <v>6.6729000000000003</v>
      </c>
      <c r="AJ38" s="139">
        <v>6.6115399999999998</v>
      </c>
      <c r="AK38" s="139">
        <v>6.5501800000000001</v>
      </c>
      <c r="AL38" s="139">
        <v>6.4888199999999996</v>
      </c>
      <c r="AM38" s="139">
        <v>6.42746</v>
      </c>
      <c r="AN38" s="139">
        <v>6.3661000000000003</v>
      </c>
      <c r="AO38" s="139">
        <v>6.3200799999999999</v>
      </c>
      <c r="AP38" s="139">
        <v>6.2740600000000004</v>
      </c>
      <c r="AQ38" s="139">
        <v>6.22804</v>
      </c>
      <c r="AR38" s="139">
        <v>6.1820199999999996</v>
      </c>
      <c r="AS38" s="139">
        <v>6.1360000000000001</v>
      </c>
      <c r="AT38" s="139">
        <v>6.0899799999999997</v>
      </c>
      <c r="AU38" s="139">
        <v>6.0439600000000002</v>
      </c>
      <c r="AV38" s="139">
        <v>5.9979399999999998</v>
      </c>
      <c r="AW38" s="139">
        <v>5.9519200000000003</v>
      </c>
      <c r="AX38" s="139">
        <v>5.9058999999999999</v>
      </c>
      <c r="AY38" s="139">
        <v>5.8752199999999997</v>
      </c>
      <c r="AZ38" s="139">
        <v>5.8445400000000003</v>
      </c>
      <c r="BA38" s="139">
        <v>5.81386</v>
      </c>
      <c r="BB38" s="139">
        <v>5.7831799999999998</v>
      </c>
      <c r="BC38" s="139">
        <v>5.7525000000000004</v>
      </c>
      <c r="BD38" s="139">
        <v>5.7218200000000001</v>
      </c>
      <c r="BE38" s="139">
        <v>5.6911399999999999</v>
      </c>
      <c r="BF38" s="139">
        <v>5.6604599999999996</v>
      </c>
      <c r="BG38" s="139">
        <v>5.6297800000000002</v>
      </c>
      <c r="BH38" s="139">
        <v>5.5991</v>
      </c>
      <c r="BI38" s="139">
        <v>5.5837599999999998</v>
      </c>
      <c r="BJ38" s="139">
        <v>5.5684199999999997</v>
      </c>
      <c r="BK38" s="139">
        <v>5.5530799999999996</v>
      </c>
      <c r="BL38" s="139">
        <v>5.5377400000000003</v>
      </c>
      <c r="BM38" s="139">
        <v>5.5224000000000002</v>
      </c>
      <c r="BN38" s="101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</row>
    <row r="39" spans="1:93" s="83" customFormat="1" ht="15" thickBot="1" x14ac:dyDescent="0.35">
      <c r="A39" s="137" t="s">
        <v>144</v>
      </c>
      <c r="B39" s="137" t="s">
        <v>40</v>
      </c>
      <c r="C39" s="137" t="s">
        <v>225</v>
      </c>
      <c r="D39" s="137" t="s">
        <v>81</v>
      </c>
      <c r="E39" s="137" t="s">
        <v>226</v>
      </c>
      <c r="F39" s="137" t="s">
        <v>12</v>
      </c>
      <c r="G39" s="137" t="s">
        <v>76</v>
      </c>
      <c r="H39" s="137" t="s">
        <v>75</v>
      </c>
      <c r="I39" s="137"/>
      <c r="J39" s="137"/>
      <c r="K39" s="137"/>
      <c r="L39" s="137"/>
      <c r="M39" s="138">
        <v>2.0131000000000001</v>
      </c>
      <c r="N39" s="138">
        <v>1.8523000000000001</v>
      </c>
      <c r="O39" s="138">
        <v>1.9886999999999999</v>
      </c>
      <c r="P39" s="138">
        <v>2.2582</v>
      </c>
      <c r="Q39" s="137">
        <v>2.4573</v>
      </c>
      <c r="R39" s="137">
        <v>2.7483</v>
      </c>
      <c r="S39" s="137">
        <v>3.4388000000000001</v>
      </c>
      <c r="T39" s="137">
        <v>3.6718000000000002</v>
      </c>
      <c r="U39" s="137">
        <v>4.5275999999999996</v>
      </c>
      <c r="V39" s="137">
        <v>4.8086000000000002</v>
      </c>
      <c r="W39" s="137">
        <v>5.7862999999999998</v>
      </c>
      <c r="X39" s="137">
        <v>5.9843000000000002</v>
      </c>
      <c r="Y39" s="137">
        <v>6.9997999999999996</v>
      </c>
      <c r="Z39" s="137">
        <v>7.2666000000000004</v>
      </c>
      <c r="AA39" s="137">
        <v>8.3323999999999998</v>
      </c>
      <c r="AB39" s="137">
        <v>8.6113999999999997</v>
      </c>
      <c r="AC39" s="137">
        <v>9.6765000000000008</v>
      </c>
      <c r="AD39" s="137">
        <v>9.9532000000000007</v>
      </c>
      <c r="AE39" s="137">
        <v>11.012600000000001</v>
      </c>
      <c r="AF39" s="137">
        <v>11.320499999999999</v>
      </c>
      <c r="AG39" s="137">
        <v>12.351699999999999</v>
      </c>
      <c r="AH39" s="137">
        <v>12.7483</v>
      </c>
      <c r="AI39" s="137">
        <v>13.7605</v>
      </c>
      <c r="AJ39" s="137">
        <v>14.168900000000001</v>
      </c>
      <c r="AK39" s="137">
        <v>15.163</v>
      </c>
      <c r="AL39" s="137">
        <v>15.5502</v>
      </c>
      <c r="AM39" s="137">
        <v>16.5305</v>
      </c>
      <c r="AN39" s="137">
        <v>16.989799999999999</v>
      </c>
      <c r="AO39" s="137">
        <v>17.962700000000002</v>
      </c>
      <c r="AP39" s="137">
        <v>18.450099999999999</v>
      </c>
      <c r="AQ39" s="137">
        <v>19.3384</v>
      </c>
      <c r="AR39" s="137">
        <v>19.8719</v>
      </c>
      <c r="AS39" s="137">
        <v>20.723800000000001</v>
      </c>
      <c r="AT39" s="137">
        <v>21.517399999999999</v>
      </c>
      <c r="AU39" s="137">
        <v>22.278400000000001</v>
      </c>
      <c r="AV39" s="137">
        <v>23.104399999999998</v>
      </c>
      <c r="AW39" s="137">
        <v>23.906400000000001</v>
      </c>
      <c r="AX39" s="137">
        <v>24.783999999999999</v>
      </c>
      <c r="AY39" s="137">
        <v>25.619800000000001</v>
      </c>
      <c r="AZ39" s="137">
        <v>26.555299999999999</v>
      </c>
      <c r="BA39" s="137">
        <v>27.452300000000001</v>
      </c>
      <c r="BB39" s="137">
        <v>28.3979</v>
      </c>
      <c r="BC39" s="137">
        <v>29.353200000000001</v>
      </c>
      <c r="BD39" s="137">
        <v>30.397600000000001</v>
      </c>
      <c r="BE39" s="137">
        <v>31.418900000000001</v>
      </c>
      <c r="BF39" s="137">
        <v>32.497799999999998</v>
      </c>
      <c r="BG39" s="137">
        <v>33.573799999999999</v>
      </c>
      <c r="BH39" s="137">
        <v>34.717700000000001</v>
      </c>
      <c r="BI39" s="137">
        <v>35.885899999999999</v>
      </c>
      <c r="BJ39" s="137">
        <v>37.0884</v>
      </c>
      <c r="BK39" s="137">
        <v>38.286900000000003</v>
      </c>
      <c r="BL39" s="137">
        <v>39.554000000000002</v>
      </c>
      <c r="BM39" s="137">
        <v>40.844499999999996</v>
      </c>
      <c r="BN39" s="101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 s="83" customFormat="1" ht="15" thickBot="1" x14ac:dyDescent="0.35">
      <c r="A40" s="139" t="s">
        <v>144</v>
      </c>
      <c r="B40" s="139" t="s">
        <v>40</v>
      </c>
      <c r="C40" s="139" t="s">
        <v>227</v>
      </c>
      <c r="D40" s="139" t="s">
        <v>81</v>
      </c>
      <c r="E40" s="139" t="s">
        <v>228</v>
      </c>
      <c r="F40" s="139" t="s">
        <v>12</v>
      </c>
      <c r="G40" s="139" t="s">
        <v>76</v>
      </c>
      <c r="H40" s="139" t="s">
        <v>75</v>
      </c>
      <c r="I40" s="139"/>
      <c r="J40" s="139"/>
      <c r="K40" s="139"/>
      <c r="L40" s="139"/>
      <c r="M40" s="139">
        <v>1.368450092</v>
      </c>
      <c r="N40" s="139">
        <v>1.05043928</v>
      </c>
      <c r="O40" s="139">
        <v>1.5998269759999999</v>
      </c>
      <c r="P40" s="139">
        <v>1.8325867499999999</v>
      </c>
      <c r="Q40" s="139">
        <v>1.99</v>
      </c>
      <c r="R40" s="139">
        <v>1.9221739980000001</v>
      </c>
      <c r="S40" s="139">
        <v>2.1005780469999999</v>
      </c>
      <c r="T40" s="139">
        <v>2.0032764749999998</v>
      </c>
      <c r="U40" s="139">
        <v>2.1816163340000001</v>
      </c>
      <c r="V40" s="139">
        <v>2.0800859530000002</v>
      </c>
      <c r="W40" s="139">
        <v>2.2714679630000001</v>
      </c>
      <c r="X40" s="139">
        <v>2.1518023820000001</v>
      </c>
      <c r="Y40" s="139">
        <v>2.3275711819999998</v>
      </c>
      <c r="Z40" s="139">
        <v>2.2349394729999998</v>
      </c>
      <c r="AA40" s="139">
        <v>2.3853082699999999</v>
      </c>
      <c r="AB40" s="139">
        <v>2.3108056129999999</v>
      </c>
      <c r="AC40" s="139">
        <v>2.4376709999999999</v>
      </c>
      <c r="AD40" s="139">
        <v>2.3718228190000001</v>
      </c>
      <c r="AE40" s="139">
        <v>2.4880467789999998</v>
      </c>
      <c r="AF40" s="139">
        <v>2.4331838280000002</v>
      </c>
      <c r="AG40" s="139">
        <v>2.5366012069999999</v>
      </c>
      <c r="AH40" s="139">
        <v>2.505956195</v>
      </c>
      <c r="AI40" s="139">
        <v>2.5887512859999999</v>
      </c>
      <c r="AJ40" s="139">
        <v>2.5692588500000002</v>
      </c>
      <c r="AK40" s="139">
        <v>2.6445076250000001</v>
      </c>
      <c r="AL40" s="139">
        <v>2.6160843740000002</v>
      </c>
      <c r="AM40" s="139">
        <v>2.6882751470000001</v>
      </c>
      <c r="AN40" s="139">
        <v>2.6741127859999998</v>
      </c>
      <c r="AO40" s="139">
        <v>2.7395677589999998</v>
      </c>
      <c r="AP40" s="139">
        <v>2.7357159379999998</v>
      </c>
      <c r="AQ40" s="139">
        <v>2.783619388</v>
      </c>
      <c r="AR40" s="139">
        <v>2.7785724690000002</v>
      </c>
      <c r="AS40" s="139">
        <v>2.8308289819999999</v>
      </c>
      <c r="AT40" s="139">
        <v>2.8747178039999999</v>
      </c>
      <c r="AU40" s="139">
        <v>2.9104051790000001</v>
      </c>
      <c r="AV40" s="139">
        <v>2.945205911</v>
      </c>
      <c r="AW40" s="139">
        <v>2.97912</v>
      </c>
      <c r="AX40" s="139">
        <v>3.019185174</v>
      </c>
      <c r="AY40" s="139">
        <v>3.0512705630000001</v>
      </c>
      <c r="AZ40" s="139">
        <v>3.0893962049999999</v>
      </c>
      <c r="BA40" s="139">
        <v>3.1265243749999998</v>
      </c>
      <c r="BB40" s="139">
        <v>3.169471138</v>
      </c>
      <c r="BC40" s="139">
        <v>3.2045489460000001</v>
      </c>
      <c r="BD40" s="139">
        <v>3.2453345179999999</v>
      </c>
      <c r="BE40" s="139">
        <v>3.2850117860000001</v>
      </c>
      <c r="BF40" s="139">
        <v>3.3235807500000001</v>
      </c>
      <c r="BG40" s="139">
        <v>3.361041411</v>
      </c>
      <c r="BH40" s="139">
        <v>3.3973937680000001</v>
      </c>
      <c r="BI40" s="139">
        <v>3.4390659819999998</v>
      </c>
      <c r="BJ40" s="139">
        <v>3.4795190630000001</v>
      </c>
      <c r="BK40" s="139">
        <v>3.5187530090000001</v>
      </c>
      <c r="BL40" s="139">
        <v>3.5567678210000002</v>
      </c>
      <c r="BM40" s="139">
        <v>3.5997699999999999</v>
      </c>
      <c r="BN40" s="101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</row>
    <row r="41" spans="1:93" s="83" customFormat="1" ht="15" thickBot="1" x14ac:dyDescent="0.35">
      <c r="A41" s="101" t="s">
        <v>144</v>
      </c>
      <c r="B41" s="101" t="s">
        <v>40</v>
      </c>
      <c r="C41" s="101" t="s">
        <v>229</v>
      </c>
      <c r="D41" s="101" t="s">
        <v>81</v>
      </c>
      <c r="E41" s="101" t="s">
        <v>230</v>
      </c>
      <c r="F41" s="101" t="s">
        <v>12</v>
      </c>
      <c r="G41" s="101" t="s">
        <v>76</v>
      </c>
      <c r="H41" s="101" t="s">
        <v>75</v>
      </c>
      <c r="I41" s="101"/>
      <c r="J41" s="101"/>
      <c r="K41" s="101"/>
      <c r="L41" s="101"/>
      <c r="M41" s="101">
        <v>5.7711699510000001</v>
      </c>
      <c r="N41" s="101">
        <v>7.8918634460000003</v>
      </c>
      <c r="O41" s="101">
        <v>8.4675547279999996</v>
      </c>
      <c r="P41" s="101">
        <v>8.6230478349999995</v>
      </c>
      <c r="Q41" s="101">
        <v>9.3800000000000008</v>
      </c>
      <c r="R41" s="101">
        <v>9.0262913010000005</v>
      </c>
      <c r="S41" s="101">
        <v>9.8943115499999994</v>
      </c>
      <c r="T41" s="101">
        <v>9.4134545020000004</v>
      </c>
      <c r="U41" s="101">
        <v>10.27377912</v>
      </c>
      <c r="V41" s="101">
        <v>9.7925507659999997</v>
      </c>
      <c r="W41" s="101">
        <v>10.700303630000001</v>
      </c>
      <c r="X41" s="101">
        <v>10.137586219999999</v>
      </c>
      <c r="Y41" s="101">
        <v>10.94141729</v>
      </c>
      <c r="Z41" s="101">
        <v>10.52321703</v>
      </c>
      <c r="AA41" s="101">
        <v>11.23864346</v>
      </c>
      <c r="AB41" s="101">
        <v>10.87489817</v>
      </c>
      <c r="AC41" s="101">
        <v>11.4831716</v>
      </c>
      <c r="AD41" s="101">
        <v>11.154442100000001</v>
      </c>
      <c r="AE41" s="101">
        <v>11.718445579999999</v>
      </c>
      <c r="AF41" s="101">
        <v>11.469525150000001</v>
      </c>
      <c r="AG41" s="101">
        <v>11.936946860000001</v>
      </c>
      <c r="AH41" s="101">
        <v>11.784545639999999</v>
      </c>
      <c r="AI41" s="101">
        <v>12.191400590000001</v>
      </c>
      <c r="AJ41" s="101">
        <v>12.077917770000001</v>
      </c>
      <c r="AK41" s="101">
        <v>12.45452244</v>
      </c>
      <c r="AL41" s="101">
        <v>12.32066084</v>
      </c>
      <c r="AM41" s="101">
        <v>12.65116229</v>
      </c>
      <c r="AN41" s="101">
        <v>12.566031430000001</v>
      </c>
      <c r="AO41" s="101">
        <v>12.89342278</v>
      </c>
      <c r="AP41" s="101">
        <v>12.85936805</v>
      </c>
      <c r="AQ41" s="101">
        <v>13.099385359999999</v>
      </c>
      <c r="AR41" s="101">
        <v>13.082138280000001</v>
      </c>
      <c r="AS41" s="101">
        <v>13.33488691</v>
      </c>
      <c r="AT41" s="101">
        <v>13.524240580000001</v>
      </c>
      <c r="AU41" s="101">
        <v>13.680345129999999</v>
      </c>
      <c r="AV41" s="101">
        <v>13.86105403</v>
      </c>
      <c r="AW41" s="101">
        <v>14.023143429999999</v>
      </c>
      <c r="AX41" s="101">
        <v>14.20213446</v>
      </c>
      <c r="AY41" s="101">
        <v>14.369599129999999</v>
      </c>
      <c r="AZ41" s="101">
        <v>14.55341127</v>
      </c>
      <c r="BA41" s="101">
        <v>14.71871475</v>
      </c>
      <c r="BB41" s="101">
        <v>14.89992238</v>
      </c>
      <c r="BC41" s="101">
        <v>15.06949283</v>
      </c>
      <c r="BD41" s="101">
        <v>15.26111852</v>
      </c>
      <c r="BE41" s="101">
        <v>15.440885359999999</v>
      </c>
      <c r="BF41" s="101">
        <v>15.622148409999999</v>
      </c>
      <c r="BG41" s="101">
        <v>15.804741419999999</v>
      </c>
      <c r="BH41" s="101">
        <v>15.98849815</v>
      </c>
      <c r="BI41" s="101">
        <v>16.173252359999999</v>
      </c>
      <c r="BJ41" s="101">
        <v>16.358837789999999</v>
      </c>
      <c r="BK41" s="101">
        <v>16.551405540000001</v>
      </c>
      <c r="BL41" s="101">
        <v>16.738099269999999</v>
      </c>
      <c r="BM41" s="101">
        <v>16.9251255</v>
      </c>
      <c r="BN41" s="10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</row>
    <row r="42" spans="1:93" s="83" customFormat="1" ht="15" thickBot="1" x14ac:dyDescent="0.35">
      <c r="A42" s="139" t="s">
        <v>144</v>
      </c>
      <c r="B42" s="139" t="s">
        <v>40</v>
      </c>
      <c r="C42" s="139" t="s">
        <v>231</v>
      </c>
      <c r="D42" s="139" t="s">
        <v>81</v>
      </c>
      <c r="E42" s="139" t="s">
        <v>232</v>
      </c>
      <c r="F42" s="139" t="s">
        <v>12</v>
      </c>
      <c r="G42" s="139" t="s">
        <v>76</v>
      </c>
      <c r="H42" s="139" t="s">
        <v>75</v>
      </c>
      <c r="I42" s="139"/>
      <c r="J42" s="139"/>
      <c r="K42" s="139"/>
      <c r="L42" s="139"/>
      <c r="M42" s="139">
        <v>2.548915091</v>
      </c>
      <c r="N42" s="139">
        <v>2.9144162329999999</v>
      </c>
      <c r="O42" s="139">
        <v>0.673872794</v>
      </c>
      <c r="P42" s="139">
        <v>3.1559712019999999</v>
      </c>
      <c r="Q42" s="139">
        <v>3.43</v>
      </c>
      <c r="R42" s="139">
        <v>3.2924847750000001</v>
      </c>
      <c r="S42" s="139">
        <v>3.6067419589999998</v>
      </c>
      <c r="T42" s="139">
        <v>3.4205967479999999</v>
      </c>
      <c r="U42" s="139">
        <v>3.7256444310000001</v>
      </c>
      <c r="V42" s="139">
        <v>3.5422841460000001</v>
      </c>
      <c r="W42" s="139">
        <v>3.863226504</v>
      </c>
      <c r="X42" s="139">
        <v>3.6534245240000001</v>
      </c>
      <c r="Y42" s="139">
        <v>3.9342673000000001</v>
      </c>
      <c r="Z42" s="139">
        <v>3.7691420980000001</v>
      </c>
      <c r="AA42" s="139">
        <v>4.0181972019999996</v>
      </c>
      <c r="AB42" s="139">
        <v>3.879874075</v>
      </c>
      <c r="AC42" s="139">
        <v>4.0913342999999998</v>
      </c>
      <c r="AD42" s="139">
        <v>3.961612106</v>
      </c>
      <c r="AE42" s="139">
        <v>4.1512037050000004</v>
      </c>
      <c r="AF42" s="139">
        <v>4.0504843749999999</v>
      </c>
      <c r="AG42" s="139">
        <v>4.2067913020000001</v>
      </c>
      <c r="AH42" s="139">
        <v>4.1447905370000004</v>
      </c>
      <c r="AI42" s="139">
        <v>4.269160791</v>
      </c>
      <c r="AJ42" s="139">
        <v>4.2197129069999999</v>
      </c>
      <c r="AK42" s="139">
        <v>4.3434171429999999</v>
      </c>
      <c r="AL42" s="139">
        <v>4.2843692569999998</v>
      </c>
      <c r="AM42" s="139">
        <v>4.3866314920000002</v>
      </c>
      <c r="AN42" s="139">
        <v>4.3400571430000001</v>
      </c>
      <c r="AO42" s="139">
        <v>4.4425905710000002</v>
      </c>
      <c r="AP42" s="139">
        <v>4.4144085420000003</v>
      </c>
      <c r="AQ42" s="139">
        <v>4.4831772499999998</v>
      </c>
      <c r="AR42" s="139">
        <v>4.4664633929999997</v>
      </c>
      <c r="AS42" s="139">
        <v>4.5339960240000003</v>
      </c>
      <c r="AT42" s="139">
        <v>4.5855690830000002</v>
      </c>
      <c r="AU42" s="139">
        <v>4.621625893</v>
      </c>
      <c r="AV42" s="139">
        <v>4.6689135119999996</v>
      </c>
      <c r="AW42" s="139">
        <v>4.7009804290000003</v>
      </c>
      <c r="AX42" s="139">
        <v>4.7504107680000001</v>
      </c>
      <c r="AY42" s="139">
        <v>4.7847681790000003</v>
      </c>
      <c r="AZ42" s="139">
        <v>4.8296175300000002</v>
      </c>
      <c r="BA42" s="139">
        <v>4.8658960000000002</v>
      </c>
      <c r="BB42" s="139">
        <v>4.9060904760000001</v>
      </c>
      <c r="BC42" s="139">
        <v>4.9439205709999996</v>
      </c>
      <c r="BD42" s="139">
        <v>4.9853711250000003</v>
      </c>
      <c r="BE42" s="139">
        <v>5.0243095240000004</v>
      </c>
      <c r="BF42" s="139">
        <v>5.0607357679999998</v>
      </c>
      <c r="BG42" s="139">
        <v>5.100413036</v>
      </c>
      <c r="BH42" s="139">
        <v>5.1374303750000001</v>
      </c>
      <c r="BI42" s="139">
        <v>5.1717877860000003</v>
      </c>
      <c r="BJ42" s="139">
        <v>5.2090267859999999</v>
      </c>
      <c r="BK42" s="139">
        <v>5.2434580830000002</v>
      </c>
      <c r="BL42" s="139">
        <v>5.2750816790000004</v>
      </c>
      <c r="BM42" s="139">
        <v>5.3092174290000003</v>
      </c>
      <c r="BN42" s="101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</row>
    <row r="43" spans="1:93" s="83" customFormat="1" ht="15" thickBot="1" x14ac:dyDescent="0.35">
      <c r="A43" s="139" t="s">
        <v>144</v>
      </c>
      <c r="B43" s="139" t="s">
        <v>40</v>
      </c>
      <c r="C43" s="139" t="s">
        <v>233</v>
      </c>
      <c r="D43" s="139" t="s">
        <v>81</v>
      </c>
      <c r="E43" s="139" t="s">
        <v>234</v>
      </c>
      <c r="F43" s="139" t="s">
        <v>12</v>
      </c>
      <c r="G43" s="139" t="s">
        <v>76</v>
      </c>
      <c r="H43" s="139" t="s">
        <v>75</v>
      </c>
      <c r="I43" s="139"/>
      <c r="J43" s="139"/>
      <c r="K43" s="139"/>
      <c r="L43" s="139"/>
      <c r="M43" s="139">
        <v>34.952288680000002</v>
      </c>
      <c r="N43" s="139">
        <v>32.606013470000001</v>
      </c>
      <c r="O43" s="139">
        <v>25.107180830000001</v>
      </c>
      <c r="P43" s="139">
        <v>20.302984909999999</v>
      </c>
      <c r="Q43" s="139">
        <v>22.09</v>
      </c>
      <c r="R43" s="139">
        <v>21.208347880000002</v>
      </c>
      <c r="S43" s="139">
        <v>23.20435071</v>
      </c>
      <c r="T43" s="139">
        <v>22.0212994</v>
      </c>
      <c r="U43" s="139">
        <v>23.973711990000002</v>
      </c>
      <c r="V43" s="139">
        <v>22.81343742</v>
      </c>
      <c r="W43" s="139">
        <v>24.865467469999999</v>
      </c>
      <c r="X43" s="139">
        <v>23.509786810000001</v>
      </c>
      <c r="Y43" s="139">
        <v>25.307151900000001</v>
      </c>
      <c r="Z43" s="139">
        <v>24.27327511</v>
      </c>
      <c r="AA43" s="139">
        <v>25.86496069</v>
      </c>
      <c r="AB43" s="139">
        <v>24.965398149999999</v>
      </c>
      <c r="AC43" s="139">
        <v>26.30990546</v>
      </c>
      <c r="AD43" s="139">
        <v>25.487761249999998</v>
      </c>
      <c r="AE43" s="139">
        <v>26.707447210000002</v>
      </c>
      <c r="AF43" s="139">
        <v>26.06891744</v>
      </c>
      <c r="AG43" s="139">
        <v>27.068746310000002</v>
      </c>
      <c r="AH43" s="139">
        <v>26.638340700000001</v>
      </c>
      <c r="AI43" s="139">
        <v>27.482238339999999</v>
      </c>
      <c r="AJ43" s="139">
        <v>27.160579640000002</v>
      </c>
      <c r="AK43" s="139">
        <v>27.923044579999999</v>
      </c>
      <c r="AL43" s="139">
        <v>27.550874530000002</v>
      </c>
      <c r="AM43" s="139">
        <v>28.197678020000001</v>
      </c>
      <c r="AN43" s="139">
        <v>27.93550114</v>
      </c>
      <c r="AO43" s="139">
        <v>28.56971429</v>
      </c>
      <c r="AP43" s="139">
        <v>28.411584690000002</v>
      </c>
      <c r="AQ43" s="139">
        <v>28.841309540000001</v>
      </c>
      <c r="AR43" s="139">
        <v>28.722795359999999</v>
      </c>
      <c r="AS43" s="139">
        <v>29.16848117</v>
      </c>
      <c r="AT43" s="139">
        <v>29.483461040000002</v>
      </c>
      <c r="AU43" s="139">
        <v>29.731351610000001</v>
      </c>
      <c r="AV43" s="139">
        <v>30.02571704</v>
      </c>
      <c r="AW43" s="139">
        <v>30.26052962</v>
      </c>
      <c r="AX43" s="139">
        <v>30.546619710000002</v>
      </c>
      <c r="AY43" s="139">
        <v>30.786456609999998</v>
      </c>
      <c r="AZ43" s="139">
        <v>31.062793630000002</v>
      </c>
      <c r="BA43" s="139">
        <v>31.293172999999999</v>
      </c>
      <c r="BB43" s="139">
        <v>31.558426990000001</v>
      </c>
      <c r="BC43" s="139">
        <v>31.80225377</v>
      </c>
      <c r="BD43" s="139">
        <v>32.066768889999999</v>
      </c>
      <c r="BE43" s="139">
        <v>32.32108762</v>
      </c>
      <c r="BF43" s="139">
        <v>32.564988290000002</v>
      </c>
      <c r="BG43" s="139">
        <v>32.80401243</v>
      </c>
      <c r="BH43" s="139">
        <v>33.037716709999998</v>
      </c>
      <c r="BI43" s="139">
        <v>33.271273209999997</v>
      </c>
      <c r="BJ43" s="139">
        <v>33.498475450000001</v>
      </c>
      <c r="BK43" s="139">
        <v>33.724347710000004</v>
      </c>
      <c r="BL43" s="139">
        <v>33.942831290000001</v>
      </c>
      <c r="BM43" s="139">
        <v>34.158802710000003</v>
      </c>
      <c r="BN43" s="101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</row>
    <row r="44" spans="1:93" s="83" customFormat="1" ht="15" thickBot="1" x14ac:dyDescent="0.35">
      <c r="A44" s="137" t="s">
        <v>144</v>
      </c>
      <c r="B44" s="137" t="s">
        <v>40</v>
      </c>
      <c r="C44" s="137" t="s">
        <v>134</v>
      </c>
      <c r="D44" s="137" t="s">
        <v>81</v>
      </c>
      <c r="E44" s="137" t="s">
        <v>135</v>
      </c>
      <c r="F44" s="137" t="s">
        <v>12</v>
      </c>
      <c r="G44" s="137" t="s">
        <v>76</v>
      </c>
      <c r="H44" s="137" t="s">
        <v>75</v>
      </c>
      <c r="I44" s="137"/>
      <c r="J44" s="137"/>
      <c r="K44" s="137"/>
      <c r="L44" s="137"/>
      <c r="M44" s="138">
        <v>24.963000000000001</v>
      </c>
      <c r="N44" s="138">
        <v>26.060400000000001</v>
      </c>
      <c r="O44" s="138">
        <v>23.9178</v>
      </c>
      <c r="P44" s="138">
        <v>25.150500000000001</v>
      </c>
      <c r="Q44" s="138">
        <v>25.3154</v>
      </c>
      <c r="R44" s="138">
        <v>26.4818</v>
      </c>
      <c r="S44" s="138">
        <v>26.697399999999998</v>
      </c>
      <c r="T44" s="138">
        <v>27.839400000000001</v>
      </c>
      <c r="U44" s="138">
        <v>27.903700000000001</v>
      </c>
      <c r="V44" s="138">
        <v>29.212800000000001</v>
      </c>
      <c r="W44" s="138">
        <v>29.501999999999999</v>
      </c>
      <c r="X44" s="138">
        <v>30.560300000000002</v>
      </c>
      <c r="Y44" s="138">
        <v>30.7849</v>
      </c>
      <c r="Z44" s="138">
        <v>32.15</v>
      </c>
      <c r="AA44" s="138">
        <v>32.483600000000003</v>
      </c>
      <c r="AB44" s="138">
        <v>33.763500000000001</v>
      </c>
      <c r="AC44" s="138">
        <v>34.144799999999996</v>
      </c>
      <c r="AD44" s="138">
        <v>35.241199999999999</v>
      </c>
      <c r="AE44" s="138">
        <v>35.758299999999998</v>
      </c>
      <c r="AF44" s="138">
        <v>36.8001</v>
      </c>
      <c r="AG44" s="138">
        <v>37.306100000000001</v>
      </c>
      <c r="AH44" s="138">
        <v>38.421300000000002</v>
      </c>
      <c r="AI44" s="138">
        <v>38.956299999999999</v>
      </c>
      <c r="AJ44" s="138">
        <v>39.961799999999997</v>
      </c>
      <c r="AK44" s="138">
        <v>40.527299999999997</v>
      </c>
      <c r="AL44" s="138">
        <v>41.308</v>
      </c>
      <c r="AM44" s="138">
        <v>41.899500000000003</v>
      </c>
      <c r="AN44" s="138">
        <v>42.700400000000002</v>
      </c>
      <c r="AO44" s="138">
        <v>43.3765</v>
      </c>
      <c r="AP44" s="138">
        <v>44.163600000000002</v>
      </c>
      <c r="AQ44" s="138">
        <v>44.663400000000003</v>
      </c>
      <c r="AR44" s="138">
        <v>45.4358</v>
      </c>
      <c r="AS44" s="138">
        <v>45.858800000000002</v>
      </c>
      <c r="AT44" s="138">
        <v>46.713799999999999</v>
      </c>
      <c r="AU44" s="138">
        <v>47.433100000000003</v>
      </c>
      <c r="AV44" s="138">
        <v>48.073</v>
      </c>
      <c r="AW44" s="138">
        <v>48.7547</v>
      </c>
      <c r="AX44" s="138">
        <v>49.4238</v>
      </c>
      <c r="AY44" s="138">
        <v>50.097000000000001</v>
      </c>
      <c r="AZ44" s="138">
        <v>50.7714</v>
      </c>
      <c r="BA44" s="138">
        <v>51.403100000000002</v>
      </c>
      <c r="BB44" s="138">
        <v>52.068600000000004</v>
      </c>
      <c r="BC44" s="138">
        <v>52.69</v>
      </c>
      <c r="BD44" s="138">
        <v>53.322099999999999</v>
      </c>
      <c r="BE44" s="138">
        <v>53.965499999999999</v>
      </c>
      <c r="BF44" s="138">
        <v>54.599800000000002</v>
      </c>
      <c r="BG44" s="138">
        <v>55.166499999999999</v>
      </c>
      <c r="BH44" s="138">
        <v>55.7956</v>
      </c>
      <c r="BI44" s="138">
        <v>56.383699999999997</v>
      </c>
      <c r="BJ44" s="138">
        <v>56.969700000000003</v>
      </c>
      <c r="BK44" s="138">
        <v>57.543500000000002</v>
      </c>
      <c r="BL44" s="138">
        <v>58.107900000000001</v>
      </c>
      <c r="BM44" s="138">
        <v>58.645699999999998</v>
      </c>
      <c r="BN44" s="101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</row>
    <row r="45" spans="1:93" s="83" customFormat="1" ht="15" thickBot="1" x14ac:dyDescent="0.35">
      <c r="A45" s="101" t="s">
        <v>144</v>
      </c>
      <c r="B45" s="101" t="s">
        <v>40</v>
      </c>
      <c r="C45" s="101" t="s">
        <v>235</v>
      </c>
      <c r="D45" s="101" t="s">
        <v>81</v>
      </c>
      <c r="E45" s="101" t="s">
        <v>236</v>
      </c>
      <c r="F45" s="101" t="s">
        <v>12</v>
      </c>
      <c r="G45" s="101" t="s">
        <v>76</v>
      </c>
      <c r="H45" s="101" t="s">
        <v>75</v>
      </c>
      <c r="I45" s="101"/>
      <c r="J45" s="101"/>
      <c r="K45" s="101"/>
      <c r="L45" s="101"/>
      <c r="M45" s="101">
        <v>2.3911177970000002</v>
      </c>
      <c r="N45" s="101">
        <v>2.397757151</v>
      </c>
      <c r="O45" s="101">
        <v>2.240690061</v>
      </c>
      <c r="P45" s="101">
        <v>2.3810967559999998</v>
      </c>
      <c r="Q45" s="101">
        <v>2.4</v>
      </c>
      <c r="R45" s="101">
        <v>2.5042270000000002</v>
      </c>
      <c r="S45" s="101">
        <v>2.5181089999999999</v>
      </c>
      <c r="T45" s="101">
        <v>2.6215199999999999</v>
      </c>
      <c r="U45" s="101">
        <v>2.5829759999999999</v>
      </c>
      <c r="V45" s="101">
        <v>2.6697259999999998</v>
      </c>
      <c r="W45" s="101">
        <v>2.6482679999999998</v>
      </c>
      <c r="X45" s="101">
        <v>2.7009940000000001</v>
      </c>
      <c r="Y45" s="101">
        <v>2.6772</v>
      </c>
      <c r="Z45" s="101">
        <v>2.7603200000000001</v>
      </c>
      <c r="AA45" s="101">
        <v>2.7507199999999998</v>
      </c>
      <c r="AB45" s="101">
        <v>2.81996</v>
      </c>
      <c r="AC45" s="101">
        <v>2.81656</v>
      </c>
      <c r="AD45" s="101">
        <v>2.8637999999999999</v>
      </c>
      <c r="AE45" s="101">
        <v>2.8662399999999999</v>
      </c>
      <c r="AF45" s="101">
        <v>2.9092799999999999</v>
      </c>
      <c r="AG45" s="101">
        <v>2.9087200000000002</v>
      </c>
      <c r="AH45" s="101">
        <v>2.9556800000000001</v>
      </c>
      <c r="AI45" s="101">
        <v>2.952</v>
      </c>
      <c r="AJ45" s="101">
        <v>2.99376</v>
      </c>
      <c r="AK45" s="101">
        <v>3.0105599999999999</v>
      </c>
      <c r="AL45" s="101">
        <v>3.03416</v>
      </c>
      <c r="AM45" s="101">
        <v>3.0489600000000001</v>
      </c>
      <c r="AN45" s="101">
        <v>3.0703999999999998</v>
      </c>
      <c r="AO45" s="101">
        <v>3.0989399999999998</v>
      </c>
      <c r="AP45" s="101">
        <v>3.1266400000000001</v>
      </c>
      <c r="AQ45" s="101">
        <v>3.1386599999999998</v>
      </c>
      <c r="AR45" s="101">
        <v>3.1648000000000001</v>
      </c>
      <c r="AS45" s="101">
        <v>3.1755</v>
      </c>
      <c r="AT45" s="101">
        <v>3.21618</v>
      </c>
      <c r="AU45" s="101">
        <v>3.2417799999999999</v>
      </c>
      <c r="AV45" s="101">
        <v>3.2669000000000001</v>
      </c>
      <c r="AW45" s="101">
        <v>3.2986800000000001</v>
      </c>
      <c r="AX45" s="101">
        <v>3.3228</v>
      </c>
      <c r="AY45" s="101">
        <v>3.363</v>
      </c>
      <c r="AZ45" s="101">
        <v>3.3958599999999999</v>
      </c>
      <c r="BA45" s="101">
        <v>3.42848</v>
      </c>
      <c r="BB45" s="101">
        <v>3.4608599999999998</v>
      </c>
      <c r="BC45" s="101">
        <v>3.4929999999999999</v>
      </c>
      <c r="BD45" s="101">
        <v>3.5299499999999999</v>
      </c>
      <c r="BE45" s="101">
        <v>3.5667800000000001</v>
      </c>
      <c r="BF45" s="101">
        <v>3.6034899999999999</v>
      </c>
      <c r="BG45" s="101">
        <v>3.6400800000000002</v>
      </c>
      <c r="BH45" s="101">
        <v>3.6765500000000002</v>
      </c>
      <c r="BI45" s="101">
        <v>3.7059600000000001</v>
      </c>
      <c r="BJ45" s="101">
        <v>3.7422</v>
      </c>
      <c r="BK45" s="101">
        <v>3.7713999999999999</v>
      </c>
      <c r="BL45" s="101">
        <v>3.8005</v>
      </c>
      <c r="BM45" s="101">
        <v>3.8363999999999998</v>
      </c>
      <c r="BN45" s="101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</row>
    <row r="46" spans="1:93" s="83" customFormat="1" ht="15" thickBot="1" x14ac:dyDescent="0.35">
      <c r="A46" s="139" t="s">
        <v>144</v>
      </c>
      <c r="B46" s="139" t="s">
        <v>40</v>
      </c>
      <c r="C46" s="139" t="s">
        <v>237</v>
      </c>
      <c r="D46" s="139" t="s">
        <v>81</v>
      </c>
      <c r="E46" s="139" t="s">
        <v>238</v>
      </c>
      <c r="F46" s="139" t="s">
        <v>12</v>
      </c>
      <c r="G46" s="139" t="s">
        <v>76</v>
      </c>
      <c r="H46" s="139" t="s">
        <v>75</v>
      </c>
      <c r="I46" s="139"/>
      <c r="J46" s="139"/>
      <c r="K46" s="139"/>
      <c r="L46" s="139"/>
      <c r="M46" s="139">
        <v>5.736839035</v>
      </c>
      <c r="N46" s="139">
        <v>4.7138772869999999</v>
      </c>
      <c r="O46" s="139">
        <v>4.5998940529999999</v>
      </c>
      <c r="P46" s="139">
        <v>4.3899411639999997</v>
      </c>
      <c r="Q46" s="139">
        <v>4.42</v>
      </c>
      <c r="R46" s="139">
        <v>4.6047539999999998</v>
      </c>
      <c r="S46" s="139">
        <v>4.6287779999999996</v>
      </c>
      <c r="T46" s="139">
        <v>4.8113999999999999</v>
      </c>
      <c r="U46" s="139">
        <v>4.7920800000000003</v>
      </c>
      <c r="V46" s="139">
        <v>4.9878</v>
      </c>
      <c r="W46" s="139">
        <v>5.0057999999999998</v>
      </c>
      <c r="X46" s="139">
        <v>5.1487800000000004</v>
      </c>
      <c r="Y46" s="139">
        <v>5.1551999999999998</v>
      </c>
      <c r="Z46" s="139">
        <v>5.3519399999999999</v>
      </c>
      <c r="AA46" s="139">
        <v>5.3751600000000002</v>
      </c>
      <c r="AB46" s="139">
        <v>5.5483799999999999</v>
      </c>
      <c r="AC46" s="139">
        <v>5.5785600000000004</v>
      </c>
      <c r="AD46" s="139">
        <v>5.7195</v>
      </c>
      <c r="AE46" s="139">
        <v>5.7720000000000002</v>
      </c>
      <c r="AF46" s="139">
        <v>5.9063999999999997</v>
      </c>
      <c r="AG46" s="139">
        <v>5.9566499999999998</v>
      </c>
      <c r="AH46" s="139">
        <v>6.0970000000000004</v>
      </c>
      <c r="AI46" s="139">
        <v>6.1539999999999999</v>
      </c>
      <c r="AJ46" s="139">
        <v>6.2729999999999997</v>
      </c>
      <c r="AK46" s="139">
        <v>6.3276500000000002</v>
      </c>
      <c r="AL46" s="139">
        <v>6.4169</v>
      </c>
      <c r="AM46" s="139">
        <v>6.4693500000000004</v>
      </c>
      <c r="AN46" s="139">
        <v>6.556</v>
      </c>
      <c r="AO46" s="139">
        <v>6.6313199999999997</v>
      </c>
      <c r="AP46" s="139">
        <v>6.7231199999999998</v>
      </c>
      <c r="AQ46" s="139">
        <v>6.7617200000000004</v>
      </c>
      <c r="AR46" s="139">
        <v>6.8515199999999998</v>
      </c>
      <c r="AS46" s="139">
        <v>6.8971999999999998</v>
      </c>
      <c r="AT46" s="139">
        <v>6.9931200000000002</v>
      </c>
      <c r="AU46" s="139">
        <v>7.0711199999999996</v>
      </c>
      <c r="AV46" s="139">
        <v>7.1398900000000003</v>
      </c>
      <c r="AW46" s="139">
        <v>7.2164799999999998</v>
      </c>
      <c r="AX46" s="139">
        <v>7.2923499999999999</v>
      </c>
      <c r="AY46" s="139">
        <v>7.3762499999999998</v>
      </c>
      <c r="AZ46" s="139">
        <v>7.4512600000000004</v>
      </c>
      <c r="BA46" s="139">
        <v>7.5342200000000004</v>
      </c>
      <c r="BB46" s="139">
        <v>7.6083299999999996</v>
      </c>
      <c r="BC46" s="139">
        <v>7.6903499999999996</v>
      </c>
      <c r="BD46" s="139">
        <v>7.7645400000000002</v>
      </c>
      <c r="BE46" s="139">
        <v>7.8468600000000004</v>
      </c>
      <c r="BF46" s="139">
        <v>7.92896</v>
      </c>
      <c r="BG46" s="139">
        <v>8.01084</v>
      </c>
      <c r="BH46" s="139">
        <v>8.0841999999999992</v>
      </c>
      <c r="BI46" s="139">
        <v>8.1754999999999995</v>
      </c>
      <c r="BJ46" s="139">
        <v>8.2584999999999997</v>
      </c>
      <c r="BK46" s="139">
        <v>8.3414999999999999</v>
      </c>
      <c r="BL46" s="139">
        <v>8.4245000000000001</v>
      </c>
      <c r="BM46" s="139">
        <v>8.4992000000000001</v>
      </c>
      <c r="BN46" s="101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</row>
    <row r="47" spans="1:93" s="83" customFormat="1" ht="15" thickBot="1" x14ac:dyDescent="0.35">
      <c r="A47" s="137" t="s">
        <v>144</v>
      </c>
      <c r="B47" s="137" t="s">
        <v>40</v>
      </c>
      <c r="C47" s="137" t="s">
        <v>132</v>
      </c>
      <c r="D47" s="137" t="s">
        <v>81</v>
      </c>
      <c r="E47" s="137" t="s">
        <v>133</v>
      </c>
      <c r="F47" s="137" t="s">
        <v>12</v>
      </c>
      <c r="G47" s="137" t="s">
        <v>76</v>
      </c>
      <c r="H47" s="137" t="s">
        <v>75</v>
      </c>
      <c r="I47" s="137"/>
      <c r="J47" s="137"/>
      <c r="K47" s="137"/>
      <c r="L47" s="137"/>
      <c r="M47" s="138">
        <v>0</v>
      </c>
      <c r="N47" s="138">
        <v>0</v>
      </c>
      <c r="O47" s="138">
        <v>0</v>
      </c>
      <c r="P47" s="138">
        <v>0</v>
      </c>
      <c r="Q47" s="137">
        <v>0</v>
      </c>
      <c r="R47" s="137">
        <v>3.9600000000000003E-2</v>
      </c>
      <c r="S47" s="137">
        <v>8.0600000000000005E-2</v>
      </c>
      <c r="T47" s="137">
        <v>0.1234</v>
      </c>
      <c r="U47" s="137">
        <v>0.18390000000000001</v>
      </c>
      <c r="V47" s="137">
        <v>0.2475</v>
      </c>
      <c r="W47" s="137">
        <v>0.31190000000000001</v>
      </c>
      <c r="X47" s="137">
        <v>0.37519999999999998</v>
      </c>
      <c r="Y47" s="137">
        <v>0.43969999999999998</v>
      </c>
      <c r="Z47" s="137">
        <v>0.5081</v>
      </c>
      <c r="AA47" s="137">
        <v>0.57410000000000005</v>
      </c>
      <c r="AB47" s="137">
        <v>0.6431</v>
      </c>
      <c r="AC47" s="137">
        <v>0.70979999999999999</v>
      </c>
      <c r="AD47" s="137">
        <v>0.77800000000000002</v>
      </c>
      <c r="AE47" s="137">
        <v>0.8327</v>
      </c>
      <c r="AF47" s="137">
        <v>0.88729999999999998</v>
      </c>
      <c r="AG47" s="137">
        <v>0.94359999999999999</v>
      </c>
      <c r="AH47" s="137">
        <v>1.0048999999999999</v>
      </c>
      <c r="AI47" s="137">
        <v>1.0662</v>
      </c>
      <c r="AJ47" s="137">
        <v>1.1156999999999999</v>
      </c>
      <c r="AK47" s="137">
        <v>1.1660999999999999</v>
      </c>
      <c r="AL47" s="137">
        <v>1.2162999999999999</v>
      </c>
      <c r="AM47" s="137">
        <v>1.2722</v>
      </c>
      <c r="AN47" s="137">
        <v>1.329</v>
      </c>
      <c r="AO47" s="137">
        <v>1.3902000000000001</v>
      </c>
      <c r="AP47" s="137">
        <v>1.45</v>
      </c>
      <c r="AQ47" s="137">
        <v>1.5106999999999999</v>
      </c>
      <c r="AR47" s="137">
        <v>1.5753999999999999</v>
      </c>
      <c r="AS47" s="137">
        <v>1.6327</v>
      </c>
      <c r="AT47" s="137">
        <v>1.6959</v>
      </c>
      <c r="AU47" s="137">
        <v>1.7494000000000001</v>
      </c>
      <c r="AV47" s="137">
        <v>1.8087</v>
      </c>
      <c r="AW47" s="137">
        <v>1.8685</v>
      </c>
      <c r="AX47" s="137">
        <v>1.9323999999999999</v>
      </c>
      <c r="AY47" s="137">
        <v>1.9961</v>
      </c>
      <c r="AZ47" s="137">
        <v>2.0647000000000002</v>
      </c>
      <c r="BA47" s="137">
        <v>2.1311</v>
      </c>
      <c r="BB47" s="137">
        <v>2.2023000000000001</v>
      </c>
      <c r="BC47" s="137">
        <v>2.2732999999999999</v>
      </c>
      <c r="BD47" s="137">
        <v>2.3386</v>
      </c>
      <c r="BE47" s="137">
        <v>2.4056000000000002</v>
      </c>
      <c r="BF47" s="137">
        <v>2.476</v>
      </c>
      <c r="BG47" s="137">
        <v>2.5461999999999998</v>
      </c>
      <c r="BH47" s="137">
        <v>2.6166999999999998</v>
      </c>
      <c r="BI47" s="137">
        <v>2.6890999999999998</v>
      </c>
      <c r="BJ47" s="137">
        <v>2.7631000000000001</v>
      </c>
      <c r="BK47" s="137">
        <v>2.8397000000000001</v>
      </c>
      <c r="BL47" s="137">
        <v>2.9167999999999998</v>
      </c>
      <c r="BM47" s="137">
        <v>2.9998999999999998</v>
      </c>
      <c r="BN47" s="101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</row>
    <row r="48" spans="1:93" s="83" customFormat="1" ht="15" thickBot="1" x14ac:dyDescent="0.35">
      <c r="A48" s="139" t="s">
        <v>144</v>
      </c>
      <c r="B48" s="139" t="s">
        <v>40</v>
      </c>
      <c r="C48" s="139" t="s">
        <v>239</v>
      </c>
      <c r="D48" s="139" t="s">
        <v>81</v>
      </c>
      <c r="E48" s="139" t="s">
        <v>240</v>
      </c>
      <c r="F48" s="139" t="s">
        <v>12</v>
      </c>
      <c r="G48" s="139" t="s">
        <v>76</v>
      </c>
      <c r="H48" s="139" t="s">
        <v>75</v>
      </c>
      <c r="I48" s="139"/>
      <c r="J48" s="139"/>
      <c r="K48" s="139"/>
      <c r="L48" s="139"/>
      <c r="M48" s="139">
        <v>1.0525426410000001</v>
      </c>
      <c r="N48" s="139">
        <v>1.1384701150000001</v>
      </c>
      <c r="O48" s="139">
        <v>0.93313629899999995</v>
      </c>
      <c r="P48" s="139">
        <v>1.09661806</v>
      </c>
      <c r="Q48" s="139">
        <v>1.1299999999999999</v>
      </c>
      <c r="R48" s="139">
        <v>1.16883</v>
      </c>
      <c r="S48" s="139">
        <v>1.1976</v>
      </c>
      <c r="T48" s="139">
        <v>1.22631</v>
      </c>
      <c r="U48" s="139">
        <v>1.245636</v>
      </c>
      <c r="V48" s="139">
        <v>1.2644580000000001</v>
      </c>
      <c r="W48" s="139">
        <v>1.2827759999999999</v>
      </c>
      <c r="X48" s="139">
        <v>1.2813220000000001</v>
      </c>
      <c r="Y48" s="139">
        <v>1.28925</v>
      </c>
      <c r="Z48" s="139">
        <v>1.3068599999999999</v>
      </c>
      <c r="AA48" s="139">
        <v>1.3146</v>
      </c>
      <c r="AB48" s="139">
        <v>1.32202</v>
      </c>
      <c r="AC48" s="139">
        <v>1.3291200000000001</v>
      </c>
      <c r="AD48" s="139">
        <v>1.3359000000000001</v>
      </c>
      <c r="AE48" s="139">
        <v>1.3468</v>
      </c>
      <c r="AF48" s="139">
        <v>1.3574999999999999</v>
      </c>
      <c r="AG48" s="139">
        <v>1.3680000000000001</v>
      </c>
      <c r="AH48" s="139">
        <v>1.3872500000000001</v>
      </c>
      <c r="AI48" s="139">
        <v>1.4061999999999999</v>
      </c>
      <c r="AJ48" s="139">
        <v>1.42807</v>
      </c>
      <c r="AK48" s="139">
        <v>1.4497599999999999</v>
      </c>
      <c r="AL48" s="139">
        <v>1.4712700000000001</v>
      </c>
      <c r="AM48" s="139">
        <v>1.4925999999999999</v>
      </c>
      <c r="AN48" s="139">
        <v>1.5225</v>
      </c>
      <c r="AO48" s="139">
        <v>1.5542959999999999</v>
      </c>
      <c r="AP48" s="139">
        <v>1.5859479999999999</v>
      </c>
      <c r="AQ48" s="139">
        <v>1.617456</v>
      </c>
      <c r="AR48" s="139">
        <v>1.64882</v>
      </c>
      <c r="AS48" s="139">
        <v>1.6878</v>
      </c>
      <c r="AT48" s="139">
        <v>1.71072</v>
      </c>
      <c r="AU48" s="139">
        <v>1.7346299999999999</v>
      </c>
      <c r="AV48" s="139">
        <v>1.76505</v>
      </c>
      <c r="AW48" s="139">
        <v>1.7974000000000001</v>
      </c>
      <c r="AX48" s="139">
        <v>1.83612</v>
      </c>
      <c r="AY48" s="139">
        <v>1.86826</v>
      </c>
      <c r="AZ48" s="139">
        <v>1.90665</v>
      </c>
      <c r="BA48" s="139">
        <v>1.93858</v>
      </c>
      <c r="BB48" s="139">
        <v>1.97664</v>
      </c>
      <c r="BC48" s="139">
        <v>2.0168699999999999</v>
      </c>
      <c r="BD48" s="139">
        <v>2.0569999999999999</v>
      </c>
      <c r="BE48" s="139">
        <v>2.0970300000000002</v>
      </c>
      <c r="BF48" s="139">
        <v>2.1344400000000001</v>
      </c>
      <c r="BG48" s="139">
        <v>2.17422</v>
      </c>
      <c r="BH48" s="139">
        <v>2.2139000000000002</v>
      </c>
      <c r="BI48" s="139">
        <v>2.2534800000000001</v>
      </c>
      <c r="BJ48" s="139">
        <v>2.30139</v>
      </c>
      <c r="BK48" s="139">
        <v>2.34076</v>
      </c>
      <c r="BL48" s="139">
        <v>2.3884400000000001</v>
      </c>
      <c r="BM48" s="139">
        <v>2.4359999999999999</v>
      </c>
      <c r="BN48" s="101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</row>
    <row r="49" spans="1:66" s="83" customFormat="1" ht="15" thickBot="1" x14ac:dyDescent="0.35">
      <c r="A49" s="139" t="s">
        <v>144</v>
      </c>
      <c r="B49" s="139" t="s">
        <v>40</v>
      </c>
      <c r="C49" s="139" t="s">
        <v>241</v>
      </c>
      <c r="D49" s="139" t="s">
        <v>81</v>
      </c>
      <c r="E49" s="139" t="s">
        <v>242</v>
      </c>
      <c r="F49" s="139" t="s">
        <v>12</v>
      </c>
      <c r="G49" s="139" t="s">
        <v>76</v>
      </c>
      <c r="H49" s="139" t="s">
        <v>75</v>
      </c>
      <c r="I49" s="139"/>
      <c r="J49" s="139"/>
      <c r="K49" s="139"/>
      <c r="L49" s="139"/>
      <c r="M49" s="139">
        <v>4.76307583</v>
      </c>
      <c r="N49" s="139">
        <v>5.2140192619999999</v>
      </c>
      <c r="O49" s="139">
        <v>4.8432446410000001</v>
      </c>
      <c r="P49" s="139">
        <v>5.4102095820000002</v>
      </c>
      <c r="Q49" s="139">
        <v>5.6</v>
      </c>
      <c r="R49" s="139">
        <v>5.7214080000000003</v>
      </c>
      <c r="S49" s="139">
        <v>5.8609980000000004</v>
      </c>
      <c r="T49" s="139">
        <v>5.9584000000000001</v>
      </c>
      <c r="U49" s="139">
        <v>6.0263999999999998</v>
      </c>
      <c r="V49" s="139">
        <v>6.1310399999999996</v>
      </c>
      <c r="W49" s="139">
        <v>6.20444</v>
      </c>
      <c r="X49" s="139">
        <v>6.2378400000000003</v>
      </c>
      <c r="Y49" s="139">
        <v>6.2698</v>
      </c>
      <c r="Z49" s="139">
        <v>6.3469199999999999</v>
      </c>
      <c r="AA49" s="139">
        <v>6.3756000000000004</v>
      </c>
      <c r="AB49" s="139">
        <v>6.43032</v>
      </c>
      <c r="AC49" s="139">
        <v>6.4467999999999996</v>
      </c>
      <c r="AD49" s="139">
        <v>6.4710000000000001</v>
      </c>
      <c r="AE49" s="139">
        <v>6.5262000000000002</v>
      </c>
      <c r="AF49" s="139">
        <v>6.5712000000000002</v>
      </c>
      <c r="AG49" s="139">
        <v>6.6238200000000003</v>
      </c>
      <c r="AH49" s="139">
        <v>6.7013999999999996</v>
      </c>
      <c r="AI49" s="139">
        <v>6.7686000000000002</v>
      </c>
      <c r="AJ49" s="139">
        <v>6.8673799999999998</v>
      </c>
      <c r="AK49" s="139">
        <v>6.9649599999999996</v>
      </c>
      <c r="AL49" s="139">
        <v>7.0527600000000001</v>
      </c>
      <c r="AM49" s="139">
        <v>7.1736000000000004</v>
      </c>
      <c r="AN49" s="139">
        <v>7.2845000000000004</v>
      </c>
      <c r="AO49" s="139">
        <v>7.42788</v>
      </c>
      <c r="AP49" s="139">
        <v>7.55274</v>
      </c>
      <c r="AQ49" s="139">
        <v>7.6760799999999998</v>
      </c>
      <c r="AR49" s="139">
        <v>7.8145800000000003</v>
      </c>
      <c r="AS49" s="139">
        <v>7.9431000000000003</v>
      </c>
      <c r="AT49" s="139">
        <v>8.06325</v>
      </c>
      <c r="AU49" s="139">
        <v>8.1905599999999996</v>
      </c>
      <c r="AV49" s="139">
        <v>8.3167299999999997</v>
      </c>
      <c r="AW49" s="139">
        <v>8.4499399999999998</v>
      </c>
      <c r="AX49" s="139">
        <v>8.5900999999999996</v>
      </c>
      <c r="AY49" s="139">
        <v>8.7371200000000009</v>
      </c>
      <c r="AZ49" s="139">
        <v>8.8828200000000006</v>
      </c>
      <c r="BA49" s="139">
        <v>9.0272000000000006</v>
      </c>
      <c r="BB49" s="139">
        <v>9.1863200000000003</v>
      </c>
      <c r="BC49" s="139">
        <v>9.3360000000000003</v>
      </c>
      <c r="BD49" s="139">
        <v>9.5121599999999997</v>
      </c>
      <c r="BE49" s="139">
        <v>9.6793600000000009</v>
      </c>
      <c r="BF49" s="139">
        <v>9.8614800000000002</v>
      </c>
      <c r="BG49" s="139">
        <v>10.03464</v>
      </c>
      <c r="BH49" s="139">
        <v>10.214700000000001</v>
      </c>
      <c r="BI49" s="139">
        <v>10.39372</v>
      </c>
      <c r="BJ49" s="139">
        <v>10.579560000000001</v>
      </c>
      <c r="BK49" s="139">
        <v>10.76432</v>
      </c>
      <c r="BL49" s="139">
        <v>10.955819999999999</v>
      </c>
      <c r="BM49" s="139">
        <v>11.154</v>
      </c>
      <c r="BN49" s="101"/>
    </row>
    <row r="50" spans="1:66" x14ac:dyDescent="0.3">
      <c r="A50" s="101" t="s">
        <v>145</v>
      </c>
      <c r="B50" s="139" t="s">
        <v>40</v>
      </c>
      <c r="C50" s="141" t="s">
        <v>134</v>
      </c>
      <c r="D50" s="101" t="s">
        <v>81</v>
      </c>
      <c r="E50" s="141" t="s">
        <v>135</v>
      </c>
      <c r="F50" s="139" t="s">
        <v>12</v>
      </c>
      <c r="G50" s="139" t="s">
        <v>76</v>
      </c>
      <c r="H50" s="139" t="s">
        <v>75</v>
      </c>
      <c r="I50" s="101"/>
      <c r="J50" s="101"/>
      <c r="K50" s="101"/>
      <c r="L50" s="101"/>
      <c r="M50" s="101">
        <v>24.96296225</v>
      </c>
      <c r="N50" s="101">
        <v>26.060401219999999</v>
      </c>
      <c r="O50" s="101">
        <v>23.917782280000001</v>
      </c>
      <c r="P50" s="101">
        <v>25.15051399</v>
      </c>
      <c r="Q50" s="101">
        <v>21.771243999999999</v>
      </c>
      <c r="R50" s="101">
        <v>22.156631770000001</v>
      </c>
      <c r="S50" s="101">
        <v>21.713608799999999</v>
      </c>
      <c r="T50" s="101">
        <v>21.993062800000001</v>
      </c>
      <c r="U50" s="101">
        <v>21.985641279999999</v>
      </c>
      <c r="V50" s="101">
        <v>22.956088919999999</v>
      </c>
      <c r="W50" s="101">
        <v>23.122488480000001</v>
      </c>
      <c r="X50" s="101">
        <v>23.889099040000001</v>
      </c>
      <c r="Y50" s="101">
        <v>24.001536000000002</v>
      </c>
      <c r="Z50" s="101">
        <v>24.93421472</v>
      </c>
      <c r="AA50" s="101">
        <v>25.062871919999999</v>
      </c>
      <c r="AB50" s="101">
        <v>25.915699199999999</v>
      </c>
      <c r="AC50" s="101">
        <v>26.07162224</v>
      </c>
      <c r="AD50" s="101">
        <v>26.7660676</v>
      </c>
      <c r="AE50" s="101">
        <v>27.1585012</v>
      </c>
      <c r="AF50" s="101">
        <v>27.949623200000001</v>
      </c>
      <c r="AG50" s="101">
        <v>28.333757599999998</v>
      </c>
      <c r="AH50" s="101">
        <v>29.180868799999999</v>
      </c>
      <c r="AI50" s="101">
        <v>29.5874916</v>
      </c>
      <c r="AJ50" s="101">
        <v>30.355053600000002</v>
      </c>
      <c r="AK50" s="101">
        <v>30.786285199999998</v>
      </c>
      <c r="AL50" s="101">
        <v>31.379335999999999</v>
      </c>
      <c r="AM50" s="101">
        <v>31.8315816</v>
      </c>
      <c r="AN50" s="101">
        <v>32.444567200000002</v>
      </c>
      <c r="AO50" s="101">
        <v>32.958410800000003</v>
      </c>
      <c r="AP50" s="101">
        <v>33.55856</v>
      </c>
      <c r="AQ50" s="101">
        <v>33.940216800000002</v>
      </c>
      <c r="AR50" s="101">
        <v>34.5289888</v>
      </c>
      <c r="AS50" s="101">
        <v>34.941113999999999</v>
      </c>
      <c r="AT50" s="101">
        <v>35.522399999999998</v>
      </c>
      <c r="AU50" s="101">
        <v>36.039200000000001</v>
      </c>
      <c r="AV50" s="101">
        <v>36.533200000000001</v>
      </c>
      <c r="AW50" s="101">
        <v>37.057600000000001</v>
      </c>
      <c r="AX50" s="101">
        <v>37.574399999999997</v>
      </c>
      <c r="AY50" s="101">
        <v>38.106400000000001</v>
      </c>
      <c r="AZ50" s="101">
        <v>38.6004</v>
      </c>
      <c r="BA50" s="101">
        <v>39.101999999999997</v>
      </c>
      <c r="BB50" s="101">
        <v>39.5884</v>
      </c>
      <c r="BC50" s="101">
        <v>40.0824</v>
      </c>
      <c r="BD50" s="101">
        <v>40.553600000000003</v>
      </c>
      <c r="BE50" s="101">
        <v>41.032400000000003</v>
      </c>
      <c r="BF50" s="101">
        <v>41.503599999999999</v>
      </c>
      <c r="BG50" s="101">
        <v>41.967199999999998</v>
      </c>
      <c r="BH50" s="101">
        <v>42.430799999999998</v>
      </c>
      <c r="BI50" s="101">
        <v>42.879199999999997</v>
      </c>
      <c r="BJ50" s="101">
        <v>43.32</v>
      </c>
      <c r="BK50" s="101">
        <v>43.7532</v>
      </c>
      <c r="BL50" s="101">
        <v>44.178800000000003</v>
      </c>
      <c r="BM50" s="101">
        <v>44.596800000000002</v>
      </c>
      <c r="BN50" s="101"/>
    </row>
    <row r="51" spans="1:66" x14ac:dyDescent="0.3">
      <c r="A51" s="101" t="s">
        <v>145</v>
      </c>
      <c r="B51" s="139" t="s">
        <v>40</v>
      </c>
      <c r="C51" s="141" t="s">
        <v>225</v>
      </c>
      <c r="D51" s="101" t="s">
        <v>81</v>
      </c>
      <c r="E51" s="141" t="s">
        <v>226</v>
      </c>
      <c r="F51" s="139" t="s">
        <v>12</v>
      </c>
      <c r="G51" s="139" t="s">
        <v>76</v>
      </c>
      <c r="H51" s="139" t="s">
        <v>75</v>
      </c>
      <c r="I51" s="101"/>
      <c r="J51" s="101"/>
      <c r="K51" s="101"/>
      <c r="L51" s="101"/>
      <c r="M51" s="101">
        <v>2.0131327520000002</v>
      </c>
      <c r="N51" s="101">
        <v>1.852291168</v>
      </c>
      <c r="O51" s="101">
        <v>1.9887452189999999</v>
      </c>
      <c r="P51" s="101">
        <v>2.2581693889999999</v>
      </c>
      <c r="Q51" s="101">
        <v>2.4573100000000001</v>
      </c>
      <c r="R51" s="101">
        <v>2.3786650850000002</v>
      </c>
      <c r="S51" s="101">
        <v>2.625093852</v>
      </c>
      <c r="T51" s="101">
        <v>2.5117675309999998</v>
      </c>
      <c r="U51" s="101">
        <v>2.7583535829999999</v>
      </c>
      <c r="V51" s="101">
        <v>2.6475973759999998</v>
      </c>
      <c r="W51" s="101">
        <v>2.9115357940000002</v>
      </c>
      <c r="X51" s="101">
        <v>2.7767416620000001</v>
      </c>
      <c r="Y51" s="101">
        <v>3.0161869270000001</v>
      </c>
      <c r="Z51" s="101">
        <v>2.9187948779999999</v>
      </c>
      <c r="AA51" s="101">
        <v>3.138148486</v>
      </c>
      <c r="AB51" s="101">
        <v>3.0571062059999998</v>
      </c>
      <c r="AC51" s="101">
        <v>3.2513542860000002</v>
      </c>
      <c r="AD51" s="101">
        <v>3.178873941</v>
      </c>
      <c r="AE51" s="101">
        <v>3.3628332780000001</v>
      </c>
      <c r="AF51" s="101">
        <v>3.3132869610000002</v>
      </c>
      <c r="AG51" s="101">
        <v>3.4738357479999999</v>
      </c>
      <c r="AH51" s="101">
        <v>3.4520460019999999</v>
      </c>
      <c r="AI51" s="101">
        <v>3.596568569</v>
      </c>
      <c r="AJ51" s="101">
        <v>3.589008422</v>
      </c>
      <c r="AK51" s="101">
        <v>3.7263442499999999</v>
      </c>
      <c r="AL51" s="101">
        <v>3.7138593289999999</v>
      </c>
      <c r="AM51" s="101">
        <v>3.8403699699999998</v>
      </c>
      <c r="AN51" s="101">
        <v>3.843617246</v>
      </c>
      <c r="AO51" s="101">
        <v>3.9721991540000001</v>
      </c>
      <c r="AP51" s="101">
        <v>3.9911924330000002</v>
      </c>
      <c r="AQ51" s="101">
        <v>4.0949620639999997</v>
      </c>
      <c r="AR51" s="101">
        <v>4.1225434950000004</v>
      </c>
      <c r="AS51" s="101">
        <v>4.2319374910000001</v>
      </c>
      <c r="AT51" s="101">
        <v>4.3268171430000004</v>
      </c>
      <c r="AU51" s="101">
        <v>4.4066150000000004</v>
      </c>
      <c r="AV51" s="101">
        <v>4.5041457139999999</v>
      </c>
      <c r="AW51" s="101">
        <v>4.5928100000000001</v>
      </c>
      <c r="AX51" s="101">
        <v>4.6903407140000004</v>
      </c>
      <c r="AY51" s="101">
        <v>4.7790049999999997</v>
      </c>
      <c r="AZ51" s="101">
        <v>4.8765357140000001</v>
      </c>
      <c r="BA51" s="101">
        <v>4.9740664289999996</v>
      </c>
      <c r="BB51" s="101">
        <v>5.071597143</v>
      </c>
      <c r="BC51" s="101">
        <v>5.1779942859999997</v>
      </c>
      <c r="BD51" s="101">
        <v>5.2843914290000003</v>
      </c>
      <c r="BE51" s="101">
        <v>5.3907885709999999</v>
      </c>
      <c r="BF51" s="101">
        <v>5.4971857139999996</v>
      </c>
      <c r="BG51" s="101">
        <v>5.6124492860000004</v>
      </c>
      <c r="BH51" s="101">
        <v>5.7277128570000002</v>
      </c>
      <c r="BI51" s="101">
        <v>5.8429764290000001</v>
      </c>
      <c r="BJ51" s="101">
        <v>5.95824</v>
      </c>
      <c r="BK51" s="101">
        <v>6.0823700000000001</v>
      </c>
      <c r="BL51" s="101">
        <v>6.2065000000000001</v>
      </c>
      <c r="BM51" s="101">
        <v>6.3306300000000002</v>
      </c>
      <c r="BN51" s="101"/>
    </row>
    <row r="52" spans="1:66" x14ac:dyDescent="0.3">
      <c r="A52" s="101" t="s">
        <v>145</v>
      </c>
      <c r="B52" s="139" t="s">
        <v>40</v>
      </c>
      <c r="C52" s="141" t="s">
        <v>227</v>
      </c>
      <c r="D52" s="101" t="s">
        <v>81</v>
      </c>
      <c r="E52" s="141" t="s">
        <v>228</v>
      </c>
      <c r="F52" s="139" t="s">
        <v>12</v>
      </c>
      <c r="G52" s="139" t="s">
        <v>76</v>
      </c>
      <c r="H52" s="139" t="s">
        <v>75</v>
      </c>
      <c r="I52" s="101"/>
      <c r="J52" s="101"/>
      <c r="K52" s="101"/>
      <c r="L52" s="101"/>
      <c r="M52" s="101">
        <v>1.368450092</v>
      </c>
      <c r="N52" s="101">
        <v>1.05043928</v>
      </c>
      <c r="O52" s="101">
        <v>1.5998269759999999</v>
      </c>
      <c r="P52" s="101">
        <v>1.8325867499999999</v>
      </c>
      <c r="Q52" s="101">
        <v>1.99</v>
      </c>
      <c r="R52" s="101">
        <v>1.94</v>
      </c>
      <c r="S52" s="101">
        <v>2.14</v>
      </c>
      <c r="T52" s="101">
        <v>2.06</v>
      </c>
      <c r="U52" s="101">
        <v>2.27</v>
      </c>
      <c r="V52" s="101">
        <v>2.19</v>
      </c>
      <c r="W52" s="101">
        <v>2.42</v>
      </c>
      <c r="X52" s="101">
        <v>2.3199999999999998</v>
      </c>
      <c r="Y52" s="101">
        <v>2.54</v>
      </c>
      <c r="Z52" s="101">
        <v>2.4700000000000002</v>
      </c>
      <c r="AA52" s="101">
        <v>2.67</v>
      </c>
      <c r="AB52" s="101">
        <v>2.62</v>
      </c>
      <c r="AC52" s="101">
        <v>2.8</v>
      </c>
      <c r="AD52" s="101">
        <v>2.76</v>
      </c>
      <c r="AE52" s="101">
        <v>2.93</v>
      </c>
      <c r="AF52" s="101">
        <v>2.9</v>
      </c>
      <c r="AG52" s="101">
        <v>3.06</v>
      </c>
      <c r="AH52" s="101">
        <v>3.06</v>
      </c>
      <c r="AI52" s="101">
        <v>3.2</v>
      </c>
      <c r="AJ52" s="101">
        <v>3.21</v>
      </c>
      <c r="AK52" s="101">
        <v>3.34</v>
      </c>
      <c r="AL52" s="101">
        <v>3.34</v>
      </c>
      <c r="AM52" s="101">
        <v>3.47</v>
      </c>
      <c r="AN52" s="101">
        <v>3.49</v>
      </c>
      <c r="AO52" s="101">
        <v>3.61</v>
      </c>
      <c r="AP52" s="101">
        <v>3.64</v>
      </c>
      <c r="AQ52" s="101">
        <v>3.74</v>
      </c>
      <c r="AR52" s="101">
        <v>3.77</v>
      </c>
      <c r="AS52" s="101">
        <v>3.87</v>
      </c>
      <c r="AT52" s="101">
        <v>3.96</v>
      </c>
      <c r="AU52" s="101">
        <v>4.04</v>
      </c>
      <c r="AV52" s="101">
        <v>4.12</v>
      </c>
      <c r="AW52" s="101">
        <v>4.2</v>
      </c>
      <c r="AX52" s="101">
        <v>4.29</v>
      </c>
      <c r="AY52" s="101">
        <v>4.37</v>
      </c>
      <c r="AZ52" s="101">
        <v>4.46</v>
      </c>
      <c r="BA52" s="101">
        <v>4.55</v>
      </c>
      <c r="BB52" s="101">
        <v>4.6500000000000004</v>
      </c>
      <c r="BC52" s="101">
        <v>4.74</v>
      </c>
      <c r="BD52" s="101">
        <v>4.84</v>
      </c>
      <c r="BE52" s="101">
        <v>4.9400000000000004</v>
      </c>
      <c r="BF52" s="101">
        <v>5.04</v>
      </c>
      <c r="BG52" s="101">
        <v>5.14</v>
      </c>
      <c r="BH52" s="101">
        <v>5.24</v>
      </c>
      <c r="BI52" s="101">
        <v>5.35</v>
      </c>
      <c r="BJ52" s="101">
        <v>5.46</v>
      </c>
      <c r="BK52" s="101">
        <v>5.57</v>
      </c>
      <c r="BL52" s="101">
        <v>5.68</v>
      </c>
      <c r="BM52" s="101">
        <v>5.8</v>
      </c>
      <c r="BN52" s="101"/>
    </row>
    <row r="53" spans="1:66" x14ac:dyDescent="0.3">
      <c r="A53" s="101" t="s">
        <v>145</v>
      </c>
      <c r="B53" s="139" t="s">
        <v>40</v>
      </c>
      <c r="C53" s="142" t="s">
        <v>229</v>
      </c>
      <c r="D53" s="101" t="s">
        <v>81</v>
      </c>
      <c r="E53" s="142" t="s">
        <v>230</v>
      </c>
      <c r="F53" s="139" t="s">
        <v>12</v>
      </c>
      <c r="G53" s="139" t="s">
        <v>76</v>
      </c>
      <c r="H53" s="139" t="s">
        <v>75</v>
      </c>
      <c r="I53" s="101"/>
      <c r="J53" s="101"/>
      <c r="K53" s="101"/>
      <c r="L53" s="101"/>
      <c r="M53" s="101">
        <v>5.7711699510000001</v>
      </c>
      <c r="N53" s="101">
        <v>7.8918634460000003</v>
      </c>
      <c r="O53" s="101">
        <v>8.4675547279999996</v>
      </c>
      <c r="P53" s="101">
        <v>8.6230478349999995</v>
      </c>
      <c r="Q53" s="101">
        <v>8.0668000000000006</v>
      </c>
      <c r="R53" s="101">
        <v>7.6220333330000001</v>
      </c>
      <c r="S53" s="101">
        <v>8.1983999999999995</v>
      </c>
      <c r="T53" s="101">
        <v>7.6471999999999998</v>
      </c>
      <c r="U53" s="101">
        <v>8.4237199999999994</v>
      </c>
      <c r="V53" s="101">
        <v>8.1036599999999996</v>
      </c>
      <c r="W53" s="101">
        <v>8.9375999999999998</v>
      </c>
      <c r="X53" s="101">
        <v>8.5472599999999996</v>
      </c>
      <c r="Y53" s="101">
        <v>9.3132000000000001</v>
      </c>
      <c r="Z53" s="101">
        <v>9.0248799999999996</v>
      </c>
      <c r="AA53" s="101">
        <v>9.7117599999999999</v>
      </c>
      <c r="AB53" s="101">
        <v>9.4694400000000005</v>
      </c>
      <c r="AC53" s="101">
        <v>10.077159999999999</v>
      </c>
      <c r="AD53" s="101">
        <v>9.8648000000000007</v>
      </c>
      <c r="AE53" s="101">
        <v>10.488</v>
      </c>
      <c r="AF53" s="101">
        <v>10.389200000000001</v>
      </c>
      <c r="AG53" s="101">
        <v>10.944000000000001</v>
      </c>
      <c r="AH53" s="101">
        <v>10.936400000000001</v>
      </c>
      <c r="AI53" s="101">
        <v>11.453200000000001</v>
      </c>
      <c r="AJ53" s="101">
        <v>11.468400000000001</v>
      </c>
      <c r="AK53" s="101">
        <v>11.954800000000001</v>
      </c>
      <c r="AL53" s="101">
        <v>11.954800000000001</v>
      </c>
      <c r="AM53" s="101">
        <v>12.4108</v>
      </c>
      <c r="AN53" s="101">
        <v>12.464</v>
      </c>
      <c r="AO53" s="101">
        <v>12.9124</v>
      </c>
      <c r="AP53" s="101">
        <v>13.0036</v>
      </c>
      <c r="AQ53" s="101">
        <v>13.375999999999999</v>
      </c>
      <c r="AR53" s="101">
        <v>13.49</v>
      </c>
      <c r="AS53" s="101">
        <v>13.854799999999999</v>
      </c>
      <c r="AT53" s="101">
        <v>14.158799999999999</v>
      </c>
      <c r="AU53" s="101">
        <v>14.432399999999999</v>
      </c>
      <c r="AV53" s="101">
        <v>14.7364</v>
      </c>
      <c r="AW53" s="101">
        <v>15.0252</v>
      </c>
      <c r="AX53" s="101">
        <v>15.3368</v>
      </c>
      <c r="AY53" s="101">
        <v>15.6408</v>
      </c>
      <c r="AZ53" s="101">
        <v>15.967599999999999</v>
      </c>
      <c r="BA53" s="101">
        <v>16.279199999999999</v>
      </c>
      <c r="BB53" s="101">
        <v>16.613600000000002</v>
      </c>
      <c r="BC53" s="101">
        <v>16.9404</v>
      </c>
      <c r="BD53" s="101">
        <v>17.297599999999999</v>
      </c>
      <c r="BE53" s="101">
        <v>17.647200000000002</v>
      </c>
      <c r="BF53" s="101">
        <v>18.0044</v>
      </c>
      <c r="BG53" s="101">
        <v>18.369199999999999</v>
      </c>
      <c r="BH53" s="101">
        <v>18.741599999999998</v>
      </c>
      <c r="BI53" s="101">
        <v>19.121600000000001</v>
      </c>
      <c r="BJ53" s="101">
        <v>19.5092</v>
      </c>
      <c r="BK53" s="101">
        <v>19.911999999999999</v>
      </c>
      <c r="BL53" s="101">
        <v>20.314800000000002</v>
      </c>
      <c r="BM53" s="101">
        <v>20.725200000000001</v>
      </c>
      <c r="BN53" s="101"/>
    </row>
    <row r="54" spans="1:66" x14ac:dyDescent="0.3">
      <c r="A54" s="101" t="s">
        <v>145</v>
      </c>
      <c r="B54" s="139" t="s">
        <v>40</v>
      </c>
      <c r="C54" s="141" t="s">
        <v>322</v>
      </c>
      <c r="D54" s="101" t="s">
        <v>81</v>
      </c>
      <c r="E54" s="141" t="s">
        <v>323</v>
      </c>
      <c r="F54" s="139" t="s">
        <v>12</v>
      </c>
      <c r="G54" s="139" t="s">
        <v>76</v>
      </c>
      <c r="H54" s="139" t="s">
        <v>75</v>
      </c>
      <c r="I54" s="101"/>
      <c r="J54" s="101"/>
      <c r="K54" s="101"/>
      <c r="L54" s="101"/>
      <c r="M54" s="101">
        <v>4.480764765</v>
      </c>
      <c r="N54" s="101">
        <v>4.2873983139999998</v>
      </c>
      <c r="O54" s="101">
        <v>3.3116198030000001</v>
      </c>
      <c r="P54" s="101">
        <v>3.9848753609999998</v>
      </c>
      <c r="Q54" s="101">
        <v>3.9848753609999998</v>
      </c>
      <c r="R54" s="101">
        <v>3.9848753609999998</v>
      </c>
      <c r="S54" s="101">
        <v>3.9848753609999998</v>
      </c>
      <c r="T54" s="101">
        <v>3.9848753609999998</v>
      </c>
      <c r="U54" s="101">
        <v>3.9848753609999998</v>
      </c>
      <c r="V54" s="101">
        <v>3.9848753609999998</v>
      </c>
      <c r="W54" s="101">
        <v>3.9848753609999998</v>
      </c>
      <c r="X54" s="101">
        <v>3.9848753609999998</v>
      </c>
      <c r="Y54" s="101">
        <v>3.9848753609999998</v>
      </c>
      <c r="Z54" s="101">
        <v>3.9848753609999998</v>
      </c>
      <c r="AA54" s="101">
        <v>3.9848753609999998</v>
      </c>
      <c r="AB54" s="101">
        <v>3.9848753609999998</v>
      </c>
      <c r="AC54" s="101">
        <v>3.9848753609999998</v>
      </c>
      <c r="AD54" s="101">
        <v>3.9848753609999998</v>
      </c>
      <c r="AE54" s="101">
        <v>3.9848753609999998</v>
      </c>
      <c r="AF54" s="101">
        <v>3.9848753609999998</v>
      </c>
      <c r="AG54" s="101">
        <v>3.9848753609999998</v>
      </c>
      <c r="AH54" s="101">
        <v>3.9848753609999998</v>
      </c>
      <c r="AI54" s="101">
        <v>3.9848753609999998</v>
      </c>
      <c r="AJ54" s="101">
        <v>3.9848753609999998</v>
      </c>
      <c r="AK54" s="101">
        <v>3.9848753609999998</v>
      </c>
      <c r="AL54" s="101">
        <v>3.9848753609999998</v>
      </c>
      <c r="AM54" s="101">
        <v>3.9848753609999998</v>
      </c>
      <c r="AN54" s="101">
        <v>3.9848753609999998</v>
      </c>
      <c r="AO54" s="101">
        <v>3.9848753609999998</v>
      </c>
      <c r="AP54" s="101">
        <v>3.9848753609999998</v>
      </c>
      <c r="AQ54" s="101">
        <v>3.9848753609999998</v>
      </c>
      <c r="AR54" s="101">
        <v>3.9848753609999998</v>
      </c>
      <c r="AS54" s="101">
        <v>3.9848753609999998</v>
      </c>
      <c r="AT54" s="101">
        <v>3.9848753609999998</v>
      </c>
      <c r="AU54" s="101">
        <v>3.9848753609999998</v>
      </c>
      <c r="AV54" s="101">
        <v>3.9848753609999998</v>
      </c>
      <c r="AW54" s="101">
        <v>3.9848753609999998</v>
      </c>
      <c r="AX54" s="101">
        <v>3.9848753609999998</v>
      </c>
      <c r="AY54" s="101">
        <v>3.9848753609999998</v>
      </c>
      <c r="AZ54" s="101">
        <v>3.9848753609999998</v>
      </c>
      <c r="BA54" s="101">
        <v>3.9848753609999998</v>
      </c>
      <c r="BB54" s="101">
        <v>3.9848753609999998</v>
      </c>
      <c r="BC54" s="101">
        <v>3.9848753609999998</v>
      </c>
      <c r="BD54" s="101">
        <v>3.9848753609999998</v>
      </c>
      <c r="BE54" s="101">
        <v>3.9848753609999998</v>
      </c>
      <c r="BF54" s="101">
        <v>3.9848753609999998</v>
      </c>
      <c r="BG54" s="101">
        <v>3.9848753609999998</v>
      </c>
      <c r="BH54" s="101">
        <v>3.9848753609999998</v>
      </c>
      <c r="BI54" s="101">
        <v>3.9848753609999998</v>
      </c>
      <c r="BJ54" s="101">
        <v>3.9848753609999998</v>
      </c>
      <c r="BK54" s="101">
        <v>3.9848753609999998</v>
      </c>
      <c r="BL54" s="101">
        <v>3.9848753609999998</v>
      </c>
      <c r="BM54" s="101">
        <v>3.9848753609999998</v>
      </c>
      <c r="BN54" s="101"/>
    </row>
    <row r="55" spans="1:66" x14ac:dyDescent="0.3">
      <c r="A55" s="101" t="s">
        <v>145</v>
      </c>
      <c r="B55" s="139" t="s">
        <v>40</v>
      </c>
      <c r="C55" s="141" t="s">
        <v>231</v>
      </c>
      <c r="D55" s="101" t="s">
        <v>81</v>
      </c>
      <c r="E55" s="141" t="s">
        <v>232</v>
      </c>
      <c r="F55" s="139" t="s">
        <v>12</v>
      </c>
      <c r="G55" s="139" t="s">
        <v>76</v>
      </c>
      <c r="H55" s="139" t="s">
        <v>75</v>
      </c>
      <c r="I55" s="101"/>
      <c r="J55" s="101"/>
      <c r="K55" s="101"/>
      <c r="L55" s="101"/>
      <c r="M55" s="101">
        <v>2.548915091</v>
      </c>
      <c r="N55" s="101">
        <v>2.9144162329999999</v>
      </c>
      <c r="O55" s="101">
        <v>0.673872794</v>
      </c>
      <c r="P55" s="101">
        <v>3.1559712019999999</v>
      </c>
      <c r="Q55" s="101">
        <v>2.9498000000000002</v>
      </c>
      <c r="R55" s="101">
        <v>2.7860999999999998</v>
      </c>
      <c r="S55" s="101">
        <v>3.0011999999999999</v>
      </c>
      <c r="T55" s="101">
        <v>2.7966000000000002</v>
      </c>
      <c r="U55" s="101">
        <v>3.08108</v>
      </c>
      <c r="V55" s="101">
        <v>2.9632200000000002</v>
      </c>
      <c r="W55" s="101">
        <v>3.2692800000000002</v>
      </c>
      <c r="X55" s="101">
        <v>3.1280000000000001</v>
      </c>
      <c r="Y55" s="101">
        <v>3.4085999999999999</v>
      </c>
      <c r="Z55" s="101">
        <v>3.298</v>
      </c>
      <c r="AA55" s="101">
        <v>3.5512000000000001</v>
      </c>
      <c r="AB55" s="101">
        <v>3.4636800000000001</v>
      </c>
      <c r="AC55" s="101">
        <v>3.6901199999999998</v>
      </c>
      <c r="AD55" s="101">
        <v>3.61</v>
      </c>
      <c r="AE55" s="101">
        <v>3.8380000000000001</v>
      </c>
      <c r="AF55" s="101">
        <v>3.8</v>
      </c>
      <c r="AG55" s="101">
        <v>4.0052000000000003</v>
      </c>
      <c r="AH55" s="101">
        <v>4.0052000000000003</v>
      </c>
      <c r="AI55" s="101">
        <v>4.1875999999999998</v>
      </c>
      <c r="AJ55" s="101">
        <v>4.1951999999999998</v>
      </c>
      <c r="AK55" s="101">
        <v>4.3776000000000002</v>
      </c>
      <c r="AL55" s="101">
        <v>4.3776000000000002</v>
      </c>
      <c r="AM55" s="101">
        <v>4.5448000000000004</v>
      </c>
      <c r="AN55" s="101">
        <v>4.5599999999999996</v>
      </c>
      <c r="AO55" s="101">
        <v>4.7271999999999998</v>
      </c>
      <c r="AP55" s="101">
        <v>4.7576000000000001</v>
      </c>
      <c r="AQ55" s="101">
        <v>4.8944000000000001</v>
      </c>
      <c r="AR55" s="101">
        <v>4.9400000000000004</v>
      </c>
      <c r="AS55" s="101">
        <v>5.0692000000000004</v>
      </c>
      <c r="AT55" s="101">
        <v>5.1832000000000003</v>
      </c>
      <c r="AU55" s="101">
        <v>5.282</v>
      </c>
      <c r="AV55" s="101">
        <v>5.3959999999999999</v>
      </c>
      <c r="AW55" s="101">
        <v>5.4947999999999997</v>
      </c>
      <c r="AX55" s="101">
        <v>5.6163999999999996</v>
      </c>
      <c r="AY55" s="101">
        <v>5.7228000000000003</v>
      </c>
      <c r="AZ55" s="101">
        <v>5.8444000000000003</v>
      </c>
      <c r="BA55" s="101">
        <v>5.9584000000000001</v>
      </c>
      <c r="BB55" s="101">
        <v>6.08</v>
      </c>
      <c r="BC55" s="101">
        <v>6.2016</v>
      </c>
      <c r="BD55" s="101">
        <v>6.3308</v>
      </c>
      <c r="BE55" s="101">
        <v>6.46</v>
      </c>
      <c r="BF55" s="101">
        <v>6.5891999999999999</v>
      </c>
      <c r="BG55" s="101">
        <v>6.726</v>
      </c>
      <c r="BH55" s="101">
        <v>6.8628</v>
      </c>
      <c r="BI55" s="101">
        <v>6.9996</v>
      </c>
      <c r="BJ55" s="101">
        <v>7.1440000000000001</v>
      </c>
      <c r="BK55" s="101">
        <v>7.2884000000000002</v>
      </c>
      <c r="BL55" s="101">
        <v>7.4328000000000003</v>
      </c>
      <c r="BM55" s="101">
        <v>7.5848000000000004</v>
      </c>
      <c r="BN55" s="101"/>
    </row>
    <row r="56" spans="1:66" x14ac:dyDescent="0.3">
      <c r="A56" s="101" t="s">
        <v>145</v>
      </c>
      <c r="B56" s="139" t="s">
        <v>40</v>
      </c>
      <c r="C56" s="142" t="s">
        <v>233</v>
      </c>
      <c r="D56" s="101" t="s">
        <v>81</v>
      </c>
      <c r="E56" s="142" t="s">
        <v>234</v>
      </c>
      <c r="F56" s="139" t="s">
        <v>12</v>
      </c>
      <c r="G56" s="139" t="s">
        <v>76</v>
      </c>
      <c r="H56" s="139" t="s">
        <v>75</v>
      </c>
      <c r="I56" s="101"/>
      <c r="J56" s="101"/>
      <c r="K56" s="101"/>
      <c r="L56" s="101"/>
      <c r="M56" s="101">
        <v>34.952288680000002</v>
      </c>
      <c r="N56" s="101">
        <v>32.606013470000001</v>
      </c>
      <c r="O56" s="101">
        <v>25.107180830000001</v>
      </c>
      <c r="P56" s="101">
        <v>20.302984909999999</v>
      </c>
      <c r="Q56" s="101">
        <v>22.09</v>
      </c>
      <c r="R56" s="101">
        <v>21.45</v>
      </c>
      <c r="S56" s="101">
        <v>23.74</v>
      </c>
      <c r="T56" s="101">
        <v>22.79</v>
      </c>
      <c r="U56" s="101">
        <v>25.16</v>
      </c>
      <c r="V56" s="101">
        <v>24.28</v>
      </c>
      <c r="W56" s="101">
        <v>26.84</v>
      </c>
      <c r="X56" s="101">
        <v>25.74</v>
      </c>
      <c r="Y56" s="101">
        <v>28.11</v>
      </c>
      <c r="Z56" s="101">
        <v>27.37</v>
      </c>
      <c r="AA56" s="101">
        <v>29.61</v>
      </c>
      <c r="AB56" s="101">
        <v>29.02</v>
      </c>
      <c r="AC56" s="101">
        <v>31.06</v>
      </c>
      <c r="AD56" s="101">
        <v>30.56</v>
      </c>
      <c r="AE56" s="101">
        <v>32.49</v>
      </c>
      <c r="AF56" s="101">
        <v>32.18</v>
      </c>
      <c r="AG56" s="101">
        <v>33.909999999999997</v>
      </c>
      <c r="AH56" s="101">
        <v>33.869999999999997</v>
      </c>
      <c r="AI56" s="101">
        <v>35.47</v>
      </c>
      <c r="AJ56" s="101">
        <v>35.53</v>
      </c>
      <c r="AK56" s="101">
        <v>37.03</v>
      </c>
      <c r="AL56" s="101">
        <v>37.04</v>
      </c>
      <c r="AM56" s="101">
        <v>38.44</v>
      </c>
      <c r="AN56" s="101">
        <v>38.619999999999997</v>
      </c>
      <c r="AO56" s="101">
        <v>40</v>
      </c>
      <c r="AP56" s="101">
        <v>40.29</v>
      </c>
      <c r="AQ56" s="101">
        <v>41.43</v>
      </c>
      <c r="AR56" s="101">
        <v>41.8</v>
      </c>
      <c r="AS56" s="101">
        <v>42.91</v>
      </c>
      <c r="AT56" s="101">
        <v>43.85</v>
      </c>
      <c r="AU56" s="101">
        <v>44.71</v>
      </c>
      <c r="AV56" s="101">
        <v>45.66</v>
      </c>
      <c r="AW56" s="101">
        <v>46.54</v>
      </c>
      <c r="AX56" s="101">
        <v>47.52</v>
      </c>
      <c r="AY56" s="101">
        <v>48.45</v>
      </c>
      <c r="AZ56" s="101">
        <v>49.46</v>
      </c>
      <c r="BA56" s="101">
        <v>50.42</v>
      </c>
      <c r="BB56" s="101">
        <v>51.46</v>
      </c>
      <c r="BC56" s="101">
        <v>52.49</v>
      </c>
      <c r="BD56" s="101">
        <v>53.58</v>
      </c>
      <c r="BE56" s="101">
        <v>54.68</v>
      </c>
      <c r="BF56" s="101">
        <v>55.79</v>
      </c>
      <c r="BG56" s="101">
        <v>56.92</v>
      </c>
      <c r="BH56" s="101">
        <v>58.07</v>
      </c>
      <c r="BI56" s="101">
        <v>59.25</v>
      </c>
      <c r="BJ56" s="101">
        <v>60.45</v>
      </c>
      <c r="BK56" s="101">
        <v>61.68</v>
      </c>
      <c r="BL56" s="101">
        <v>62.93</v>
      </c>
      <c r="BM56" s="101">
        <v>64.209999999999994</v>
      </c>
      <c r="BN56" s="101"/>
    </row>
    <row r="57" spans="1:66" x14ac:dyDescent="0.3">
      <c r="A57" s="101" t="s">
        <v>145</v>
      </c>
      <c r="B57" s="139" t="s">
        <v>40</v>
      </c>
      <c r="C57" s="142" t="s">
        <v>136</v>
      </c>
      <c r="D57" s="101" t="s">
        <v>81</v>
      </c>
      <c r="E57" s="142" t="s">
        <v>137</v>
      </c>
      <c r="F57" s="139" t="s">
        <v>12</v>
      </c>
      <c r="G57" s="139" t="s">
        <v>76</v>
      </c>
      <c r="H57" s="139" t="s">
        <v>75</v>
      </c>
      <c r="I57" s="101"/>
      <c r="J57" s="101"/>
      <c r="K57" s="101"/>
      <c r="L57" s="101"/>
      <c r="M57" s="101">
        <v>35.971610609999999</v>
      </c>
      <c r="N57" s="101">
        <v>37.380280939999999</v>
      </c>
      <c r="O57" s="101">
        <v>36.49129731</v>
      </c>
      <c r="P57" s="101">
        <v>40.945505949999998</v>
      </c>
      <c r="Q57" s="101">
        <v>40.793222399999998</v>
      </c>
      <c r="R57" s="101">
        <v>41.531014229999997</v>
      </c>
      <c r="S57" s="101">
        <v>43.031197730000002</v>
      </c>
      <c r="T57" s="101">
        <v>43.606292000000003</v>
      </c>
      <c r="U57" s="101">
        <v>44.894720399999997</v>
      </c>
      <c r="V57" s="101">
        <v>45.784375560000001</v>
      </c>
      <c r="W57" s="101">
        <v>47.346612639999996</v>
      </c>
      <c r="X57" s="101">
        <v>47.80352328</v>
      </c>
      <c r="Y57" s="101">
        <v>49.184672800000001</v>
      </c>
      <c r="Z57" s="101">
        <v>50.203635540000001</v>
      </c>
      <c r="AA57" s="101">
        <v>51.666253920000003</v>
      </c>
      <c r="AB57" s="101">
        <v>52.65297142</v>
      </c>
      <c r="AC57" s="101">
        <v>54.083109700000001</v>
      </c>
      <c r="AD57" s="101">
        <v>54.88740292</v>
      </c>
      <c r="AE57" s="101">
        <v>56.53892244</v>
      </c>
      <c r="AF57" s="101">
        <v>57.485730820000001</v>
      </c>
      <c r="AG57" s="101">
        <v>59.044569289999998</v>
      </c>
      <c r="AH57" s="101">
        <v>60.225263490000003</v>
      </c>
      <c r="AI57" s="101">
        <v>61.768740459999997</v>
      </c>
      <c r="AJ57" s="101">
        <v>62.898695160000003</v>
      </c>
      <c r="AK57" s="101">
        <v>64.441874209999995</v>
      </c>
      <c r="AL57" s="101">
        <v>65.316325269999993</v>
      </c>
      <c r="AM57" s="101">
        <v>66.858582630000001</v>
      </c>
      <c r="AN57" s="101">
        <v>67.872460250000003</v>
      </c>
      <c r="AO57" s="101">
        <v>69.507473140000002</v>
      </c>
      <c r="AP57" s="101">
        <v>70.579677910000001</v>
      </c>
      <c r="AQ57" s="101">
        <v>71.903038550000005</v>
      </c>
      <c r="AR57" s="101">
        <v>73.024670110000002</v>
      </c>
      <c r="AS57" s="101">
        <v>74.380103700000006</v>
      </c>
      <c r="AT57" s="101">
        <v>75.820639999999997</v>
      </c>
      <c r="AU57" s="101">
        <v>77.245069999999998</v>
      </c>
      <c r="AV57" s="101">
        <v>78.706739999999996</v>
      </c>
      <c r="AW57" s="101">
        <v>80.149789999999996</v>
      </c>
      <c r="AX57" s="101">
        <v>81.658010000000004</v>
      </c>
      <c r="AY57" s="101">
        <v>83.14761</v>
      </c>
      <c r="AZ57" s="101">
        <v>84.693070000000006</v>
      </c>
      <c r="BA57" s="101">
        <v>86.229219999999998</v>
      </c>
      <c r="BB57" s="101">
        <v>87.811920000000001</v>
      </c>
      <c r="BC57" s="101">
        <v>89.43186</v>
      </c>
      <c r="BD57" s="101">
        <v>91.098349999999996</v>
      </c>
      <c r="BE57" s="101">
        <v>92.792770000000004</v>
      </c>
      <c r="BF57" s="101">
        <v>94.505809999999997</v>
      </c>
      <c r="BG57" s="101">
        <v>96.25609</v>
      </c>
      <c r="BH57" s="101">
        <v>98.034300000000002</v>
      </c>
      <c r="BI57" s="101">
        <v>99.84975</v>
      </c>
      <c r="BJ57" s="101">
        <v>101.69313</v>
      </c>
      <c r="BK57" s="101">
        <v>103.57375</v>
      </c>
      <c r="BL57" s="101">
        <v>105.49160999999999</v>
      </c>
      <c r="BM57" s="101">
        <v>107.44671</v>
      </c>
      <c r="BN57" s="101"/>
    </row>
    <row r="58" spans="1:66" x14ac:dyDescent="0.3">
      <c r="A58" s="101" t="s">
        <v>145</v>
      </c>
      <c r="B58" s="139" t="s">
        <v>40</v>
      </c>
      <c r="C58" s="142" t="s">
        <v>138</v>
      </c>
      <c r="D58" s="101" t="s">
        <v>81</v>
      </c>
      <c r="E58" s="142" t="s">
        <v>139</v>
      </c>
      <c r="F58" s="139" t="s">
        <v>12</v>
      </c>
      <c r="G58" s="139" t="s">
        <v>76</v>
      </c>
      <c r="H58" s="139" t="s">
        <v>75</v>
      </c>
      <c r="I58" s="101"/>
      <c r="J58" s="101"/>
      <c r="K58" s="101"/>
      <c r="L58" s="101"/>
      <c r="M58" s="101">
        <v>26.62421775</v>
      </c>
      <c r="N58" s="101">
        <v>27.54513743</v>
      </c>
      <c r="O58" s="101">
        <v>29.009550699999998</v>
      </c>
      <c r="P58" s="101">
        <v>28.635027879999999</v>
      </c>
      <c r="Q58" s="101">
        <v>24.957182799999998</v>
      </c>
      <c r="R58" s="101">
        <v>24.599372129999999</v>
      </c>
      <c r="S58" s="101">
        <v>24.220904000000001</v>
      </c>
      <c r="T58" s="101">
        <v>23.8219523</v>
      </c>
      <c r="U58" s="101">
        <v>24.053652719999999</v>
      </c>
      <c r="V58" s="101">
        <v>24.280624679999999</v>
      </c>
      <c r="W58" s="101">
        <v>24.502673439999999</v>
      </c>
      <c r="X58" s="101">
        <v>24.719786360000001</v>
      </c>
      <c r="Y58" s="101">
        <v>24.931685999999999</v>
      </c>
      <c r="Z58" s="101">
        <v>25.073623120000001</v>
      </c>
      <c r="AA58" s="101">
        <v>25.208694999999999</v>
      </c>
      <c r="AB58" s="101">
        <v>25.336750080000002</v>
      </c>
      <c r="AC58" s="101">
        <v>25.457740600000001</v>
      </c>
      <c r="AD58" s="101">
        <v>25.571567999999999</v>
      </c>
      <c r="AE58" s="101">
        <v>25.814046000000001</v>
      </c>
      <c r="AF58" s="101">
        <v>26.051690399999998</v>
      </c>
      <c r="AG58" s="101">
        <v>26.284410000000001</v>
      </c>
      <c r="AH58" s="101">
        <v>26.512052799999999</v>
      </c>
      <c r="AI58" s="101">
        <v>26.73452</v>
      </c>
      <c r="AJ58" s="101">
        <v>26.951773599999999</v>
      </c>
      <c r="AK58" s="101">
        <v>27.163745200000001</v>
      </c>
      <c r="AL58" s="101">
        <v>27.370297999999998</v>
      </c>
      <c r="AM58" s="101">
        <v>27.571416800000002</v>
      </c>
      <c r="AN58" s="101">
        <v>27.7669572</v>
      </c>
      <c r="AO58" s="101">
        <v>27.956888800000002</v>
      </c>
      <c r="AP58" s="101">
        <v>28.141249599999998</v>
      </c>
      <c r="AQ58" s="101">
        <v>28.319872400000001</v>
      </c>
      <c r="AR58" s="101">
        <v>28.4928104</v>
      </c>
      <c r="AS58" s="101">
        <v>28.660124400000001</v>
      </c>
      <c r="AT58" s="101">
        <v>28.819199999999999</v>
      </c>
      <c r="AU58" s="101">
        <v>28.9788</v>
      </c>
      <c r="AV58" s="101">
        <v>29.130800000000001</v>
      </c>
      <c r="AW58" s="101">
        <v>29.267600000000002</v>
      </c>
      <c r="AX58" s="101">
        <v>29.411999999999999</v>
      </c>
      <c r="AY58" s="101">
        <v>29.5412</v>
      </c>
      <c r="AZ58" s="101">
        <v>29.662800000000001</v>
      </c>
      <c r="BA58" s="101">
        <v>29.784400000000002</v>
      </c>
      <c r="BB58" s="101">
        <v>29.898399999999999</v>
      </c>
      <c r="BC58" s="101">
        <v>29.997199999999999</v>
      </c>
      <c r="BD58" s="101">
        <v>30.096</v>
      </c>
      <c r="BE58" s="101">
        <v>30.194800000000001</v>
      </c>
      <c r="BF58" s="101">
        <v>30.278400000000001</v>
      </c>
      <c r="BG58" s="101">
        <v>30.354399999999998</v>
      </c>
      <c r="BH58" s="101">
        <v>30.430399999999999</v>
      </c>
      <c r="BI58" s="101">
        <v>30.491199999999999</v>
      </c>
      <c r="BJ58" s="101">
        <v>30.552</v>
      </c>
      <c r="BK58" s="101">
        <v>30.5976</v>
      </c>
      <c r="BL58" s="101">
        <v>30.6432</v>
      </c>
      <c r="BM58" s="101">
        <v>30.6812</v>
      </c>
      <c r="BN58" s="101"/>
    </row>
    <row r="59" spans="1:66" x14ac:dyDescent="0.3">
      <c r="A59" s="101" t="s">
        <v>145</v>
      </c>
      <c r="B59" s="139" t="s">
        <v>40</v>
      </c>
      <c r="C59" s="141" t="s">
        <v>209</v>
      </c>
      <c r="D59" s="101" t="s">
        <v>81</v>
      </c>
      <c r="E59" s="141" t="s">
        <v>210</v>
      </c>
      <c r="F59" s="139" t="s">
        <v>12</v>
      </c>
      <c r="G59" s="139" t="s">
        <v>76</v>
      </c>
      <c r="H59" s="139" t="s">
        <v>75</v>
      </c>
      <c r="I59" s="101"/>
      <c r="J59" s="101"/>
      <c r="K59" s="101"/>
      <c r="L59" s="101"/>
      <c r="M59" s="101">
        <v>8.0827000000000009</v>
      </c>
      <c r="N59" s="101">
        <v>7.7285000000000004</v>
      </c>
      <c r="O59" s="101">
        <v>7.3395000000000001</v>
      </c>
      <c r="P59" s="101">
        <v>7.1161000000000003</v>
      </c>
      <c r="Q59" s="101">
        <v>6.079908563</v>
      </c>
      <c r="R59" s="101">
        <v>5.5195348710000003</v>
      </c>
      <c r="S59" s="101">
        <v>4.9465129729999999</v>
      </c>
      <c r="T59" s="101">
        <v>4.3630564559999998</v>
      </c>
      <c r="U59" s="101">
        <v>3.771080891</v>
      </c>
      <c r="V59" s="101">
        <v>3.1668644050000001</v>
      </c>
      <c r="W59" s="101">
        <v>2.5510533949999998</v>
      </c>
      <c r="X59" s="101">
        <v>1.9235157899999999</v>
      </c>
      <c r="Y59" s="101">
        <v>1.639556</v>
      </c>
      <c r="Z59" s="101">
        <v>1.6538413999999999</v>
      </c>
      <c r="AA59" s="101">
        <v>1.668023</v>
      </c>
      <c r="AB59" s="101">
        <v>1.6818911999999999</v>
      </c>
      <c r="AC59" s="101">
        <v>1.6954469999999999</v>
      </c>
      <c r="AD59" s="101">
        <v>1.708682</v>
      </c>
      <c r="AE59" s="101">
        <v>1.7224969999999999</v>
      </c>
      <c r="AF59" s="101">
        <v>1.7357848</v>
      </c>
      <c r="AG59" s="101">
        <v>1.7489410000000001</v>
      </c>
      <c r="AH59" s="101">
        <v>1.7617655999999999</v>
      </c>
      <c r="AI59" s="101">
        <v>1.7742519999999999</v>
      </c>
      <c r="AJ59" s="101">
        <v>1.7869552</v>
      </c>
      <c r="AK59" s="101">
        <v>1.7991193999999999</v>
      </c>
      <c r="AL59" s="101">
        <v>1.8111390000000001</v>
      </c>
      <c r="AM59" s="101">
        <v>1.8228176</v>
      </c>
      <c r="AN59" s="101">
        <v>1.8341494</v>
      </c>
      <c r="AO59" s="101">
        <v>1.8455916000000001</v>
      </c>
      <c r="AP59" s="101">
        <v>1.8566872000000001</v>
      </c>
      <c r="AQ59" s="101">
        <v>1.8674337999999999</v>
      </c>
      <c r="AR59" s="101">
        <v>1.8776288000000001</v>
      </c>
      <c r="AS59" s="101">
        <v>1.8876758</v>
      </c>
      <c r="AT59" s="101">
        <v>1.8973260000000001</v>
      </c>
      <c r="AU59" s="101">
        <v>1.9065879999999999</v>
      </c>
      <c r="AV59" s="101">
        <v>1.9156519999999999</v>
      </c>
      <c r="AW59" s="101">
        <v>1.9239139999999999</v>
      </c>
      <c r="AX59" s="101">
        <v>1.932178</v>
      </c>
      <c r="AY59" s="101">
        <v>1.9398580000000001</v>
      </c>
      <c r="AZ59" s="101">
        <v>1.9471400000000001</v>
      </c>
      <c r="BA59" s="101">
        <v>1.9542200000000001</v>
      </c>
      <c r="BB59" s="101">
        <v>1.9607000000000001</v>
      </c>
      <c r="BC59" s="101">
        <v>1.966782</v>
      </c>
      <c r="BD59" s="101">
        <v>1.972478</v>
      </c>
      <c r="BE59" s="101">
        <v>1.977976</v>
      </c>
      <c r="BF59" s="101">
        <v>1.982674</v>
      </c>
      <c r="BG59" s="101">
        <v>1.9871719999999999</v>
      </c>
      <c r="BH59" s="101">
        <v>1.9912700000000001</v>
      </c>
      <c r="BI59" s="101">
        <v>1.9947839999999999</v>
      </c>
      <c r="BJ59" s="101">
        <v>1.997898</v>
      </c>
      <c r="BK59" s="101">
        <v>2.0006140000000001</v>
      </c>
      <c r="BL59" s="101">
        <v>2.0029279999999998</v>
      </c>
      <c r="BM59" s="101">
        <v>2.004642</v>
      </c>
      <c r="BN59" s="101"/>
    </row>
    <row r="60" spans="1:66" x14ac:dyDescent="0.3">
      <c r="A60" s="101" t="s">
        <v>145</v>
      </c>
      <c r="B60" s="139" t="s">
        <v>40</v>
      </c>
      <c r="C60" s="141" t="s">
        <v>209</v>
      </c>
      <c r="D60" s="101" t="s">
        <v>81</v>
      </c>
      <c r="E60" s="141" t="s">
        <v>210</v>
      </c>
      <c r="F60" s="139" t="s">
        <v>12</v>
      </c>
      <c r="G60" s="139" t="s">
        <v>76</v>
      </c>
      <c r="H60" s="139" t="s">
        <v>75</v>
      </c>
      <c r="I60" s="101"/>
      <c r="J60" s="101"/>
      <c r="K60" s="101"/>
      <c r="L60" s="101"/>
      <c r="M60" s="101">
        <v>8.0827000000000009</v>
      </c>
      <c r="N60" s="101">
        <v>7.7285000000000004</v>
      </c>
      <c r="O60" s="101">
        <v>7.3395000000000001</v>
      </c>
      <c r="P60" s="101">
        <v>7.1161000000000003</v>
      </c>
      <c r="Q60" s="101">
        <v>6.079908563</v>
      </c>
      <c r="R60" s="101">
        <v>5.5195348710000003</v>
      </c>
      <c r="S60" s="101">
        <v>4.9465129729999999</v>
      </c>
      <c r="T60" s="101">
        <v>4.3630564559999998</v>
      </c>
      <c r="U60" s="101">
        <v>3.771080891</v>
      </c>
      <c r="V60" s="101">
        <v>3.1668644050000001</v>
      </c>
      <c r="W60" s="101">
        <v>2.5510533949999998</v>
      </c>
      <c r="X60" s="101">
        <v>1.9235157899999999</v>
      </c>
      <c r="Y60" s="101">
        <v>1.639556</v>
      </c>
      <c r="Z60" s="101">
        <v>1.6538413999999999</v>
      </c>
      <c r="AA60" s="101">
        <v>1.668023</v>
      </c>
      <c r="AB60" s="101">
        <v>1.6818911999999999</v>
      </c>
      <c r="AC60" s="101">
        <v>1.6954469999999999</v>
      </c>
      <c r="AD60" s="101">
        <v>1.708682</v>
      </c>
      <c r="AE60" s="101">
        <v>1.7224969999999999</v>
      </c>
      <c r="AF60" s="101">
        <v>1.7357848</v>
      </c>
      <c r="AG60" s="101">
        <v>1.7489410000000001</v>
      </c>
      <c r="AH60" s="101">
        <v>1.7617655999999999</v>
      </c>
      <c r="AI60" s="101">
        <v>1.7742519999999999</v>
      </c>
      <c r="AJ60" s="101">
        <v>1.7869552</v>
      </c>
      <c r="AK60" s="101">
        <v>1.7991193999999999</v>
      </c>
      <c r="AL60" s="101">
        <v>1.8111390000000001</v>
      </c>
      <c r="AM60" s="101">
        <v>1.8228176</v>
      </c>
      <c r="AN60" s="101">
        <v>1.8341494</v>
      </c>
      <c r="AO60" s="101">
        <v>1.8455916000000001</v>
      </c>
      <c r="AP60" s="101">
        <v>1.8566872000000001</v>
      </c>
      <c r="AQ60" s="101">
        <v>1.8674337999999999</v>
      </c>
      <c r="AR60" s="101">
        <v>1.8776288000000001</v>
      </c>
      <c r="AS60" s="101">
        <v>1.8876758</v>
      </c>
      <c r="AT60" s="101">
        <v>1.8973260000000001</v>
      </c>
      <c r="AU60" s="101">
        <v>1.9065879999999999</v>
      </c>
      <c r="AV60" s="101">
        <v>1.9156519999999999</v>
      </c>
      <c r="AW60" s="101">
        <v>1.9239139999999999</v>
      </c>
      <c r="AX60" s="101">
        <v>1.932178</v>
      </c>
      <c r="AY60" s="101">
        <v>1.9398580000000001</v>
      </c>
      <c r="AZ60" s="101">
        <v>1.9471400000000001</v>
      </c>
      <c r="BA60" s="101">
        <v>1.9542200000000001</v>
      </c>
      <c r="BB60" s="101">
        <v>1.9607000000000001</v>
      </c>
      <c r="BC60" s="101">
        <v>1.966782</v>
      </c>
      <c r="BD60" s="101">
        <v>1.972478</v>
      </c>
      <c r="BE60" s="101">
        <v>1.977976</v>
      </c>
      <c r="BF60" s="101">
        <v>1.982674</v>
      </c>
      <c r="BG60" s="101">
        <v>1.9871719999999999</v>
      </c>
      <c r="BH60" s="101">
        <v>1.9912700000000001</v>
      </c>
      <c r="BI60" s="101">
        <v>1.9947839999999999</v>
      </c>
      <c r="BJ60" s="101">
        <v>1.997898</v>
      </c>
      <c r="BK60" s="101">
        <v>2.0006140000000001</v>
      </c>
      <c r="BL60" s="101">
        <v>2.0029279999999998</v>
      </c>
      <c r="BM60" s="101">
        <v>2.004642</v>
      </c>
      <c r="BN60" s="101"/>
    </row>
    <row r="61" spans="1:66" x14ac:dyDescent="0.3">
      <c r="A61" s="139" t="s">
        <v>145</v>
      </c>
      <c r="B61" s="139" t="s">
        <v>40</v>
      </c>
      <c r="C61" s="161" t="s">
        <v>348</v>
      </c>
      <c r="D61" s="139" t="s">
        <v>81</v>
      </c>
      <c r="E61" s="162" t="s">
        <v>349</v>
      </c>
      <c r="F61" s="139" t="s">
        <v>12</v>
      </c>
      <c r="G61" s="139" t="s">
        <v>76</v>
      </c>
      <c r="H61" s="139" t="s">
        <v>75</v>
      </c>
      <c r="I61" s="163"/>
      <c r="J61" s="163"/>
      <c r="K61" s="163"/>
      <c r="L61" s="163"/>
      <c r="M61" s="164">
        <v>0</v>
      </c>
      <c r="N61" s="164">
        <v>0</v>
      </c>
      <c r="O61" s="164">
        <v>0</v>
      </c>
      <c r="P61" s="164">
        <v>0</v>
      </c>
      <c r="Q61" s="165">
        <v>0</v>
      </c>
      <c r="R61" s="165">
        <v>0.28000000000000003</v>
      </c>
      <c r="S61" s="165">
        <v>0.55000000000000004</v>
      </c>
      <c r="T61" s="165">
        <v>1.0900000000000001</v>
      </c>
      <c r="U61" s="165">
        <v>1.08</v>
      </c>
      <c r="V61" s="165">
        <v>1.08</v>
      </c>
      <c r="W61" s="165">
        <v>1.08</v>
      </c>
      <c r="X61" s="165">
        <v>1.03</v>
      </c>
      <c r="Y61" s="165">
        <v>0.96</v>
      </c>
      <c r="Z61" s="165">
        <v>1.04</v>
      </c>
      <c r="AA61" s="165">
        <v>1.04</v>
      </c>
      <c r="AB61" s="165">
        <v>0.96</v>
      </c>
      <c r="AC61" s="165">
        <v>0.89</v>
      </c>
      <c r="AD61" s="165">
        <v>0.39</v>
      </c>
      <c r="AE61" s="165">
        <v>0</v>
      </c>
      <c r="AF61" s="165">
        <v>0</v>
      </c>
      <c r="AG61" s="165">
        <v>0</v>
      </c>
      <c r="AH61" s="165">
        <v>0</v>
      </c>
      <c r="AI61" s="165">
        <v>0</v>
      </c>
      <c r="AJ61" s="165">
        <v>0</v>
      </c>
      <c r="AK61" s="165">
        <v>0</v>
      </c>
      <c r="AL61" s="165">
        <v>0</v>
      </c>
      <c r="AM61" s="165">
        <v>0</v>
      </c>
      <c r="AN61" s="165">
        <v>0</v>
      </c>
      <c r="AO61" s="165">
        <v>0</v>
      </c>
      <c r="AP61" s="165">
        <v>0</v>
      </c>
      <c r="AQ61" s="165">
        <v>0</v>
      </c>
      <c r="AR61" s="165">
        <v>0</v>
      </c>
      <c r="AS61" s="165">
        <v>0</v>
      </c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>
        <v>0</v>
      </c>
      <c r="BC61" s="165">
        <v>0</v>
      </c>
      <c r="BD61" s="165">
        <v>0</v>
      </c>
      <c r="BE61" s="165">
        <v>0</v>
      </c>
      <c r="BF61" s="165">
        <v>0</v>
      </c>
      <c r="BG61" s="165">
        <v>0</v>
      </c>
      <c r="BH61" s="165">
        <v>0</v>
      </c>
      <c r="BI61" s="165">
        <v>0</v>
      </c>
      <c r="BJ61" s="165">
        <v>0</v>
      </c>
      <c r="BK61" s="165">
        <v>0</v>
      </c>
      <c r="BL61" s="165">
        <v>0</v>
      </c>
      <c r="BM61" s="165">
        <v>0</v>
      </c>
      <c r="BN61" s="101"/>
    </row>
    <row r="62" spans="1:66" x14ac:dyDescent="0.3">
      <c r="A62" s="139" t="s">
        <v>145</v>
      </c>
      <c r="B62" s="139" t="s">
        <v>40</v>
      </c>
      <c r="C62" s="166" t="s">
        <v>350</v>
      </c>
      <c r="D62" s="139" t="s">
        <v>81</v>
      </c>
      <c r="E62" s="167" t="s">
        <v>351</v>
      </c>
      <c r="F62" s="139" t="s">
        <v>12</v>
      </c>
      <c r="G62" s="139" t="s">
        <v>76</v>
      </c>
      <c r="H62" s="139" t="s">
        <v>75</v>
      </c>
      <c r="I62" s="163"/>
      <c r="J62" s="163"/>
      <c r="K62" s="163"/>
      <c r="L62" s="163"/>
      <c r="M62" s="139">
        <v>6.0819000000000001</v>
      </c>
      <c r="N62" s="139">
        <v>6.6056999999999997</v>
      </c>
      <c r="O62" s="139">
        <v>6.1866599999999998</v>
      </c>
      <c r="P62" s="139">
        <v>5.9538599999999997</v>
      </c>
      <c r="Q62" s="139">
        <v>6.2070299999999996</v>
      </c>
      <c r="R62" s="139">
        <v>5.2770299999999999</v>
      </c>
      <c r="S62" s="139">
        <v>4.3170299999999999</v>
      </c>
      <c r="T62" s="139">
        <v>2.5170300000000001</v>
      </c>
      <c r="U62" s="139">
        <v>2.5170300000000001</v>
      </c>
      <c r="V62" s="139">
        <v>2.5170300000000001</v>
      </c>
      <c r="W62" s="139">
        <v>2.5170300000000001</v>
      </c>
      <c r="X62" s="139">
        <v>2.5170300000000001</v>
      </c>
      <c r="Y62" s="139">
        <v>2.5170300000000001</v>
      </c>
      <c r="Z62" s="139">
        <v>2.5170300000000001</v>
      </c>
      <c r="AA62" s="139">
        <v>2.5170300000000001</v>
      </c>
      <c r="AB62" s="139">
        <v>2.5170300000000001</v>
      </c>
      <c r="AC62" s="139">
        <v>2.5170300000000001</v>
      </c>
      <c r="AD62" s="101">
        <v>2.2416529999999999</v>
      </c>
      <c r="AE62" s="101">
        <v>2.2416529999999999</v>
      </c>
      <c r="AF62" s="101">
        <v>2.2416529999999999</v>
      </c>
      <c r="AG62" s="101">
        <v>2.2416529999999999</v>
      </c>
      <c r="AH62" s="101">
        <v>2.2416529999999999</v>
      </c>
      <c r="AI62" s="101">
        <v>2.2416529999999999</v>
      </c>
      <c r="AJ62" s="101">
        <v>2.2416529999999999</v>
      </c>
      <c r="AK62" s="101">
        <v>2.2416529999999999</v>
      </c>
      <c r="AL62" s="101">
        <v>2.2416529999999999</v>
      </c>
      <c r="AM62" s="101">
        <v>2.2416529999999999</v>
      </c>
      <c r="AN62" s="101">
        <v>2.2416529999999999</v>
      </c>
      <c r="AO62" s="101">
        <v>2.2416529999999999</v>
      </c>
      <c r="AP62" s="101">
        <v>2.2416529999999999</v>
      </c>
      <c r="AQ62" s="101">
        <v>2.2416529999999999</v>
      </c>
      <c r="AR62" s="101">
        <v>2.2416529999999999</v>
      </c>
      <c r="AS62" s="101">
        <v>2.2416529999999999</v>
      </c>
      <c r="AT62" s="101">
        <v>2.2416529999999999</v>
      </c>
      <c r="AU62" s="101">
        <v>2.2416529999999999</v>
      </c>
      <c r="AV62" s="101">
        <v>2.2416529999999999</v>
      </c>
      <c r="AW62" s="101">
        <v>2.2416529999999999</v>
      </c>
      <c r="AX62" s="101">
        <v>2.2416529999999999</v>
      </c>
      <c r="AY62" s="101">
        <v>2.2416529999999999</v>
      </c>
      <c r="AZ62" s="101">
        <v>2.2416529999999999</v>
      </c>
      <c r="BA62" s="101">
        <v>2.2416529999999999</v>
      </c>
      <c r="BB62" s="101">
        <v>2.2416529999999999</v>
      </c>
      <c r="BC62" s="101">
        <v>2.2416529999999999</v>
      </c>
      <c r="BD62" s="101">
        <v>2.2416529999999999</v>
      </c>
      <c r="BE62" s="101">
        <v>2.2416529999999999</v>
      </c>
      <c r="BF62" s="101">
        <v>2.2416529999999999</v>
      </c>
      <c r="BG62" s="101">
        <v>2.2416529999999999</v>
      </c>
      <c r="BH62" s="101">
        <v>2.2416529999999999</v>
      </c>
      <c r="BI62" s="101">
        <v>2.2416529999999999</v>
      </c>
      <c r="BJ62" s="101">
        <v>2.2416529999999999</v>
      </c>
      <c r="BK62" s="101">
        <v>2.2416529999999999</v>
      </c>
      <c r="BL62" s="101">
        <v>2.2416529999999999</v>
      </c>
      <c r="BM62" s="101">
        <v>2.2416499999999999</v>
      </c>
      <c r="BN62" s="101"/>
    </row>
    <row r="63" spans="1:66" x14ac:dyDescent="0.3">
      <c r="A63" s="139" t="s">
        <v>94</v>
      </c>
      <c r="B63" s="139" t="s">
        <v>40</v>
      </c>
      <c r="C63" s="161" t="s">
        <v>348</v>
      </c>
      <c r="D63" s="139" t="s">
        <v>81</v>
      </c>
      <c r="E63" s="162" t="s">
        <v>349</v>
      </c>
      <c r="F63" s="139" t="s">
        <v>12</v>
      </c>
      <c r="G63" s="139" t="s">
        <v>76</v>
      </c>
      <c r="H63" s="139" t="s">
        <v>75</v>
      </c>
      <c r="I63" s="163"/>
      <c r="J63" s="163"/>
      <c r="K63" s="163"/>
      <c r="L63" s="163"/>
      <c r="M63" s="164">
        <v>0</v>
      </c>
      <c r="N63" s="164">
        <v>0</v>
      </c>
      <c r="O63" s="164">
        <v>0</v>
      </c>
      <c r="P63" s="164">
        <v>0</v>
      </c>
      <c r="Q63" s="165">
        <v>0</v>
      </c>
      <c r="R63" s="165">
        <v>0.28000000000000003</v>
      </c>
      <c r="S63" s="165">
        <v>0.55000000000000004</v>
      </c>
      <c r="T63" s="165">
        <v>1.0900000000000001</v>
      </c>
      <c r="U63" s="165">
        <v>1.08</v>
      </c>
      <c r="V63" s="165">
        <v>1.08</v>
      </c>
      <c r="W63" s="165">
        <v>1.08</v>
      </c>
      <c r="X63" s="165">
        <v>1.03</v>
      </c>
      <c r="Y63" s="165">
        <v>0.96</v>
      </c>
      <c r="Z63" s="165">
        <v>1.04</v>
      </c>
      <c r="AA63" s="165">
        <v>1.04</v>
      </c>
      <c r="AB63" s="165">
        <v>0.96</v>
      </c>
      <c r="AC63" s="165">
        <v>0.89</v>
      </c>
      <c r="AD63" s="165">
        <v>0.39</v>
      </c>
      <c r="AE63" s="165">
        <v>0</v>
      </c>
      <c r="AF63" s="165">
        <v>0</v>
      </c>
      <c r="AG63" s="165">
        <v>0</v>
      </c>
      <c r="AH63" s="165">
        <v>0</v>
      </c>
      <c r="AI63" s="165">
        <v>0</v>
      </c>
      <c r="AJ63" s="165">
        <v>0</v>
      </c>
      <c r="AK63" s="165">
        <v>0</v>
      </c>
      <c r="AL63" s="165">
        <v>0</v>
      </c>
      <c r="AM63" s="165">
        <v>0</v>
      </c>
      <c r="AN63" s="165">
        <v>0</v>
      </c>
      <c r="AO63" s="165">
        <v>0</v>
      </c>
      <c r="AP63" s="165">
        <v>0</v>
      </c>
      <c r="AQ63" s="165">
        <v>0</v>
      </c>
      <c r="AR63" s="165">
        <v>0</v>
      </c>
      <c r="AS63" s="165">
        <v>0</v>
      </c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>
        <v>0</v>
      </c>
      <c r="BC63" s="165">
        <v>0</v>
      </c>
      <c r="BD63" s="165">
        <v>0</v>
      </c>
      <c r="BE63" s="165">
        <v>0</v>
      </c>
      <c r="BF63" s="165">
        <v>0</v>
      </c>
      <c r="BG63" s="165">
        <v>0</v>
      </c>
      <c r="BH63" s="165">
        <v>0</v>
      </c>
      <c r="BI63" s="165">
        <v>0</v>
      </c>
      <c r="BJ63" s="165">
        <v>0</v>
      </c>
      <c r="BK63" s="165">
        <v>0</v>
      </c>
      <c r="BL63" s="165">
        <v>0</v>
      </c>
      <c r="BM63" s="165">
        <v>0</v>
      </c>
      <c r="BN63" s="101"/>
    </row>
    <row r="64" spans="1:66" x14ac:dyDescent="0.3">
      <c r="A64" s="139" t="s">
        <v>94</v>
      </c>
      <c r="B64" s="139" t="s">
        <v>40</v>
      </c>
      <c r="C64" s="166" t="s">
        <v>350</v>
      </c>
      <c r="D64" s="139" t="s">
        <v>81</v>
      </c>
      <c r="E64" s="167" t="s">
        <v>351</v>
      </c>
      <c r="F64" s="139" t="s">
        <v>12</v>
      </c>
      <c r="G64" s="139" t="s">
        <v>76</v>
      </c>
      <c r="H64" s="139" t="s">
        <v>75</v>
      </c>
      <c r="I64" s="163"/>
      <c r="J64" s="163"/>
      <c r="K64" s="163"/>
      <c r="L64" s="163"/>
      <c r="M64" s="139">
        <v>6.0819000000000001</v>
      </c>
      <c r="N64" s="139">
        <v>6.6056999999999997</v>
      </c>
      <c r="O64" s="139">
        <v>6.1866599999999998</v>
      </c>
      <c r="P64" s="139">
        <v>5.9538599999999997</v>
      </c>
      <c r="Q64" s="139">
        <v>6.2070299999999996</v>
      </c>
      <c r="R64" s="139">
        <v>5.2770299999999999</v>
      </c>
      <c r="S64" s="139">
        <v>4.3170299999999999</v>
      </c>
      <c r="T64" s="139">
        <v>2.5170300000000001</v>
      </c>
      <c r="U64" s="139">
        <v>2.5170300000000001</v>
      </c>
      <c r="V64" s="139">
        <v>2.5170300000000001</v>
      </c>
      <c r="W64" s="139">
        <v>2.5170300000000001</v>
      </c>
      <c r="X64" s="139">
        <v>2.5170300000000001</v>
      </c>
      <c r="Y64" s="139">
        <v>2.5170300000000001</v>
      </c>
      <c r="Z64" s="139">
        <v>2.5170300000000001</v>
      </c>
      <c r="AA64" s="139">
        <v>2.5170300000000001</v>
      </c>
      <c r="AB64" s="139">
        <v>2.5170300000000001</v>
      </c>
      <c r="AC64" s="139">
        <v>2.5170300000000001</v>
      </c>
      <c r="AD64" s="101">
        <v>2.2416529999999999</v>
      </c>
      <c r="AE64" s="101">
        <v>2.2416529999999999</v>
      </c>
      <c r="AF64" s="101">
        <v>2.2416529999999999</v>
      </c>
      <c r="AG64" s="101">
        <v>2.2416529999999999</v>
      </c>
      <c r="AH64" s="101">
        <v>2.2416529999999999</v>
      </c>
      <c r="AI64" s="101">
        <v>2.2416529999999999</v>
      </c>
      <c r="AJ64" s="101">
        <v>2.2416529999999999</v>
      </c>
      <c r="AK64" s="101">
        <v>2.2416529999999999</v>
      </c>
      <c r="AL64" s="101">
        <v>2.2416529999999999</v>
      </c>
      <c r="AM64" s="101">
        <v>2.2416529999999999</v>
      </c>
      <c r="AN64" s="101">
        <v>2.2416529999999999</v>
      </c>
      <c r="AO64" s="101">
        <v>2.2416529999999999</v>
      </c>
      <c r="AP64" s="101">
        <v>2.2416529999999999</v>
      </c>
      <c r="AQ64" s="101">
        <v>2.2416529999999999</v>
      </c>
      <c r="AR64" s="101">
        <v>2.2416529999999999</v>
      </c>
      <c r="AS64" s="101">
        <v>2.2416529999999999</v>
      </c>
      <c r="AT64" s="101">
        <v>2.2416529999999999</v>
      </c>
      <c r="AU64" s="101">
        <v>2.2416529999999999</v>
      </c>
      <c r="AV64" s="101">
        <v>2.2416529999999999</v>
      </c>
      <c r="AW64" s="101">
        <v>2.2416529999999999</v>
      </c>
      <c r="AX64" s="101">
        <v>2.2416529999999999</v>
      </c>
      <c r="AY64" s="101">
        <v>2.2416529999999999</v>
      </c>
      <c r="AZ64" s="101">
        <v>2.2416529999999999</v>
      </c>
      <c r="BA64" s="101">
        <v>2.2416529999999999</v>
      </c>
      <c r="BB64" s="101">
        <v>2.2416529999999999</v>
      </c>
      <c r="BC64" s="101">
        <v>2.2416529999999999</v>
      </c>
      <c r="BD64" s="101">
        <v>2.2416529999999999</v>
      </c>
      <c r="BE64" s="101">
        <v>2.2416529999999999</v>
      </c>
      <c r="BF64" s="101">
        <v>2.2416529999999999</v>
      </c>
      <c r="BG64" s="101">
        <v>2.2416529999999999</v>
      </c>
      <c r="BH64" s="101">
        <v>2.2416529999999999</v>
      </c>
      <c r="BI64" s="101">
        <v>2.2416529999999999</v>
      </c>
      <c r="BJ64" s="101">
        <v>2.2416529999999999</v>
      </c>
      <c r="BK64" s="101">
        <v>2.2416529999999999</v>
      </c>
      <c r="BL64" s="101">
        <v>2.2416529999999999</v>
      </c>
      <c r="BM64" s="101">
        <v>2.2416499999999999</v>
      </c>
      <c r="BN64" s="101"/>
    </row>
    <row r="65" spans="1:66" x14ac:dyDescent="0.3">
      <c r="A65" s="139" t="s">
        <v>144</v>
      </c>
      <c r="B65" s="139" t="s">
        <v>40</v>
      </c>
      <c r="C65" s="161" t="s">
        <v>348</v>
      </c>
      <c r="D65" s="139" t="s">
        <v>81</v>
      </c>
      <c r="E65" s="162" t="s">
        <v>349</v>
      </c>
      <c r="F65" s="139" t="s">
        <v>12</v>
      </c>
      <c r="G65" s="139" t="s">
        <v>76</v>
      </c>
      <c r="H65" s="139" t="s">
        <v>75</v>
      </c>
      <c r="I65" s="163"/>
      <c r="J65" s="163"/>
      <c r="K65" s="163"/>
      <c r="L65" s="163"/>
      <c r="M65" s="164">
        <v>0</v>
      </c>
      <c r="N65" s="164">
        <v>0</v>
      </c>
      <c r="O65" s="164">
        <v>0</v>
      </c>
      <c r="P65" s="164">
        <v>0</v>
      </c>
      <c r="Q65" s="165">
        <v>0</v>
      </c>
      <c r="R65" s="165">
        <v>0.28000000000000003</v>
      </c>
      <c r="S65" s="165">
        <v>0.55000000000000004</v>
      </c>
      <c r="T65" s="165">
        <v>1.0900000000000001</v>
      </c>
      <c r="U65" s="165">
        <v>1.08</v>
      </c>
      <c r="V65" s="165">
        <v>1.08</v>
      </c>
      <c r="W65" s="165">
        <v>1.08</v>
      </c>
      <c r="X65" s="165">
        <v>1.03</v>
      </c>
      <c r="Y65" s="165">
        <v>0.96</v>
      </c>
      <c r="Z65" s="165">
        <v>1.04</v>
      </c>
      <c r="AA65" s="165">
        <v>1.04</v>
      </c>
      <c r="AB65" s="165">
        <v>0.96</v>
      </c>
      <c r="AC65" s="165">
        <v>0.89</v>
      </c>
      <c r="AD65" s="165">
        <v>0.39</v>
      </c>
      <c r="AE65" s="165">
        <v>0</v>
      </c>
      <c r="AF65" s="165">
        <v>0</v>
      </c>
      <c r="AG65" s="165">
        <v>0</v>
      </c>
      <c r="AH65" s="165">
        <v>0</v>
      </c>
      <c r="AI65" s="165">
        <v>0</v>
      </c>
      <c r="AJ65" s="165">
        <v>0</v>
      </c>
      <c r="AK65" s="165">
        <v>0</v>
      </c>
      <c r="AL65" s="165">
        <v>0</v>
      </c>
      <c r="AM65" s="165">
        <v>0</v>
      </c>
      <c r="AN65" s="165">
        <v>0</v>
      </c>
      <c r="AO65" s="165">
        <v>0</v>
      </c>
      <c r="AP65" s="165">
        <v>0</v>
      </c>
      <c r="AQ65" s="165">
        <v>0</v>
      </c>
      <c r="AR65" s="165">
        <v>0</v>
      </c>
      <c r="AS65" s="165">
        <v>0</v>
      </c>
      <c r="AT65" s="165">
        <v>0</v>
      </c>
      <c r="AU65" s="165">
        <v>0</v>
      </c>
      <c r="AV65" s="165">
        <v>0</v>
      </c>
      <c r="AW65" s="165">
        <v>0</v>
      </c>
      <c r="AX65" s="165">
        <v>0</v>
      </c>
      <c r="AY65" s="165">
        <v>0</v>
      </c>
      <c r="AZ65" s="165">
        <v>0</v>
      </c>
      <c r="BA65" s="165">
        <v>0</v>
      </c>
      <c r="BB65" s="165">
        <v>0</v>
      </c>
      <c r="BC65" s="165">
        <v>0</v>
      </c>
      <c r="BD65" s="165">
        <v>0</v>
      </c>
      <c r="BE65" s="165">
        <v>0</v>
      </c>
      <c r="BF65" s="165">
        <v>0</v>
      </c>
      <c r="BG65" s="165">
        <v>0</v>
      </c>
      <c r="BH65" s="165">
        <v>0</v>
      </c>
      <c r="BI65" s="165">
        <v>0</v>
      </c>
      <c r="BJ65" s="165">
        <v>0</v>
      </c>
      <c r="BK65" s="165">
        <v>0</v>
      </c>
      <c r="BL65" s="165">
        <v>0</v>
      </c>
      <c r="BM65" s="165">
        <v>0</v>
      </c>
      <c r="BN65" s="101"/>
    </row>
    <row r="66" spans="1:66" x14ac:dyDescent="0.3">
      <c r="A66" s="139" t="s">
        <v>144</v>
      </c>
      <c r="B66" s="139" t="s">
        <v>40</v>
      </c>
      <c r="C66" s="166" t="s">
        <v>350</v>
      </c>
      <c r="D66" s="139" t="s">
        <v>81</v>
      </c>
      <c r="E66" s="167" t="s">
        <v>351</v>
      </c>
      <c r="F66" s="139" t="s">
        <v>12</v>
      </c>
      <c r="G66" s="139" t="s">
        <v>76</v>
      </c>
      <c r="H66" s="139" t="s">
        <v>75</v>
      </c>
      <c r="I66" s="163"/>
      <c r="J66" s="163"/>
      <c r="K66" s="163"/>
      <c r="L66" s="163"/>
      <c r="M66" s="139">
        <v>6.0819000000000001</v>
      </c>
      <c r="N66" s="139">
        <v>6.6056999999999997</v>
      </c>
      <c r="O66" s="139">
        <v>6.1866599999999998</v>
      </c>
      <c r="P66" s="139">
        <v>5.9538599999999997</v>
      </c>
      <c r="Q66" s="139">
        <v>6.2070299999999996</v>
      </c>
      <c r="R66" s="139">
        <v>5.2770299999999999</v>
      </c>
      <c r="S66" s="139">
        <v>4.3170299999999999</v>
      </c>
      <c r="T66" s="139">
        <v>2.5170300000000001</v>
      </c>
      <c r="U66" s="139">
        <v>2.5170300000000001</v>
      </c>
      <c r="V66" s="139">
        <v>2.5170300000000001</v>
      </c>
      <c r="W66" s="139">
        <v>2.5170300000000001</v>
      </c>
      <c r="X66" s="139">
        <v>2.5170300000000001</v>
      </c>
      <c r="Y66" s="139">
        <v>2.5170300000000001</v>
      </c>
      <c r="Z66" s="139">
        <v>2.5170300000000001</v>
      </c>
      <c r="AA66" s="139">
        <v>2.5170300000000001</v>
      </c>
      <c r="AB66" s="139">
        <v>2.5170300000000001</v>
      </c>
      <c r="AC66" s="139">
        <v>2.5170300000000001</v>
      </c>
      <c r="AD66" s="101">
        <v>2.2416529999999999</v>
      </c>
      <c r="AE66" s="101">
        <v>2.2416529999999999</v>
      </c>
      <c r="AF66" s="101">
        <v>2.2416529999999999</v>
      </c>
      <c r="AG66" s="101">
        <v>2.2416529999999999</v>
      </c>
      <c r="AH66" s="101">
        <v>2.2416529999999999</v>
      </c>
      <c r="AI66" s="101">
        <v>2.2416529999999999</v>
      </c>
      <c r="AJ66" s="101">
        <v>2.2416529999999999</v>
      </c>
      <c r="AK66" s="101">
        <v>2.2416529999999999</v>
      </c>
      <c r="AL66" s="101">
        <v>2.2416529999999999</v>
      </c>
      <c r="AM66" s="101">
        <v>2.2416529999999999</v>
      </c>
      <c r="AN66" s="101">
        <v>2.2416529999999999</v>
      </c>
      <c r="AO66" s="101">
        <v>2.2416529999999999</v>
      </c>
      <c r="AP66" s="101">
        <v>2.2416529999999999</v>
      </c>
      <c r="AQ66" s="101">
        <v>2.2416529999999999</v>
      </c>
      <c r="AR66" s="101">
        <v>2.2416529999999999</v>
      </c>
      <c r="AS66" s="101">
        <v>2.2416529999999999</v>
      </c>
      <c r="AT66" s="101">
        <v>2.2416529999999999</v>
      </c>
      <c r="AU66" s="101">
        <v>2.2416529999999999</v>
      </c>
      <c r="AV66" s="101">
        <v>2.2416529999999999</v>
      </c>
      <c r="AW66" s="101">
        <v>2.2416529999999999</v>
      </c>
      <c r="AX66" s="101">
        <v>2.2416529999999999</v>
      </c>
      <c r="AY66" s="101">
        <v>2.2416529999999999</v>
      </c>
      <c r="AZ66" s="101">
        <v>2.2416529999999999</v>
      </c>
      <c r="BA66" s="101">
        <v>2.2416529999999999</v>
      </c>
      <c r="BB66" s="101">
        <v>2.2416529999999999</v>
      </c>
      <c r="BC66" s="101">
        <v>2.2416529999999999</v>
      </c>
      <c r="BD66" s="101">
        <v>2.2416529999999999</v>
      </c>
      <c r="BE66" s="101">
        <v>2.2416529999999999</v>
      </c>
      <c r="BF66" s="101">
        <v>2.2416529999999999</v>
      </c>
      <c r="BG66" s="101">
        <v>2.2416529999999999</v>
      </c>
      <c r="BH66" s="101">
        <v>2.2416529999999999</v>
      </c>
      <c r="BI66" s="101">
        <v>2.2416529999999999</v>
      </c>
      <c r="BJ66" s="101">
        <v>2.2416529999999999</v>
      </c>
      <c r="BK66" s="101">
        <v>2.2416529999999999</v>
      </c>
      <c r="BL66" s="101">
        <v>2.2416529999999999</v>
      </c>
      <c r="BM66" s="101">
        <v>2.2416499999999999</v>
      </c>
      <c r="BN66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Tech_Adoption_DISP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EPERLAB1901</cp:lastModifiedBy>
  <dcterms:created xsi:type="dcterms:W3CDTF">2015-06-05T18:17:20Z</dcterms:created>
  <dcterms:modified xsi:type="dcterms:W3CDTF">2023-06-01T01:28:18Z</dcterms:modified>
</cp:coreProperties>
</file>