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library\levelisedcost\data\"/>
    </mc:Choice>
  </mc:AlternateContent>
  <xr:revisionPtr revIDLastSave="0" documentId="13_ncr:1_{17A2C482-5E98-48AE-97BD-CA74DA4492B2}" xr6:coauthVersionLast="47" xr6:coauthVersionMax="47" xr10:uidLastSave="{00000000-0000-0000-0000-000000000000}"/>
  <bookViews>
    <workbookView xWindow="-110" yWindow="-110" windowWidth="29020" windowHeight="17500" activeTab="2" xr2:uid="{438D528E-DAB1-4AB1-A3D8-DFFC1F928AB0}"/>
  </bookViews>
  <sheets>
    <sheet name="exclude_learningrate" sheetId="26" r:id="rId1"/>
    <sheet name="capacity" sheetId="2" r:id="rId2"/>
    <sheet name="generation" sheetId="7" r:id="rId3"/>
    <sheet name="cf" sheetId="6" r:id="rId4"/>
    <sheet name="degradation" sheetId="24" r:id="rId5"/>
    <sheet name="fuelemission" sheetId="9" r:id="rId6"/>
    <sheet name="capex" sheetId="13" r:id="rId7"/>
    <sheet name="opex" sheetId="14" r:id="rId8"/>
    <sheet name="fuelcost" sheetId="16" r:id="rId9"/>
    <sheet name="landcost" sheetId="22" r:id="rId10"/>
    <sheet name="exclude_powerdensity" sheetId="25" r:id="rId11"/>
    <sheet name="lifespan" sheetId="23" r:id="rId12"/>
    <sheet name="exclude_altfuelgeneration" sheetId="17" r:id="rId13"/>
    <sheet name="exclude_altfuelquant" sheetId="18" r:id="rId14"/>
    <sheet name="altfuelcost" sheetId="19" r:id="rId15"/>
    <sheet name="assumption" sheetId="11" r:id="rId16"/>
    <sheet name="exclude_histtotalcost" sheetId="10" r:id="rId17"/>
    <sheet name="exclude_histfuelcost" sheetId="12" r:id="rId18"/>
    <sheet name="exclude_h2cost" sheetId="20" r:id="rId19"/>
    <sheet name="electrolyser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4" l="1"/>
  <c r="G2" i="14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G19" i="2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18" i="2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G17" i="2"/>
  <c r="H16" i="2"/>
  <c r="G16" i="2"/>
  <c r="H29" i="6" a="1"/>
  <c r="H29" i="6"/>
  <c r="H28" i="6" a="1"/>
  <c r="H28" i="6"/>
  <c r="H27" i="6" a="1"/>
  <c r="H27" i="6"/>
  <c r="H26" i="6" a="1"/>
  <c r="H26" i="6" s="1"/>
  <c r="H25" i="6" a="1"/>
  <c r="H25" i="6" s="1"/>
  <c r="H24" i="6" a="1"/>
  <c r="H24" i="6"/>
  <c r="H23" i="6" a="1"/>
  <c r="H23" i="6" s="1"/>
  <c r="H22" i="6" a="1"/>
  <c r="H22" i="6" s="1"/>
  <c r="H21" i="6" a="1"/>
  <c r="H21" i="6"/>
  <c r="H20" i="6" a="1"/>
  <c r="H20" i="6"/>
  <c r="H19" i="6" a="1"/>
  <c r="H19" i="6"/>
  <c r="H18" i="6" a="1"/>
  <c r="H18" i="6" s="1"/>
  <c r="H17" i="6" a="1"/>
  <c r="H17" i="6"/>
  <c r="H16" i="6" a="1"/>
  <c r="H16" i="6" s="1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7" i="7"/>
  <c r="O16" i="7"/>
  <c r="N17" i="7"/>
  <c r="N16" i="7"/>
  <c r="G16" i="7"/>
  <c r="E7" i="19"/>
  <c r="D7" i="19"/>
  <c r="E6" i="19"/>
  <c r="E5" i="19" s="1"/>
  <c r="D6" i="19"/>
  <c r="D5" i="19" s="1"/>
  <c r="E8" i="19"/>
  <c r="D8" i="19"/>
  <c r="C16" i="6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O29" i="16"/>
  <c r="N29" i="16"/>
  <c r="O28" i="16"/>
  <c r="N28" i="16"/>
  <c r="O27" i="16"/>
  <c r="N27" i="16"/>
  <c r="O26" i="16"/>
  <c r="N26" i="16"/>
  <c r="O25" i="16"/>
  <c r="N25" i="16"/>
  <c r="O24" i="16"/>
  <c r="N24" i="16"/>
  <c r="O23" i="16"/>
  <c r="N23" i="16"/>
  <c r="O22" i="16"/>
  <c r="N22" i="16"/>
  <c r="O21" i="16"/>
  <c r="N21" i="16"/>
  <c r="O20" i="16"/>
  <c r="N20" i="16"/>
  <c r="O19" i="16"/>
  <c r="N19" i="16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E29" i="19"/>
  <c r="D29" i="19"/>
  <c r="E28" i="19"/>
  <c r="D28" i="19"/>
  <c r="E27" i="19"/>
  <c r="D27" i="19"/>
  <c r="E26" i="19"/>
  <c r="D26" i="19"/>
  <c r="E25" i="19"/>
  <c r="D25" i="19"/>
  <c r="E24" i="19"/>
  <c r="D24" i="19"/>
  <c r="E23" i="19"/>
  <c r="D23" i="19"/>
  <c r="E22" i="19"/>
  <c r="D22" i="19"/>
  <c r="E21" i="19"/>
  <c r="D21" i="19"/>
  <c r="E20" i="19"/>
  <c r="D20" i="19"/>
  <c r="E19" i="19"/>
  <c r="D19" i="19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E11" i="19"/>
  <c r="D11" i="19"/>
  <c r="E10" i="19"/>
  <c r="D10" i="19"/>
  <c r="E9" i="19"/>
  <c r="D9" i="19"/>
  <c r="O29" i="23"/>
  <c r="N29" i="23"/>
  <c r="O28" i="23"/>
  <c r="N28" i="23"/>
  <c r="O27" i="23"/>
  <c r="N27" i="23"/>
  <c r="O26" i="23"/>
  <c r="N26" i="23"/>
  <c r="O25" i="23"/>
  <c r="N25" i="23"/>
  <c r="O24" i="23"/>
  <c r="N24" i="23"/>
  <c r="O23" i="23"/>
  <c r="N23" i="23"/>
  <c r="O22" i="23"/>
  <c r="N22" i="23"/>
  <c r="O21" i="23"/>
  <c r="N21" i="23"/>
  <c r="O20" i="23"/>
  <c r="N2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N11" i="23"/>
  <c r="O10" i="23"/>
  <c r="N10" i="23"/>
  <c r="O9" i="23"/>
  <c r="N9" i="23"/>
  <c r="O8" i="23"/>
  <c r="N8" i="23"/>
  <c r="O7" i="23"/>
  <c r="N7" i="23"/>
  <c r="O6" i="23"/>
  <c r="N6" i="23"/>
  <c r="O5" i="23"/>
  <c r="N5" i="23"/>
  <c r="O4" i="23"/>
  <c r="N4" i="23"/>
  <c r="O3" i="23"/>
  <c r="N3" i="23"/>
  <c r="O2" i="23"/>
  <c r="N2" i="23"/>
  <c r="O29" i="25"/>
  <c r="N29" i="25"/>
  <c r="O28" i="25"/>
  <c r="N28" i="25"/>
  <c r="O27" i="25"/>
  <c r="N27" i="25"/>
  <c r="O26" i="25"/>
  <c r="N26" i="25"/>
  <c r="O25" i="25"/>
  <c r="N25" i="25"/>
  <c r="O24" i="25"/>
  <c r="N24" i="25"/>
  <c r="O23" i="25"/>
  <c r="N23" i="25"/>
  <c r="O22" i="25"/>
  <c r="N22" i="25"/>
  <c r="O21" i="25"/>
  <c r="N21" i="25"/>
  <c r="O20" i="25"/>
  <c r="N20" i="25"/>
  <c r="O19" i="25"/>
  <c r="N19" i="25"/>
  <c r="O18" i="25"/>
  <c r="N18" i="25"/>
  <c r="O17" i="25"/>
  <c r="N17" i="25"/>
  <c r="O16" i="25"/>
  <c r="N16" i="25"/>
  <c r="O15" i="25"/>
  <c r="N15" i="25"/>
  <c r="O14" i="25"/>
  <c r="N14" i="25"/>
  <c r="O13" i="25"/>
  <c r="N13" i="25"/>
  <c r="O12" i="25"/>
  <c r="N12" i="25"/>
  <c r="O11" i="25"/>
  <c r="N11" i="25"/>
  <c r="O10" i="25"/>
  <c r="N10" i="25"/>
  <c r="O9" i="25"/>
  <c r="N9" i="25"/>
  <c r="O8" i="25"/>
  <c r="N8" i="25"/>
  <c r="O7" i="25"/>
  <c r="N7" i="25"/>
  <c r="O6" i="25"/>
  <c r="N6" i="25"/>
  <c r="O5" i="25"/>
  <c r="N5" i="25"/>
  <c r="O4" i="25"/>
  <c r="N4" i="25"/>
  <c r="O3" i="25"/>
  <c r="N3" i="25"/>
  <c r="O2" i="25"/>
  <c r="N2" i="25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N2" i="22"/>
  <c r="O29" i="14"/>
  <c r="N29" i="14"/>
  <c r="O28" i="14"/>
  <c r="N28" i="14"/>
  <c r="O27" i="14"/>
  <c r="N27" i="14"/>
  <c r="O26" i="14"/>
  <c r="N26" i="14"/>
  <c r="O25" i="14"/>
  <c r="N25" i="14"/>
  <c r="O24" i="14"/>
  <c r="N24" i="14"/>
  <c r="O23" i="14"/>
  <c r="N23" i="14"/>
  <c r="O22" i="14"/>
  <c r="N22" i="14"/>
  <c r="O21" i="14"/>
  <c r="N21" i="14"/>
  <c r="O20" i="14"/>
  <c r="N20" i="14"/>
  <c r="O19" i="14"/>
  <c r="N19" i="14"/>
  <c r="O18" i="14"/>
  <c r="N18" i="14"/>
  <c r="O17" i="14"/>
  <c r="N17" i="14"/>
  <c r="O16" i="14"/>
  <c r="N16" i="14"/>
  <c r="O15" i="14"/>
  <c r="N15" i="14"/>
  <c r="O14" i="14"/>
  <c r="N14" i="14"/>
  <c r="O13" i="14"/>
  <c r="N13" i="14"/>
  <c r="O12" i="14"/>
  <c r="N12" i="14"/>
  <c r="O11" i="14"/>
  <c r="N11" i="14"/>
  <c r="O10" i="14"/>
  <c r="N10" i="14"/>
  <c r="O9" i="14"/>
  <c r="N9" i="14"/>
  <c r="O8" i="14"/>
  <c r="N8" i="14"/>
  <c r="O7" i="14"/>
  <c r="N7" i="14"/>
  <c r="O6" i="14"/>
  <c r="N6" i="14"/>
  <c r="O5" i="14"/>
  <c r="N5" i="14"/>
  <c r="O4" i="14"/>
  <c r="N4" i="14"/>
  <c r="O3" i="14"/>
  <c r="N3" i="14"/>
  <c r="O2" i="14"/>
  <c r="N2" i="14"/>
  <c r="O29" i="13"/>
  <c r="N29" i="13"/>
  <c r="O28" i="13"/>
  <c r="N28" i="13"/>
  <c r="O27" i="13"/>
  <c r="N27" i="13"/>
  <c r="O26" i="13"/>
  <c r="N26" i="13"/>
  <c r="O25" i="13"/>
  <c r="N25" i="13"/>
  <c r="O24" i="13"/>
  <c r="N24" i="13"/>
  <c r="O23" i="13"/>
  <c r="N2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O16" i="13"/>
  <c r="N16" i="13"/>
  <c r="O15" i="13"/>
  <c r="N15" i="13"/>
  <c r="O14" i="13"/>
  <c r="N14" i="13"/>
  <c r="O13" i="13"/>
  <c r="N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N2" i="13"/>
  <c r="O2" i="13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C15" i="7"/>
  <c r="D15" i="7"/>
  <c r="D14" i="7"/>
  <c r="D13" i="7"/>
  <c r="D12" i="7"/>
  <c r="D11" i="7"/>
  <c r="D9" i="7"/>
  <c r="D10" i="7"/>
  <c r="C14" i="7"/>
  <c r="C13" i="7"/>
  <c r="C12" i="7"/>
  <c r="C11" i="7"/>
  <c r="C10" i="7"/>
  <c r="C9" i="7"/>
  <c r="O14" i="6"/>
  <c r="N14" i="6"/>
  <c r="O13" i="6"/>
  <c r="N13" i="6"/>
  <c r="O12" i="6"/>
  <c r="N12" i="6"/>
  <c r="O11" i="6"/>
  <c r="N11" i="6"/>
  <c r="O10" i="6"/>
  <c r="N10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H18" i="13"/>
  <c r="H19" i="13" s="1"/>
  <c r="H17" i="13"/>
  <c r="H16" i="13"/>
  <c r="G17" i="13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16" i="13"/>
  <c r="J17" i="13"/>
  <c r="J16" i="13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G102" i="26"/>
  <c r="G101" i="26"/>
  <c r="G100" i="26"/>
  <c r="G99" i="26"/>
  <c r="G98" i="26"/>
  <c r="G97" i="26"/>
  <c r="G96" i="26"/>
  <c r="G95" i="26"/>
  <c r="G94" i="26"/>
  <c r="G93" i="26"/>
  <c r="G92" i="26"/>
  <c r="G91" i="26"/>
  <c r="G90" i="26"/>
  <c r="G89" i="26"/>
  <c r="G88" i="26"/>
  <c r="G87" i="26"/>
  <c r="G86" i="26"/>
  <c r="G85" i="26"/>
  <c r="G84" i="26"/>
  <c r="G83" i="26"/>
  <c r="G82" i="26"/>
  <c r="G81" i="26"/>
  <c r="G80" i="26"/>
  <c r="G79" i="26"/>
  <c r="G78" i="26"/>
  <c r="G77" i="26"/>
  <c r="G76" i="26"/>
  <c r="G75" i="26"/>
  <c r="G74" i="26"/>
  <c r="G73" i="26"/>
  <c r="G72" i="26"/>
  <c r="G71" i="26"/>
  <c r="G70" i="26"/>
  <c r="G69" i="26"/>
  <c r="G68" i="26"/>
  <c r="G67" i="26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F102" i="26"/>
  <c r="F101" i="26"/>
  <c r="F100" i="26"/>
  <c r="F99" i="26"/>
  <c r="F98" i="26"/>
  <c r="F97" i="26"/>
  <c r="F96" i="26"/>
  <c r="F95" i="26"/>
  <c r="F94" i="26"/>
  <c r="F93" i="26"/>
  <c r="F92" i="26"/>
  <c r="F91" i="26"/>
  <c r="F90" i="26"/>
  <c r="F89" i="26"/>
  <c r="F88" i="26"/>
  <c r="F87" i="26"/>
  <c r="F86" i="26"/>
  <c r="F85" i="26"/>
  <c r="F84" i="26"/>
  <c r="F83" i="26"/>
  <c r="F82" i="26"/>
  <c r="F81" i="26"/>
  <c r="F80" i="26"/>
  <c r="F79" i="26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B19" i="6"/>
  <c r="B18" i="6"/>
  <c r="B17" i="6"/>
  <c r="B16" i="6"/>
  <c r="F29" i="7"/>
  <c r="F29" i="6" s="1"/>
  <c r="E29" i="7"/>
  <c r="F28" i="7"/>
  <c r="E28" i="7"/>
  <c r="F27" i="7"/>
  <c r="E27" i="7"/>
  <c r="F26" i="7"/>
  <c r="F26" i="6" s="1"/>
  <c r="E26" i="7"/>
  <c r="E26" i="6" s="1"/>
  <c r="F25" i="7"/>
  <c r="E25" i="7"/>
  <c r="F24" i="7"/>
  <c r="F24" i="6" s="1"/>
  <c r="E24" i="7"/>
  <c r="E24" i="6" s="1"/>
  <c r="F23" i="7"/>
  <c r="E23" i="7"/>
  <c r="F22" i="7"/>
  <c r="E22" i="7"/>
  <c r="F21" i="7"/>
  <c r="F21" i="6" s="1"/>
  <c r="E21" i="7"/>
  <c r="E21" i="6" s="1"/>
  <c r="F20" i="7"/>
  <c r="F20" i="6" s="1"/>
  <c r="E20" i="7"/>
  <c r="E20" i="6" s="1"/>
  <c r="F19" i="7"/>
  <c r="F19" i="6" s="1"/>
  <c r="E19" i="7"/>
  <c r="E19" i="6" s="1"/>
  <c r="F18" i="7"/>
  <c r="E18" i="7"/>
  <c r="F17" i="7"/>
  <c r="E17" i="7"/>
  <c r="F16" i="7"/>
  <c r="E16" i="7"/>
  <c r="B16" i="13" a="1"/>
  <c r="B16" i="13" s="1"/>
  <c r="C16" i="13" a="1"/>
  <c r="C16" i="13"/>
  <c r="D16" i="13" a="1"/>
  <c r="D16" i="13"/>
  <c r="F16" i="13"/>
  <c r="I16" i="13"/>
  <c r="E16" i="13" s="1"/>
  <c r="K16" i="13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L16" i="13"/>
  <c r="M16" i="13"/>
  <c r="B17" i="13" a="1"/>
  <c r="B17" i="13"/>
  <c r="C17" i="13" a="1"/>
  <c r="C17" i="13"/>
  <c r="M17" i="13" s="1"/>
  <c r="D17" i="13" a="1"/>
  <c r="D17" i="13"/>
  <c r="L17" i="13" s="1"/>
  <c r="F17" i="13"/>
  <c r="I17" i="13"/>
  <c r="I18" i="13" s="1"/>
  <c r="B18" i="13" a="1"/>
  <c r="B18" i="13"/>
  <c r="C18" i="13" a="1"/>
  <c r="C18" i="13"/>
  <c r="D18" i="13" a="1"/>
  <c r="D18" i="13" s="1"/>
  <c r="M18" i="13"/>
  <c r="B19" i="13" a="1"/>
  <c r="B19" i="13" s="1"/>
  <c r="C19" i="13" a="1"/>
  <c r="C19" i="13" s="1"/>
  <c r="M19" i="13" s="1"/>
  <c r="D19" i="13" a="1"/>
  <c r="D19" i="13" s="1"/>
  <c r="B20" i="13" a="1"/>
  <c r="B20" i="13"/>
  <c r="C20" i="13" a="1"/>
  <c r="C20" i="13"/>
  <c r="D20" i="13" a="1"/>
  <c r="D20" i="13"/>
  <c r="F20" i="13"/>
  <c r="L20" i="13"/>
  <c r="M20" i="13"/>
  <c r="B21" i="13" a="1"/>
  <c r="B21" i="13" s="1"/>
  <c r="C21" i="13" a="1"/>
  <c r="C21" i="13"/>
  <c r="D21" i="13" a="1"/>
  <c r="D21" i="13"/>
  <c r="F21" i="13"/>
  <c r="L21" i="13"/>
  <c r="M21" i="13"/>
  <c r="B22" i="13" a="1"/>
  <c r="B22" i="13"/>
  <c r="C22" i="13" a="1"/>
  <c r="C22" i="13"/>
  <c r="M22" i="13" s="1"/>
  <c r="D22" i="13" a="1"/>
  <c r="D22" i="13"/>
  <c r="L22" i="13" s="1"/>
  <c r="F22" i="13"/>
  <c r="B23" i="13" a="1"/>
  <c r="B23" i="13"/>
  <c r="C23" i="13" a="1"/>
  <c r="C23" i="13"/>
  <c r="D23" i="13" a="1"/>
  <c r="D23" i="13"/>
  <c r="F23" i="13"/>
  <c r="L23" i="13"/>
  <c r="M23" i="13"/>
  <c r="B24" i="13" a="1"/>
  <c r="B24" i="13"/>
  <c r="C24" i="13" a="1"/>
  <c r="C24" i="13"/>
  <c r="M24" i="13" s="1"/>
  <c r="D24" i="13" a="1"/>
  <c r="D24" i="13"/>
  <c r="F24" i="13" s="1"/>
  <c r="B25" i="13" a="1"/>
  <c r="B25" i="13"/>
  <c r="C25" i="13" a="1"/>
  <c r="C25" i="13"/>
  <c r="D25" i="13" a="1"/>
  <c r="D25" i="13"/>
  <c r="F25" i="13"/>
  <c r="L25" i="13"/>
  <c r="M25" i="13"/>
  <c r="B26" i="13" a="1"/>
  <c r="B26" i="13"/>
  <c r="C26" i="13" a="1"/>
  <c r="C26" i="13" s="1"/>
  <c r="M26" i="13" s="1"/>
  <c r="D26" i="13" a="1"/>
  <c r="D26" i="13"/>
  <c r="F26" i="13"/>
  <c r="L26" i="13"/>
  <c r="B27" i="13" a="1"/>
  <c r="B27" i="13"/>
  <c r="C27" i="13" a="1"/>
  <c r="C27" i="13"/>
  <c r="M27" i="13" s="1"/>
  <c r="D27" i="13" a="1"/>
  <c r="D27" i="13"/>
  <c r="L27" i="13" s="1"/>
  <c r="F27" i="13"/>
  <c r="B28" i="13" a="1"/>
  <c r="B28" i="13"/>
  <c r="C28" i="13" a="1"/>
  <c r="C28" i="13"/>
  <c r="D28" i="13" a="1"/>
  <c r="D28" i="13"/>
  <c r="F28" i="13"/>
  <c r="L28" i="13"/>
  <c r="M28" i="13"/>
  <c r="B29" i="13" a="1"/>
  <c r="B29" i="13"/>
  <c r="C29" i="13" a="1"/>
  <c r="C29" i="13"/>
  <c r="M29" i="13" s="1"/>
  <c r="D29" i="13" a="1"/>
  <c r="D29" i="13"/>
  <c r="F29" i="13" s="1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M28" i="6"/>
  <c r="L28" i="6"/>
  <c r="K28" i="6"/>
  <c r="J28" i="6"/>
  <c r="I28" i="6"/>
  <c r="F28" i="6"/>
  <c r="E28" i="6"/>
  <c r="B28" i="6"/>
  <c r="M27" i="6"/>
  <c r="L27" i="6"/>
  <c r="K27" i="6"/>
  <c r="J27" i="6"/>
  <c r="I27" i="6"/>
  <c r="F27" i="6"/>
  <c r="E27" i="6"/>
  <c r="B27" i="6"/>
  <c r="M26" i="6"/>
  <c r="L26" i="6"/>
  <c r="K26" i="6"/>
  <c r="J26" i="6"/>
  <c r="I26" i="6"/>
  <c r="B26" i="6"/>
  <c r="M25" i="6"/>
  <c r="L25" i="6"/>
  <c r="K25" i="6"/>
  <c r="J25" i="6"/>
  <c r="I25" i="6"/>
  <c r="F25" i="6"/>
  <c r="E25" i="6"/>
  <c r="B25" i="6"/>
  <c r="M24" i="6"/>
  <c r="L24" i="6"/>
  <c r="K24" i="6"/>
  <c r="J24" i="6"/>
  <c r="I24" i="6"/>
  <c r="B24" i="6"/>
  <c r="M23" i="6"/>
  <c r="L23" i="6"/>
  <c r="K23" i="6"/>
  <c r="J23" i="6"/>
  <c r="I23" i="6"/>
  <c r="F23" i="6"/>
  <c r="E23" i="6"/>
  <c r="B23" i="6"/>
  <c r="M22" i="6"/>
  <c r="L22" i="6"/>
  <c r="K22" i="6"/>
  <c r="J22" i="6"/>
  <c r="I22" i="6"/>
  <c r="F22" i="6"/>
  <c r="E22" i="6"/>
  <c r="B22" i="6"/>
  <c r="M21" i="6"/>
  <c r="L21" i="6"/>
  <c r="K21" i="6"/>
  <c r="J21" i="6"/>
  <c r="I21" i="6"/>
  <c r="B21" i="6"/>
  <c r="M20" i="6"/>
  <c r="L20" i="6"/>
  <c r="K20" i="6"/>
  <c r="J20" i="6"/>
  <c r="I20" i="6"/>
  <c r="B20" i="6"/>
  <c r="M19" i="6"/>
  <c r="L19" i="6"/>
  <c r="K19" i="6"/>
  <c r="J19" i="6"/>
  <c r="I19" i="6"/>
  <c r="M18" i="6"/>
  <c r="L18" i="6"/>
  <c r="K18" i="6"/>
  <c r="J18" i="6"/>
  <c r="I18" i="6"/>
  <c r="F18" i="6"/>
  <c r="E18" i="6"/>
  <c r="M17" i="6"/>
  <c r="L17" i="6"/>
  <c r="K17" i="6"/>
  <c r="J17" i="6"/>
  <c r="I17" i="6"/>
  <c r="F17" i="6"/>
  <c r="E17" i="6"/>
  <c r="M16" i="6"/>
  <c r="L16" i="6"/>
  <c r="K16" i="6"/>
  <c r="J16" i="6"/>
  <c r="I16" i="6"/>
  <c r="F16" i="6"/>
  <c r="E16" i="6"/>
  <c r="M29" i="6"/>
  <c r="L29" i="6"/>
  <c r="K29" i="6"/>
  <c r="J29" i="6"/>
  <c r="I29" i="6"/>
  <c r="E29" i="6"/>
  <c r="B29" i="6"/>
  <c r="M29" i="9"/>
  <c r="L29" i="9"/>
  <c r="K29" i="9"/>
  <c r="F29" i="9"/>
  <c r="M28" i="9"/>
  <c r="L28" i="9"/>
  <c r="K28" i="9"/>
  <c r="F28" i="9"/>
  <c r="M27" i="9"/>
  <c r="L27" i="9"/>
  <c r="K27" i="9"/>
  <c r="F27" i="9"/>
  <c r="M26" i="9"/>
  <c r="L26" i="9"/>
  <c r="K26" i="9"/>
  <c r="F26" i="9"/>
  <c r="M25" i="9"/>
  <c r="L25" i="9"/>
  <c r="K25" i="9"/>
  <c r="F25" i="9"/>
  <c r="M24" i="9"/>
  <c r="L24" i="9"/>
  <c r="K24" i="9"/>
  <c r="F24" i="9"/>
  <c r="M23" i="9"/>
  <c r="L23" i="9"/>
  <c r="K23" i="9"/>
  <c r="F23" i="9"/>
  <c r="M22" i="9"/>
  <c r="L22" i="9"/>
  <c r="K22" i="9"/>
  <c r="F22" i="9"/>
  <c r="M21" i="9"/>
  <c r="L21" i="9"/>
  <c r="K21" i="9"/>
  <c r="F21" i="9"/>
  <c r="M20" i="9"/>
  <c r="L20" i="9"/>
  <c r="K20" i="9"/>
  <c r="F20" i="9"/>
  <c r="M19" i="9"/>
  <c r="L19" i="9"/>
  <c r="K19" i="9"/>
  <c r="F19" i="9"/>
  <c r="M18" i="9"/>
  <c r="L18" i="9"/>
  <c r="K18" i="9"/>
  <c r="F18" i="9"/>
  <c r="M17" i="9"/>
  <c r="L17" i="9"/>
  <c r="K17" i="9"/>
  <c r="F17" i="9"/>
  <c r="M16" i="9"/>
  <c r="L16" i="9"/>
  <c r="K16" i="9"/>
  <c r="F16" i="9"/>
  <c r="M29" i="22"/>
  <c r="L29" i="22"/>
  <c r="K29" i="22"/>
  <c r="I29" i="22"/>
  <c r="F29" i="22"/>
  <c r="D29" i="22"/>
  <c r="C29" i="22"/>
  <c r="B29" i="22"/>
  <c r="M28" i="22"/>
  <c r="L28" i="22"/>
  <c r="K28" i="22"/>
  <c r="I28" i="22"/>
  <c r="F28" i="22"/>
  <c r="D28" i="22"/>
  <c r="C28" i="22"/>
  <c r="B28" i="22"/>
  <c r="M27" i="22"/>
  <c r="L27" i="22"/>
  <c r="K27" i="22"/>
  <c r="I27" i="22"/>
  <c r="F27" i="22"/>
  <c r="D27" i="22"/>
  <c r="C27" i="22"/>
  <c r="B27" i="22"/>
  <c r="M26" i="22"/>
  <c r="L26" i="22"/>
  <c r="K26" i="22"/>
  <c r="I26" i="22"/>
  <c r="F26" i="22"/>
  <c r="D26" i="22"/>
  <c r="C26" i="22"/>
  <c r="B26" i="22"/>
  <c r="M25" i="22"/>
  <c r="L25" i="22"/>
  <c r="K25" i="22"/>
  <c r="I25" i="22"/>
  <c r="F25" i="22"/>
  <c r="D25" i="22"/>
  <c r="C25" i="22"/>
  <c r="B25" i="22"/>
  <c r="M24" i="22"/>
  <c r="L24" i="22"/>
  <c r="K24" i="22"/>
  <c r="I24" i="22"/>
  <c r="F24" i="22"/>
  <c r="D24" i="22"/>
  <c r="C24" i="22"/>
  <c r="B24" i="22"/>
  <c r="M23" i="22"/>
  <c r="L23" i="22"/>
  <c r="K23" i="22"/>
  <c r="I23" i="22"/>
  <c r="F23" i="22"/>
  <c r="D23" i="22"/>
  <c r="C23" i="22"/>
  <c r="B23" i="22"/>
  <c r="M22" i="22"/>
  <c r="L22" i="22"/>
  <c r="K22" i="22"/>
  <c r="I22" i="22"/>
  <c r="F22" i="22"/>
  <c r="D22" i="22"/>
  <c r="C22" i="22"/>
  <c r="B22" i="22"/>
  <c r="M21" i="22"/>
  <c r="L21" i="22"/>
  <c r="K21" i="22"/>
  <c r="I21" i="22"/>
  <c r="F21" i="22"/>
  <c r="D21" i="22"/>
  <c r="C21" i="22"/>
  <c r="B21" i="22"/>
  <c r="M20" i="22"/>
  <c r="L20" i="22"/>
  <c r="K20" i="22"/>
  <c r="I20" i="22"/>
  <c r="F20" i="22"/>
  <c r="D20" i="22"/>
  <c r="C20" i="22"/>
  <c r="B20" i="22"/>
  <c r="M19" i="22"/>
  <c r="L19" i="22"/>
  <c r="K19" i="22"/>
  <c r="I19" i="22"/>
  <c r="F19" i="22"/>
  <c r="D19" i="22"/>
  <c r="C19" i="22"/>
  <c r="B19" i="22"/>
  <c r="M18" i="22"/>
  <c r="L18" i="22"/>
  <c r="K18" i="22"/>
  <c r="I18" i="22"/>
  <c r="F18" i="22"/>
  <c r="D18" i="22"/>
  <c r="C18" i="22"/>
  <c r="B18" i="22"/>
  <c r="M17" i="22"/>
  <c r="L17" i="22"/>
  <c r="K17" i="22"/>
  <c r="I17" i="22"/>
  <c r="F17" i="22"/>
  <c r="D17" i="22"/>
  <c r="C17" i="22"/>
  <c r="B17" i="22"/>
  <c r="M16" i="22"/>
  <c r="L16" i="22"/>
  <c r="K16" i="22"/>
  <c r="I16" i="22"/>
  <c r="F16" i="22"/>
  <c r="D16" i="22"/>
  <c r="C16" i="22"/>
  <c r="B16" i="22"/>
  <c r="M22" i="16"/>
  <c r="M23" i="16" s="1"/>
  <c r="M24" i="16" s="1"/>
  <c r="M25" i="16" s="1"/>
  <c r="M26" i="16" s="1"/>
  <c r="M27" i="16" s="1"/>
  <c r="M28" i="16" s="1"/>
  <c r="M29" i="16" s="1"/>
  <c r="L22" i="16"/>
  <c r="L23" i="16" s="1"/>
  <c r="L24" i="16" s="1"/>
  <c r="L25" i="16" s="1"/>
  <c r="L26" i="16" s="1"/>
  <c r="L27" i="16" s="1"/>
  <c r="L28" i="16" s="1"/>
  <c r="L29" i="16" s="1"/>
  <c r="M21" i="16"/>
  <c r="L21" i="16"/>
  <c r="D21" i="16"/>
  <c r="D22" i="16" s="1"/>
  <c r="D23" i="16" s="1"/>
  <c r="D24" i="16" s="1"/>
  <c r="D25" i="16" s="1"/>
  <c r="D26" i="16" s="1"/>
  <c r="D27" i="16" s="1"/>
  <c r="D28" i="16" s="1"/>
  <c r="D29" i="16" s="1"/>
  <c r="C21" i="16"/>
  <c r="C22" i="16" s="1"/>
  <c r="C23" i="16" s="1"/>
  <c r="C24" i="16" s="1"/>
  <c r="C25" i="16" s="1"/>
  <c r="C26" i="16" s="1"/>
  <c r="C27" i="16" s="1"/>
  <c r="C28" i="16" s="1"/>
  <c r="C29" i="16" s="1"/>
  <c r="B21" i="16"/>
  <c r="B22" i="16" s="1"/>
  <c r="B23" i="16" s="1"/>
  <c r="B24" i="16" s="1"/>
  <c r="B25" i="16" s="1"/>
  <c r="B26" i="16" s="1"/>
  <c r="B27" i="16" s="1"/>
  <c r="B28" i="16" s="1"/>
  <c r="B29" i="16" s="1"/>
  <c r="M20" i="16"/>
  <c r="L20" i="16"/>
  <c r="D20" i="16"/>
  <c r="C20" i="16"/>
  <c r="B20" i="16"/>
  <c r="M19" i="16"/>
  <c r="L19" i="16"/>
  <c r="M18" i="16"/>
  <c r="L18" i="16"/>
  <c r="M17" i="16"/>
  <c r="L17" i="16"/>
  <c r="M16" i="16"/>
  <c r="L16" i="16"/>
  <c r="D15" i="16"/>
  <c r="D16" i="16" s="1"/>
  <c r="D17" i="16" s="1"/>
  <c r="D18" i="16" s="1"/>
  <c r="D19" i="16" s="1"/>
  <c r="C15" i="16"/>
  <c r="C16" i="16" s="1"/>
  <c r="C17" i="16" s="1"/>
  <c r="C18" i="16" s="1"/>
  <c r="C19" i="16" s="1"/>
  <c r="B16" i="16"/>
  <c r="B17" i="16" s="1"/>
  <c r="B18" i="16" s="1"/>
  <c r="B19" i="16" s="1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2" i="22"/>
  <c r="D2" i="22"/>
  <c r="F2" i="22"/>
  <c r="C3" i="22"/>
  <c r="D3" i="22"/>
  <c r="F3" i="22"/>
  <c r="C4" i="22"/>
  <c r="D4" i="22"/>
  <c r="F4" i="22"/>
  <c r="C5" i="22"/>
  <c r="D5" i="22"/>
  <c r="F5" i="22"/>
  <c r="C6" i="22"/>
  <c r="D6" i="22"/>
  <c r="F6" i="22"/>
  <c r="C7" i="22"/>
  <c r="D7" i="22"/>
  <c r="F7" i="22"/>
  <c r="C8" i="22"/>
  <c r="D8" i="22"/>
  <c r="F8" i="22"/>
  <c r="C9" i="22"/>
  <c r="D9" i="22"/>
  <c r="F9" i="22"/>
  <c r="C10" i="22"/>
  <c r="D10" i="22"/>
  <c r="F10" i="22"/>
  <c r="C11" i="22"/>
  <c r="D11" i="22"/>
  <c r="F11" i="22"/>
  <c r="C12" i="22"/>
  <c r="D12" i="22"/>
  <c r="F12" i="22"/>
  <c r="C13" i="22"/>
  <c r="D13" i="22"/>
  <c r="F13" i="22"/>
  <c r="C14" i="22"/>
  <c r="D14" i="22"/>
  <c r="F14" i="22"/>
  <c r="C15" i="22"/>
  <c r="D15" i="22"/>
  <c r="F15" i="22"/>
  <c r="I2" i="22"/>
  <c r="K2" i="22"/>
  <c r="L2" i="22"/>
  <c r="M2" i="22"/>
  <c r="I3" i="22"/>
  <c r="K3" i="22"/>
  <c r="L3" i="22"/>
  <c r="M3" i="22"/>
  <c r="I4" i="22"/>
  <c r="K4" i="22"/>
  <c r="L4" i="22"/>
  <c r="M4" i="22"/>
  <c r="I5" i="22"/>
  <c r="K5" i="22"/>
  <c r="L5" i="22"/>
  <c r="M5" i="22"/>
  <c r="I6" i="22"/>
  <c r="K6" i="22"/>
  <c r="L6" i="22"/>
  <c r="M6" i="22"/>
  <c r="I7" i="22"/>
  <c r="K7" i="22"/>
  <c r="L7" i="22"/>
  <c r="M7" i="22"/>
  <c r="I8" i="22"/>
  <c r="K8" i="22"/>
  <c r="L8" i="22"/>
  <c r="M8" i="22"/>
  <c r="I9" i="22"/>
  <c r="K9" i="22"/>
  <c r="L9" i="22"/>
  <c r="M9" i="22"/>
  <c r="I10" i="22"/>
  <c r="K10" i="22"/>
  <c r="L10" i="22"/>
  <c r="M10" i="22"/>
  <c r="I11" i="22"/>
  <c r="K11" i="22"/>
  <c r="L11" i="22"/>
  <c r="M11" i="22"/>
  <c r="I12" i="22"/>
  <c r="K12" i="22"/>
  <c r="L12" i="22"/>
  <c r="M12" i="22"/>
  <c r="I13" i="22"/>
  <c r="K13" i="22"/>
  <c r="L13" i="22"/>
  <c r="M13" i="22"/>
  <c r="I14" i="22"/>
  <c r="K14" i="22"/>
  <c r="L14" i="22"/>
  <c r="M14" i="22"/>
  <c r="I15" i="22"/>
  <c r="K15" i="22"/>
  <c r="L15" i="22"/>
  <c r="M15" i="22"/>
  <c r="D2" i="14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O18" i="7" l="1"/>
  <c r="N18" i="7"/>
  <c r="H17" i="7"/>
  <c r="H16" i="7"/>
  <c r="G18" i="7"/>
  <c r="G17" i="7"/>
  <c r="D4" i="19"/>
  <c r="N5" i="16"/>
  <c r="O5" i="16"/>
  <c r="E4" i="19"/>
  <c r="G19" i="7"/>
  <c r="H20" i="13"/>
  <c r="J19" i="13"/>
  <c r="J18" i="13"/>
  <c r="F19" i="13"/>
  <c r="L19" i="13"/>
  <c r="E18" i="13"/>
  <c r="I19" i="13"/>
  <c r="F18" i="13"/>
  <c r="F18" i="14" s="1"/>
  <c r="L18" i="13"/>
  <c r="L18" i="14" s="1"/>
  <c r="E17" i="13"/>
  <c r="L24" i="13"/>
  <c r="L29" i="13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C15" i="18"/>
  <c r="B15" i="18"/>
  <c r="C14" i="18"/>
  <c r="B14" i="18"/>
  <c r="C13" i="18"/>
  <c r="B13" i="18"/>
  <c r="C12" i="18"/>
  <c r="B12" i="18"/>
  <c r="C11" i="18"/>
  <c r="B11" i="18"/>
  <c r="C10" i="18"/>
  <c r="B10" i="18"/>
  <c r="M3" i="16"/>
  <c r="L3" i="16"/>
  <c r="M2" i="16"/>
  <c r="L2" i="16"/>
  <c r="M29" i="14"/>
  <c r="M26" i="14"/>
  <c r="M25" i="14"/>
  <c r="M24" i="14"/>
  <c r="M18" i="14"/>
  <c r="M17" i="14"/>
  <c r="M15" i="13"/>
  <c r="M14" i="13"/>
  <c r="M13" i="13"/>
  <c r="M12" i="13"/>
  <c r="M11" i="13"/>
  <c r="M11" i="14" s="1"/>
  <c r="M10" i="13"/>
  <c r="M10" i="14" s="1"/>
  <c r="M9" i="13"/>
  <c r="M9" i="14" s="1"/>
  <c r="M8" i="13"/>
  <c r="M8" i="14" s="1"/>
  <c r="M7" i="13"/>
  <c r="M7" i="14" s="1"/>
  <c r="M6" i="13"/>
  <c r="M5" i="13"/>
  <c r="M4" i="13"/>
  <c r="M3" i="13"/>
  <c r="M27" i="14"/>
  <c r="M5" i="14"/>
  <c r="M2" i="13"/>
  <c r="M2" i="14" s="1"/>
  <c r="L26" i="14"/>
  <c r="L15" i="13"/>
  <c r="L14" i="13"/>
  <c r="L13" i="13"/>
  <c r="L12" i="13"/>
  <c r="L11" i="13"/>
  <c r="L10" i="13"/>
  <c r="L9" i="13"/>
  <c r="L8" i="13"/>
  <c r="L8" i="14" s="1"/>
  <c r="L7" i="13"/>
  <c r="L6" i="13"/>
  <c r="L5" i="13"/>
  <c r="L4" i="13"/>
  <c r="L3" i="13"/>
  <c r="L2" i="13"/>
  <c r="J19" i="14"/>
  <c r="J18" i="14"/>
  <c r="J17" i="14"/>
  <c r="J16" i="14"/>
  <c r="J15" i="13"/>
  <c r="J15" i="14" s="1"/>
  <c r="J14" i="13"/>
  <c r="J14" i="14" s="1"/>
  <c r="J13" i="13"/>
  <c r="J13" i="14" s="1"/>
  <c r="J12" i="13"/>
  <c r="J12" i="14" s="1"/>
  <c r="J11" i="13"/>
  <c r="J11" i="14" s="1"/>
  <c r="J10" i="13"/>
  <c r="J10" i="14" s="1"/>
  <c r="J9" i="13"/>
  <c r="J9" i="14" s="1"/>
  <c r="J8" i="13"/>
  <c r="J8" i="14" s="1"/>
  <c r="J7" i="13"/>
  <c r="J7" i="14" s="1"/>
  <c r="J6" i="13"/>
  <c r="J6" i="14" s="1"/>
  <c r="J5" i="13"/>
  <c r="J5" i="14" s="1"/>
  <c r="J4" i="13"/>
  <c r="J4" i="14" s="1"/>
  <c r="J3" i="13"/>
  <c r="J3" i="14" s="1"/>
  <c r="J2" i="13"/>
  <c r="J2" i="14" s="1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4" i="14"/>
  <c r="F23" i="14"/>
  <c r="F22" i="14"/>
  <c r="F21" i="14"/>
  <c r="F20" i="14"/>
  <c r="F19" i="14"/>
  <c r="F17" i="14"/>
  <c r="F16" i="14"/>
  <c r="F15" i="13"/>
  <c r="F15" i="14" s="1"/>
  <c r="F14" i="13"/>
  <c r="F14" i="14" s="1"/>
  <c r="F13" i="13"/>
  <c r="F13" i="14" s="1"/>
  <c r="F12" i="13"/>
  <c r="F12" i="14" s="1"/>
  <c r="F11" i="13"/>
  <c r="F11" i="14" s="1"/>
  <c r="F10" i="13"/>
  <c r="F10" i="14" s="1"/>
  <c r="F9" i="13"/>
  <c r="F9" i="14" s="1"/>
  <c r="F8" i="13"/>
  <c r="F8" i="14" s="1"/>
  <c r="F7" i="13"/>
  <c r="F6" i="13"/>
  <c r="F6" i="14" s="1"/>
  <c r="F5" i="13"/>
  <c r="F4" i="13"/>
  <c r="F3" i="13"/>
  <c r="F2" i="13"/>
  <c r="F2" i="14" s="1"/>
  <c r="C15" i="6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C9" i="6"/>
  <c r="N9" i="6" s="1"/>
  <c r="D15" i="6"/>
  <c r="M15" i="6"/>
  <c r="L15" i="6"/>
  <c r="K15" i="6"/>
  <c r="J15" i="6"/>
  <c r="I15" i="6"/>
  <c r="H15" i="6"/>
  <c r="G15" i="6"/>
  <c r="B15" i="6"/>
  <c r="M9" i="6"/>
  <c r="L9" i="6"/>
  <c r="K9" i="6"/>
  <c r="J9" i="6"/>
  <c r="I9" i="6"/>
  <c r="H9" i="6"/>
  <c r="G9" i="6"/>
  <c r="B9" i="6"/>
  <c r="D9" i="6"/>
  <c r="O9" i="6" s="1"/>
  <c r="M28" i="14"/>
  <c r="M23" i="14"/>
  <c r="M22" i="14"/>
  <c r="M21" i="14"/>
  <c r="M20" i="14"/>
  <c r="M19" i="14"/>
  <c r="M16" i="14"/>
  <c r="M15" i="14"/>
  <c r="M14" i="14"/>
  <c r="M13" i="14"/>
  <c r="M12" i="14"/>
  <c r="M6" i="14"/>
  <c r="M4" i="14"/>
  <c r="M3" i="14"/>
  <c r="L29" i="14"/>
  <c r="L28" i="14"/>
  <c r="L27" i="14"/>
  <c r="L25" i="14"/>
  <c r="L24" i="14"/>
  <c r="L23" i="14"/>
  <c r="L22" i="14"/>
  <c r="L21" i="14"/>
  <c r="L20" i="14"/>
  <c r="L19" i="14"/>
  <c r="L17" i="14"/>
  <c r="L16" i="14"/>
  <c r="L15" i="14"/>
  <c r="L14" i="14"/>
  <c r="L13" i="14"/>
  <c r="L12" i="14"/>
  <c r="L11" i="14"/>
  <c r="L10" i="14"/>
  <c r="L9" i="14"/>
  <c r="L7" i="14"/>
  <c r="L6" i="14"/>
  <c r="L5" i="14"/>
  <c r="L4" i="14"/>
  <c r="L3" i="14"/>
  <c r="L2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F29" i="14"/>
  <c r="F28" i="14"/>
  <c r="F27" i="14"/>
  <c r="F26" i="14"/>
  <c r="F25" i="14"/>
  <c r="E18" i="14"/>
  <c r="E17" i="14"/>
  <c r="E16" i="14"/>
  <c r="E15" i="14"/>
  <c r="E14" i="14"/>
  <c r="E13" i="14"/>
  <c r="E12" i="14"/>
  <c r="E11" i="14"/>
  <c r="E10" i="14"/>
  <c r="E9" i="14"/>
  <c r="E8" i="14"/>
  <c r="F7" i="14"/>
  <c r="E7" i="14"/>
  <c r="E6" i="14"/>
  <c r="F5" i="14"/>
  <c r="E5" i="14"/>
  <c r="F4" i="14"/>
  <c r="E4" i="14"/>
  <c r="F3" i="14"/>
  <c r="E3" i="14"/>
  <c r="E2" i="14"/>
  <c r="H20" i="14"/>
  <c r="H19" i="14"/>
  <c r="H18" i="14"/>
  <c r="H17" i="14"/>
  <c r="H16" i="14"/>
  <c r="H15" i="14"/>
  <c r="G1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H4" i="14"/>
  <c r="G4" i="14"/>
  <c r="H3" i="14"/>
  <c r="G3" i="14"/>
  <c r="K4" i="13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3" i="13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D15" i="13" a="1"/>
  <c r="D15" i="13" s="1"/>
  <c r="D14" i="13" a="1"/>
  <c r="D14" i="13" s="1"/>
  <c r="D13" i="13" a="1"/>
  <c r="D13" i="13" s="1"/>
  <c r="D12" i="13" a="1"/>
  <c r="D12" i="13" s="1"/>
  <c r="D11" i="13" a="1"/>
  <c r="D11" i="13" s="1"/>
  <c r="D10" i="13" a="1"/>
  <c r="D10" i="13" s="1"/>
  <c r="C15" i="13" a="1"/>
  <c r="C15" i="13" s="1"/>
  <c r="C14" i="13" a="1"/>
  <c r="C14" i="13" s="1"/>
  <c r="C13" i="13" a="1"/>
  <c r="C13" i="13" s="1"/>
  <c r="C12" i="13" a="1"/>
  <c r="C12" i="13" s="1"/>
  <c r="C11" i="13" a="1"/>
  <c r="C11" i="13" s="1"/>
  <c r="C10" i="13" a="1"/>
  <c r="C10" i="13" s="1"/>
  <c r="B15" i="13" a="1"/>
  <c r="B15" i="13" s="1"/>
  <c r="B14" i="13" a="1"/>
  <c r="B14" i="13" s="1"/>
  <c r="B13" i="13" a="1"/>
  <c r="B13" i="13" s="1"/>
  <c r="B12" i="13" a="1"/>
  <c r="B12" i="13" s="1"/>
  <c r="B11" i="13" a="1"/>
  <c r="B11" i="13" s="1"/>
  <c r="B10" i="13" a="1"/>
  <c r="B10" i="13" s="1"/>
  <c r="O19" i="7" l="1"/>
  <c r="N19" i="7"/>
  <c r="H18" i="7"/>
  <c r="O4" i="16"/>
  <c r="E3" i="19"/>
  <c r="N4" i="16"/>
  <c r="D3" i="19"/>
  <c r="G20" i="7"/>
  <c r="O15" i="6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D16" i="6"/>
  <c r="J20" i="13"/>
  <c r="J20" i="14" s="1"/>
  <c r="H21" i="13"/>
  <c r="E19" i="13"/>
  <c r="E19" i="14" s="1"/>
  <c r="I20" i="13"/>
  <c r="D4" i="16"/>
  <c r="C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F14" i="7"/>
  <c r="E14" i="7"/>
  <c r="B14" i="7"/>
  <c r="F13" i="7"/>
  <c r="E13" i="7"/>
  <c r="B13" i="7"/>
  <c r="F12" i="7"/>
  <c r="E12" i="7"/>
  <c r="B12" i="7"/>
  <c r="F11" i="7"/>
  <c r="E11" i="7"/>
  <c r="B11" i="7"/>
  <c r="F10" i="7"/>
  <c r="E10" i="7"/>
  <c r="B10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G13" i="6"/>
  <c r="M12" i="6"/>
  <c r="L12" i="6"/>
  <c r="K12" i="6"/>
  <c r="J12" i="6"/>
  <c r="I12" i="6"/>
  <c r="H12" i="6"/>
  <c r="G12" i="6"/>
  <c r="M11" i="6"/>
  <c r="L11" i="6"/>
  <c r="K11" i="6"/>
  <c r="J11" i="6"/>
  <c r="I11" i="6"/>
  <c r="H11" i="6"/>
  <c r="G11" i="6"/>
  <c r="M10" i="6"/>
  <c r="L10" i="6"/>
  <c r="K10" i="6"/>
  <c r="J10" i="6"/>
  <c r="I10" i="6"/>
  <c r="H10" i="6"/>
  <c r="G10" i="6"/>
  <c r="M8" i="6"/>
  <c r="L8" i="6"/>
  <c r="K8" i="6"/>
  <c r="J8" i="6"/>
  <c r="I8" i="6"/>
  <c r="H8" i="6"/>
  <c r="G8" i="6"/>
  <c r="M7" i="6"/>
  <c r="L7" i="6"/>
  <c r="K7" i="6"/>
  <c r="J7" i="6"/>
  <c r="I7" i="6"/>
  <c r="H7" i="6"/>
  <c r="G7" i="6"/>
  <c r="M6" i="6"/>
  <c r="L6" i="6"/>
  <c r="K6" i="6"/>
  <c r="J6" i="6"/>
  <c r="I6" i="6"/>
  <c r="H6" i="6"/>
  <c r="G6" i="6"/>
  <c r="M5" i="6"/>
  <c r="L5" i="6"/>
  <c r="K5" i="6"/>
  <c r="J5" i="6"/>
  <c r="I5" i="6"/>
  <c r="H5" i="6"/>
  <c r="G5" i="6"/>
  <c r="M4" i="6"/>
  <c r="L4" i="6"/>
  <c r="K4" i="6"/>
  <c r="J4" i="6"/>
  <c r="I4" i="6"/>
  <c r="H4" i="6"/>
  <c r="G4" i="6"/>
  <c r="M3" i="6"/>
  <c r="L3" i="6"/>
  <c r="K3" i="6"/>
  <c r="J3" i="6"/>
  <c r="I3" i="6"/>
  <c r="H3" i="6"/>
  <c r="G3" i="6"/>
  <c r="M2" i="6"/>
  <c r="L2" i="6"/>
  <c r="K2" i="6"/>
  <c r="J2" i="6"/>
  <c r="I2" i="6"/>
  <c r="H2" i="6"/>
  <c r="G2" i="6"/>
  <c r="F15" i="7"/>
  <c r="F15" i="6" s="1"/>
  <c r="E15" i="7"/>
  <c r="E15" i="6" s="1"/>
  <c r="F9" i="7"/>
  <c r="F9" i="6" s="1"/>
  <c r="E9" i="7"/>
  <c r="E9" i="6" s="1"/>
  <c r="O20" i="7" l="1"/>
  <c r="N20" i="7"/>
  <c r="H19" i="7"/>
  <c r="N3" i="16"/>
  <c r="D2" i="19"/>
  <c r="N2" i="16" s="1"/>
  <c r="O3" i="16"/>
  <c r="E2" i="19"/>
  <c r="O2" i="16" s="1"/>
  <c r="G21" i="7"/>
  <c r="D17" i="6"/>
  <c r="J21" i="13"/>
  <c r="J21" i="14" s="1"/>
  <c r="H22" i="13"/>
  <c r="H21" i="14"/>
  <c r="I21" i="13"/>
  <c r="E20" i="13"/>
  <c r="E20" i="14" s="1"/>
  <c r="I20" i="14"/>
  <c r="C5" i="16"/>
  <c r="M4" i="16"/>
  <c r="D5" i="16"/>
  <c r="L4" i="16"/>
  <c r="O21" i="7" l="1"/>
  <c r="N21" i="7"/>
  <c r="H20" i="7"/>
  <c r="G22" i="7"/>
  <c r="D18" i="6"/>
  <c r="J22" i="13"/>
  <c r="J22" i="14" s="1"/>
  <c r="H23" i="13"/>
  <c r="H22" i="14"/>
  <c r="E21" i="13"/>
  <c r="E21" i="14" s="1"/>
  <c r="I22" i="13"/>
  <c r="I21" i="14"/>
  <c r="D6" i="16"/>
  <c r="L5" i="16"/>
  <c r="C6" i="16"/>
  <c r="M5" i="16"/>
  <c r="O22" i="7" l="1"/>
  <c r="N22" i="7"/>
  <c r="H21" i="7"/>
  <c r="G23" i="7"/>
  <c r="D19" i="6"/>
  <c r="J23" i="13"/>
  <c r="J23" i="14" s="1"/>
  <c r="H24" i="13"/>
  <c r="H23" i="14"/>
  <c r="I23" i="13"/>
  <c r="E22" i="13"/>
  <c r="E22" i="14" s="1"/>
  <c r="I22" i="14"/>
  <c r="C7" i="16"/>
  <c r="M6" i="16"/>
  <c r="D7" i="16"/>
  <c r="L6" i="16"/>
  <c r="O23" i="7" l="1"/>
  <c r="N23" i="7"/>
  <c r="H22" i="7"/>
  <c r="G24" i="7"/>
  <c r="D20" i="6"/>
  <c r="J24" i="13"/>
  <c r="J24" i="14" s="1"/>
  <c r="H25" i="13"/>
  <c r="H24" i="14"/>
  <c r="I24" i="13"/>
  <c r="E23" i="13"/>
  <c r="E23" i="14" s="1"/>
  <c r="I23" i="14"/>
  <c r="D8" i="16"/>
  <c r="L7" i="16"/>
  <c r="C8" i="16"/>
  <c r="M7" i="16"/>
  <c r="O24" i="7" l="1"/>
  <c r="N24" i="7"/>
  <c r="H23" i="7"/>
  <c r="G25" i="7"/>
  <c r="D21" i="6"/>
  <c r="J25" i="13"/>
  <c r="J25" i="14" s="1"/>
  <c r="H26" i="13"/>
  <c r="H25" i="14"/>
  <c r="E24" i="13"/>
  <c r="E24" i="14" s="1"/>
  <c r="I25" i="13"/>
  <c r="I24" i="14"/>
  <c r="C9" i="16"/>
  <c r="M8" i="16"/>
  <c r="D9" i="16"/>
  <c r="L8" i="16"/>
  <c r="O25" i="7" l="1"/>
  <c r="N25" i="7"/>
  <c r="H24" i="7"/>
  <c r="G26" i="7"/>
  <c r="D22" i="6"/>
  <c r="J26" i="13"/>
  <c r="J26" i="14" s="1"/>
  <c r="H27" i="13"/>
  <c r="H26" i="14"/>
  <c r="I26" i="13"/>
  <c r="E25" i="13"/>
  <c r="E25" i="14" s="1"/>
  <c r="I25" i="14"/>
  <c r="D10" i="16"/>
  <c r="L9" i="16"/>
  <c r="C10" i="16"/>
  <c r="M9" i="16"/>
  <c r="O26" i="7" l="1"/>
  <c r="N26" i="7"/>
  <c r="H25" i="7"/>
  <c r="G27" i="7"/>
  <c r="D23" i="6"/>
  <c r="J27" i="13"/>
  <c r="J27" i="14" s="1"/>
  <c r="H28" i="13"/>
  <c r="H27" i="14"/>
  <c r="E26" i="13"/>
  <c r="E26" i="14" s="1"/>
  <c r="I27" i="13"/>
  <c r="I26" i="14"/>
  <c r="C11" i="16"/>
  <c r="M10" i="16"/>
  <c r="D11" i="16"/>
  <c r="L10" i="16"/>
  <c r="O27" i="7" l="1"/>
  <c r="N27" i="7"/>
  <c r="H26" i="7"/>
  <c r="G28" i="7"/>
  <c r="D24" i="6"/>
  <c r="H29" i="13"/>
  <c r="J28" i="13"/>
  <c r="J28" i="14" s="1"/>
  <c r="H28" i="14"/>
  <c r="I28" i="13"/>
  <c r="E27" i="13"/>
  <c r="E27" i="14" s="1"/>
  <c r="I27" i="14"/>
  <c r="D12" i="16"/>
  <c r="L11" i="16"/>
  <c r="C12" i="16"/>
  <c r="M11" i="16"/>
  <c r="O28" i="7" l="1"/>
  <c r="N28" i="7"/>
  <c r="H27" i="7"/>
  <c r="G29" i="7"/>
  <c r="D25" i="6"/>
  <c r="J29" i="13"/>
  <c r="J29" i="14" s="1"/>
  <c r="H29" i="14"/>
  <c r="I29" i="13"/>
  <c r="E28" i="13"/>
  <c r="E28" i="14" s="1"/>
  <c r="I28" i="14"/>
  <c r="C13" i="16"/>
  <c r="M12" i="16"/>
  <c r="D13" i="16"/>
  <c r="L12" i="16"/>
  <c r="O29" i="7" l="1"/>
  <c r="N29" i="7"/>
  <c r="H29" i="7"/>
  <c r="H28" i="7"/>
  <c r="D26" i="6"/>
  <c r="E29" i="13"/>
  <c r="E29" i="14" s="1"/>
  <c r="I29" i="14"/>
  <c r="D14" i="16"/>
  <c r="L13" i="16"/>
  <c r="C14" i="16"/>
  <c r="M13" i="16"/>
  <c r="D27" i="6" l="1"/>
  <c r="M15" i="16"/>
  <c r="M14" i="16"/>
  <c r="L15" i="16"/>
  <c r="L14" i="16"/>
  <c r="D28" i="6" l="1"/>
  <c r="D29" i="6" l="1"/>
  <c r="C19" i="7"/>
  <c r="C20" i="7"/>
  <c r="C21" i="7"/>
  <c r="C22" i="7"/>
  <c r="C28" i="7"/>
  <c r="C16" i="7"/>
  <c r="C27" i="7"/>
  <c r="C18" i="7"/>
  <c r="C26" i="7"/>
  <c r="C24" i="7"/>
  <c r="C17" i="7"/>
  <c r="C23" i="7"/>
  <c r="C25" i="7"/>
  <c r="C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<sst xmlns="http://schemas.openxmlformats.org/spreadsheetml/2006/main" count="383" uniqueCount="129">
  <si>
    <t>nuclear</t>
    <phoneticPr fontId="1" type="noConversion"/>
  </si>
  <si>
    <t>coal</t>
    <phoneticPr fontId="1" type="noConversion"/>
  </si>
  <si>
    <t>gas</t>
    <phoneticPr fontId="1" type="noConversion"/>
  </si>
  <si>
    <t>phs</t>
    <phoneticPr fontId="1" type="noConversion"/>
  </si>
  <si>
    <t>others</t>
    <phoneticPr fontId="1" type="noConversion"/>
  </si>
  <si>
    <t>IGCC</t>
  </si>
  <si>
    <t>wind</t>
  </si>
  <si>
    <t>solar</t>
  </si>
  <si>
    <t>hydro</t>
  </si>
  <si>
    <t>ocean</t>
  </si>
  <si>
    <t>bio</t>
  </si>
  <si>
    <t>fuelcell</t>
  </si>
  <si>
    <t>year</t>
    <phoneticPr fontId="1" type="noConversion"/>
  </si>
  <si>
    <t>year</t>
    <phoneticPr fontId="1" type="noConversion"/>
  </si>
  <si>
    <t>h2</t>
    <phoneticPr fontId="1" type="noConversion"/>
  </si>
  <si>
    <t>unit</t>
    <phoneticPr fontId="1" type="noConversion"/>
  </si>
  <si>
    <t>ton-co2/mwh</t>
    <phoneticPr fontId="1" type="noConversion"/>
  </si>
  <si>
    <t>GWh</t>
    <phoneticPr fontId="1" type="noConversion"/>
  </si>
  <si>
    <t>description</t>
    <phoneticPr fontId="1" type="noConversion"/>
  </si>
  <si>
    <t>h2&amp;ammonia</t>
    <phoneticPr fontId="1" type="noConversion"/>
  </si>
  <si>
    <t>13, 47.4</t>
    <phoneticPr fontId="1" type="noConversion"/>
  </si>
  <si>
    <t>krw/kwh</t>
    <phoneticPr fontId="1" type="noConversion"/>
  </si>
  <si>
    <t>unit</t>
    <phoneticPr fontId="1" type="noConversion"/>
  </si>
  <si>
    <t>MW</t>
    <phoneticPr fontId="1" type="noConversion"/>
  </si>
  <si>
    <t>krw / kw.year</t>
    <phoneticPr fontId="1" type="noConversion"/>
  </si>
  <si>
    <t>type</t>
    <phoneticPr fontId="1" type="noConversion"/>
  </si>
  <si>
    <t>value</t>
    <phoneticPr fontId="1" type="noConversion"/>
  </si>
  <si>
    <t>discount_rate</t>
    <phoneticPr fontId="1" type="noConversion"/>
  </si>
  <si>
    <t>%</t>
    <phoneticPr fontId="1" type="noConversion"/>
  </si>
  <si>
    <t>%/year</t>
    <phoneticPr fontId="1" type="noConversion"/>
  </si>
  <si>
    <t>inflation</t>
    <phoneticPr fontId="1" type="noConversion"/>
  </si>
  <si>
    <t>신재생에너지 LCOE 중장기 전망 4/5, 20MW 설비</t>
    <phoneticPr fontId="1" type="noConversion"/>
  </si>
  <si>
    <t>신재생에너지 LCOE 중장기 전망 4/5, 해상풍력</t>
    <phoneticPr fontId="1" type="noConversion"/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</si>
  <si>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</si>
  <si>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</si>
  <si>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</si>
  <si>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</si>
  <si>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</si>
  <si>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</si>
  <si>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</si>
  <si>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</si>
  <si>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</si>
  <si>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</si>
  <si>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</si>
  <si>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</si>
  <si>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</si>
  <si>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</si>
  <si>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</si>
  <si>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</si>
  <si>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</si>
  <si>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</si>
  <si>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</si>
  <si>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</si>
  <si>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</si>
  <si>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</si>
  <si>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</si>
  <si>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</si>
  <si>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krw/kWh</t>
    <phoneticPr fontId="1" type="noConversion"/>
  </si>
  <si>
    <t>description</t>
    <phoneticPr fontId="1" type="noConversion"/>
  </si>
  <si>
    <t>capacity &amp; generation 2023, 2030, 2036 이용 계산</t>
    <phoneticPr fontId="1" type="noConversion"/>
  </si>
  <si>
    <t>10차전기본, 2023, 2030, 2036 중간값은 CF를 이용해서 계산</t>
    <phoneticPr fontId="1" type="noConversion"/>
  </si>
  <si>
    <t>https://epsis.kpx.or.kr/epsisnew/selectEkmaFucUpfChart.do?menuId=040100</t>
  </si>
  <si>
    <t>전력거래 연료비용</t>
    <phoneticPr fontId="1" type="noConversion"/>
  </si>
  <si>
    <t>탄소중립 세부안을 따라 2038년까지 유가 상승률 (연3.2%)의 평균 연료비용 상승률을 가정</t>
    <phoneticPr fontId="1" type="noConversion"/>
  </si>
  <si>
    <t>수소/암모니아 혼소부문 처리 필요</t>
    <phoneticPr fontId="1" type="noConversion"/>
  </si>
  <si>
    <t>ammonia</t>
    <phoneticPr fontId="1" type="noConversion"/>
  </si>
  <si>
    <t>KRW / kW</t>
    <phoneticPr fontId="1" type="noConversion"/>
  </si>
  <si>
    <t>years</t>
    <phoneticPr fontId="1" type="noConversion"/>
  </si>
  <si>
    <t>KPX 발전 설비 현황</t>
  </si>
  <si>
    <t>KEEI 발전원별 균등화 발전원가 최종보고서</t>
    <phoneticPr fontId="1" type="noConversion"/>
  </si>
  <si>
    <t>KPX 발전설비현황 * 가스발전 비용 상승률</t>
    <phoneticPr fontId="1" type="noConversion"/>
  </si>
  <si>
    <t>수력과 동일 (가정)</t>
    <phoneticPr fontId="1" type="noConversion"/>
  </si>
  <si>
    <t>석유 가격 연동, correlation 이용하여 처리 가능</t>
    <phoneticPr fontId="1" type="noConversion"/>
  </si>
  <si>
    <t>when unknown 0.25% of capex</t>
    <phoneticPr fontId="1" type="noConversion"/>
  </si>
  <si>
    <t>재생에너지 공급확대를 위한 중장기 발전단가(LCOE)전망 시스템 구축 및 운영(4/5)23-2</t>
    <phoneticPr fontId="1" type="noConversion"/>
  </si>
  <si>
    <t>unknown</t>
    <phoneticPr fontId="1" type="noConversion"/>
  </si>
  <si>
    <t>h2 to replace gas, and ammonia to replace coal</t>
    <phoneticPr fontId="1" type="noConversion"/>
  </si>
  <si>
    <t>수소 암모니아 발전량 (TWh)</t>
    <phoneticPr fontId="1" type="noConversion"/>
  </si>
  <si>
    <t>수소 암모니아 소비량 (kT)</t>
    <phoneticPr fontId="1" type="noConversion"/>
  </si>
  <si>
    <t>emission intensity does not consider the fuel mix</t>
    <phoneticPr fontId="1" type="noConversion"/>
  </si>
  <si>
    <t>수소/암모니아는 발전단계에서 배출이 발생되지 않음</t>
    <phoneticPr fontId="1" type="noConversion"/>
  </si>
  <si>
    <t>Gas로 가정</t>
    <phoneticPr fontId="1" type="noConversion"/>
  </si>
  <si>
    <t>coal 로 가정</t>
    <phoneticPr fontId="1" type="noConversion"/>
  </si>
  <si>
    <t>gas로 가정</t>
    <phoneticPr fontId="1" type="noConversion"/>
  </si>
  <si>
    <t>wind*1.5</t>
    <phoneticPr fontId="1" type="noConversion"/>
  </si>
  <si>
    <t>gas*1.5</t>
    <phoneticPr fontId="1" type="noConversion"/>
  </si>
  <si>
    <t>https://www.gasnews.com/news/articleView.html?idxno=101352</t>
  </si>
  <si>
    <t>coal*1.5</t>
    <phoneticPr fontId="1" type="noConversion"/>
  </si>
  <si>
    <t>gas 가정</t>
    <phoneticPr fontId="1" type="noConversion"/>
  </si>
  <si>
    <t>coal 가정</t>
    <phoneticPr fontId="1" type="noConversion"/>
  </si>
  <si>
    <t>krw/kg-fuel</t>
    <phoneticPr fontId="1" type="noConversion"/>
  </si>
  <si>
    <t>ammonia * 6.28 = h2</t>
    <phoneticPr fontId="1" type="noConversion"/>
  </si>
  <si>
    <t>import</t>
    <phoneticPr fontId="1" type="noConversion"/>
  </si>
  <si>
    <t>KRW/kg-h2</t>
    <phoneticPr fontId="1" type="noConversion"/>
  </si>
  <si>
    <t xml:space="preserve">exchange rate: 1300 </t>
    <phoneticPr fontId="1" type="noConversion"/>
  </si>
  <si>
    <t>제1차 수소경제 이행 기본계획</t>
    <phoneticPr fontId="1" type="noConversion"/>
  </si>
  <si>
    <t>domestic</t>
    <phoneticPr fontId="1" type="noConversion"/>
  </si>
  <si>
    <t>efficiency</t>
    <phoneticPr fontId="1" type="noConversion"/>
  </si>
  <si>
    <t>kwh/kg-h2</t>
    <phoneticPr fontId="1" type="noConversion"/>
  </si>
  <si>
    <t>capex</t>
    <phoneticPr fontId="1" type="noConversion"/>
  </si>
  <si>
    <t>opex</t>
    <phoneticPr fontId="1" type="noConversion"/>
  </si>
  <si>
    <t>KRW/kW</t>
    <phoneticPr fontId="1" type="noConversion"/>
  </si>
  <si>
    <t>IEA 2020 the future of hydrogen</t>
    <phoneticPr fontId="1" type="noConversion"/>
  </si>
  <si>
    <t>krw/kw.year</t>
    <phoneticPr fontId="1" type="noConversion"/>
  </si>
  <si>
    <t>lifespan</t>
    <phoneticPr fontId="1" type="noConversion"/>
  </si>
  <si>
    <t>재생에너지공급확대</t>
    <phoneticPr fontId="1" type="noConversion"/>
  </si>
  <si>
    <t>10차전기본 (~ 2036)</t>
    <phoneticPr fontId="1" type="noConversion"/>
  </si>
  <si>
    <t>W/m2</t>
    <phoneticPr fontId="1" type="noConversion"/>
  </si>
  <si>
    <t>description</t>
    <phoneticPr fontId="1" type="noConversion"/>
  </si>
  <si>
    <t>2050 B안 기준, 원전이 가스 터빈 대체</t>
    <phoneticPr fontId="1" type="noConversion"/>
  </si>
  <si>
    <t>interest_rate</t>
    <phoneticPr fontId="1" type="noConversion"/>
  </si>
  <si>
    <t>loan_rate</t>
    <phoneticPr fontId="1" type="noConversion"/>
  </si>
  <si>
    <t>Cumulative Installed Capacity 
GW</t>
  </si>
  <si>
    <t>Floating</t>
    <phoneticPr fontId="1" type="noConversion"/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</si>
  <si>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(Low LR)</t>
    </r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</si>
  <si>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(Base LR)</t>
    </r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</si>
  <si>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(High LR)</t>
    </r>
  </si>
  <si>
    <t>reduction rate</t>
    <phoneticPr fontId="1" type="noConversion"/>
  </si>
  <si>
    <t>Scenario 3 p78, LCOE reduction rate to CAPEX</t>
    <phoneticPr fontId="1" type="noConversion"/>
  </si>
  <si>
    <t>2037 이후 2035/36 감소율 고정</t>
    <phoneticPr fontId="1" type="noConversion"/>
  </si>
  <si>
    <t>ammonia</t>
    <phoneticPr fontId="1" type="noConversion"/>
  </si>
  <si>
    <t>hydrogen</t>
    <phoneticPr fontId="1" type="noConversion"/>
  </si>
  <si>
    <t>=coal</t>
    <phoneticPr fontId="1" type="noConversion"/>
  </si>
  <si>
    <t>=gas</t>
    <phoneticPr fontId="1" type="noConversion"/>
  </si>
  <si>
    <t>ammonia</t>
    <phoneticPr fontId="1" type="noConversion"/>
  </si>
  <si>
    <t>hydrogen</t>
    <phoneticPr fontId="1" type="noConversion"/>
  </si>
  <si>
    <t>krw/kwh-electricity</t>
    <phoneticPr fontId="1" type="noConversion"/>
  </si>
  <si>
    <t>improve 0.5%/y</t>
    <phoneticPr fontId="1" type="noConversion"/>
  </si>
  <si>
    <t>trend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</si>
</sst>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_-;\-* #,##0.00_-;_-* &quot;-&quot;_-;_-@_-"/>
    <numFmt numFmtId="177" formatCode="0.0"/>
    <numFmt numFmtId="178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3"/>
      <color rgb="FF000000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EAEAEA"/>
      </left>
      <right style="thin">
        <color rgb="FFEAEAEA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 applyAlignment="1"/>
    <xf numFmtId="2" fontId="0" fillId="0" borderId="0" xfId="0" applyNumberFormat="1">
      <alignment vertical="center"/>
    </xf>
    <xf numFmtId="0" fontId="6" fillId="0" borderId="1" xfId="4" applyBorder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6" fillId="0" borderId="0" xfId="4" applyAlignment="1">
      <alignment vertical="center"/>
    </xf>
    <xf numFmtId="9" fontId="3" fillId="2" borderId="0" xfId="1" applyNumberFormat="1" applyAlignment="1"/>
    <xf numFmtId="0" fontId="4" fillId="3" borderId="0" xfId="2">
      <alignment vertical="center"/>
    </xf>
    <xf numFmtId="178" fontId="3" fillId="2" borderId="0" xfId="1" applyNumberFormat="1">
      <alignment vertical="center"/>
    </xf>
    <xf numFmtId="178" fontId="3" fillId="2" borderId="0" xfId="1" applyNumberFormat="1" applyAlignment="1"/>
    <xf numFmtId="178" fontId="3" fillId="2" borderId="0" xfId="1" applyNumberFormat="1" applyBorder="1" applyAlignment="1"/>
    <xf numFmtId="0" fontId="3" fillId="2" borderId="0" xfId="1">
      <alignment vertical="center"/>
    </xf>
    <xf numFmtId="3" fontId="3" fillId="2" borderId="0" xfId="1" applyNumberFormat="1" applyAlignment="1"/>
    <xf numFmtId="0" fontId="3" fillId="2" borderId="0" xfId="1" applyAlignment="1"/>
    <xf numFmtId="176" fontId="3" fillId="2" borderId="1" xfId="1" applyNumberFormat="1" applyBorder="1" applyAlignment="1">
      <alignment vertical="center"/>
    </xf>
    <xf numFmtId="0" fontId="8" fillId="0" borderId="2" xfId="6" applyFont="1" applyBorder="1" applyAlignment="1">
      <alignment horizontal="center" vertical="top"/>
    </xf>
    <xf numFmtId="4" fontId="8" fillId="0" borderId="2" xfId="6" applyNumberFormat="1" applyFont="1" applyBorder="1" applyAlignment="1">
      <alignment horizontal="right" vertical="top"/>
    </xf>
    <xf numFmtId="4" fontId="8" fillId="0" borderId="3" xfId="6" applyNumberFormat="1" applyFont="1" applyBorder="1" applyAlignment="1">
      <alignment horizontal="right" vertical="top"/>
    </xf>
    <xf numFmtId="0" fontId="8" fillId="0" borderId="3" xfId="6" applyFont="1" applyBorder="1" applyAlignment="1">
      <alignment horizontal="center" vertical="top"/>
    </xf>
    <xf numFmtId="10" fontId="0" fillId="0" borderId="0" xfId="0" applyNumberFormat="1">
      <alignment vertical="center"/>
    </xf>
    <xf numFmtId="2" fontId="4" fillId="3" borderId="0" xfId="2" applyNumberFormat="1">
      <alignment vertical="center"/>
    </xf>
    <xf numFmtId="2" fontId="5" fillId="4" borderId="0" xfId="3" applyNumberFormat="1">
      <alignment vertical="center"/>
    </xf>
    <xf numFmtId="1" fontId="5" fillId="4" borderId="0" xfId="3" applyNumberFormat="1">
      <alignment vertical="center"/>
    </xf>
    <xf numFmtId="0" fontId="9" fillId="0" borderId="0" xfId="0" applyFont="1">
      <alignment vertical="center"/>
    </xf>
    <xf numFmtId="10" fontId="0" fillId="0" borderId="0" xfId="7" applyNumberFormat="1" applyFont="1">
      <alignment vertical="center"/>
    </xf>
    <xf numFmtId="1" fontId="3" fillId="2" borderId="0" xfId="1" applyNumberFormat="1">
      <alignment vertical="center"/>
    </xf>
    <xf numFmtId="3" fontId="5" fillId="4" borderId="0" xfId="3" applyNumberFormat="1" applyAlignment="1"/>
    <xf numFmtId="0" fontId="2" fillId="0" borderId="4" xfId="0" applyFont="1" applyBorder="1" applyAlignment="1">
      <alignment horizontal="center" vertical="top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5" fillId="4" borderId="0" xfId="3" applyNumberFormat="1">
      <alignment vertical="center"/>
    </xf>
    <xf numFmtId="178" fontId="5" fillId="4" borderId="0" xfId="3" applyNumberFormat="1" applyAlignment="1"/>
    <xf numFmtId="178" fontId="5" fillId="4" borderId="0" xfId="3" applyNumberFormat="1" applyBorder="1" applyAlignment="1"/>
  </cellXfs>
  <cellStyles count="8">
    <cellStyle name="나쁨" xfId="2" builtinId="27"/>
    <cellStyle name="백분율" xfId="7" builtinId="5"/>
    <cellStyle name="보통" xfId="3" builtinId="28"/>
    <cellStyle name="쉼표 [0] 2" xfId="5" xr:uid="{CAFACC23-A55F-496D-8FE4-7C7A5D186704}"/>
    <cellStyle name="좋음" xfId="1" builtinId="26"/>
    <cellStyle name="표준" xfId="0" builtinId="0"/>
    <cellStyle name="표준 2" xfId="4" xr:uid="{DCC032B3-2817-417A-BDD1-990FF36C23AF}"/>
    <cellStyle name="표준 3" xfId="6" xr:uid="{BCDE472F-C34F-4AB4-87B7-73722B53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35</xdr:row>
      <xdr:rowOff>31750</xdr:rowOff>
    </xdr:from>
    <xdr:to>
      <xdr:col>10</xdr:col>
      <xdr:colOff>184496</xdr:colOff>
      <xdr:row>41</xdr:row>
      <xdr:rowOff>133422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0D005A-E42D-33EE-3305-53F472A0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4997450"/>
          <a:ext cx="6731346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0388-4826-4AC5-A09B-AAD42E680C6D}">
  <dimension ref="A1:I102"/>
  <sheetViews>
    <sheetView workbookViewId="0">
      <selection activeCell="O26" sqref="O26"/>
    </sheetView>
  </sheetViews>
  <sheetFormatPr defaultRowHeight="17" x14ac:dyDescent="0.45"/>
  <sheetData>
    <row r="1" spans="1:9" x14ac:dyDescent="0.45">
      <c r="A1" s="33" t="s">
        <v>113</v>
      </c>
      <c r="B1" s="33"/>
      <c r="C1" s="33"/>
      <c r="D1" s="33"/>
      <c r="F1" s="33" t="s">
        <v>117</v>
      </c>
      <c r="G1" s="33"/>
      <c r="H1" s="33"/>
      <c r="I1" s="33"/>
    </row>
    <row r="2" spans="1:9" x14ac:dyDescent="0.45">
      <c r="A2" t="s">
        <v>112</v>
      </c>
      <c r="B2" t="s">
        <v>114</v>
      </c>
      <c r="C2" t="s">
        <v>115</v>
      </c>
      <c r="D2" t="s">
        <v>116</v>
      </c>
      <c r="F2" t="s">
        <v>114</v>
      </c>
      <c r="G2" t="s">
        <v>115</v>
      </c>
      <c r="H2" t="s">
        <v>116</v>
      </c>
    </row>
    <row r="3" spans="1:9" x14ac:dyDescent="0.45">
      <c r="A3">
        <v>1</v>
      </c>
      <c r="B3">
        <v>3.8837143123431046</v>
      </c>
      <c r="C3">
        <v>3.8837143123431046</v>
      </c>
      <c r="D3">
        <v>3.8837143123431046</v>
      </c>
    </row>
    <row r="4" spans="1:9" x14ac:dyDescent="0.45">
      <c r="A4">
        <v>2</v>
      </c>
      <c r="B4">
        <v>3.6895285967259497</v>
      </c>
      <c r="C4">
        <v>3.5730171673556566</v>
      </c>
      <c r="D4">
        <v>3.4565057379853625</v>
      </c>
      <c r="F4" s="26">
        <f t="shared" ref="F4:F35" si="0">(B3-B4)/B3</f>
        <v>4.999999999999992E-2</v>
      </c>
      <c r="G4" s="26">
        <f t="shared" ref="G4:G35" si="1">(C3-C4)/C3</f>
        <v>7.9999999999999918E-2</v>
      </c>
      <c r="H4" s="26">
        <f t="shared" ref="H4:H35" si="2">(D3-D4)/D3</f>
        <v>0.11000000000000014</v>
      </c>
    </row>
    <row r="5" spans="1:9" x14ac:dyDescent="0.45">
      <c r="A5">
        <v>3</v>
      </c>
      <c r="B5">
        <v>3.5804698849231893</v>
      </c>
      <c r="C5">
        <v>3.4029247052972038</v>
      </c>
      <c r="D5">
        <v>3.2287344970479959</v>
      </c>
      <c r="F5" s="26">
        <f t="shared" si="0"/>
        <v>2.9558982656900393E-2</v>
      </c>
      <c r="G5" s="26">
        <f t="shared" si="1"/>
        <v>4.7604714472820726E-2</v>
      </c>
      <c r="H5" s="26">
        <f t="shared" si="2"/>
        <v>6.5896387335414641E-2</v>
      </c>
    </row>
    <row r="6" spans="1:9" x14ac:dyDescent="0.45">
      <c r="A6">
        <v>4</v>
      </c>
      <c r="B6">
        <v>3.5050521668896519</v>
      </c>
      <c r="C6">
        <v>3.2871757939672039</v>
      </c>
      <c r="D6">
        <v>3.0762901068069732</v>
      </c>
      <c r="F6" s="26">
        <f t="shared" si="0"/>
        <v>2.1063637024601109E-2</v>
      </c>
      <c r="G6" s="26">
        <f t="shared" si="1"/>
        <v>3.4014537891425556E-2</v>
      </c>
      <c r="H6" s="26">
        <f t="shared" si="2"/>
        <v>4.7214904285379063E-2</v>
      </c>
    </row>
    <row r="7" spans="1:9" x14ac:dyDescent="0.45">
      <c r="A7">
        <v>5</v>
      </c>
      <c r="B7">
        <v>3.4476493513867568</v>
      </c>
      <c r="C7">
        <v>3.2001122660208026</v>
      </c>
      <c r="D7">
        <v>2.9630195029856377</v>
      </c>
      <c r="F7" s="26">
        <f t="shared" si="0"/>
        <v>1.6377164381503013E-2</v>
      </c>
      <c r="G7" s="26">
        <f t="shared" si="1"/>
        <v>2.6485814390025897E-2</v>
      </c>
      <c r="H7" s="26">
        <f t="shared" si="2"/>
        <v>3.6820520785962055E-2</v>
      </c>
    </row>
    <row r="8" spans="1:9" x14ac:dyDescent="0.45">
      <c r="A8">
        <v>6</v>
      </c>
      <c r="B8">
        <v>3.4014463906770298</v>
      </c>
      <c r="C8">
        <v>3.1306907288734278</v>
      </c>
      <c r="D8">
        <v>2.8735737023727168</v>
      </c>
      <c r="F8" s="26">
        <f t="shared" si="0"/>
        <v>1.3401293461338412E-2</v>
      </c>
      <c r="G8" s="26">
        <f t="shared" si="1"/>
        <v>2.169346928371902E-2</v>
      </c>
      <c r="H8" s="26">
        <f t="shared" si="2"/>
        <v>3.0187381663466021E-2</v>
      </c>
    </row>
    <row r="9" spans="1:9" x14ac:dyDescent="0.45">
      <c r="A9">
        <v>7</v>
      </c>
      <c r="B9">
        <v>3.362865743274464</v>
      </c>
      <c r="C9">
        <v>3.0731719062825515</v>
      </c>
      <c r="D9">
        <v>2.8000582206715725</v>
      </c>
      <c r="F9" s="26">
        <f t="shared" si="0"/>
        <v>1.1342424066512093E-2</v>
      </c>
      <c r="G9" s="26">
        <f t="shared" si="1"/>
        <v>1.8372566175380179E-2</v>
      </c>
      <c r="H9" s="26">
        <f t="shared" si="2"/>
        <v>2.5583294293249688E-2</v>
      </c>
    </row>
    <row r="10" spans="1:9" x14ac:dyDescent="0.45">
      <c r="A10">
        <v>8</v>
      </c>
      <c r="B10">
        <v>3.3297995585451687</v>
      </c>
      <c r="C10">
        <v>3.0242017304498274</v>
      </c>
      <c r="D10">
        <v>2.7378981950582064</v>
      </c>
      <c r="F10" s="26">
        <f t="shared" si="0"/>
        <v>9.8327400656495669E-3</v>
      </c>
      <c r="G10" s="26">
        <f t="shared" si="1"/>
        <v>1.5934733664788921E-2</v>
      </c>
      <c r="H10" s="26">
        <f t="shared" si="2"/>
        <v>2.2199547550285394E-2</v>
      </c>
    </row>
    <row r="11" spans="1:9" x14ac:dyDescent="0.45">
      <c r="A11">
        <v>9</v>
      </c>
      <c r="B11">
        <v>3.3009030958066319</v>
      </c>
      <c r="C11">
        <v>2.9816550906227013</v>
      </c>
      <c r="D11">
        <v>2.6842155766443025</v>
      </c>
      <c r="F11" s="26">
        <f t="shared" si="0"/>
        <v>8.6781387979888141E-3</v>
      </c>
      <c r="G11" s="26">
        <f t="shared" si="1"/>
        <v>1.4068717506089665E-2</v>
      </c>
      <c r="H11" s="26">
        <f t="shared" si="2"/>
        <v>1.9607236861764542E-2</v>
      </c>
    </row>
    <row r="12" spans="1:9" x14ac:dyDescent="0.45">
      <c r="A12">
        <v>10</v>
      </c>
      <c r="B12">
        <v>3.2752668838174186</v>
      </c>
      <c r="C12">
        <v>2.9441032847391386</v>
      </c>
      <c r="D12">
        <v>2.6370873576572174</v>
      </c>
      <c r="F12" s="26">
        <f t="shared" si="0"/>
        <v>7.7664236862271903E-3</v>
      </c>
      <c r="G12" s="26">
        <f t="shared" si="1"/>
        <v>1.2594282283575658E-2</v>
      </c>
      <c r="H12" s="26">
        <f t="shared" si="2"/>
        <v>1.7557538745082084E-2</v>
      </c>
    </row>
    <row r="13" spans="1:9" x14ac:dyDescent="0.45">
      <c r="A13">
        <v>11</v>
      </c>
      <c r="B13">
        <v>3.2522476706950947</v>
      </c>
      <c r="C13">
        <v>2.91054112742522</v>
      </c>
      <c r="D13">
        <v>2.5951679213956322</v>
      </c>
      <c r="F13" s="26">
        <f t="shared" si="0"/>
        <v>7.0281946292860111E-3</v>
      </c>
      <c r="G13" s="26">
        <f t="shared" si="1"/>
        <v>1.1399789364690178E-2</v>
      </c>
      <c r="H13" s="26">
        <f t="shared" si="2"/>
        <v>1.589611210256844E-2</v>
      </c>
    </row>
    <row r="14" spans="1:9" x14ac:dyDescent="0.45">
      <c r="A14">
        <v>12</v>
      </c>
      <c r="B14">
        <v>3.2313740711431782</v>
      </c>
      <c r="C14">
        <v>2.8802354705635538</v>
      </c>
      <c r="D14">
        <v>2.5574805951117177</v>
      </c>
      <c r="F14" s="26">
        <f t="shared" si="0"/>
        <v>6.4182072417182223E-3</v>
      </c>
      <c r="G14" s="26">
        <f t="shared" si="1"/>
        <v>1.0412378844643154E-2</v>
      </c>
      <c r="H14" s="26">
        <f t="shared" si="2"/>
        <v>1.452211472452505E-2</v>
      </c>
    </row>
    <row r="15" spans="1:9" x14ac:dyDescent="0.45">
      <c r="A15">
        <v>13</v>
      </c>
      <c r="B15">
        <v>3.2122905475459174</v>
      </c>
      <c r="C15">
        <v>2.8526357037259449</v>
      </c>
      <c r="D15">
        <v>2.5232951095461229</v>
      </c>
      <c r="F15" s="26">
        <f t="shared" si="0"/>
        <v>5.9056993022505678E-3</v>
      </c>
      <c r="G15" s="26">
        <f t="shared" si="1"/>
        <v>9.5824689056442525E-3</v>
      </c>
      <c r="H15" s="26">
        <f t="shared" si="2"/>
        <v>1.3366860194730603E-2</v>
      </c>
    </row>
    <row r="16" spans="1:9" x14ac:dyDescent="0.45">
      <c r="A16">
        <v>14</v>
      </c>
      <c r="B16">
        <v>3.1947224561107403</v>
      </c>
      <c r="C16">
        <v>2.827318153779947</v>
      </c>
      <c r="D16">
        <v>2.4920518163976997</v>
      </c>
      <c r="F16" s="26">
        <f t="shared" si="0"/>
        <v>5.4690231705841327E-3</v>
      </c>
      <c r="G16" s="26">
        <f t="shared" si="1"/>
        <v>8.8751430520657062E-3</v>
      </c>
      <c r="H16" s="26">
        <f t="shared" si="2"/>
        <v>1.2381941783275244E-2</v>
      </c>
    </row>
    <row r="17" spans="1:8" x14ac:dyDescent="0.45">
      <c r="A17">
        <v>15</v>
      </c>
      <c r="B17">
        <v>3.1784533268019404</v>
      </c>
      <c r="C17">
        <v>2.8039500884906383</v>
      </c>
      <c r="D17">
        <v>2.463312827699712</v>
      </c>
      <c r="F17" s="26">
        <f t="shared" si="0"/>
        <v>5.0925016280149856E-3</v>
      </c>
      <c r="G17" s="26">
        <f t="shared" si="1"/>
        <v>8.2650992984525089E-3</v>
      </c>
      <c r="H17" s="26">
        <f t="shared" si="2"/>
        <v>1.1532259686128957E-2</v>
      </c>
    </row>
    <row r="18" spans="1:8" x14ac:dyDescent="0.45">
      <c r="A18">
        <v>16</v>
      </c>
      <c r="B18">
        <v>3.1633095806179106</v>
      </c>
      <c r="C18">
        <v>2.7822655920138417</v>
      </c>
      <c r="D18">
        <v>2.4367293936018037</v>
      </c>
      <c r="F18" s="26">
        <f t="shared" si="0"/>
        <v>4.7645016701462675E-3</v>
      </c>
      <c r="G18" s="26">
        <f t="shared" si="1"/>
        <v>7.7335529493926646E-3</v>
      </c>
      <c r="H18" s="26">
        <f t="shared" si="2"/>
        <v>1.0791741024111998E-2</v>
      </c>
    </row>
    <row r="19" spans="1:8" x14ac:dyDescent="0.45">
      <c r="A19">
        <v>17</v>
      </c>
      <c r="B19">
        <v>3.1491499456641101</v>
      </c>
      <c r="C19">
        <v>2.7620489141967948</v>
      </c>
      <c r="D19">
        <v>2.4120194652900913</v>
      </c>
      <c r="F19" s="26">
        <f t="shared" si="0"/>
        <v>4.4762090440210924E-3</v>
      </c>
      <c r="G19" s="26">
        <f t="shared" si="1"/>
        <v>7.2662645417736127E-3</v>
      </c>
      <c r="H19" s="26">
        <f t="shared" si="2"/>
        <v>1.0140612403081815E-2</v>
      </c>
    </row>
    <row r="20" spans="1:8" x14ac:dyDescent="0.45">
      <c r="A20">
        <v>18</v>
      </c>
      <c r="B20">
        <v>3.1358579410163006</v>
      </c>
      <c r="C20">
        <v>2.7431226833728859</v>
      </c>
      <c r="D20">
        <v>2.3889518632134292</v>
      </c>
      <c r="F20" s="26">
        <f t="shared" si="0"/>
        <v>4.2208230402336275E-3</v>
      </c>
      <c r="G20" s="26">
        <f t="shared" si="1"/>
        <v>6.8522431759368866E-3</v>
      </c>
      <c r="H20" s="26">
        <f t="shared" si="2"/>
        <v>9.5636052729316228E-3</v>
      </c>
    </row>
    <row r="21" spans="1:8" x14ac:dyDescent="0.45">
      <c r="A21">
        <v>19</v>
      </c>
      <c r="B21">
        <v>3.1233364212121697</v>
      </c>
      <c r="C21">
        <v>2.7253393759317914</v>
      </c>
      <c r="D21">
        <v>2.3673348544431518</v>
      </c>
      <c r="F21" s="26">
        <f t="shared" si="0"/>
        <v>3.9930124513461712E-3</v>
      </c>
      <c r="G21" s="26">
        <f t="shared" si="1"/>
        <v>6.4828698872587366E-3</v>
      </c>
      <c r="H21" s="26">
        <f t="shared" si="2"/>
        <v>9.0487418784570648E-3</v>
      </c>
    </row>
    <row r="22" spans="1:8" x14ac:dyDescent="0.45">
      <c r="A22">
        <v>20</v>
      </c>
      <c r="B22">
        <v>3.1115035396265474</v>
      </c>
      <c r="C22">
        <v>2.7085750219600078</v>
      </c>
      <c r="D22">
        <v>2.3470077483149239</v>
      </c>
      <c r="F22" s="26">
        <f t="shared" si="0"/>
        <v>3.7885389179529989E-3</v>
      </c>
      <c r="G22" s="26">
        <f t="shared" si="1"/>
        <v>6.1512904116948529E-3</v>
      </c>
      <c r="H22" s="26">
        <f t="shared" si="2"/>
        <v>8.5864938329602465E-3</v>
      </c>
    </row>
    <row r="23" spans="1:8" x14ac:dyDescent="0.45">
      <c r="A23">
        <v>21</v>
      </c>
      <c r="B23">
        <v>3.1002897104369533</v>
      </c>
      <c r="C23">
        <v>2.6927244803454307</v>
      </c>
      <c r="D23">
        <v>2.3278346046444325</v>
      </c>
      <c r="F23" s="26">
        <f t="shared" si="0"/>
        <v>3.6039904974493248E-3</v>
      </c>
      <c r="G23" s="26">
        <f t="shared" si="1"/>
        <v>5.8519854484618151E-3</v>
      </c>
      <c r="H23" s="26">
        <f t="shared" si="2"/>
        <v>8.1691863540958014E-3</v>
      </c>
    </row>
    <row r="24" spans="1:8" x14ac:dyDescent="0.45">
      <c r="A24">
        <v>22</v>
      </c>
      <c r="B24">
        <v>3.0896352871603403</v>
      </c>
      <c r="C24">
        <v>2.6776978372312024</v>
      </c>
      <c r="D24">
        <v>2.3096994500421131</v>
      </c>
      <c r="F24" s="26">
        <f t="shared" si="0"/>
        <v>3.4365895679831174E-3</v>
      </c>
      <c r="G24" s="26">
        <f t="shared" si="1"/>
        <v>5.5804606909878275E-3</v>
      </c>
      <c r="H24" s="26">
        <f t="shared" si="2"/>
        <v>7.7905683531538858E-3</v>
      </c>
    </row>
    <row r="25" spans="1:8" x14ac:dyDescent="0.45">
      <c r="A25">
        <v>23</v>
      </c>
      <c r="B25">
        <v>3.0794887643937932</v>
      </c>
      <c r="C25">
        <v>2.6634176227023638</v>
      </c>
      <c r="D25">
        <v>2.2925025899676279</v>
      </c>
      <c r="F25" s="26">
        <f t="shared" si="0"/>
        <v>3.284051942542623E-3</v>
      </c>
      <c r="G25" s="26">
        <f t="shared" si="1"/>
        <v>5.3330194058059189E-3</v>
      </c>
      <c r="H25" s="26">
        <f t="shared" si="2"/>
        <v>7.4454968910226066E-3</v>
      </c>
    </row>
    <row r="26" spans="1:8" x14ac:dyDescent="0.45">
      <c r="A26">
        <v>24</v>
      </c>
      <c r="B26">
        <v>3.0698053675860191</v>
      </c>
      <c r="C26">
        <v>2.6498166329184696</v>
      </c>
      <c r="D26">
        <v>2.2761577296494293</v>
      </c>
      <c r="F26" s="26">
        <f t="shared" si="0"/>
        <v>3.144481941203084E-3</v>
      </c>
      <c r="G26" s="26">
        <f t="shared" si="1"/>
        <v>5.1065929983951834E-3</v>
      </c>
      <c r="H26" s="26">
        <f t="shared" si="2"/>
        <v>7.1297020076341111E-3</v>
      </c>
    </row>
    <row r="27" spans="1:8" x14ac:dyDescent="0.45">
      <c r="A27">
        <v>25</v>
      </c>
      <c r="B27">
        <v>3.060545934684455</v>
      </c>
      <c r="C27">
        <v>2.6368362066669144</v>
      </c>
      <c r="D27">
        <v>2.2605897007332807</v>
      </c>
      <c r="F27" s="26">
        <f t="shared" si="0"/>
        <v>3.0162931498309716E-3</v>
      </c>
      <c r="G27" s="26">
        <f t="shared" si="1"/>
        <v>4.8986130173312038E-3</v>
      </c>
      <c r="H27" s="26">
        <f t="shared" si="2"/>
        <v>6.839609010113012E-3</v>
      </c>
    </row>
    <row r="28" spans="1:8" x14ac:dyDescent="0.45">
      <c r="A28">
        <v>26</v>
      </c>
      <c r="B28">
        <v>3.0516760201686219</v>
      </c>
      <c r="C28">
        <v>2.6244248474278691</v>
      </c>
      <c r="D28">
        <v>2.2457326474960495</v>
      </c>
      <c r="F28" s="26">
        <f t="shared" si="0"/>
        <v>2.898147815823445E-3</v>
      </c>
      <c r="G28" s="26">
        <f t="shared" si="1"/>
        <v>4.7069132347563958E-3</v>
      </c>
      <c r="H28" s="26">
        <f t="shared" si="2"/>
        <v>6.5722024799157132E-3</v>
      </c>
    </row>
    <row r="29" spans="1:8" x14ac:dyDescent="0.45">
      <c r="A29">
        <v>27</v>
      </c>
      <c r="B29">
        <v>3.0431651705232965</v>
      </c>
      <c r="C29">
        <v>2.6125371112670019</v>
      </c>
      <c r="D29">
        <v>2.2315285659094566</v>
      </c>
      <c r="F29" s="26">
        <f t="shared" si="0"/>
        <v>2.7889099593393848E-3</v>
      </c>
      <c r="G29" s="26">
        <f t="shared" si="1"/>
        <v>4.5296538677866878E-3</v>
      </c>
      <c r="H29" s="26">
        <f t="shared" si="2"/>
        <v>6.3249210018076771E-3</v>
      </c>
    </row>
    <row r="30" spans="1:8" x14ac:dyDescent="0.45">
      <c r="A30">
        <v>28</v>
      </c>
      <c r="B30">
        <v>3.0349863333052034</v>
      </c>
      <c r="C30">
        <v>2.6011327014775518</v>
      </c>
      <c r="D30">
        <v>2.2179261165939526</v>
      </c>
      <c r="F30" s="26">
        <f t="shared" si="0"/>
        <v>2.6876087099428382E-3</v>
      </c>
      <c r="G30" s="26">
        <f t="shared" si="1"/>
        <v>4.3652623115923222E-3</v>
      </c>
      <c r="H30" s="26">
        <f t="shared" si="2"/>
        <v>6.0955748106053791E-3</v>
      </c>
    </row>
    <row r="31" spans="1:8" x14ac:dyDescent="0.45">
      <c r="A31">
        <v>29</v>
      </c>
      <c r="B31">
        <v>3.0271153713468406</v>
      </c>
      <c r="C31">
        <v>2.5901757256344653</v>
      </c>
      <c r="D31">
        <v>2.2048796525197414</v>
      </c>
      <c r="F31" s="26">
        <f t="shared" si="0"/>
        <v>2.5934093580550137E-3</v>
      </c>
      <c r="G31" s="26">
        <f t="shared" si="1"/>
        <v>4.2123863334087132E-3</v>
      </c>
      <c r="H31" s="26">
        <f t="shared" si="2"/>
        <v>5.8822807381187702E-3</v>
      </c>
    </row>
    <row r="32" spans="1:8" x14ac:dyDescent="0.45">
      <c r="A32">
        <v>30</v>
      </c>
      <c r="B32">
        <v>3.0195306604618426</v>
      </c>
      <c r="C32">
        <v>2.5796340814113874</v>
      </c>
      <c r="D32">
        <v>2.1923484166527443</v>
      </c>
      <c r="F32" s="26">
        <f t="shared" si="0"/>
        <v>2.5055902912690716E-3</v>
      </c>
      <c r="G32" s="26">
        <f t="shared" si="1"/>
        <v>4.0698567740981061E-3</v>
      </c>
      <c r="H32" s="26">
        <f t="shared" si="2"/>
        <v>5.6834103633168322E-3</v>
      </c>
    </row>
    <row r="33" spans="1:8" x14ac:dyDescent="0.45">
      <c r="A33">
        <v>31</v>
      </c>
      <c r="B33">
        <v>3.0122127540320438</v>
      </c>
      <c r="C33">
        <v>2.5694789453570053</v>
      </c>
      <c r="D33">
        <v>2.1802958752510393</v>
      </c>
      <c r="F33" s="26">
        <f t="shared" si="0"/>
        <v>2.4235244654477214E-3</v>
      </c>
      <c r="G33" s="26">
        <f t="shared" si="1"/>
        <v>3.9366575777390759E-3</v>
      </c>
      <c r="H33" s="26">
        <f t="shared" si="2"/>
        <v>5.4975483413839277E-3</v>
      </c>
    </row>
    <row r="34" spans="1:8" x14ac:dyDescent="0.45">
      <c r="A34">
        <v>32</v>
      </c>
      <c r="B34">
        <v>3.0051441015870144</v>
      </c>
      <c r="C34">
        <v>2.5596843446527346</v>
      </c>
      <c r="D34">
        <v>2.1686891603056053</v>
      </c>
      <c r="F34" s="26">
        <f t="shared" si="0"/>
        <v>2.3466644032920838E-3</v>
      </c>
      <c r="G34" s="26">
        <f t="shared" si="1"/>
        <v>3.8119015226683478E-3</v>
      </c>
      <c r="H34" s="26">
        <f t="shared" si="2"/>
        <v>5.3234586540221633E-3</v>
      </c>
    </row>
    <row r="35" spans="1:8" x14ac:dyDescent="0.45">
      <c r="A35">
        <v>33</v>
      </c>
      <c r="B35">
        <v>2.9983088112910203</v>
      </c>
      <c r="C35">
        <v>2.5502267962453216</v>
      </c>
      <c r="D35">
        <v>2.1574986004537431</v>
      </c>
      <c r="F35" s="26">
        <f t="shared" si="0"/>
        <v>2.274529960937429E-3</v>
      </c>
      <c r="G35" s="26">
        <f t="shared" si="1"/>
        <v>3.694810427375632E-3</v>
      </c>
      <c r="H35" s="26">
        <f t="shared" si="2"/>
        <v>5.1600570781131653E-3</v>
      </c>
    </row>
    <row r="36" spans="1:8" x14ac:dyDescent="0.45">
      <c r="A36">
        <v>34</v>
      </c>
      <c r="B36">
        <v>2.991692448380904</v>
      </c>
      <c r="C36">
        <v>2.5410850010610511</v>
      </c>
      <c r="D36">
        <v>2.1466973241081813</v>
      </c>
      <c r="F36" s="26">
        <f t="shared" ref="F36:F67" si="3">(B35-B36)/B35</f>
        <v>2.2066982844463796E-3</v>
      </c>
      <c r="G36" s="26">
        <f t="shared" ref="G36:G67" si="4">(C35-C36)/C35</f>
        <v>3.5846988972627405E-3</v>
      </c>
      <c r="H36" s="26">
        <f t="shared" ref="H36:H67" si="5">(D35-D36)/D35</f>
        <v>5.0063885757748406E-3</v>
      </c>
    </row>
    <row r="37" spans="1:8" x14ac:dyDescent="0.45">
      <c r="A37">
        <v>35</v>
      </c>
      <c r="B37">
        <v>2.9852818632290488</v>
      </c>
      <c r="C37">
        <v>2.532239583542391</v>
      </c>
      <c r="D37">
        <v>2.1362609219161772</v>
      </c>
      <c r="F37" s="26">
        <f t="shared" si="3"/>
        <v>2.142795512060276E-3</v>
      </c>
      <c r="G37" s="26">
        <f t="shared" si="4"/>
        <v>3.480960894644061E-3</v>
      </c>
      <c r="H37" s="26">
        <f t="shared" si="5"/>
        <v>4.8616086090943018E-3</v>
      </c>
    </row>
    <row r="38" spans="1:8" x14ac:dyDescent="0.45">
      <c r="A38">
        <v>36</v>
      </c>
      <c r="B38">
        <v>2.9790650439654849</v>
      </c>
      <c r="C38">
        <v>2.5236728687030547</v>
      </c>
      <c r="D38">
        <v>2.126167158259952</v>
      </c>
      <c r="F38" s="26">
        <f t="shared" si="3"/>
        <v>2.0824898781381454E-3</v>
      </c>
      <c r="G38" s="26">
        <f t="shared" si="4"/>
        <v>3.3830585758998864E-3</v>
      </c>
      <c r="H38" s="26">
        <f t="shared" si="5"/>
        <v>4.724967607033414E-3</v>
      </c>
    </row>
    <row r="39" spans="1:8" x14ac:dyDescent="0.45">
      <c r="A39">
        <v>37</v>
      </c>
      <c r="B39">
        <v>2.9730309895745379</v>
      </c>
      <c r="C39">
        <v>2.5153686904180854</v>
      </c>
      <c r="D39">
        <v>2.1163957235266602</v>
      </c>
      <c r="F39" s="26">
        <f t="shared" si="3"/>
        <v>2.0254859500868495E-3</v>
      </c>
      <c r="G39" s="26">
        <f t="shared" si="4"/>
        <v>3.2905129614667281E-3</v>
      </c>
      <c r="H39" s="26">
        <f t="shared" si="5"/>
        <v>4.595797981043359E-3</v>
      </c>
    </row>
    <row r="40" spans="1:8" x14ac:dyDescent="0.45">
      <c r="A40">
        <v>38</v>
      </c>
      <c r="B40">
        <v>2.9671696001515611</v>
      </c>
      <c r="C40">
        <v>2.5073122258572482</v>
      </c>
      <c r="D40">
        <v>2.1069280204544052</v>
      </c>
      <c r="F40" s="26">
        <f t="shared" si="3"/>
        <v>1.9715197868878176E-3</v>
      </c>
      <c r="G40" s="26">
        <f t="shared" si="4"/>
        <v>3.2028960969129783E-3</v>
      </c>
      <c r="H40" s="26">
        <f t="shared" si="5"/>
        <v>4.4735032144548317E-3</v>
      </c>
    </row>
    <row r="41" spans="1:8" x14ac:dyDescent="0.45">
      <c r="A41">
        <v>39</v>
      </c>
      <c r="B41">
        <v>2.9614715816139792</v>
      </c>
      <c r="C41">
        <v>2.4994898519106896</v>
      </c>
      <c r="D41">
        <v>2.0977469791048637</v>
      </c>
      <c r="F41" s="26">
        <f t="shared" si="3"/>
        <v>1.9203548517384525E-3</v>
      </c>
      <c r="G41" s="26">
        <f t="shared" si="4"/>
        <v>3.119824434264121E-3</v>
      </c>
      <c r="H41" s="26">
        <f t="shared" si="5"/>
        <v>4.3575486492231277E-3</v>
      </c>
    </row>
    <row r="42" spans="1:8" x14ac:dyDescent="0.45">
      <c r="A42">
        <v>40</v>
      </c>
      <c r="B42">
        <v>2.9559283626452202</v>
      </c>
      <c r="C42">
        <v>2.4918890202032071</v>
      </c>
      <c r="D42">
        <v>2.0888368960002821</v>
      </c>
      <c r="F42" s="26">
        <f t="shared" si="3"/>
        <v>1.87177854522513E-3</v>
      </c>
      <c r="G42" s="26">
        <f t="shared" si="4"/>
        <v>3.0409532175824493E-3</v>
      </c>
      <c r="H42" s="26">
        <f t="shared" si="5"/>
        <v>4.2474536697384184E-3</v>
      </c>
    </row>
    <row r="43" spans="1:8" x14ac:dyDescent="0.45">
      <c r="A43">
        <v>41</v>
      </c>
      <c r="B43">
        <v>2.950532022037907</v>
      </c>
      <c r="C43">
        <v>2.4844981478912698</v>
      </c>
      <c r="D43">
        <v>2.0801832937510487</v>
      </c>
      <c r="F43" s="26">
        <f t="shared" si="3"/>
        <v>1.8255992518316944E-3</v>
      </c>
      <c r="G43" s="26">
        <f t="shared" si="4"/>
        <v>2.9659716993875799E-3</v>
      </c>
      <c r="H43" s="26">
        <f t="shared" si="5"/>
        <v>4.1427850426250922E-3</v>
      </c>
    </row>
    <row r="44" spans="1:8" x14ac:dyDescent="0.45">
      <c r="A44">
        <v>42</v>
      </c>
      <c r="B44">
        <v>2.9452752249151053</v>
      </c>
      <c r="C44">
        <v>2.4773065219177965</v>
      </c>
      <c r="D44">
        <v>2.0717727981335452</v>
      </c>
      <c r="F44" s="26">
        <f t="shared" si="3"/>
        <v>1.7816438132302894E-3</v>
      </c>
      <c r="G44" s="26">
        <f t="shared" si="4"/>
        <v>2.8945990479313315E-3</v>
      </c>
      <c r="H44" s="26">
        <f t="shared" si="5"/>
        <v>4.043151217860929E-3</v>
      </c>
    </row>
    <row r="45" spans="1:8" x14ac:dyDescent="0.45">
      <c r="A45">
        <v>43</v>
      </c>
      <c r="B45">
        <v>2.9401511665614755</v>
      </c>
      <c r="C45">
        <v>2.4703042147888197</v>
      </c>
      <c r="D45">
        <v>2.063593030089931</v>
      </c>
      <c r="F45" s="26">
        <f t="shared" si="3"/>
        <v>1.7397553581015609E-3</v>
      </c>
      <c r="G45" s="26">
        <f t="shared" si="4"/>
        <v>2.8265808316510076E-3</v>
      </c>
      <c r="H45" s="26">
        <f t="shared" si="5"/>
        <v>3.9481974331274797E-3</v>
      </c>
    </row>
    <row r="46" spans="1:8" x14ac:dyDescent="0.45">
      <c r="A46">
        <v>44</v>
      </c>
      <c r="B46">
        <v>2.9351535228023229</v>
      </c>
      <c r="C46">
        <v>2.4634820102527062</v>
      </c>
      <c r="D46">
        <v>2.05563251053748</v>
      </c>
      <c r="F46" s="26">
        <f t="shared" si="3"/>
        <v>1.6997914311315308E-3</v>
      </c>
      <c r="G46" s="26">
        <f t="shared" si="4"/>
        <v>2.7616859880137067E-3</v>
      </c>
      <c r="H46" s="26">
        <f t="shared" si="5"/>
        <v>3.8576014923369412E-3</v>
      </c>
    </row>
    <row r="47" spans="1:8" x14ac:dyDescent="0.45">
      <c r="A47">
        <v>45</v>
      </c>
      <c r="B47">
        <v>2.9302764060372728</v>
      </c>
      <c r="C47">
        <v>2.4568313375214417</v>
      </c>
      <c r="D47">
        <v>2.0478805762148116</v>
      </c>
      <c r="F47" s="26">
        <f t="shared" si="3"/>
        <v>1.6616223741488286E-3</v>
      </c>
      <c r="G47" s="26">
        <f t="shared" si="4"/>
        <v>2.6997042006335925E-3</v>
      </c>
      <c r="H47" s="26">
        <f t="shared" si="5"/>
        <v>3.7710701124499795E-3</v>
      </c>
    </row>
    <row r="48" spans="1:8" x14ac:dyDescent="0.45">
      <c r="A48">
        <v>46</v>
      </c>
      <c r="B48">
        <v>2.9255143261741035</v>
      </c>
      <c r="C48">
        <v>2.4503442128861752</v>
      </c>
      <c r="D48">
        <v>2.0403273050711888</v>
      </c>
      <c r="F48" s="26">
        <f t="shared" si="3"/>
        <v>1.6251299206306925E-3</v>
      </c>
      <c r="G48" s="26">
        <f t="shared" si="4"/>
        <v>2.6404436219097378E-3</v>
      </c>
      <c r="H48" s="26">
        <f t="shared" si="5"/>
        <v>3.6883357512887075E-3</v>
      </c>
    </row>
    <row r="49" spans="1:8" x14ac:dyDescent="0.45">
      <c r="A49">
        <v>47</v>
      </c>
      <c r="B49">
        <v>2.9208621558229999</v>
      </c>
      <c r="C49">
        <v>2.4440131877548077</v>
      </c>
      <c r="D49">
        <v>2.032963449935004</v>
      </c>
      <c r="F49" s="26">
        <f t="shared" si="3"/>
        <v>1.5902059714701551E-3</v>
      </c>
      <c r="G49" s="26">
        <f t="shared" si="4"/>
        <v>2.5837288892201901E-3</v>
      </c>
      <c r="H49" s="26">
        <f t="shared" si="5"/>
        <v>3.6091538440337781E-3</v>
      </c>
    </row>
    <row r="50" spans="1:8" x14ac:dyDescent="0.45">
      <c r="A50">
        <v>48</v>
      </c>
      <c r="B50">
        <v>2.9163150992067179</v>
      </c>
      <c r="C50">
        <v>2.4378313022849922</v>
      </c>
      <c r="D50">
        <v>2.0257803793879918</v>
      </c>
      <c r="F50" s="26">
        <f t="shared" si="3"/>
        <v>1.5567515253046089E-3</v>
      </c>
      <c r="G50" s="26">
        <f t="shared" si="4"/>
        <v>2.5293993914551872E-3</v>
      </c>
      <c r="H50" s="26">
        <f t="shared" si="5"/>
        <v>3.5333003882789048E-3</v>
      </c>
    </row>
    <row r="51" spans="1:8" x14ac:dyDescent="0.45">
      <c r="A51">
        <v>49</v>
      </c>
      <c r="B51">
        <v>2.9118686643215264</v>
      </c>
      <c r="C51">
        <v>2.4317920439071607</v>
      </c>
      <c r="D51">
        <v>2.0187700249301455</v>
      </c>
      <c r="F51" s="26">
        <f t="shared" si="3"/>
        <v>1.524675741109417E-3</v>
      </c>
      <c r="G51" s="26">
        <f t="shared" si="4"/>
        <v>2.4773077497900905E-3</v>
      </c>
      <c r="H51" s="26">
        <f t="shared" si="5"/>
        <v>3.4605698273986961E-3</v>
      </c>
    </row>
    <row r="52" spans="1:8" x14ac:dyDescent="0.45">
      <c r="A52">
        <v>50</v>
      </c>
      <c r="B52">
        <v>2.9075186379502322</v>
      </c>
      <c r="C52">
        <v>2.4258893101335612</v>
      </c>
      <c r="D52">
        <v>2.0119248336526194</v>
      </c>
      <c r="F52" s="26">
        <f t="shared" si="3"/>
        <v>1.4938951143621314E-3</v>
      </c>
      <c r="G52" s="26">
        <f t="shared" si="4"/>
        <v>2.4273184824289448E-3</v>
      </c>
      <c r="H52" s="26">
        <f t="shared" si="5"/>
        <v>3.3907731901076208E-3</v>
      </c>
    </row>
    <row r="53" spans="1:8" x14ac:dyDescent="0.45">
      <c r="A53">
        <v>51</v>
      </c>
      <c r="B53">
        <v>2.9032610631844338</v>
      </c>
      <c r="C53">
        <v>2.4201173751343728</v>
      </c>
      <c r="D53">
        <v>2.0052377257468503</v>
      </c>
      <c r="F53" s="26">
        <f t="shared" si="3"/>
        <v>1.4643327510361235E-3</v>
      </c>
      <c r="G53" s="26">
        <f t="shared" si="4"/>
        <v>2.3793068278415001E-3</v>
      </c>
      <c r="H53" s="26">
        <f t="shared" si="5"/>
        <v>3.3237364507444109E-3</v>
      </c>
    </row>
    <row r="54" spans="1:8" x14ac:dyDescent="0.45">
      <c r="A54">
        <v>52</v>
      </c>
      <c r="B54">
        <v>2.8990922191601904</v>
      </c>
      <c r="C54">
        <v>2.4144708596336399</v>
      </c>
      <c r="D54">
        <v>1.9987020562714841</v>
      </c>
      <c r="F54" s="26">
        <f t="shared" si="3"/>
        <v>1.4359177261416339E-3</v>
      </c>
      <c r="G54" s="26">
        <f t="shared" si="4"/>
        <v>2.3331577049725922E-3</v>
      </c>
      <c r="H54" s="26">
        <f t="shared" si="5"/>
        <v>3.259299080328246E-3</v>
      </c>
    </row>
    <row r="55" spans="1:8" x14ac:dyDescent="0.45">
      <c r="A55">
        <v>53</v>
      </c>
      <c r="B55">
        <v>2.8950086027511706</v>
      </c>
      <c r="C55">
        <v>2.4089447037383822</v>
      </c>
      <c r="D55">
        <v>1.9923115806775846</v>
      </c>
      <c r="F55" s="26">
        <f t="shared" si="3"/>
        <v>1.4085845155359798E-3</v>
      </c>
      <c r="G55" s="26">
        <f t="shared" si="4"/>
        <v>2.2887647921732406E-3</v>
      </c>
      <c r="H55" s="26">
        <f t="shared" si="5"/>
        <v>3.197312762974149E-3</v>
      </c>
    </row>
    <row r="56" spans="1:8" x14ac:dyDescent="0.45">
      <c r="A56">
        <v>54</v>
      </c>
      <c r="B56">
        <v>2.8910069119971316</v>
      </c>
      <c r="C56">
        <v>2.403534142365642</v>
      </c>
      <c r="D56">
        <v>1.9860604236594162</v>
      </c>
      <c r="F56" s="26">
        <f t="shared" si="3"/>
        <v>1.3822724914309868E-3</v>
      </c>
      <c r="G56" s="26">
        <f t="shared" si="4"/>
        <v>2.2460297093344194E-3</v>
      </c>
      <c r="H56" s="26">
        <f t="shared" si="5"/>
        <v>3.1376402560700156E-3</v>
      </c>
    </row>
    <row r="57" spans="1:8" x14ac:dyDescent="0.45">
      <c r="A57">
        <v>55</v>
      </c>
      <c r="B57">
        <v>2.8870840310744419</v>
      </c>
      <c r="C57">
        <v>2.3982346829759851</v>
      </c>
      <c r="D57">
        <v>1.9799430509549358</v>
      </c>
      <c r="F57" s="26">
        <f t="shared" si="3"/>
        <v>1.3569254734087459E-3</v>
      </c>
      <c r="G57" s="26">
        <f t="shared" si="4"/>
        <v>2.2048612899840114E-3</v>
      </c>
      <c r="H57" s="26">
        <f t="shared" si="5"/>
        <v>3.0801543757710808E-3</v>
      </c>
    </row>
    <row r="58" spans="1:8" x14ac:dyDescent="0.45">
      <c r="A58">
        <v>56</v>
      </c>
      <c r="B58">
        <v>2.883237016639943</v>
      </c>
      <c r="C58">
        <v>2.3930420853593475</v>
      </c>
      <c r="D58">
        <v>1.9739542437686175</v>
      </c>
      <c r="F58" s="26">
        <f t="shared" si="3"/>
        <v>1.3324913279601283E-3</v>
      </c>
      <c r="G58" s="26">
        <f t="shared" si="4"/>
        <v>2.1651749320020955E-3</v>
      </c>
      <c r="H58" s="26">
        <f t="shared" si="5"/>
        <v>3.0247370920238868E-3</v>
      </c>
    </row>
    <row r="59" spans="1:8" x14ac:dyDescent="0.45">
      <c r="A59">
        <v>57</v>
      </c>
      <c r="B59">
        <v>2.8794630854005998</v>
      </c>
      <c r="C59">
        <v>2.3879523432511016</v>
      </c>
      <c r="D59">
        <v>1.9680890755307032</v>
      </c>
      <c r="F59" s="26">
        <f t="shared" si="3"/>
        <v>1.3089216105241571E-3</v>
      </c>
      <c r="G59" s="26">
        <f t="shared" si="4"/>
        <v>2.1268920172298482E-3</v>
      </c>
      <c r="H59" s="26">
        <f t="shared" si="5"/>
        <v>2.9712787195698429E-3</v>
      </c>
    </row>
    <row r="60" spans="1:8" x14ac:dyDescent="0.45">
      <c r="A60">
        <v>58</v>
      </c>
      <c r="B60">
        <v>2.8757596027794983</v>
      </c>
      <c r="C60">
        <v>2.3829616675837082</v>
      </c>
      <c r="D60">
        <v>1.9623428907425702</v>
      </c>
      <c r="F60" s="26">
        <f t="shared" si="3"/>
        <v>1.2861712448681382E-3</v>
      </c>
      <c r="G60" s="26">
        <f t="shared" si="4"/>
        <v>2.0899393915871927E-3</v>
      </c>
      <c r="H60" s="26">
        <f t="shared" si="5"/>
        <v>2.9196771932609627E-3</v>
      </c>
    </row>
    <row r="61" spans="1:8" x14ac:dyDescent="0.45">
      <c r="A61">
        <v>59</v>
      </c>
      <c r="B61">
        <v>2.8721240725644241</v>
      </c>
      <c r="C61">
        <v>2.3780664712029864</v>
      </c>
      <c r="D61">
        <v>1.9567112856885487</v>
      </c>
      <c r="F61" s="26">
        <f t="shared" si="3"/>
        <v>1.264198235332427E-3</v>
      </c>
      <c r="G61" s="26">
        <f t="shared" si="4"/>
        <v>2.0542488984665215E-3</v>
      </c>
      <c r="H61" s="26">
        <f t="shared" si="5"/>
        <v>2.8698374176036267E-3</v>
      </c>
    </row>
    <row r="62" spans="1:8" x14ac:dyDescent="0.45">
      <c r="A62">
        <v>60</v>
      </c>
      <c r="B62">
        <v>2.8685541274387507</v>
      </c>
      <c r="C62">
        <v>2.373263354898477</v>
      </c>
      <c r="D62">
        <v>1.9511900908209421</v>
      </c>
      <c r="F62" s="26">
        <f t="shared" si="3"/>
        <v>1.2429634080835337E-3</v>
      </c>
      <c r="G62" s="26">
        <f t="shared" si="4"/>
        <v>2.0197569591398888E-3</v>
      </c>
      <c r="H62" s="26">
        <f t="shared" si="5"/>
        <v>2.821670681816376E-3</v>
      </c>
    </row>
    <row r="63" spans="1:8" x14ac:dyDescent="0.45">
      <c r="A63">
        <v>61</v>
      </c>
      <c r="B63">
        <v>2.8650475203061045</v>
      </c>
      <c r="C63">
        <v>2.3685490946150685</v>
      </c>
      <c r="D63">
        <v>1.945775354647874</v>
      </c>
      <c r="F63" s="26">
        <f t="shared" si="3"/>
        <v>1.2224301780134493E-3</v>
      </c>
      <c r="G63" s="26">
        <f t="shared" si="4"/>
        <v>1.9864041947465013E-3</v>
      </c>
      <c r="H63" s="26">
        <f t="shared" si="5"/>
        <v>2.7750941328273655E-3</v>
      </c>
    </row>
    <row r="64" spans="1:8" x14ac:dyDescent="0.45">
      <c r="A64">
        <v>62</v>
      </c>
      <c r="B64">
        <v>2.8616021163304413</v>
      </c>
      <c r="C64">
        <v>2.3639206297284452</v>
      </c>
      <c r="D64">
        <v>1.940463328973425</v>
      </c>
      <c r="F64" s="26">
        <f t="shared" si="3"/>
        <v>1.2025643383727106E-3</v>
      </c>
      <c r="G64" s="26">
        <f t="shared" si="4"/>
        <v>1.9541350851228533E-3</v>
      </c>
      <c r="H64" s="26">
        <f t="shared" si="5"/>
        <v>2.7300302996233136E-3</v>
      </c>
    </row>
    <row r="65" spans="1:8" x14ac:dyDescent="0.45">
      <c r="A65">
        <v>63</v>
      </c>
      <c r="B65">
        <v>2.8582158856220419</v>
      </c>
      <c r="C65">
        <v>2.3593750522802432</v>
      </c>
      <c r="D65">
        <v>1.9352504553567611</v>
      </c>
      <c r="F65" s="26">
        <f t="shared" si="3"/>
        <v>1.1833338705877455E-3</v>
      </c>
      <c r="G65" s="26">
        <f t="shared" si="4"/>
        <v>1.9228976603686203E-3</v>
      </c>
      <c r="H65" s="26">
        <f t="shared" si="5"/>
        <v>2.686406663207437E-3</v>
      </c>
    </row>
    <row r="66" spans="1:8" x14ac:dyDescent="0.45">
      <c r="A66">
        <v>64</v>
      </c>
      <c r="B66">
        <v>2.8548868965076641</v>
      </c>
      <c r="C66">
        <v>2.3549095970805163</v>
      </c>
      <c r="D66">
        <v>1.9301333526719888</v>
      </c>
      <c r="F66" s="26">
        <f t="shared" si="3"/>
        <v>1.1647087720433812E-3</v>
      </c>
      <c r="G66" s="26">
        <f t="shared" si="4"/>
        <v>1.8926432215222745E-3</v>
      </c>
      <c r="H66" s="26">
        <f t="shared" si="5"/>
        <v>2.6441552671429016E-3</v>
      </c>
    </row>
    <row r="67" spans="1:8" x14ac:dyDescent="0.45">
      <c r="A67">
        <v>65</v>
      </c>
      <c r="B67">
        <v>2.8516133093298679</v>
      </c>
      <c r="C67">
        <v>2.3505216325952567</v>
      </c>
      <c r="D67">
        <v>1.9251088056635952</v>
      </c>
      <c r="F67" s="26">
        <f t="shared" si="3"/>
        <v>1.1466608998768986E-3</v>
      </c>
      <c r="G67" s="26">
        <f t="shared" si="4"/>
        <v>1.8633260872092613E-3</v>
      </c>
      <c r="H67" s="26">
        <f t="shared" si="5"/>
        <v>2.6032123642844964E-3</v>
      </c>
    </row>
    <row r="68" spans="1:8" x14ac:dyDescent="0.45">
      <c r="A68">
        <v>66</v>
      </c>
      <c r="B68">
        <v>2.8483933707264697</v>
      </c>
      <c r="C68">
        <v>2.346208652545696</v>
      </c>
      <c r="D68">
        <v>1.9201737544038318</v>
      </c>
      <c r="F68" s="26">
        <f t="shared" ref="F68:F102" si="6">(B67-B68)/B67</f>
        <v>1.1291638290729141E-3</v>
      </c>
      <c r="G68" s="26">
        <f t="shared" ref="G68:G102" si="7">(C67-C68)/C67</f>
        <v>1.8349033634711396E-3</v>
      </c>
      <c r="H68" s="26">
        <f t="shared" ref="H68:H102" si="8">(D67-D68)/D67</f>
        <v>2.5635180958316372E-3</v>
      </c>
    </row>
    <row r="69" spans="1:8" x14ac:dyDescent="0.45">
      <c r="A69">
        <v>67</v>
      </c>
      <c r="B69">
        <v>2.8452254083462738</v>
      </c>
      <c r="C69">
        <v>2.3419682681539071</v>
      </c>
      <c r="D69">
        <v>1.9153252845684776</v>
      </c>
      <c r="F69" s="26">
        <f t="shared" si="6"/>
        <v>1.1121927233624775E-3</v>
      </c>
      <c r="G69" s="26">
        <f t="shared" si="7"/>
        <v>1.8073347343544831E-3</v>
      </c>
      <c r="H69" s="26">
        <f t="shared" si="8"/>
        <v>2.5250161993071694E-3</v>
      </c>
    </row>
    <row r="70" spans="1:8" x14ac:dyDescent="0.45">
      <c r="A70">
        <v>68</v>
      </c>
      <c r="B70">
        <v>2.8421078259618588</v>
      </c>
      <c r="C70">
        <v>2.3377982009761671</v>
      </c>
      <c r="D70">
        <v>1.9105606184562813</v>
      </c>
      <c r="F70" s="26">
        <f t="shared" si="6"/>
        <v>1.0957242175856218E-3</v>
      </c>
      <c r="G70" s="26">
        <f t="shared" si="7"/>
        <v>1.7805822710942043E-3</v>
      </c>
      <c r="H70" s="26">
        <f t="shared" si="8"/>
        <v>2.4876537424658699E-3</v>
      </c>
    </row>
    <row r="71" spans="1:8" x14ac:dyDescent="0.45">
      <c r="A71">
        <v>69</v>
      </c>
      <c r="B71">
        <v>2.8390390989442098</v>
      </c>
      <c r="C71">
        <v>2.3336962762716005</v>
      </c>
      <c r="D71">
        <v>1.9058771066851947</v>
      </c>
      <c r="F71" s="26">
        <f t="shared" si="6"/>
        <v>1.0797363103598957E-3</v>
      </c>
      <c r="G71" s="26">
        <f t="shared" si="7"/>
        <v>1.7546102579999478E-3</v>
      </c>
      <c r="H71" s="26">
        <f t="shared" si="8"/>
        <v>2.4513808804825336E-3</v>
      </c>
    </row>
    <row r="72" spans="1:8" x14ac:dyDescent="0.45">
      <c r="A72">
        <v>70</v>
      </c>
      <c r="B72">
        <v>2.8360177700675964</v>
      </c>
      <c r="C72">
        <v>2.3296604168589989</v>
      </c>
      <c r="D72">
        <v>1.9012722205053976</v>
      </c>
      <c r="F72" s="26">
        <f t="shared" si="6"/>
        <v>1.0642082660069806E-3</v>
      </c>
      <c r="G72" s="26">
        <f t="shared" si="7"/>
        <v>1.7293850333640578E-3</v>
      </c>
      <c r="H72" s="26">
        <f t="shared" si="8"/>
        <v>2.4161506340806102E-3</v>
      </c>
    </row>
    <row r="73" spans="1:8" x14ac:dyDescent="0.45">
      <c r="A73">
        <v>71</v>
      </c>
      <c r="B73">
        <v>2.8330424456162486</v>
      </c>
      <c r="C73">
        <v>2.3256886374194767</v>
      </c>
      <c r="D73">
        <v>1.8967435446752043</v>
      </c>
      <c r="F73" s="26">
        <f t="shared" si="6"/>
        <v>1.0491205248254921E-3</v>
      </c>
      <c r="G73" s="26">
        <f t="shared" si="7"/>
        <v>1.7048748438955831E-3</v>
      </c>
      <c r="H73" s="26">
        <f t="shared" si="8"/>
        <v>2.3819186865252856E-3</v>
      </c>
    </row>
    <row r="74" spans="1:8" x14ac:dyDescent="0.45">
      <c r="A74">
        <v>72</v>
      </c>
      <c r="B74">
        <v>2.8301117917672105</v>
      </c>
      <c r="C74">
        <v>2.3217790392068105</v>
      </c>
      <c r="D74">
        <v>1.8922887708513574</v>
      </c>
      <c r="F74" s="26">
        <f t="shared" si="6"/>
        <v>1.0344546208874896E-3</v>
      </c>
      <c r="G74" s="26">
        <f t="shared" si="7"/>
        <v>1.6810497113681649E-3</v>
      </c>
      <c r="H74" s="26">
        <f t="shared" si="8"/>
        <v>2.348643197628379E-3</v>
      </c>
    </row>
    <row r="75" spans="1:8" x14ac:dyDescent="0.45">
      <c r="A75">
        <v>73</v>
      </c>
      <c r="B75">
        <v>2.8272245312262325</v>
      </c>
      <c r="C75">
        <v>2.3179298051310968</v>
      </c>
      <c r="D75">
        <v>1.8879056914499786</v>
      </c>
      <c r="F75" s="26">
        <f t="shared" si="6"/>
        <v>1.0201931066387633E-3</v>
      </c>
      <c r="G75" s="26">
        <f t="shared" si="7"/>
        <v>1.6578813102855413E-3</v>
      </c>
      <c r="H75" s="26">
        <f t="shared" si="8"/>
        <v>2.316284633136012E-3</v>
      </c>
    </row>
    <row r="76" spans="1:8" x14ac:dyDescent="0.45">
      <c r="A76">
        <v>74</v>
      </c>
      <c r="B76">
        <v>2.8243794400958109</v>
      </c>
      <c r="C76">
        <v>2.3141391951846382</v>
      </c>
      <c r="D76">
        <v>1.8835921939387279</v>
      </c>
      <c r="F76" s="26">
        <f t="shared" si="6"/>
        <v>1.0063194836483886E-3</v>
      </c>
      <c r="G76" s="26">
        <f t="shared" si="7"/>
        <v>1.6353428555375281E-3</v>
      </c>
      <c r="H76" s="26">
        <f t="shared" si="8"/>
        <v>2.2848056080268147E-3</v>
      </c>
    </row>
    <row r="77" spans="1:8" x14ac:dyDescent="0.45">
      <c r="A77">
        <v>75</v>
      </c>
      <c r="B77">
        <v>2.8215753449564476</v>
      </c>
      <c r="C77">
        <v>2.3104055421819853</v>
      </c>
      <c r="D77">
        <v>1.8793462555245071</v>
      </c>
      <c r="F77" s="26">
        <f t="shared" si="6"/>
        <v>9.928181389353911E-4</v>
      </c>
      <c r="G77" s="26">
        <f t="shared" si="7"/>
        <v>1.6134089990878569E-3</v>
      </c>
      <c r="H77" s="26">
        <f t="shared" si="8"/>
        <v>2.2541707424165226E-3</v>
      </c>
    </row>
    <row r="78" spans="1:8" x14ac:dyDescent="0.45">
      <c r="A78">
        <v>76</v>
      </c>
      <c r="B78">
        <v>2.8188111201439829</v>
      </c>
      <c r="C78">
        <v>2.3067272477886687</v>
      </c>
      <c r="D78">
        <v>1.8751659382044206</v>
      </c>
      <c r="F78" s="26">
        <f t="shared" si="6"/>
        <v>9.7967428635413597E-4</v>
      </c>
      <c r="G78" s="26">
        <f t="shared" si="7"/>
        <v>1.5920557348745108E-3</v>
      </c>
      <c r="H78" s="26">
        <f t="shared" si="8"/>
        <v>2.2243465289049761E-3</v>
      </c>
    </row>
    <row r="79" spans="1:8" x14ac:dyDescent="0.45">
      <c r="A79">
        <v>77</v>
      </c>
      <c r="B79">
        <v>2.8160856852074478</v>
      </c>
      <c r="C79">
        <v>2.3031027788155507</v>
      </c>
      <c r="D79">
        <v>1.8710493841507438</v>
      </c>
      <c r="F79" s="26">
        <f t="shared" si="6"/>
        <v>9.6687391257200834E-4</v>
      </c>
      <c r="G79" s="26">
        <f t="shared" si="7"/>
        <v>1.571260311158393E-3</v>
      </c>
      <c r="H79" s="26">
        <f t="shared" si="8"/>
        <v>2.1953012103123853E-3</v>
      </c>
    </row>
    <row r="80" spans="1:8" x14ac:dyDescent="0.45">
      <c r="A80">
        <v>78</v>
      </c>
      <c r="B80">
        <v>2.8133980025332801</v>
      </c>
      <c r="C80">
        <v>2.2995306637578348</v>
      </c>
      <c r="D80">
        <v>1.8669948114033283</v>
      </c>
      <c r="F80" s="26">
        <f t="shared" si="6"/>
        <v>9.5440372723238254E-4</v>
      </c>
      <c r="G80" s="26">
        <f t="shared" si="7"/>
        <v>1.5510011496547333E-3</v>
      </c>
      <c r="H80" s="26">
        <f t="shared" si="8"/>
        <v>2.1670046668788696E-3</v>
      </c>
    </row>
    <row r="81" spans="1:8" x14ac:dyDescent="0.45">
      <c r="A81">
        <v>79</v>
      </c>
      <c r="B81">
        <v>2.8107470751230501</v>
      </c>
      <c r="C81">
        <v>2.2960094895596614</v>
      </c>
      <c r="D81">
        <v>1.8630005098453244</v>
      </c>
      <c r="F81" s="26">
        <f t="shared" si="6"/>
        <v>9.4225111692089079E-4</v>
      </c>
      <c r="G81" s="26">
        <f t="shared" si="7"/>
        <v>1.5312577708440354E-3</v>
      </c>
      <c r="H81" s="26">
        <f t="shared" si="8"/>
        <v>2.1394283120699377E-3</v>
      </c>
    </row>
    <row r="82" spans="1:8" x14ac:dyDescent="0.45">
      <c r="A82">
        <v>80</v>
      </c>
      <c r="B82">
        <v>2.8081319445129593</v>
      </c>
      <c r="C82">
        <v>2.2925378985869505</v>
      </c>
      <c r="D82">
        <v>1.8590648374402514</v>
      </c>
      <c r="F82" s="26">
        <f t="shared" si="6"/>
        <v>9.304041026090156E-4</v>
      </c>
      <c r="G82" s="26">
        <f t="shared" si="7"/>
        <v>1.5120107249107181E-3</v>
      </c>
      <c r="H82" s="26">
        <f t="shared" si="8"/>
        <v>2.112544996243579E-3</v>
      </c>
    </row>
    <row r="83" spans="1:8" x14ac:dyDescent="0.45">
      <c r="A83">
        <v>81</v>
      </c>
      <c r="B83">
        <v>2.8055516888244294</v>
      </c>
      <c r="C83">
        <v>2.28911458579265</v>
      </c>
      <c r="D83">
        <v>1.8551862167104172</v>
      </c>
      <c r="F83" s="26">
        <f t="shared" si="6"/>
        <v>9.1885130026447132E-4</v>
      </c>
      <c r="G83" s="26">
        <f t="shared" si="7"/>
        <v>1.4932415278327304E-3</v>
      </c>
      <c r="H83" s="26">
        <f t="shared" si="8"/>
        <v>2.0863289174866679E-3</v>
      </c>
    </row>
    <row r="84" spans="1:8" x14ac:dyDescent="0.45">
      <c r="A84">
        <v>82</v>
      </c>
      <c r="B84">
        <v>2.8030054209360116</v>
      </c>
      <c r="C84">
        <v>2.2857382960599679</v>
      </c>
      <c r="D84">
        <v>1.8513631314384338</v>
      </c>
      <c r="F84" s="26">
        <f t="shared" si="6"/>
        <v>9.0758188436184425E-4</v>
      </c>
      <c r="G84" s="26">
        <f t="shared" si="7"/>
        <v>1.4749326021672299E-3</v>
      </c>
      <c r="H84" s="26">
        <f t="shared" si="8"/>
        <v>2.0607555390112862E-3</v>
      </c>
    </row>
    <row r="85" spans="1:8" x14ac:dyDescent="0.45">
      <c r="A85">
        <v>83</v>
      </c>
      <c r="B85">
        <v>2.80049228676768</v>
      </c>
      <c r="C85">
        <v>2.2824078217103851</v>
      </c>
      <c r="D85">
        <v>1.8475941235751605</v>
      </c>
      <c r="F85" s="26">
        <f t="shared" si="6"/>
        <v>8.9658555404874274E-4</v>
      </c>
      <c r="G85" s="26">
        <f t="shared" si="7"/>
        <v>1.4570672221416033E-3</v>
      </c>
      <c r="H85" s="26">
        <f t="shared" si="8"/>
        <v>2.0358015125562707E-3</v>
      </c>
    </row>
    <row r="86" spans="1:8" x14ac:dyDescent="0.45">
      <c r="A86">
        <v>84</v>
      </c>
      <c r="B86">
        <v>2.7980114636693503</v>
      </c>
      <c r="C86">
        <v>2.2791220001643731</v>
      </c>
      <c r="D86">
        <v>1.8438777903388555</v>
      </c>
      <c r="F86" s="26">
        <f t="shared" si="6"/>
        <v>8.8585250173751158E-4</v>
      </c>
      <c r="G86" s="26">
        <f t="shared" si="7"/>
        <v>1.4396294626916281E-3</v>
      </c>
      <c r="H86" s="26">
        <f t="shared" si="8"/>
        <v>2.0114446072786864E-3</v>
      </c>
    </row>
    <row r="87" spans="1:8" x14ac:dyDescent="0.45">
      <c r="A87">
        <v>85</v>
      </c>
      <c r="B87">
        <v>2.7955621589061255</v>
      </c>
      <c r="C87">
        <v>2.2758797117437757</v>
      </c>
      <c r="D87">
        <v>1.8402127814915712</v>
      </c>
      <c r="F87" s="26">
        <f t="shared" si="6"/>
        <v>8.7537338392915326E-4</v>
      </c>
      <c r="G87" s="26">
        <f t="shared" si="7"/>
        <v>1.4226041521092484E-3</v>
      </c>
      <c r="H87" s="26">
        <f t="shared" si="8"/>
        <v>1.9876636437009946E-3</v>
      </c>
    </row>
    <row r="88" spans="1:8" x14ac:dyDescent="0.45">
      <c r="A88">
        <v>86</v>
      </c>
      <c r="B88">
        <v>2.7931436082334011</v>
      </c>
      <c r="C88">
        <v>2.2726798776057144</v>
      </c>
      <c r="D88">
        <v>1.8365977967800384</v>
      </c>
      <c r="F88" s="26">
        <f t="shared" si="6"/>
        <v>8.6513929408412577E-4</v>
      </c>
      <c r="G88" s="26">
        <f t="shared" si="7"/>
        <v>1.4059768280150155E-3</v>
      </c>
      <c r="H88" s="26">
        <f t="shared" si="8"/>
        <v>1.9644384322788288E-3</v>
      </c>
    </row>
    <row r="89" spans="1:8" x14ac:dyDescent="0.45">
      <c r="A89">
        <v>87</v>
      </c>
      <c r="B89">
        <v>2.7907550745555247</v>
      </c>
      <c r="C89">
        <v>2.2695214577987093</v>
      </c>
      <c r="D89">
        <v>1.8330315835293003</v>
      </c>
      <c r="F89" s="26">
        <f t="shared" si="6"/>
        <v>8.551417373727821E-4</v>
      </c>
      <c r="G89" s="26">
        <f t="shared" si="7"/>
        <v>1.3897336963851557E-3</v>
      </c>
      <c r="H89" s="26">
        <f t="shared" si="8"/>
        <v>1.9417497162364545E-3</v>
      </c>
    </row>
    <row r="90" spans="1:8" x14ac:dyDescent="0.45">
      <c r="A90">
        <v>88</v>
      </c>
      <c r="B90">
        <v>2.7883958466622065</v>
      </c>
      <c r="C90">
        <v>2.2664034494324898</v>
      </c>
      <c r="D90">
        <v>1.8295129343783574</v>
      </c>
      <c r="F90" s="26">
        <f t="shared" si="6"/>
        <v>8.4537260715864275E-4</v>
      </c>
      <c r="G90" s="26">
        <f t="shared" si="7"/>
        <v>1.3738615933791248E-3</v>
      </c>
      <c r="H90" s="26">
        <f t="shared" si="8"/>
        <v>1.9195791183085555E-3</v>
      </c>
    </row>
    <row r="91" spans="1:8" x14ac:dyDescent="0.45">
      <c r="A91">
        <v>89</v>
      </c>
      <c r="B91">
        <v>2.7860652380373536</v>
      </c>
      <c r="C91">
        <v>2.2633248849536218</v>
      </c>
      <c r="D91">
        <v>1.826040685147921</v>
      </c>
      <c r="F91" s="26">
        <f t="shared" si="6"/>
        <v>8.3582416307308443E-4</v>
      </c>
      <c r="G91" s="26">
        <f t="shared" si="7"/>
        <v>1.3583479497610556E-3</v>
      </c>
      <c r="H91" s="26">
        <f t="shared" si="8"/>
        <v>1.8979090910971076E-3</v>
      </c>
    </row>
    <row r="92" spans="1:8" x14ac:dyDescent="0.45">
      <c r="A92">
        <v>90</v>
      </c>
      <c r="B92">
        <v>2.7837625857354089</v>
      </c>
      <c r="C92">
        <v>2.2602848305197263</v>
      </c>
      <c r="D92">
        <v>1.8226137128311823</v>
      </c>
      <c r="F92" s="26">
        <f t="shared" si="6"/>
        <v>8.2648901056129372E-4</v>
      </c>
      <c r="G92" s="26">
        <f t="shared" si="7"/>
        <v>1.3431807577010046E-3</v>
      </c>
      <c r="H92" s="26">
        <f t="shared" si="8"/>
        <v>1.876722870750824E-3</v>
      </c>
    </row>
    <row r="93" spans="1:8" x14ac:dyDescent="0.45">
      <c r="A93">
        <v>91</v>
      </c>
      <c r="B93">
        <v>2.7814872493206693</v>
      </c>
      <c r="C93">
        <v>2.2572823844656273</v>
      </c>
      <c r="D93">
        <v>1.8192309336992272</v>
      </c>
      <c r="F93" s="26">
        <f t="shared" si="6"/>
        <v>8.1736008178246073E-4</v>
      </c>
      <c r="G93" s="26">
        <f t="shared" si="7"/>
        <v>1.3283485397760962E-3</v>
      </c>
      <c r="H93" s="26">
        <f t="shared" si="8"/>
        <v>1.856004433709919E-3</v>
      </c>
    </row>
    <row r="94" spans="1:8" x14ac:dyDescent="0.45">
      <c r="A94">
        <v>92</v>
      </c>
      <c r="B94">
        <v>2.7792386098653981</v>
      </c>
      <c r="C94">
        <v>2.2543166758552813</v>
      </c>
      <c r="D94">
        <v>1.8158913015133582</v>
      </c>
      <c r="F94" s="26">
        <f t="shared" si="6"/>
        <v>8.0843061776407499E-4</v>
      </c>
      <c r="G94" s="26">
        <f t="shared" si="7"/>
        <v>1.3138403200041555E-3</v>
      </c>
      <c r="H94" s="26">
        <f t="shared" si="8"/>
        <v>1.8357384562927119E-3</v>
      </c>
    </row>
    <row r="95" spans="1:8" x14ac:dyDescent="0.45">
      <c r="A95">
        <v>93</v>
      </c>
      <c r="B95">
        <v>2.7770160690028813</v>
      </c>
      <c r="C95">
        <v>2.2513868631138121</v>
      </c>
      <c r="D95">
        <v>1.8125938058372235</v>
      </c>
      <c r="F95" s="26">
        <f t="shared" si="6"/>
        <v>7.9969415171026294E-4</v>
      </c>
      <c r="G95" s="26">
        <f t="shared" si="7"/>
        <v>1.2996455967561136E-3</v>
      </c>
      <c r="H95" s="26">
        <f t="shared" si="8"/>
        <v>1.8159102768907835E-3</v>
      </c>
    </row>
    <row r="96" spans="1:8" x14ac:dyDescent="0.45">
      <c r="A96">
        <v>94</v>
      </c>
      <c r="B96">
        <v>2.77481904803185</v>
      </c>
      <c r="C96">
        <v>2.2484921327344227</v>
      </c>
      <c r="D96">
        <v>1.8093374704421539</v>
      </c>
      <c r="F96" s="26">
        <f t="shared" si="6"/>
        <v>7.9114449338430555E-4</v>
      </c>
      <c r="G96" s="26">
        <f t="shared" si="7"/>
        <v>1.2857543174013941E-3</v>
      </c>
      <c r="H96" s="26">
        <f t="shared" si="8"/>
        <v>1.7965058605976896E-3</v>
      </c>
    </row>
    <row r="97" spans="1:8" x14ac:dyDescent="0.45">
      <c r="A97">
        <v>95</v>
      </c>
      <c r="B97">
        <v>2.7726469870689763</v>
      </c>
      <c r="C97">
        <v>2.2456316980553224</v>
      </c>
      <c r="D97">
        <v>1.8061213517996368</v>
      </c>
      <c r="F97" s="26">
        <f t="shared" si="6"/>
        <v>7.8277571447922739E-4</v>
      </c>
      <c r="G97" s="26">
        <f t="shared" si="7"/>
        <v>1.2721568545680166E-3</v>
      </c>
      <c r="H97" s="26">
        <f t="shared" si="8"/>
        <v>1.7775117660781634E-3</v>
      </c>
    </row>
    <row r="98" spans="1:8" x14ac:dyDescent="0.45">
      <c r="A98">
        <v>96</v>
      </c>
      <c r="B98">
        <v>2.7704993442463817</v>
      </c>
      <c r="C98">
        <v>2.2428047981021928</v>
      </c>
      <c r="D98">
        <v>1.8029445376553126</v>
      </c>
      <c r="F98" s="26">
        <f t="shared" si="6"/>
        <v>7.7458213490961842E-4</v>
      </c>
      <c r="G98" s="26">
        <f t="shared" si="7"/>
        <v>1.258843983889974E-3</v>
      </c>
      <c r="H98" s="26">
        <f t="shared" si="8"/>
        <v>1.758915114512565E-3</v>
      </c>
    </row>
    <row r="99" spans="1:8" x14ac:dyDescent="0.45">
      <c r="A99">
        <v>97</v>
      </c>
      <c r="B99">
        <v>2.7683755949513262</v>
      </c>
      <c r="C99">
        <v>2.2400106964920421</v>
      </c>
      <c r="D99">
        <v>1.79980614567927</v>
      </c>
      <c r="F99" s="26">
        <f t="shared" si="6"/>
        <v>7.665583099544552E-4</v>
      </c>
      <c r="G99" s="26">
        <f t="shared" si="7"/>
        <v>1.2458068631362846E-3</v>
      </c>
      <c r="H99" s="26">
        <f t="shared" si="8"/>
        <v>1.7407035604789063E-3</v>
      </c>
    </row>
    <row r="100" spans="1:8" x14ac:dyDescent="0.45">
      <c r="A100">
        <v>98</v>
      </c>
      <c r="B100">
        <v>2.7662752311054497</v>
      </c>
      <c r="C100">
        <v>2.2372486803945875</v>
      </c>
      <c r="D100">
        <v>1.7967053221878293</v>
      </c>
      <c r="F100" s="26">
        <f t="shared" si="6"/>
        <v>7.5869901819209545E-4</v>
      </c>
      <c r="G100" s="26">
        <f t="shared" si="7"/>
        <v>1.2330370126268039E-3</v>
      </c>
      <c r="H100" s="26">
        <f t="shared" si="8"/>
        <v>1.7228652646201546E-3</v>
      </c>
    </row>
    <row r="101" spans="1:8" x14ac:dyDescent="0.45">
      <c r="A101">
        <v>99</v>
      </c>
      <c r="B101">
        <v>2.7641977604811361</v>
      </c>
      <c r="C101">
        <v>2.2345180595475971</v>
      </c>
      <c r="D101">
        <v>1.793641240932339</v>
      </c>
      <c r="F101" s="26">
        <f t="shared" si="6"/>
        <v>7.5099925016623693E-4</v>
      </c>
      <c r="G101" s="26">
        <f t="shared" si="7"/>
        <v>1.220526296839196E-3</v>
      </c>
      <c r="H101" s="26">
        <f t="shared" si="8"/>
        <v>1.7053888679748508E-3</v>
      </c>
    </row>
    <row r="102" spans="1:8" x14ac:dyDescent="0.45">
      <c r="A102">
        <v>100</v>
      </c>
      <c r="B102">
        <v>2.7621427060527202</v>
      </c>
      <c r="C102">
        <v>2.2318181653228764</v>
      </c>
      <c r="D102">
        <v>1.7906131019508311</v>
      </c>
      <c r="F102" s="26">
        <f t="shared" si="6"/>
        <v>7.4345419774097924E-4</v>
      </c>
      <c r="G102" s="26">
        <f t="shared" si="7"/>
        <v>1.2082669071232953E-3</v>
      </c>
      <c r="H102" s="26">
        <f t="shared" si="8"/>
        <v>1.6882634678570697E-3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228-CB59-4BE1-A320-0AC6F1BB2604}">
  <dimension ref="A1:O31"/>
  <sheetViews>
    <sheetView workbookViewId="0">
      <selection activeCell="N29" sqref="N29"/>
    </sheetView>
  </sheetViews>
  <sheetFormatPr defaultRowHeight="17" x14ac:dyDescent="0.45"/>
  <cols>
    <col min="7" max="7" width="10" bestFit="1" customWidth="1"/>
  </cols>
  <sheetData>
    <row r="1" spans="1:15" x14ac:dyDescent="0.4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13">
        <v>26100</v>
      </c>
      <c r="C2" s="13">
        <v>40200</v>
      </c>
      <c r="D2" s="13">
        <v>43500</v>
      </c>
      <c r="E2" s="13">
        <v>4700</v>
      </c>
      <c r="F2" s="13">
        <v>1100</v>
      </c>
      <c r="G2" s="14">
        <v>25150</v>
      </c>
      <c r="H2" s="14">
        <v>2247</v>
      </c>
      <c r="I2" s="14">
        <v>1861</v>
      </c>
      <c r="J2" s="15">
        <v>256</v>
      </c>
      <c r="K2" s="14">
        <v>1800</v>
      </c>
      <c r="L2" s="14">
        <v>1147</v>
      </c>
      <c r="M2" s="15">
        <v>346</v>
      </c>
      <c r="N2" s="24">
        <f>ROUND(generation!N2*1000/8760/cf!N2, 0)</f>
        <v>0</v>
      </c>
      <c r="O2" s="24">
        <f>ROUND(generation!O2*1000/8760/cf!O2, 0)</f>
        <v>0</v>
      </c>
    </row>
    <row r="3" spans="1:15" x14ac:dyDescent="0.45">
      <c r="A3">
        <v>2024</v>
      </c>
      <c r="B3" s="13">
        <v>27500</v>
      </c>
      <c r="C3" s="13">
        <v>41200</v>
      </c>
      <c r="D3" s="13">
        <v>45300</v>
      </c>
      <c r="E3" s="13">
        <v>4700</v>
      </c>
      <c r="F3" s="13">
        <v>1200</v>
      </c>
      <c r="G3" s="14">
        <v>28200</v>
      </c>
      <c r="H3" s="14">
        <v>2944</v>
      </c>
      <c r="I3" s="14">
        <v>1871</v>
      </c>
      <c r="J3" s="15">
        <v>256</v>
      </c>
      <c r="K3" s="14">
        <v>1800</v>
      </c>
      <c r="L3" s="14">
        <v>1347</v>
      </c>
      <c r="M3" s="15">
        <v>346</v>
      </c>
      <c r="N3" s="24">
        <f>ROUND(generation!N3*1000/8760/cf!N3, 0)</f>
        <v>0</v>
      </c>
      <c r="O3" s="24">
        <f>ROUND(generation!O3*1000/8760/cf!O3, 0)</f>
        <v>0</v>
      </c>
    </row>
    <row r="4" spans="1:15" x14ac:dyDescent="0.45">
      <c r="A4">
        <v>2025</v>
      </c>
      <c r="B4" s="13">
        <v>28900</v>
      </c>
      <c r="C4" s="13">
        <v>40200</v>
      </c>
      <c r="D4" s="13">
        <v>47700</v>
      </c>
      <c r="E4" s="13">
        <v>4700</v>
      </c>
      <c r="F4" s="13">
        <v>1200</v>
      </c>
      <c r="G4" s="14">
        <v>31250</v>
      </c>
      <c r="H4" s="14">
        <v>3427</v>
      </c>
      <c r="I4" s="14">
        <v>1886</v>
      </c>
      <c r="J4" s="15">
        <v>256</v>
      </c>
      <c r="K4" s="14">
        <v>1800</v>
      </c>
      <c r="L4" s="14">
        <v>1547</v>
      </c>
      <c r="M4" s="15">
        <v>346</v>
      </c>
      <c r="N4" s="24">
        <f>ROUND(generation!N4*1000/8760/cf!N4, 0)</f>
        <v>0</v>
      </c>
      <c r="O4" s="24">
        <f>ROUND(generation!O4*1000/8760/cf!O4, 0)</f>
        <v>0</v>
      </c>
    </row>
    <row r="5" spans="1:15" x14ac:dyDescent="0.45">
      <c r="A5">
        <v>2026</v>
      </c>
      <c r="B5" s="13">
        <v>28900</v>
      </c>
      <c r="C5" s="13">
        <v>37600</v>
      </c>
      <c r="D5" s="13">
        <v>52400</v>
      </c>
      <c r="E5" s="13">
        <v>4700</v>
      </c>
      <c r="F5" s="13">
        <v>700</v>
      </c>
      <c r="G5" s="14">
        <v>34300</v>
      </c>
      <c r="H5" s="14">
        <v>4406</v>
      </c>
      <c r="I5" s="14">
        <v>1901</v>
      </c>
      <c r="J5" s="15">
        <v>256</v>
      </c>
      <c r="K5" s="14">
        <v>1800</v>
      </c>
      <c r="L5" s="14">
        <v>1747</v>
      </c>
      <c r="M5" s="15">
        <v>346</v>
      </c>
      <c r="N5" s="24">
        <f>ROUND(generation!N5*1000/8760/cf!N5, 0)</f>
        <v>0</v>
      </c>
      <c r="O5" s="24">
        <f>ROUND(generation!O5*1000/8760/cf!O5, 0)</f>
        <v>0</v>
      </c>
    </row>
    <row r="6" spans="1:15" x14ac:dyDescent="0.45">
      <c r="A6">
        <v>2027</v>
      </c>
      <c r="B6" s="13">
        <v>28900</v>
      </c>
      <c r="C6" s="13">
        <v>36100</v>
      </c>
      <c r="D6" s="13">
        <v>54100</v>
      </c>
      <c r="E6" s="13">
        <v>4700</v>
      </c>
      <c r="F6" s="13">
        <v>700</v>
      </c>
      <c r="G6" s="14">
        <v>37350</v>
      </c>
      <c r="H6" s="14">
        <v>5744</v>
      </c>
      <c r="I6" s="14">
        <v>1916</v>
      </c>
      <c r="J6" s="15">
        <v>256</v>
      </c>
      <c r="K6" s="14">
        <v>1800</v>
      </c>
      <c r="L6" s="14">
        <v>1947</v>
      </c>
      <c r="M6" s="15">
        <v>346</v>
      </c>
      <c r="N6" s="24">
        <f>ROUND(generation!N6*1000/8760/cf!N6, 0)</f>
        <v>0</v>
      </c>
      <c r="O6" s="24">
        <f>ROUND(generation!O6*1000/8760/cf!O6, 0)</f>
        <v>0</v>
      </c>
    </row>
    <row r="7" spans="1:15" x14ac:dyDescent="0.45">
      <c r="A7">
        <v>2028</v>
      </c>
      <c r="B7" s="13">
        <v>28900</v>
      </c>
      <c r="C7" s="13">
        <v>34600</v>
      </c>
      <c r="D7" s="13">
        <v>55700</v>
      </c>
      <c r="E7" s="13">
        <v>4700</v>
      </c>
      <c r="F7" s="13">
        <v>900</v>
      </c>
      <c r="G7" s="14">
        <v>40400</v>
      </c>
      <c r="H7" s="14">
        <v>9255</v>
      </c>
      <c r="I7" s="14">
        <v>1936</v>
      </c>
      <c r="J7" s="15">
        <v>256</v>
      </c>
      <c r="K7" s="14">
        <v>1800</v>
      </c>
      <c r="L7" s="14">
        <v>2147</v>
      </c>
      <c r="M7" s="15">
        <v>346</v>
      </c>
      <c r="N7" s="24">
        <f>ROUND(generation!N7*1000/8760/cf!N7, 0)</f>
        <v>0</v>
      </c>
      <c r="O7" s="24">
        <f>ROUND(generation!O7*1000/8760/cf!O7, 0)</f>
        <v>0</v>
      </c>
    </row>
    <row r="8" spans="1:15" x14ac:dyDescent="0.45">
      <c r="A8">
        <v>2029</v>
      </c>
      <c r="B8" s="13">
        <v>28900</v>
      </c>
      <c r="C8" s="13">
        <v>32700.000000000004</v>
      </c>
      <c r="D8" s="13">
        <v>57600</v>
      </c>
      <c r="E8" s="13">
        <v>4700</v>
      </c>
      <c r="F8" s="13">
        <v>900</v>
      </c>
      <c r="G8" s="14">
        <v>43450</v>
      </c>
      <c r="H8" s="14">
        <v>13980</v>
      </c>
      <c r="I8" s="14">
        <v>1956</v>
      </c>
      <c r="J8" s="15">
        <v>256</v>
      </c>
      <c r="K8" s="14">
        <v>1800</v>
      </c>
      <c r="L8" s="14">
        <v>2347</v>
      </c>
      <c r="M8" s="15">
        <v>346</v>
      </c>
      <c r="N8" s="24">
        <f>ROUND(generation!N8*1000/8760/cf!N8, 0)</f>
        <v>0</v>
      </c>
      <c r="O8" s="24">
        <f>ROUND(generation!O8*1000/8760/cf!O8, 0)</f>
        <v>0</v>
      </c>
    </row>
    <row r="9" spans="1:15" x14ac:dyDescent="0.45">
      <c r="A9">
        <v>2030</v>
      </c>
      <c r="B9" s="13">
        <v>28900</v>
      </c>
      <c r="C9" s="13">
        <v>31700</v>
      </c>
      <c r="D9" s="13">
        <v>58600</v>
      </c>
      <c r="E9" s="13">
        <v>5200</v>
      </c>
      <c r="F9" s="13">
        <v>900</v>
      </c>
      <c r="G9" s="14">
        <v>46500</v>
      </c>
      <c r="H9" s="14">
        <v>19300</v>
      </c>
      <c r="I9" s="14">
        <v>1976</v>
      </c>
      <c r="J9" s="15">
        <v>256</v>
      </c>
      <c r="K9" s="14">
        <v>1800</v>
      </c>
      <c r="L9" s="14">
        <v>2547</v>
      </c>
      <c r="M9" s="15">
        <v>346</v>
      </c>
      <c r="N9" s="24">
        <f>ROUND(generation!N9*1000/8760/cf!N9, 0)</f>
        <v>1786</v>
      </c>
      <c r="O9" s="24">
        <f>ROUND(generation!O9*1000/8760/cf!O9, 0)</f>
        <v>2510</v>
      </c>
    </row>
    <row r="10" spans="1:15" x14ac:dyDescent="0.45">
      <c r="A10">
        <v>2031</v>
      </c>
      <c r="B10" s="13">
        <v>28900</v>
      </c>
      <c r="C10" s="13">
        <v>30700</v>
      </c>
      <c r="D10" s="13">
        <v>59800</v>
      </c>
      <c r="E10" s="13">
        <v>5200</v>
      </c>
      <c r="F10" s="13">
        <v>800</v>
      </c>
      <c r="G10" s="14">
        <v>49700</v>
      </c>
      <c r="H10" s="14">
        <v>23077</v>
      </c>
      <c r="I10" s="15">
        <v>2008</v>
      </c>
      <c r="J10" s="15">
        <v>256</v>
      </c>
      <c r="K10" s="14">
        <v>1800</v>
      </c>
      <c r="L10" s="14">
        <v>2697</v>
      </c>
      <c r="M10" s="15">
        <v>346</v>
      </c>
      <c r="N10" s="24">
        <f>ROUND(generation!N10*1000/8760/cf!N10, 0)</f>
        <v>2423</v>
      </c>
      <c r="O10" s="24">
        <f>ROUND(generation!O10*1000/8760/cf!O10, 0)</f>
        <v>4346</v>
      </c>
    </row>
    <row r="11" spans="1:15" x14ac:dyDescent="0.45">
      <c r="A11">
        <v>2032</v>
      </c>
      <c r="B11" s="13">
        <v>30300</v>
      </c>
      <c r="C11" s="13">
        <v>29700</v>
      </c>
      <c r="D11" s="13">
        <v>61900</v>
      </c>
      <c r="E11" s="13">
        <v>5800</v>
      </c>
      <c r="F11" s="13">
        <v>800</v>
      </c>
      <c r="G11" s="14">
        <v>52900</v>
      </c>
      <c r="H11" s="14">
        <v>25910</v>
      </c>
      <c r="I11" s="14">
        <v>2039</v>
      </c>
      <c r="J11" s="15">
        <v>256</v>
      </c>
      <c r="K11" s="14">
        <v>1800</v>
      </c>
      <c r="L11" s="14">
        <v>2847</v>
      </c>
      <c r="M11" s="15">
        <v>346</v>
      </c>
      <c r="N11" s="24">
        <f>ROUND(generation!N11*1000/8760/cf!N11, 0)</f>
        <v>3080</v>
      </c>
      <c r="O11" s="24">
        <f>ROUND(generation!O11*1000/8760/cf!O11, 0)</f>
        <v>6644</v>
      </c>
    </row>
    <row r="12" spans="1:15" x14ac:dyDescent="0.45">
      <c r="A12">
        <v>2033</v>
      </c>
      <c r="B12" s="13">
        <v>31700</v>
      </c>
      <c r="C12" s="13">
        <v>29700</v>
      </c>
      <c r="D12" s="13">
        <v>62000</v>
      </c>
      <c r="E12" s="13">
        <v>5800</v>
      </c>
      <c r="F12" s="13">
        <v>900</v>
      </c>
      <c r="G12" s="14">
        <v>56100</v>
      </c>
      <c r="H12" s="14">
        <v>27970</v>
      </c>
      <c r="I12" s="15">
        <v>2069</v>
      </c>
      <c r="J12" s="15">
        <v>256</v>
      </c>
      <c r="K12" s="14">
        <v>1800</v>
      </c>
      <c r="L12" s="14">
        <v>2997</v>
      </c>
      <c r="M12" s="15">
        <v>346</v>
      </c>
      <c r="N12" s="24">
        <f>ROUND(generation!N12*1000/8760/cf!N12, 0)</f>
        <v>3755</v>
      </c>
      <c r="O12" s="24">
        <f>ROUND(generation!O12*1000/8760/cf!O12, 0)</f>
        <v>9604</v>
      </c>
    </row>
    <row r="13" spans="1:15" x14ac:dyDescent="0.45">
      <c r="A13">
        <v>2034</v>
      </c>
      <c r="B13" s="13">
        <v>31700</v>
      </c>
      <c r="C13" s="13">
        <v>28100</v>
      </c>
      <c r="D13" s="13">
        <v>63600</v>
      </c>
      <c r="E13" s="13">
        <v>6500</v>
      </c>
      <c r="F13" s="13">
        <v>900</v>
      </c>
      <c r="G13" s="14">
        <v>59300</v>
      </c>
      <c r="H13" s="14">
        <v>30010</v>
      </c>
      <c r="I13" s="14">
        <v>2089</v>
      </c>
      <c r="J13" s="15">
        <v>256</v>
      </c>
      <c r="K13" s="14">
        <v>1800</v>
      </c>
      <c r="L13" s="14">
        <v>3147</v>
      </c>
      <c r="M13" s="15">
        <v>346</v>
      </c>
      <c r="N13" s="24">
        <f>ROUND(generation!N13*1000/8760/cf!N13, 0)</f>
        <v>4451</v>
      </c>
      <c r="O13" s="24">
        <f>ROUND(generation!O13*1000/8760/cf!O13, 0)</f>
        <v>13559</v>
      </c>
    </row>
    <row r="14" spans="1:15" x14ac:dyDescent="0.45">
      <c r="A14">
        <v>2035</v>
      </c>
      <c r="B14" s="13">
        <v>31700</v>
      </c>
      <c r="C14" s="13">
        <v>28100</v>
      </c>
      <c r="D14" s="13">
        <v>63600</v>
      </c>
      <c r="E14" s="13">
        <v>6500</v>
      </c>
      <c r="F14" s="13">
        <v>800</v>
      </c>
      <c r="G14" s="14">
        <v>62500</v>
      </c>
      <c r="H14" s="14">
        <v>32050</v>
      </c>
      <c r="I14" s="14">
        <v>2109</v>
      </c>
      <c r="J14" s="15">
        <v>256</v>
      </c>
      <c r="K14" s="14">
        <v>1800</v>
      </c>
      <c r="L14" s="14">
        <v>3447</v>
      </c>
      <c r="M14" s="15">
        <v>346</v>
      </c>
      <c r="N14" s="24">
        <f>ROUND(generation!N14*1000/8760/cf!N14, 0)</f>
        <v>5167</v>
      </c>
      <c r="O14" s="24">
        <f>ROUND(generation!O14*1000/8760/cf!O14, 0)</f>
        <v>19112</v>
      </c>
    </row>
    <row r="15" spans="1:15" x14ac:dyDescent="0.45">
      <c r="A15">
        <v>2036</v>
      </c>
      <c r="B15" s="13">
        <v>31700</v>
      </c>
      <c r="C15" s="27">
        <v>27099.999999999996</v>
      </c>
      <c r="D15" s="27">
        <v>64599.999999999993</v>
      </c>
      <c r="E15" s="13">
        <v>6500</v>
      </c>
      <c r="F15" s="13">
        <v>800</v>
      </c>
      <c r="G15" s="14">
        <v>65699.999999999942</v>
      </c>
      <c r="H15" s="14">
        <v>34089.000000000022</v>
      </c>
      <c r="I15" s="14">
        <v>2129</v>
      </c>
      <c r="J15" s="15">
        <v>256</v>
      </c>
      <c r="K15" s="14">
        <v>1800</v>
      </c>
      <c r="L15" s="14">
        <v>3947</v>
      </c>
      <c r="M15" s="15">
        <v>346</v>
      </c>
      <c r="N15" s="24">
        <f>ROUND(generation!N15*1000/8760/cf!N15, 0)</f>
        <v>5906</v>
      </c>
      <c r="O15" s="24">
        <f>ROUND(generation!O15*1000/8760/cf!O15, 0)</f>
        <v>27478</v>
      </c>
    </row>
    <row r="16" spans="1:15" x14ac:dyDescent="0.45">
      <c r="A16">
        <v>2037</v>
      </c>
      <c r="B16" s="13">
        <v>31700</v>
      </c>
      <c r="C16" s="24">
        <v>25164</v>
      </c>
      <c r="D16" s="24">
        <v>59986</v>
      </c>
      <c r="E16" s="13">
        <v>6500</v>
      </c>
      <c r="F16" s="13">
        <v>800</v>
      </c>
      <c r="G16" s="28">
        <f>G15*1.1</f>
        <v>72269.999999999942</v>
      </c>
      <c r="H16" s="28">
        <f>H15*1.1</f>
        <v>37497.900000000031</v>
      </c>
      <c r="I16" s="14">
        <v>2129</v>
      </c>
      <c r="J16" s="15">
        <v>256</v>
      </c>
      <c r="K16" s="14">
        <v>1800</v>
      </c>
      <c r="L16" s="14">
        <v>3947</v>
      </c>
      <c r="M16" s="15">
        <v>346</v>
      </c>
      <c r="N16" s="24">
        <f>ROUND(generation!N16*1000/8760/cf!N16, 0)</f>
        <v>7842</v>
      </c>
      <c r="O16" s="24">
        <f>ROUND(generation!O16*1000/8760/cf!O16, 0)</f>
        <v>32093</v>
      </c>
    </row>
    <row r="17" spans="1:15" x14ac:dyDescent="0.45">
      <c r="A17">
        <v>2038</v>
      </c>
      <c r="B17" s="13">
        <v>31700</v>
      </c>
      <c r="C17" s="24">
        <v>23229</v>
      </c>
      <c r="D17" s="24">
        <v>55371</v>
      </c>
      <c r="E17" s="13">
        <v>6500</v>
      </c>
      <c r="F17" s="13">
        <v>800</v>
      </c>
      <c r="G17" s="28">
        <f t="shared" ref="G17:G29" si="0">G16*1.1</f>
        <v>79496.999999999942</v>
      </c>
      <c r="H17" s="28">
        <f t="shared" ref="H17:H29" si="1">H16*1.1</f>
        <v>41247.690000000039</v>
      </c>
      <c r="I17" s="14">
        <v>2129</v>
      </c>
      <c r="J17" s="15">
        <v>256</v>
      </c>
      <c r="K17" s="14">
        <v>1800</v>
      </c>
      <c r="L17" s="14">
        <v>3947</v>
      </c>
      <c r="M17" s="15">
        <v>346</v>
      </c>
      <c r="N17" s="24">
        <f>ROUND(generation!N17*1000/8760/cf!N17, 0)</f>
        <v>9777</v>
      </c>
      <c r="O17" s="24">
        <f>ROUND(generation!O17*1000/8760/cf!O17, 0)</f>
        <v>36707</v>
      </c>
    </row>
    <row r="18" spans="1:15" x14ac:dyDescent="0.45">
      <c r="A18">
        <v>2039</v>
      </c>
      <c r="B18" s="13">
        <v>31700</v>
      </c>
      <c r="C18" s="24">
        <v>21293</v>
      </c>
      <c r="D18" s="24">
        <v>50757</v>
      </c>
      <c r="E18" s="13">
        <v>6500</v>
      </c>
      <c r="F18" s="13">
        <v>800</v>
      </c>
      <c r="G18" s="28">
        <f t="shared" si="0"/>
        <v>87446.699999999939</v>
      </c>
      <c r="H18" s="28">
        <f t="shared" si="1"/>
        <v>45372.459000000046</v>
      </c>
      <c r="I18" s="14">
        <v>2129</v>
      </c>
      <c r="J18" s="15">
        <v>256</v>
      </c>
      <c r="K18" s="14">
        <v>1800</v>
      </c>
      <c r="L18" s="14">
        <v>3947</v>
      </c>
      <c r="M18" s="15">
        <v>346</v>
      </c>
      <c r="N18" s="24">
        <f>ROUND(generation!N18*1000/8760/cf!N18, 0)</f>
        <v>11713</v>
      </c>
      <c r="O18" s="24">
        <f>ROUND(generation!O18*1000/8760/cf!O18, 0)</f>
        <v>41321</v>
      </c>
    </row>
    <row r="19" spans="1:15" x14ac:dyDescent="0.45">
      <c r="A19">
        <v>2040</v>
      </c>
      <c r="B19" s="13">
        <v>31700</v>
      </c>
      <c r="C19" s="24">
        <v>19357</v>
      </c>
      <c r="D19" s="24">
        <v>46143</v>
      </c>
      <c r="E19" s="13">
        <v>6500</v>
      </c>
      <c r="F19" s="13">
        <v>800</v>
      </c>
      <c r="G19" s="28">
        <f t="shared" si="0"/>
        <v>96191.369999999937</v>
      </c>
      <c r="H19" s="28">
        <f t="shared" si="1"/>
        <v>49909.704900000055</v>
      </c>
      <c r="I19" s="14">
        <v>2129</v>
      </c>
      <c r="J19" s="15">
        <v>256</v>
      </c>
      <c r="K19" s="14">
        <v>1800</v>
      </c>
      <c r="L19" s="14">
        <v>3947</v>
      </c>
      <c r="M19" s="15">
        <v>346</v>
      </c>
      <c r="N19" s="24">
        <f>ROUND(generation!N19*1000/8760/cf!N19, 0)</f>
        <v>13649</v>
      </c>
      <c r="O19" s="24">
        <f>ROUND(generation!O19*1000/8760/cf!O19, 0)</f>
        <v>45935</v>
      </c>
    </row>
    <row r="20" spans="1:15" x14ac:dyDescent="0.45">
      <c r="A20">
        <v>2041</v>
      </c>
      <c r="B20" s="13">
        <v>31700</v>
      </c>
      <c r="C20" s="24">
        <v>17421</v>
      </c>
      <c r="D20" s="24">
        <v>41529</v>
      </c>
      <c r="E20" s="13">
        <v>6500</v>
      </c>
      <c r="F20" s="13">
        <v>800</v>
      </c>
      <c r="G20" s="28">
        <f t="shared" si="0"/>
        <v>105810.50699999994</v>
      </c>
      <c r="H20" s="28">
        <f t="shared" si="1"/>
        <v>54900.675390000062</v>
      </c>
      <c r="I20" s="14">
        <v>2129</v>
      </c>
      <c r="J20" s="15">
        <v>256</v>
      </c>
      <c r="K20" s="14">
        <v>1800</v>
      </c>
      <c r="L20" s="14">
        <v>3947</v>
      </c>
      <c r="M20" s="15">
        <v>346</v>
      </c>
      <c r="N20" s="24">
        <f>ROUND(generation!N20*1000/8760/cf!N20, 0)</f>
        <v>15585</v>
      </c>
      <c r="O20" s="24">
        <f>ROUND(generation!O20*1000/8760/cf!O20, 0)</f>
        <v>50550</v>
      </c>
    </row>
    <row r="21" spans="1:15" x14ac:dyDescent="0.45">
      <c r="A21">
        <v>2042</v>
      </c>
      <c r="B21" s="13">
        <v>31700</v>
      </c>
      <c r="C21" s="24">
        <v>15486</v>
      </c>
      <c r="D21" s="24">
        <v>36914</v>
      </c>
      <c r="E21" s="13">
        <v>6500</v>
      </c>
      <c r="F21" s="13">
        <v>800</v>
      </c>
      <c r="G21" s="28">
        <f t="shared" si="0"/>
        <v>116391.55769999995</v>
      </c>
      <c r="H21" s="28">
        <f t="shared" si="1"/>
        <v>60390.742929000073</v>
      </c>
      <c r="I21" s="14">
        <v>2129</v>
      </c>
      <c r="J21" s="15">
        <v>256</v>
      </c>
      <c r="K21" s="14">
        <v>1800</v>
      </c>
      <c r="L21" s="14">
        <v>3947</v>
      </c>
      <c r="M21" s="15">
        <v>346</v>
      </c>
      <c r="N21" s="24">
        <f>ROUND(generation!N21*1000/8760/cf!N21, 0)</f>
        <v>17520</v>
      </c>
      <c r="O21" s="24">
        <f>ROUND(generation!O21*1000/8760/cf!O21, 0)</f>
        <v>55164</v>
      </c>
    </row>
    <row r="22" spans="1:15" x14ac:dyDescent="0.45">
      <c r="A22">
        <v>2043</v>
      </c>
      <c r="B22" s="13">
        <v>31700</v>
      </c>
      <c r="C22" s="24">
        <v>13550</v>
      </c>
      <c r="D22" s="24">
        <v>32300</v>
      </c>
      <c r="E22" s="13">
        <v>6500</v>
      </c>
      <c r="F22" s="13">
        <v>800</v>
      </c>
      <c r="G22" s="28">
        <f t="shared" si="0"/>
        <v>128030.71346999996</v>
      </c>
      <c r="H22" s="28">
        <f t="shared" si="1"/>
        <v>66429.817221900084</v>
      </c>
      <c r="I22" s="14">
        <v>2129</v>
      </c>
      <c r="J22" s="15">
        <v>256</v>
      </c>
      <c r="K22" s="14">
        <v>1800</v>
      </c>
      <c r="L22" s="14">
        <v>3947</v>
      </c>
      <c r="M22" s="15">
        <v>346</v>
      </c>
      <c r="N22" s="24">
        <f>ROUND(generation!N22*1000/8760/cf!N22, 0)</f>
        <v>19456</v>
      </c>
      <c r="O22" s="24">
        <f>ROUND(generation!O22*1000/8760/cf!O22, 0)</f>
        <v>59778</v>
      </c>
    </row>
    <row r="23" spans="1:15" x14ac:dyDescent="0.45">
      <c r="A23">
        <v>2044</v>
      </c>
      <c r="B23" s="13">
        <v>31700</v>
      </c>
      <c r="C23" s="24">
        <v>11614</v>
      </c>
      <c r="D23" s="24">
        <v>27686</v>
      </c>
      <c r="E23" s="13">
        <v>6500</v>
      </c>
      <c r="F23" s="13">
        <v>800</v>
      </c>
      <c r="G23" s="28">
        <f t="shared" si="0"/>
        <v>140833.78481699998</v>
      </c>
      <c r="H23" s="28">
        <f t="shared" si="1"/>
        <v>73072.7989440901</v>
      </c>
      <c r="I23" s="14">
        <v>2129</v>
      </c>
      <c r="J23" s="15">
        <v>256</v>
      </c>
      <c r="K23" s="14">
        <v>1800</v>
      </c>
      <c r="L23" s="14">
        <v>3947</v>
      </c>
      <c r="M23" s="15">
        <v>346</v>
      </c>
      <c r="N23" s="24">
        <f>ROUND(generation!N23*1000/8760/cf!N23, 0)</f>
        <v>21392</v>
      </c>
      <c r="O23" s="24">
        <f>ROUND(generation!O23*1000/8760/cf!O23, 0)</f>
        <v>64393</v>
      </c>
    </row>
    <row r="24" spans="1:15" x14ac:dyDescent="0.45">
      <c r="A24">
        <v>2045</v>
      </c>
      <c r="B24" s="13">
        <v>31700</v>
      </c>
      <c r="C24" s="24">
        <v>9679</v>
      </c>
      <c r="D24" s="24">
        <v>23071</v>
      </c>
      <c r="E24" s="13">
        <v>6500</v>
      </c>
      <c r="F24" s="13">
        <v>800</v>
      </c>
      <c r="G24" s="28">
        <f t="shared" si="0"/>
        <v>154917.16329869998</v>
      </c>
      <c r="H24" s="28">
        <f t="shared" si="1"/>
        <v>80380.078838499117</v>
      </c>
      <c r="I24" s="14">
        <v>2129</v>
      </c>
      <c r="J24" s="15">
        <v>256</v>
      </c>
      <c r="K24" s="14">
        <v>1800</v>
      </c>
      <c r="L24" s="14">
        <v>3947</v>
      </c>
      <c r="M24" s="15">
        <v>346</v>
      </c>
      <c r="N24" s="24">
        <f>ROUND(generation!N24*1000/8760/cf!N24, 0)</f>
        <v>23327</v>
      </c>
      <c r="O24" s="24">
        <f>ROUND(generation!O24*1000/8760/cf!O24, 0)</f>
        <v>69007</v>
      </c>
    </row>
    <row r="25" spans="1:15" x14ac:dyDescent="0.45">
      <c r="A25">
        <v>2046</v>
      </c>
      <c r="B25" s="13">
        <v>31700</v>
      </c>
      <c r="C25" s="24">
        <v>7743</v>
      </c>
      <c r="D25" s="24">
        <v>18457</v>
      </c>
      <c r="E25" s="13">
        <v>6500</v>
      </c>
      <c r="F25" s="13">
        <v>800</v>
      </c>
      <c r="G25" s="28">
        <f t="shared" si="0"/>
        <v>170408.87962856999</v>
      </c>
      <c r="H25" s="28">
        <f t="shared" si="1"/>
        <v>88418.086722349035</v>
      </c>
      <c r="I25" s="14">
        <v>2129</v>
      </c>
      <c r="J25" s="15">
        <v>256</v>
      </c>
      <c r="K25" s="14">
        <v>1800</v>
      </c>
      <c r="L25" s="14">
        <v>3947</v>
      </c>
      <c r="M25" s="15">
        <v>346</v>
      </c>
      <c r="N25" s="24">
        <f>ROUND(generation!N25*1000/8760/cf!N25, 0)</f>
        <v>25263</v>
      </c>
      <c r="O25" s="24">
        <f>ROUND(generation!O25*1000/8760/cf!O25, 0)</f>
        <v>73621</v>
      </c>
    </row>
    <row r="26" spans="1:15" x14ac:dyDescent="0.45">
      <c r="A26">
        <v>2047</v>
      </c>
      <c r="B26" s="13">
        <v>31700</v>
      </c>
      <c r="C26" s="24">
        <v>5807</v>
      </c>
      <c r="D26" s="24">
        <v>13843</v>
      </c>
      <c r="E26" s="13">
        <v>6500</v>
      </c>
      <c r="F26" s="13">
        <v>800</v>
      </c>
      <c r="G26" s="28">
        <f t="shared" si="0"/>
        <v>187449.76759142702</v>
      </c>
      <c r="H26" s="28">
        <f t="shared" si="1"/>
        <v>97259.895394583946</v>
      </c>
      <c r="I26" s="14">
        <v>2129</v>
      </c>
      <c r="J26" s="15">
        <v>256</v>
      </c>
      <c r="K26" s="14">
        <v>1800</v>
      </c>
      <c r="L26" s="14">
        <v>3947</v>
      </c>
      <c r="M26" s="15">
        <v>346</v>
      </c>
      <c r="N26" s="24">
        <f>ROUND(generation!N26*1000/8760/cf!N26, 0)</f>
        <v>27199</v>
      </c>
      <c r="O26" s="24">
        <f>ROUND(generation!O26*1000/8760/cf!O26, 0)</f>
        <v>78235</v>
      </c>
    </row>
    <row r="27" spans="1:15" x14ac:dyDescent="0.45">
      <c r="A27">
        <v>2048</v>
      </c>
      <c r="B27" s="13">
        <v>31700</v>
      </c>
      <c r="C27" s="24">
        <v>3871</v>
      </c>
      <c r="D27" s="24">
        <v>9229</v>
      </c>
      <c r="E27" s="13">
        <v>6500</v>
      </c>
      <c r="F27" s="13">
        <v>800</v>
      </c>
      <c r="G27" s="28">
        <f t="shared" si="0"/>
        <v>206194.74435056973</v>
      </c>
      <c r="H27" s="28">
        <f t="shared" si="1"/>
        <v>106985.88493404235</v>
      </c>
      <c r="I27" s="14">
        <v>2129</v>
      </c>
      <c r="J27" s="15">
        <v>256</v>
      </c>
      <c r="K27" s="14">
        <v>1800</v>
      </c>
      <c r="L27" s="14">
        <v>3947</v>
      </c>
      <c r="M27" s="15">
        <v>346</v>
      </c>
      <c r="N27" s="24">
        <f>ROUND(generation!N27*1000/8760/cf!N27, 0)</f>
        <v>29135</v>
      </c>
      <c r="O27" s="24">
        <f>ROUND(generation!O27*1000/8760/cf!O27, 0)</f>
        <v>82850</v>
      </c>
    </row>
    <row r="28" spans="1:15" x14ac:dyDescent="0.45">
      <c r="A28">
        <v>2049</v>
      </c>
      <c r="B28" s="13">
        <v>31700</v>
      </c>
      <c r="C28" s="24">
        <v>1936</v>
      </c>
      <c r="D28" s="24">
        <v>4614</v>
      </c>
      <c r="E28" s="13">
        <v>6500</v>
      </c>
      <c r="F28" s="13">
        <v>800</v>
      </c>
      <c r="G28" s="28">
        <f t="shared" si="0"/>
        <v>226814.21878562673</v>
      </c>
      <c r="H28" s="28">
        <f t="shared" si="1"/>
        <v>117684.47342744659</v>
      </c>
      <c r="I28" s="14">
        <v>2129</v>
      </c>
      <c r="J28" s="15">
        <v>256</v>
      </c>
      <c r="K28" s="14">
        <v>1800</v>
      </c>
      <c r="L28" s="14">
        <v>3947</v>
      </c>
      <c r="M28" s="15">
        <v>346</v>
      </c>
      <c r="N28" s="24">
        <f>ROUND(generation!N28*1000/8760/cf!N28, 0)</f>
        <v>31070</v>
      </c>
      <c r="O28" s="24">
        <f>ROUND(generation!O28*1000/8760/cf!O28, 0)</f>
        <v>87464</v>
      </c>
    </row>
    <row r="29" spans="1:15" x14ac:dyDescent="0.45">
      <c r="A29">
        <v>2050</v>
      </c>
      <c r="B29" s="13">
        <v>31700</v>
      </c>
      <c r="C29" s="24">
        <v>0</v>
      </c>
      <c r="D29" s="24">
        <v>0</v>
      </c>
      <c r="E29" s="13">
        <v>6500</v>
      </c>
      <c r="F29" s="13">
        <v>800</v>
      </c>
      <c r="G29" s="28">
        <f t="shared" si="0"/>
        <v>249495.64066418941</v>
      </c>
      <c r="H29" s="28">
        <f t="shared" si="1"/>
        <v>129452.92077019125</v>
      </c>
      <c r="I29" s="14">
        <v>2129</v>
      </c>
      <c r="J29" s="15">
        <v>256</v>
      </c>
      <c r="K29" s="14">
        <v>1800</v>
      </c>
      <c r="L29" s="14">
        <v>3947</v>
      </c>
      <c r="M29" s="15">
        <v>346</v>
      </c>
      <c r="N29" s="24">
        <f>ROUND(generation!N29*1000/8760/cf!N29, 0)</f>
        <v>33006</v>
      </c>
      <c r="O29" s="24">
        <f>ROUND(generation!O29*1000/8760/cf!O29, 0)</f>
        <v>92078</v>
      </c>
    </row>
    <row r="30" spans="1:15" x14ac:dyDescent="0.45">
      <c r="A30" t="s">
        <v>22</v>
      </c>
      <c r="B30" t="s">
        <v>23</v>
      </c>
    </row>
    <row r="31" spans="1:15" x14ac:dyDescent="0.45">
      <c r="A31" t="s">
        <v>58</v>
      </c>
      <c r="B3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0536-E08B-489F-9C5D-9095A1DC0462}">
  <dimension ref="A1:P33"/>
  <sheetViews>
    <sheetView tabSelected="1" workbookViewId="0">
      <selection activeCell="P29" sqref="P29"/>
    </sheetView>
  </sheetViews>
  <sheetFormatPr defaultRowHeight="17" x14ac:dyDescent="0.45"/>
  <cols>
    <col min="2" max="4" width="11.1640625" bestFit="1" customWidth="1"/>
    <col min="5" max="6" width="9.1640625" bestFit="1" customWidth="1"/>
    <col min="7" max="8" width="10.1640625" bestFit="1" customWidth="1"/>
    <col min="9" max="9" width="9.1640625" bestFit="1" customWidth="1"/>
    <col min="10" max="10" width="8.83203125" bestFit="1" customWidth="1"/>
    <col min="11" max="12" width="10.1640625" bestFit="1" customWidth="1"/>
    <col min="13" max="13" width="9.1640625" bestFit="1" customWidth="1"/>
    <col min="16" max="16" width="9.6640625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10">
        <v>171685</v>
      </c>
      <c r="C2" s="10">
        <v>178930</v>
      </c>
      <c r="D2" s="10">
        <v>153519</v>
      </c>
      <c r="E2" s="10">
        <v>3778</v>
      </c>
      <c r="F2" s="10">
        <v>2421</v>
      </c>
      <c r="G2" s="11">
        <v>31812</v>
      </c>
      <c r="H2" s="11">
        <v>3881</v>
      </c>
      <c r="I2" s="11">
        <v>3983</v>
      </c>
      <c r="J2" s="11">
        <v>457</v>
      </c>
      <c r="K2" s="11">
        <v>12481</v>
      </c>
      <c r="L2" s="11">
        <v>3827</v>
      </c>
      <c r="M2" s="11">
        <v>2377</v>
      </c>
      <c r="N2" s="27">
        <v>0</v>
      </c>
      <c r="O2" s="27">
        <v>0</v>
      </c>
    </row>
    <row r="3" spans="1:15" x14ac:dyDescent="0.45">
      <c r="A3">
        <v>2024</v>
      </c>
      <c r="B3" s="10">
        <f>capacity!B3*cf!B3*8760/1000</f>
        <v>182470.57261038292</v>
      </c>
      <c r="C3" s="10">
        <f>capacity!C3*cf!C3*8760/1000</f>
        <v>179928.18951659009</v>
      </c>
      <c r="D3" s="10">
        <f>capacity!D3*cf!D3*8760/1000</f>
        <v>152758.51544915015</v>
      </c>
      <c r="E3" s="10">
        <f>capacity!E3*cf!E3*8760/1000</f>
        <v>3778</v>
      </c>
      <c r="F3" s="10">
        <f>capacity!F3*cf!F3*8760/1000</f>
        <v>2641.090909090909</v>
      </c>
      <c r="G3" s="11">
        <v>35891</v>
      </c>
      <c r="H3" s="11">
        <v>5098</v>
      </c>
      <c r="I3" s="11">
        <v>4015</v>
      </c>
      <c r="J3" s="11">
        <v>459</v>
      </c>
      <c r="K3" s="11">
        <v>13329</v>
      </c>
      <c r="L3" s="11">
        <v>8154</v>
      </c>
      <c r="M3" s="11">
        <v>2384</v>
      </c>
      <c r="N3" s="27">
        <v>0</v>
      </c>
      <c r="O3" s="27">
        <v>0</v>
      </c>
    </row>
    <row r="4" spans="1:15" x14ac:dyDescent="0.45">
      <c r="A4">
        <v>2025</v>
      </c>
      <c r="B4" s="10">
        <f>capacity!B4*cf!B4*8760/1000</f>
        <v>193416.65298303228</v>
      </c>
      <c r="C4" s="10">
        <f>capacity!C4*cf!C4*8760/1000</f>
        <v>172192.00090130689</v>
      </c>
      <c r="D4" s="10">
        <f>capacity!D4*cf!D4*8760/1000</f>
        <v>153361.83952319308</v>
      </c>
      <c r="E4" s="10">
        <f>capacity!E4*cf!E4*8760/1000</f>
        <v>3778</v>
      </c>
      <c r="F4" s="10">
        <f>capacity!F4*cf!F4*8760/1000</f>
        <v>2641.090909090909</v>
      </c>
      <c r="G4" s="11">
        <v>39676</v>
      </c>
      <c r="H4" s="11">
        <v>6335</v>
      </c>
      <c r="I4" s="11">
        <v>4031</v>
      </c>
      <c r="J4" s="11">
        <v>457</v>
      </c>
      <c r="K4" s="11">
        <v>13365</v>
      </c>
      <c r="L4" s="11">
        <v>9435</v>
      </c>
      <c r="M4" s="11">
        <v>2377</v>
      </c>
      <c r="N4" s="27">
        <v>0</v>
      </c>
      <c r="O4" s="27">
        <v>0</v>
      </c>
    </row>
    <row r="5" spans="1:15" x14ac:dyDescent="0.45">
      <c r="A5">
        <v>2026</v>
      </c>
      <c r="B5" s="10">
        <f>capacity!B5*cf!B5*8760/1000</f>
        <v>195073.32238642586</v>
      </c>
      <c r="C5" s="10">
        <f>capacity!C5*cf!C5*8760/1000</f>
        <v>157904.10076700771</v>
      </c>
      <c r="D5" s="10">
        <f>capacity!D5*cf!D5*8760/1000</f>
        <v>160245.129016964</v>
      </c>
      <c r="E5" s="10">
        <f>capacity!E5*cf!E5*8760/1000</f>
        <v>3778.0000000000005</v>
      </c>
      <c r="F5" s="10">
        <f>capacity!F5*cf!F5*8760/1000</f>
        <v>1540.6363636363637</v>
      </c>
      <c r="G5" s="11">
        <v>43815</v>
      </c>
      <c r="H5" s="11">
        <v>7890</v>
      </c>
      <c r="I5" s="11">
        <v>4063</v>
      </c>
      <c r="J5" s="11">
        <v>457</v>
      </c>
      <c r="K5" s="12">
        <v>13329</v>
      </c>
      <c r="L5" s="11">
        <v>10740</v>
      </c>
      <c r="M5" s="11">
        <v>2377</v>
      </c>
      <c r="N5" s="27">
        <v>0</v>
      </c>
      <c r="O5" s="27">
        <v>0</v>
      </c>
    </row>
    <row r="6" spans="1:15" x14ac:dyDescent="0.45">
      <c r="A6">
        <v>2027</v>
      </c>
      <c r="B6" s="10">
        <f>capacity!B6*cf!B6*8760/1000</f>
        <v>196729.99178981935</v>
      </c>
      <c r="C6" s="10">
        <f>capacity!C6*cf!C6*8760/1000</f>
        <v>148579.33992722281</v>
      </c>
      <c r="D6" s="10">
        <f>capacity!D6*cf!D6*8760/1000</f>
        <v>156949.15263202137</v>
      </c>
      <c r="E6" s="10">
        <f>capacity!E6*cf!E6*8760/1000</f>
        <v>3778.0000000000005</v>
      </c>
      <c r="F6" s="10">
        <f>capacity!F6*cf!F6*8760/1000</f>
        <v>1540.6363636363637</v>
      </c>
      <c r="G6" s="11">
        <v>47747</v>
      </c>
      <c r="H6" s="11">
        <v>10562</v>
      </c>
      <c r="I6" s="11">
        <v>4095</v>
      </c>
      <c r="J6" s="11">
        <v>459</v>
      </c>
      <c r="K6" s="12">
        <v>13329</v>
      </c>
      <c r="L6" s="11">
        <v>12044</v>
      </c>
      <c r="M6" s="11">
        <v>2377</v>
      </c>
      <c r="N6" s="27">
        <v>0</v>
      </c>
      <c r="O6" s="27">
        <v>0</v>
      </c>
    </row>
    <row r="7" spans="1:15" x14ac:dyDescent="0.45">
      <c r="A7">
        <v>2028</v>
      </c>
      <c r="B7" s="10">
        <f>capacity!B7*cf!B7*8760/1000</f>
        <v>198386.66119321296</v>
      </c>
      <c r="C7" s="10">
        <f>capacity!C7*cf!C7*8760/1000</f>
        <v>139505.99696425488</v>
      </c>
      <c r="D7" s="10">
        <f>capacity!D7*cf!D7*8760/1000</f>
        <v>152844.90171657226</v>
      </c>
      <c r="E7" s="10">
        <f>capacity!E7*cf!E7*8760/1000</f>
        <v>3778.0000000000005</v>
      </c>
      <c r="F7" s="10">
        <f>capacity!F7*cf!F7*8760/1000</f>
        <v>1980.818181818182</v>
      </c>
      <c r="G7" s="11">
        <v>51861</v>
      </c>
      <c r="H7" s="11">
        <v>16622</v>
      </c>
      <c r="I7" s="11">
        <v>4144</v>
      </c>
      <c r="J7" s="11">
        <v>457</v>
      </c>
      <c r="K7" s="12">
        <v>13329</v>
      </c>
      <c r="L7" s="11">
        <v>13384</v>
      </c>
      <c r="M7" s="11">
        <v>2384</v>
      </c>
      <c r="N7" s="27">
        <v>0</v>
      </c>
      <c r="O7" s="27">
        <v>0</v>
      </c>
    </row>
    <row r="8" spans="1:15" x14ac:dyDescent="0.45">
      <c r="A8">
        <v>2029</v>
      </c>
      <c r="B8" s="10">
        <f>capacity!B8*cf!B8*8760/1000</f>
        <v>200043.33059660645</v>
      </c>
      <c r="C8" s="10">
        <f>capacity!C8*cf!C8*8760/1000</f>
        <v>129104.80816960713</v>
      </c>
      <c r="D8" s="10">
        <f>capacity!D8*cf!D8*8760/1000</f>
        <v>149014.30375090369</v>
      </c>
      <c r="E8" s="10">
        <f>capacity!E8*cf!E8*8760/1000</f>
        <v>3778.0000000000005</v>
      </c>
      <c r="F8" s="10">
        <f>capacity!F8*cf!F8*8760/1000</f>
        <v>1980.818181818182</v>
      </c>
      <c r="G8" s="11">
        <v>55242</v>
      </c>
      <c r="H8" s="11">
        <v>26662</v>
      </c>
      <c r="I8" s="11">
        <v>4176</v>
      </c>
      <c r="J8" s="11">
        <v>457</v>
      </c>
      <c r="K8" s="12">
        <v>13329</v>
      </c>
      <c r="L8" s="11">
        <v>14652</v>
      </c>
      <c r="M8" s="11">
        <v>2377</v>
      </c>
      <c r="N8" s="27">
        <v>0</v>
      </c>
      <c r="O8" s="27">
        <v>0</v>
      </c>
    </row>
    <row r="9" spans="1:15" x14ac:dyDescent="0.45">
      <c r="A9">
        <v>2030</v>
      </c>
      <c r="B9" s="10">
        <v>201700</v>
      </c>
      <c r="C9" s="10">
        <f>122500</f>
        <v>122500</v>
      </c>
      <c r="D9" s="10">
        <f>142400</f>
        <v>142400</v>
      </c>
      <c r="E9" s="10">
        <f>(capacity!E9/capacity!E$2)*generation!E$2</f>
        <v>4179.9148936170213</v>
      </c>
      <c r="F9" s="10">
        <f>(capacity!F9/capacity!F$2)*generation!F$2</f>
        <v>1980.818181818182</v>
      </c>
      <c r="G9" s="11">
        <v>58921</v>
      </c>
      <c r="H9" s="11">
        <v>38887</v>
      </c>
      <c r="I9" s="11">
        <v>4219</v>
      </c>
      <c r="J9" s="11">
        <v>457</v>
      </c>
      <c r="K9" s="12">
        <v>13329</v>
      </c>
      <c r="L9" s="11">
        <v>15956</v>
      </c>
      <c r="M9" s="11">
        <v>2377</v>
      </c>
      <c r="N9" s="27">
        <v>6899.9999999999991</v>
      </c>
      <c r="O9" s="27">
        <v>6100</v>
      </c>
    </row>
    <row r="10" spans="1:15" x14ac:dyDescent="0.45">
      <c r="A10">
        <v>2031</v>
      </c>
      <c r="B10" s="10">
        <f>capacity!B10*cf!B10*8760/1000</f>
        <v>203137.11882229234</v>
      </c>
      <c r="C10" s="10">
        <f>capacity!C10*cf!C10*8760/1000</f>
        <v>116969.61947221997</v>
      </c>
      <c r="D10" s="10">
        <f>capacity!D10*cf!D10*8760/1000</f>
        <v>130708.51710182904</v>
      </c>
      <c r="E10" s="10">
        <f>capacity!E10*cf!E10*8760/1000</f>
        <v>4179.9148936170213</v>
      </c>
      <c r="F10" s="10">
        <f>capacity!F10*cf!F10*8760/1000</f>
        <v>1760.727272727273</v>
      </c>
      <c r="G10" s="11">
        <v>62997</v>
      </c>
      <c r="H10" s="11">
        <v>50082</v>
      </c>
      <c r="I10" s="11">
        <v>4275</v>
      </c>
      <c r="J10" s="11">
        <v>459</v>
      </c>
      <c r="K10" s="12">
        <v>13329</v>
      </c>
      <c r="L10" s="11">
        <v>17097</v>
      </c>
      <c r="M10" s="11">
        <v>2377</v>
      </c>
      <c r="N10" s="27">
        <v>9233.3333333333321</v>
      </c>
      <c r="O10" s="27">
        <v>9500</v>
      </c>
    </row>
    <row r="11" spans="1:15" x14ac:dyDescent="0.45">
      <c r="A11">
        <v>2032</v>
      </c>
      <c r="B11" s="10">
        <f>capacity!B11*cf!B11*8760/1000</f>
        <v>214484.4083263292</v>
      </c>
      <c r="C11" s="10">
        <f>capacity!C11*cf!C11*8760/1000</f>
        <v>111547.77491938959</v>
      </c>
      <c r="D11" s="10">
        <f>capacity!D11*cf!D11*8760/1000</f>
        <v>120178.11842897747</v>
      </c>
      <c r="E11" s="10">
        <f>capacity!E11*cf!E11*8760/1000</f>
        <v>4662.212765957448</v>
      </c>
      <c r="F11" s="10">
        <f>capacity!F11*cf!F11*8760/1000</f>
        <v>1760.727272727273</v>
      </c>
      <c r="G11" s="11">
        <v>67491</v>
      </c>
      <c r="H11" s="11">
        <v>58179</v>
      </c>
      <c r="I11" s="11">
        <v>4354</v>
      </c>
      <c r="J11" s="11">
        <v>457</v>
      </c>
      <c r="K11" s="12">
        <v>13329</v>
      </c>
      <c r="L11" s="11">
        <v>18124</v>
      </c>
      <c r="M11" s="11">
        <v>2384</v>
      </c>
      <c r="N11" s="27">
        <v>11566.666666666666</v>
      </c>
      <c r="O11" s="27">
        <v>12900</v>
      </c>
    </row>
    <row r="12" spans="1:15" x14ac:dyDescent="0.45">
      <c r="A12">
        <v>2033</v>
      </c>
      <c r="B12" s="10">
        <f>capacity!B12*cf!B12*8760/1000</f>
        <v>225970.93425605539</v>
      </c>
      <c r="C12" s="10">
        <f>capacity!C12*cf!C12*8760/1000</f>
        <v>109936.01569138719</v>
      </c>
      <c r="D12" s="10">
        <f>capacity!D12*cf!D12*8760/1000</f>
        <v>105227.34285019916</v>
      </c>
      <c r="E12" s="10">
        <f>capacity!E12*cf!E12*8760/1000</f>
        <v>4662.212765957448</v>
      </c>
      <c r="F12" s="10">
        <f>capacity!F12*cf!F12*8760/1000</f>
        <v>1980.818181818182</v>
      </c>
      <c r="G12" s="11">
        <v>71415</v>
      </c>
      <c r="H12" s="11">
        <v>64200</v>
      </c>
      <c r="I12" s="11">
        <v>4408</v>
      </c>
      <c r="J12" s="11">
        <v>457</v>
      </c>
      <c r="K12" s="12">
        <v>13329</v>
      </c>
      <c r="L12" s="11">
        <v>19053</v>
      </c>
      <c r="M12" s="11">
        <v>2377</v>
      </c>
      <c r="N12" s="27">
        <v>13899.999999999998</v>
      </c>
      <c r="O12" s="27">
        <v>16300</v>
      </c>
    </row>
    <row r="13" spans="1:15" x14ac:dyDescent="0.45">
      <c r="A13">
        <v>2034</v>
      </c>
      <c r="B13" s="10">
        <f>capacity!B13*cf!B13*8760/1000</f>
        <v>227547.28950403689</v>
      </c>
      <c r="C13" s="10">
        <f>capacity!C13*cf!C13*8760/1000</f>
        <v>102488.60628353919</v>
      </c>
      <c r="D13" s="10">
        <f>capacity!D13*cf!D13*8760/1000</f>
        <v>92407.126026268234</v>
      </c>
      <c r="E13" s="10">
        <f>capacity!E13*cf!E13*8760/1000</f>
        <v>5224.8936170212774</v>
      </c>
      <c r="F13" s="10">
        <f>capacity!F13*cf!F13*8760/1000</f>
        <v>1980.818181818182</v>
      </c>
      <c r="G13" s="11">
        <v>74616</v>
      </c>
      <c r="H13" s="11">
        <v>68170</v>
      </c>
      <c r="I13" s="11">
        <v>4461</v>
      </c>
      <c r="J13" s="11">
        <v>457</v>
      </c>
      <c r="K13" s="12">
        <v>13329</v>
      </c>
      <c r="L13" s="11">
        <v>20031</v>
      </c>
      <c r="M13" s="11">
        <v>2377</v>
      </c>
      <c r="N13" s="27">
        <v>16233.33333333333</v>
      </c>
      <c r="O13" s="27">
        <v>19700</v>
      </c>
    </row>
    <row r="14" spans="1:15" x14ac:dyDescent="0.45">
      <c r="A14">
        <v>2035</v>
      </c>
      <c r="B14" s="10">
        <f>capacity!B14*cf!B14*8760/1000</f>
        <v>229123.64475201844</v>
      </c>
      <c r="C14" s="10">
        <f>capacity!C14*cf!C14*8760/1000</f>
        <v>100963.67583549651</v>
      </c>
      <c r="D14" s="10">
        <f>capacity!D14*cf!D14*8760/1000</f>
        <v>76871.364870719248</v>
      </c>
      <c r="E14" s="10">
        <f>capacity!E14*cf!E14*8760/1000</f>
        <v>5224.8936170212774</v>
      </c>
      <c r="F14" s="10">
        <f>capacity!F14*cf!F14*8760/1000</f>
        <v>1760.727272727273</v>
      </c>
      <c r="G14" s="11">
        <v>78122</v>
      </c>
      <c r="H14" s="11">
        <v>72916</v>
      </c>
      <c r="I14" s="11">
        <v>4504</v>
      </c>
      <c r="J14" s="11">
        <v>457</v>
      </c>
      <c r="K14" s="12">
        <v>13329</v>
      </c>
      <c r="L14" s="11">
        <v>21498</v>
      </c>
      <c r="M14" s="11">
        <v>2377</v>
      </c>
      <c r="N14" s="27">
        <v>18566.666666666664</v>
      </c>
      <c r="O14" s="27">
        <v>23100</v>
      </c>
    </row>
    <row r="15" spans="1:15" x14ac:dyDescent="0.45">
      <c r="A15">
        <v>2036</v>
      </c>
      <c r="B15" s="10">
        <v>230700</v>
      </c>
      <c r="C15" s="10">
        <f>95900</f>
        <v>95900</v>
      </c>
      <c r="D15" s="10">
        <f>62300</f>
        <v>62300</v>
      </c>
      <c r="E15" s="10">
        <f>(capacity!E15/capacity!E$2)*generation!E$2</f>
        <v>5224.8936170212774</v>
      </c>
      <c r="F15" s="10">
        <f>(capacity!F15/capacity!F$2)*generation!F$2</f>
        <v>1760.7272727272727</v>
      </c>
      <c r="G15" s="11">
        <v>82185</v>
      </c>
      <c r="H15" s="11">
        <v>77282</v>
      </c>
      <c r="I15" s="11">
        <v>4559</v>
      </c>
      <c r="J15" s="11">
        <v>457</v>
      </c>
      <c r="K15" s="12">
        <v>13365</v>
      </c>
      <c r="L15" s="11">
        <v>24172</v>
      </c>
      <c r="M15" s="11">
        <v>2384</v>
      </c>
      <c r="N15" s="27">
        <v>20900.000000000007</v>
      </c>
      <c r="O15" s="27">
        <v>26500.000000000015</v>
      </c>
    </row>
    <row r="16" spans="1:15" x14ac:dyDescent="0.45">
      <c r="A16">
        <v>2037</v>
      </c>
      <c r="B16" s="34">
        <v>230700</v>
      </c>
      <c r="C16" s="10">
        <f>ROUND(capacity!C16*cf!C16*8760/1000, 0)</f>
        <v>89049</v>
      </c>
      <c r="D16" s="10">
        <f>ROUND(capacity!D16*cf!D16*8760/1000, 0)</f>
        <v>57850</v>
      </c>
      <c r="E16" s="34">
        <f>(capacity!E16/capacity!E$2)*generation!E$2</f>
        <v>5224.8936170212774</v>
      </c>
      <c r="F16" s="34">
        <f>(capacity!F16/capacity!F$2)*generation!F$2</f>
        <v>1760.7272727272727</v>
      </c>
      <c r="G16" s="10">
        <f>ROUND(capacity!G16*cf!G16*8760/1000, 0)</f>
        <v>94963</v>
      </c>
      <c r="H16" s="10">
        <f>ROUND(capacity!H16*cf!H16*8760/1000, 0)</f>
        <v>90063</v>
      </c>
      <c r="I16" s="35">
        <v>4559</v>
      </c>
      <c r="J16" s="35">
        <v>457</v>
      </c>
      <c r="K16" s="36">
        <v>13365</v>
      </c>
      <c r="L16" s="35">
        <v>24172</v>
      </c>
      <c r="M16" s="35">
        <v>2384</v>
      </c>
      <c r="N16" s="27">
        <f>N15+(C15-C16)</f>
        <v>27751.000000000007</v>
      </c>
      <c r="O16" s="27">
        <f>O15+(D15-D16)</f>
        <v>30950.000000000015</v>
      </c>
    </row>
    <row r="17" spans="1:16" x14ac:dyDescent="0.45">
      <c r="A17">
        <v>2038</v>
      </c>
      <c r="B17" s="34">
        <v>230700</v>
      </c>
      <c r="C17" s="10">
        <f>ROUND(capacity!C17*cf!C17*8760/1000, 0)</f>
        <v>82202</v>
      </c>
      <c r="D17" s="10">
        <f>ROUND(capacity!D17*cf!D17*8760/1000, 0)</f>
        <v>53400</v>
      </c>
      <c r="E17" s="34">
        <f>(capacity!E17/capacity!E$2)*generation!E$2</f>
        <v>5224.8936170212774</v>
      </c>
      <c r="F17" s="34">
        <f>(capacity!F17/capacity!F$2)*generation!F$2</f>
        <v>1760.7272727272727</v>
      </c>
      <c r="G17" s="10">
        <f>ROUND(capacity!G17*cf!G17*8760/1000, 0)</f>
        <v>107941</v>
      </c>
      <c r="H17" s="10">
        <f>ROUND(capacity!H17*cf!H17*8760/1000, 0)</f>
        <v>101209</v>
      </c>
      <c r="I17" s="35">
        <v>4559</v>
      </c>
      <c r="J17" s="35">
        <v>457</v>
      </c>
      <c r="K17" s="36">
        <v>13365</v>
      </c>
      <c r="L17" s="35">
        <v>24172</v>
      </c>
      <c r="M17" s="35">
        <v>2384</v>
      </c>
      <c r="N17" s="27">
        <f t="shared" ref="N17:N29" si="0">N16+(C16-C17)</f>
        <v>34598.000000000007</v>
      </c>
      <c r="O17" s="27">
        <f t="shared" ref="O17:O29" si="1">O16+(D16-D17)</f>
        <v>35400.000000000015</v>
      </c>
    </row>
    <row r="18" spans="1:16" x14ac:dyDescent="0.45">
      <c r="A18">
        <v>2039</v>
      </c>
      <c r="B18" s="34">
        <v>230700</v>
      </c>
      <c r="C18" s="10">
        <f>ROUND(capacity!C18*cf!C18*8760/1000, 0)</f>
        <v>75351</v>
      </c>
      <c r="D18" s="10">
        <f>ROUND(capacity!D18*cf!D18*8760/1000, 0)</f>
        <v>48950</v>
      </c>
      <c r="E18" s="34">
        <f>(capacity!E18/capacity!E$2)*generation!E$2</f>
        <v>5224.8936170212774</v>
      </c>
      <c r="F18" s="34">
        <f>(capacity!F18/capacity!F$2)*generation!F$2</f>
        <v>1760.7272727272727</v>
      </c>
      <c r="G18" s="10">
        <f>ROUND(capacity!G18*cf!G18*8760/1000, 0)</f>
        <v>122565</v>
      </c>
      <c r="H18" s="10">
        <f>ROUND(capacity!H18*cf!H18*8760/1000, 0)</f>
        <v>113683</v>
      </c>
      <c r="I18" s="35">
        <v>4559</v>
      </c>
      <c r="J18" s="35">
        <v>457</v>
      </c>
      <c r="K18" s="36">
        <v>13365</v>
      </c>
      <c r="L18" s="35">
        <v>24172</v>
      </c>
      <c r="M18" s="35">
        <v>2384</v>
      </c>
      <c r="N18" s="27">
        <f t="shared" si="0"/>
        <v>41449.000000000007</v>
      </c>
      <c r="O18" s="27">
        <f t="shared" si="1"/>
        <v>39850.000000000015</v>
      </c>
    </row>
    <row r="19" spans="1:16" x14ac:dyDescent="0.45">
      <c r="A19">
        <v>2040</v>
      </c>
      <c r="B19" s="34">
        <v>230700</v>
      </c>
      <c r="C19" s="10">
        <f>ROUND(capacity!C19*cf!C19*8760/1000, 0)</f>
        <v>68499</v>
      </c>
      <c r="D19" s="10">
        <f>ROUND(capacity!D19*cf!D19*8760/1000, 0)</f>
        <v>44500</v>
      </c>
      <c r="E19" s="34">
        <f>(capacity!E19/capacity!E$2)*generation!E$2</f>
        <v>5224.8936170212774</v>
      </c>
      <c r="F19" s="34">
        <f>(capacity!F19/capacity!F$2)*generation!F$2</f>
        <v>1760.7272727272727</v>
      </c>
      <c r="G19" s="10">
        <f>ROUND(capacity!G19*cf!G19*8760/1000, 0)</f>
        <v>139035</v>
      </c>
      <c r="H19" s="10">
        <f>ROUND(capacity!H19*cf!H19*8760/1000, 0)</f>
        <v>127640</v>
      </c>
      <c r="I19" s="35">
        <v>4559</v>
      </c>
      <c r="J19" s="35">
        <v>457</v>
      </c>
      <c r="K19" s="36">
        <v>13365</v>
      </c>
      <c r="L19" s="35">
        <v>24172</v>
      </c>
      <c r="M19" s="35">
        <v>2384</v>
      </c>
      <c r="N19" s="27">
        <f t="shared" si="0"/>
        <v>48301.000000000007</v>
      </c>
      <c r="O19" s="27">
        <f t="shared" si="1"/>
        <v>44300.000000000015</v>
      </c>
    </row>
    <row r="20" spans="1:16" x14ac:dyDescent="0.45">
      <c r="A20">
        <v>2041</v>
      </c>
      <c r="B20" s="34">
        <v>230700</v>
      </c>
      <c r="C20" s="10">
        <f>ROUND(capacity!C20*cf!C20*8760/1000, 0)</f>
        <v>61648</v>
      </c>
      <c r="D20" s="10">
        <f>ROUND(capacity!D20*cf!D20*8760/1000, 0)</f>
        <v>40050</v>
      </c>
      <c r="E20" s="34">
        <f>(capacity!E20/capacity!E$2)*generation!E$2</f>
        <v>5224.8936170212774</v>
      </c>
      <c r="F20" s="34">
        <f>(capacity!F20/capacity!F$2)*generation!F$2</f>
        <v>1760.7272727272727</v>
      </c>
      <c r="G20" s="10">
        <f>ROUND(capacity!G20*cf!G20*8760/1000, 0)</f>
        <v>157573</v>
      </c>
      <c r="H20" s="10">
        <f>ROUND(capacity!H20*cf!H20*8760/1000, 0)</f>
        <v>143251</v>
      </c>
      <c r="I20" s="35">
        <v>4559</v>
      </c>
      <c r="J20" s="35">
        <v>457</v>
      </c>
      <c r="K20" s="36">
        <v>13365</v>
      </c>
      <c r="L20" s="35">
        <v>24172</v>
      </c>
      <c r="M20" s="35">
        <v>2384</v>
      </c>
      <c r="N20" s="27">
        <f t="shared" si="0"/>
        <v>55152.000000000007</v>
      </c>
      <c r="O20" s="27">
        <f t="shared" si="1"/>
        <v>48750.000000000015</v>
      </c>
    </row>
    <row r="21" spans="1:16" x14ac:dyDescent="0.45">
      <c r="A21">
        <v>2042</v>
      </c>
      <c r="B21" s="34">
        <v>230700</v>
      </c>
      <c r="C21" s="10">
        <f>ROUND(capacity!C21*cf!C21*8760/1000, 0)</f>
        <v>54801</v>
      </c>
      <c r="D21" s="10">
        <f>ROUND(capacity!D21*cf!D21*8760/1000, 0)</f>
        <v>35600</v>
      </c>
      <c r="E21" s="34">
        <f>(capacity!E21/capacity!E$2)*generation!E$2</f>
        <v>5224.8936170212774</v>
      </c>
      <c r="F21" s="34">
        <f>(capacity!F21/capacity!F$2)*generation!F$2</f>
        <v>1760.7272727272727</v>
      </c>
      <c r="G21" s="10">
        <f>ROUND(capacity!G21*cf!G21*8760/1000, 0)</f>
        <v>178428</v>
      </c>
      <c r="H21" s="10">
        <f>ROUND(capacity!H21*cf!H21*8760/1000, 0)</f>
        <v>160709</v>
      </c>
      <c r="I21" s="35">
        <v>4559</v>
      </c>
      <c r="J21" s="35">
        <v>457</v>
      </c>
      <c r="K21" s="36">
        <v>13365</v>
      </c>
      <c r="L21" s="35">
        <v>24172</v>
      </c>
      <c r="M21" s="35">
        <v>2384</v>
      </c>
      <c r="N21" s="27">
        <f t="shared" si="0"/>
        <v>61999.000000000007</v>
      </c>
      <c r="O21" s="27">
        <f t="shared" si="1"/>
        <v>53200.000000000015</v>
      </c>
    </row>
    <row r="22" spans="1:16" x14ac:dyDescent="0.45">
      <c r="A22">
        <v>2043</v>
      </c>
      <c r="B22" s="34">
        <v>230700</v>
      </c>
      <c r="C22" s="10">
        <f>ROUND(capacity!C22*cf!C22*8760/1000, 0)</f>
        <v>47950</v>
      </c>
      <c r="D22" s="10">
        <f>ROUND(capacity!D22*cf!D22*8760/1000, 0)</f>
        <v>31150</v>
      </c>
      <c r="E22" s="34">
        <f>(capacity!E22/capacity!E$2)*generation!E$2</f>
        <v>5224.8936170212774</v>
      </c>
      <c r="F22" s="34">
        <f>(capacity!F22/capacity!F$2)*generation!F$2</f>
        <v>1760.7272727272727</v>
      </c>
      <c r="G22" s="10">
        <f>ROUND(capacity!G22*cf!G22*8760/1000, 0)</f>
        <v>201879</v>
      </c>
      <c r="H22" s="10">
        <f>ROUND(capacity!H22*cf!H22*8760/1000, 0)</f>
        <v>180225</v>
      </c>
      <c r="I22" s="35">
        <v>4559</v>
      </c>
      <c r="J22" s="35">
        <v>457</v>
      </c>
      <c r="K22" s="36">
        <v>13365</v>
      </c>
      <c r="L22" s="35">
        <v>24172</v>
      </c>
      <c r="M22" s="35">
        <v>2384</v>
      </c>
      <c r="N22" s="27">
        <f t="shared" si="0"/>
        <v>68850</v>
      </c>
      <c r="O22" s="27">
        <f t="shared" si="1"/>
        <v>57650.000000000015</v>
      </c>
    </row>
    <row r="23" spans="1:16" x14ac:dyDescent="0.45">
      <c r="A23">
        <v>2044</v>
      </c>
      <c r="B23" s="34">
        <v>230700</v>
      </c>
      <c r="C23" s="10">
        <f>ROUND(capacity!C23*cf!C23*8760/1000, 0)</f>
        <v>41099</v>
      </c>
      <c r="D23" s="10">
        <f>ROUND(capacity!D23*cf!D23*8760/1000, 0)</f>
        <v>26700</v>
      </c>
      <c r="E23" s="34">
        <f>(capacity!E23/capacity!E$2)*generation!E$2</f>
        <v>5224.8936170212774</v>
      </c>
      <c r="F23" s="34">
        <f>(capacity!F23/capacity!F$2)*generation!F$2</f>
        <v>1760.7272727272727</v>
      </c>
      <c r="G23" s="10">
        <f>ROUND(capacity!G23*cf!G23*8760/1000, 0)</f>
        <v>228235</v>
      </c>
      <c r="H23" s="10">
        <f>ROUND(capacity!H23*cf!H23*8760/1000, 0)</f>
        <v>202037</v>
      </c>
      <c r="I23" s="35">
        <v>4559</v>
      </c>
      <c r="J23" s="35">
        <v>457</v>
      </c>
      <c r="K23" s="36">
        <v>13365</v>
      </c>
      <c r="L23" s="35">
        <v>24172</v>
      </c>
      <c r="M23" s="35">
        <v>2384</v>
      </c>
      <c r="N23" s="27">
        <f t="shared" si="0"/>
        <v>75701</v>
      </c>
      <c r="O23" s="27">
        <f t="shared" si="1"/>
        <v>62100.000000000015</v>
      </c>
    </row>
    <row r="24" spans="1:16" x14ac:dyDescent="0.45">
      <c r="A24">
        <v>2045</v>
      </c>
      <c r="B24" s="34">
        <v>230700</v>
      </c>
      <c r="C24" s="10">
        <f>ROUND(capacity!C24*cf!C24*8760/1000, 0)</f>
        <v>34252</v>
      </c>
      <c r="D24" s="10">
        <f>ROUND(capacity!D24*cf!D24*8760/1000, 0)</f>
        <v>22250</v>
      </c>
      <c r="E24" s="34">
        <f>(capacity!E24/capacity!E$2)*generation!E$2</f>
        <v>5224.8936170212774</v>
      </c>
      <c r="F24" s="34">
        <f>(capacity!F24/capacity!F$2)*generation!F$2</f>
        <v>1760.7272727272727</v>
      </c>
      <c r="G24" s="10">
        <f>ROUND(capacity!G24*cf!G24*8760/1000, 0)</f>
        <v>257844</v>
      </c>
      <c r="H24" s="10">
        <f>ROUND(capacity!H24*cf!H24*8760/1000, 0)</f>
        <v>226410</v>
      </c>
      <c r="I24" s="35">
        <v>4559</v>
      </c>
      <c r="J24" s="35">
        <v>457</v>
      </c>
      <c r="K24" s="36">
        <v>13365</v>
      </c>
      <c r="L24" s="35">
        <v>24172</v>
      </c>
      <c r="M24" s="35">
        <v>2384</v>
      </c>
      <c r="N24" s="27">
        <f t="shared" si="0"/>
        <v>82548</v>
      </c>
      <c r="O24" s="27">
        <f t="shared" si="1"/>
        <v>66550.000000000015</v>
      </c>
    </row>
    <row r="25" spans="1:16" x14ac:dyDescent="0.45">
      <c r="A25">
        <v>2046</v>
      </c>
      <c r="B25" s="34">
        <v>230700</v>
      </c>
      <c r="C25" s="10">
        <f>ROUND(capacity!C25*cf!C25*8760/1000, 0)</f>
        <v>27401</v>
      </c>
      <c r="D25" s="10">
        <f>ROUND(capacity!D25*cf!D25*8760/1000, 0)</f>
        <v>17800</v>
      </c>
      <c r="E25" s="34">
        <f>(capacity!E25/capacity!E$2)*generation!E$2</f>
        <v>5224.8936170212774</v>
      </c>
      <c r="F25" s="34">
        <f>(capacity!F25/capacity!F$2)*generation!F$2</f>
        <v>1760.7272727272727</v>
      </c>
      <c r="G25" s="10">
        <f>ROUND(capacity!G25*cf!G25*8760/1000, 0)</f>
        <v>291092</v>
      </c>
      <c r="H25" s="10">
        <f>ROUND(capacity!H25*cf!H25*8760/1000, 0)</f>
        <v>253637</v>
      </c>
      <c r="I25" s="35">
        <v>4559</v>
      </c>
      <c r="J25" s="35">
        <v>457</v>
      </c>
      <c r="K25" s="36">
        <v>13365</v>
      </c>
      <c r="L25" s="35">
        <v>24172</v>
      </c>
      <c r="M25" s="35">
        <v>2384</v>
      </c>
      <c r="N25" s="27">
        <f t="shared" si="0"/>
        <v>89399</v>
      </c>
      <c r="O25" s="27">
        <f t="shared" si="1"/>
        <v>71000.000000000015</v>
      </c>
    </row>
    <row r="26" spans="1:16" x14ac:dyDescent="0.45">
      <c r="A26">
        <v>2047</v>
      </c>
      <c r="B26" s="34">
        <v>230700</v>
      </c>
      <c r="C26" s="10">
        <f>ROUND(capacity!C26*cf!C26*8760/1000, 0)</f>
        <v>20549</v>
      </c>
      <c r="D26" s="10">
        <f>ROUND(capacity!D26*cf!D26*8760/1000, 0)</f>
        <v>13350</v>
      </c>
      <c r="E26" s="34">
        <f>(capacity!E26/capacity!E$2)*generation!E$2</f>
        <v>5224.8936170212774</v>
      </c>
      <c r="F26" s="34">
        <f>(capacity!F26/capacity!F$2)*generation!F$2</f>
        <v>1760.7272727272727</v>
      </c>
      <c r="G26" s="10">
        <f>ROUND(capacity!G26*cf!G26*8760/1000, 0)</f>
        <v>328412</v>
      </c>
      <c r="H26" s="10">
        <f>ROUND(capacity!H26*cf!H26*8760/1000, 0)</f>
        <v>284045</v>
      </c>
      <c r="I26" s="35">
        <v>4559</v>
      </c>
      <c r="J26" s="35">
        <v>457</v>
      </c>
      <c r="K26" s="36">
        <v>13365</v>
      </c>
      <c r="L26" s="35">
        <v>24172</v>
      </c>
      <c r="M26" s="35">
        <v>2384</v>
      </c>
      <c r="N26" s="27">
        <f t="shared" si="0"/>
        <v>96251</v>
      </c>
      <c r="O26" s="27">
        <f t="shared" si="1"/>
        <v>75450.000000000015</v>
      </c>
    </row>
    <row r="27" spans="1:16" x14ac:dyDescent="0.45">
      <c r="A27">
        <v>2048</v>
      </c>
      <c r="B27" s="34">
        <v>230700</v>
      </c>
      <c r="C27" s="10">
        <f>ROUND(capacity!C27*cf!C27*8760/1000, 0)</f>
        <v>13698</v>
      </c>
      <c r="D27" s="10">
        <f>ROUND(capacity!D27*cf!D27*8760/1000, 0)</f>
        <v>8900</v>
      </c>
      <c r="E27" s="34">
        <f>(capacity!E27/capacity!E$2)*generation!E$2</f>
        <v>5224.8936170212774</v>
      </c>
      <c r="F27" s="34">
        <f>(capacity!F27/capacity!F$2)*generation!F$2</f>
        <v>1760.7272727272727</v>
      </c>
      <c r="G27" s="10">
        <f>ROUND(capacity!G27*cf!G27*8760/1000, 0)</f>
        <v>370285</v>
      </c>
      <c r="H27" s="10">
        <f>ROUND(capacity!H27*cf!H27*8760/1000, 0)</f>
        <v>317998</v>
      </c>
      <c r="I27" s="35">
        <v>4559</v>
      </c>
      <c r="J27" s="35">
        <v>457</v>
      </c>
      <c r="K27" s="36">
        <v>13365</v>
      </c>
      <c r="L27" s="35">
        <v>24172</v>
      </c>
      <c r="M27" s="35">
        <v>2384</v>
      </c>
      <c r="N27" s="27">
        <f t="shared" si="0"/>
        <v>103102</v>
      </c>
      <c r="O27" s="27">
        <f t="shared" si="1"/>
        <v>79900.000000000015</v>
      </c>
    </row>
    <row r="28" spans="1:16" x14ac:dyDescent="0.45">
      <c r="A28">
        <v>2049</v>
      </c>
      <c r="B28" s="34">
        <v>230700</v>
      </c>
      <c r="C28" s="10">
        <f>ROUND(capacity!C28*cf!C28*8760/1000, 0)</f>
        <v>6851</v>
      </c>
      <c r="D28" s="10">
        <f>ROUND(capacity!D28*cf!D28*8760/1000, 0)</f>
        <v>4450</v>
      </c>
      <c r="E28" s="34">
        <f>(capacity!E28/capacity!E$2)*generation!E$2</f>
        <v>5224.8936170212774</v>
      </c>
      <c r="F28" s="34">
        <f>(capacity!F28/capacity!F$2)*generation!F$2</f>
        <v>1760.7272727272727</v>
      </c>
      <c r="G28" s="10">
        <f>ROUND(capacity!G28*cf!G28*8760/1000, 0)</f>
        <v>417247</v>
      </c>
      <c r="H28" s="10">
        <f>ROUND(capacity!H28*cf!H28*8760/1000, 0)</f>
        <v>355902</v>
      </c>
      <c r="I28" s="35">
        <v>4559</v>
      </c>
      <c r="J28" s="35">
        <v>457</v>
      </c>
      <c r="K28" s="36">
        <v>13365</v>
      </c>
      <c r="L28" s="35">
        <v>24172</v>
      </c>
      <c r="M28" s="35">
        <v>2384</v>
      </c>
      <c r="N28" s="27">
        <f t="shared" si="0"/>
        <v>109949</v>
      </c>
      <c r="O28" s="27">
        <f t="shared" si="1"/>
        <v>84350.000000000015</v>
      </c>
    </row>
    <row r="29" spans="1:16" x14ac:dyDescent="0.45">
      <c r="A29">
        <v>2050</v>
      </c>
      <c r="B29" s="34">
        <v>230700</v>
      </c>
      <c r="C29" s="10">
        <f>ROUND(capacity!C29*cf!C29*8760/1000, 0)</f>
        <v>0</v>
      </c>
      <c r="D29" s="10">
        <f>ROUND(capacity!D29*cf!D29*8760/1000, 0)</f>
        <v>0</v>
      </c>
      <c r="E29" s="34">
        <f>(capacity!E29/capacity!E$2)*generation!E$2</f>
        <v>5224.8936170212774</v>
      </c>
      <c r="F29" s="34">
        <f>(capacity!F29/capacity!F$2)*generation!F$2</f>
        <v>1760.7272727272727</v>
      </c>
      <c r="G29" s="10">
        <f>ROUND(capacity!G29*cf!G29*8760/1000, 0)</f>
        <v>469900</v>
      </c>
      <c r="H29" s="10">
        <f>ROUND(capacity!H29*cf!H29*8760/1000, 0)</f>
        <v>398206</v>
      </c>
      <c r="I29" s="35">
        <v>4559</v>
      </c>
      <c r="J29" s="35">
        <v>457</v>
      </c>
      <c r="K29" s="36">
        <v>13365</v>
      </c>
      <c r="L29" s="35">
        <v>24172</v>
      </c>
      <c r="M29" s="35">
        <v>2384</v>
      </c>
      <c r="N29" s="27">
        <f t="shared" si="0"/>
        <v>116800</v>
      </c>
      <c r="O29" s="27">
        <f t="shared" si="1"/>
        <v>88800.000000000015</v>
      </c>
      <c r="P29" s="32"/>
    </row>
    <row r="30" spans="1:16" x14ac:dyDescent="0.45">
      <c r="A30" t="s">
        <v>15</v>
      </c>
      <c r="B30" t="s">
        <v>17</v>
      </c>
    </row>
    <row r="31" spans="1:16" x14ac:dyDescent="0.45">
      <c r="A31" t="s">
        <v>18</v>
      </c>
      <c r="B31" s="2" t="s">
        <v>19</v>
      </c>
      <c r="C31" t="s">
        <v>20</v>
      </c>
    </row>
    <row r="32" spans="1:16" x14ac:dyDescent="0.45">
      <c r="A32" t="s">
        <v>58</v>
      </c>
      <c r="B32" t="s">
        <v>60</v>
      </c>
    </row>
    <row r="33" spans="1:2" x14ac:dyDescent="0.45">
      <c r="A33" t="s">
        <v>108</v>
      </c>
      <c r="B3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E9AE-6176-445B-BF01-19425559CF11}">
  <dimension ref="A1:O30"/>
  <sheetViews>
    <sheetView workbookViewId="0">
      <selection activeCell="H31" sqref="H31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8">
        <v>0.75090974299760316</v>
      </c>
      <c r="C2" s="8">
        <v>0.50810445489447742</v>
      </c>
      <c r="D2" s="8">
        <v>0.40287356321839085</v>
      </c>
      <c r="E2" s="8">
        <v>9.1761391236762843E-2</v>
      </c>
      <c r="F2" s="8">
        <v>0.25124533001245331</v>
      </c>
      <c r="G2" s="8">
        <f>(generation!G2*1000)/(capacity!G2*8760)</f>
        <v>0.14439391050954548</v>
      </c>
      <c r="H2" s="8">
        <f>(generation!H2*1000)/(capacity!H2*8760)</f>
        <v>0.19716801498903663</v>
      </c>
      <c r="I2" s="8">
        <f>(generation!I2*1000)/(capacity!I2*8760)</f>
        <v>0.24432045421644474</v>
      </c>
      <c r="J2" s="8">
        <f>(generation!J2*1000)/(capacity!J2*8760)</f>
        <v>0.2037849600456621</v>
      </c>
      <c r="K2" s="8">
        <f>(generation!K2*1000)/(capacity!K2*8760)</f>
        <v>0.79153982749873164</v>
      </c>
      <c r="L2" s="8">
        <f>(generation!L2*1000)/(capacity!L2*8760)</f>
        <v>0.38088242904858016</v>
      </c>
      <c r="M2" s="8">
        <f>(generation!M2*1000)/(capacity!M2*8760)</f>
        <v>0.78423997677303559</v>
      </c>
      <c r="N2" s="30">
        <f>C2</f>
        <v>0.50810445489447742</v>
      </c>
      <c r="O2" s="30">
        <f>D2</f>
        <v>0.40287356321839085</v>
      </c>
    </row>
    <row r="3" spans="1:15" x14ac:dyDescent="0.45">
      <c r="A3">
        <v>2024</v>
      </c>
      <c r="B3" s="8">
        <v>0.75745360153749652</v>
      </c>
      <c r="C3" s="8">
        <v>0.49853756460464071</v>
      </c>
      <c r="D3" s="8">
        <v>0.38494893366685345</v>
      </c>
      <c r="E3" s="8">
        <v>9.1761391236762843E-2</v>
      </c>
      <c r="F3" s="8">
        <v>0.25124533001245331</v>
      </c>
      <c r="G3" s="8">
        <f>(generation!G3*1000)/(capacity!G3*8760)</f>
        <v>0.14528886945820785</v>
      </c>
      <c r="H3" s="8">
        <f>(generation!H3*1000)/(capacity!H3*8760)</f>
        <v>0.19767780921183245</v>
      </c>
      <c r="I3" s="8">
        <f>(generation!I3*1000)/(capacity!I3*8760)</f>
        <v>0.24496704079814716</v>
      </c>
      <c r="J3" s="8">
        <f>(generation!J3*1000)/(capacity!J3*8760)</f>
        <v>0.20467679794520549</v>
      </c>
      <c r="K3" s="8">
        <f>(generation!K3*1000)/(capacity!K3*8760)</f>
        <v>0.84531963470319638</v>
      </c>
      <c r="L3" s="8">
        <f>(generation!L3*1000)/(capacity!L3*8760)</f>
        <v>0.69103334655398607</v>
      </c>
      <c r="M3" s="8">
        <f>(generation!M3*1000)/(capacity!M3*8760)</f>
        <v>0.78654947607358727</v>
      </c>
      <c r="N3" s="30">
        <f t="shared" ref="N3:N15" si="0">C3</f>
        <v>0.49853756460464071</v>
      </c>
      <c r="O3" s="30">
        <f t="shared" ref="O3:O15" si="1">D3</f>
        <v>0.38494893366685345</v>
      </c>
    </row>
    <row r="4" spans="1:15" x14ac:dyDescent="0.45">
      <c r="A4">
        <v>2025</v>
      </c>
      <c r="B4" s="8">
        <v>0.76399746007738978</v>
      </c>
      <c r="C4" s="8">
        <v>0.48897067431480412</v>
      </c>
      <c r="D4" s="8">
        <v>0.36702430411531611</v>
      </c>
      <c r="E4" s="8">
        <v>9.1761391236762843E-2</v>
      </c>
      <c r="F4" s="8">
        <v>0.25124533001245331</v>
      </c>
      <c r="G4" s="8">
        <f>(generation!G4*1000)/(capacity!G4*8760)</f>
        <v>0.14493515981735161</v>
      </c>
      <c r="H4" s="8">
        <f>(generation!H4*1000)/(capacity!H4*8760)</f>
        <v>0.21102232739472868</v>
      </c>
      <c r="I4" s="8">
        <f>(generation!I4*1000)/(capacity!I4*8760)</f>
        <v>0.24398717781102766</v>
      </c>
      <c r="J4" s="8">
        <f>(generation!J4*1000)/(capacity!J4*8760)</f>
        <v>0.2037849600456621</v>
      </c>
      <c r="K4" s="8">
        <f>(generation!K4*1000)/(capacity!K4*8760)</f>
        <v>0.8476027397260274</v>
      </c>
      <c r="L4" s="8">
        <f>(generation!L4*1000)/(capacity!L4*8760)</f>
        <v>0.69622158663254552</v>
      </c>
      <c r="M4" s="8">
        <f>(generation!M4*1000)/(capacity!M4*8760)</f>
        <v>0.78423997677303559</v>
      </c>
      <c r="N4" s="30">
        <f t="shared" si="0"/>
        <v>0.48897067431480412</v>
      </c>
      <c r="O4" s="30">
        <f t="shared" si="1"/>
        <v>0.36702430411531611</v>
      </c>
    </row>
    <row r="5" spans="1:15" x14ac:dyDescent="0.45">
      <c r="A5">
        <v>2026</v>
      </c>
      <c r="B5" s="8">
        <v>0.77054131861728303</v>
      </c>
      <c r="C5" s="8">
        <v>0.47940378402496747</v>
      </c>
      <c r="D5" s="8">
        <v>0.34909967456377877</v>
      </c>
      <c r="E5" s="8">
        <v>9.1761391236762857E-2</v>
      </c>
      <c r="F5" s="8">
        <v>0.25124533001245331</v>
      </c>
      <c r="G5" s="8">
        <f>(generation!G5*1000)/(capacity!G5*8760)</f>
        <v>0.14582251687367706</v>
      </c>
      <c r="H5" s="8">
        <f>(generation!H5*1000)/(capacity!H5*8760)</f>
        <v>0.20442236302924405</v>
      </c>
      <c r="I5" s="8">
        <f>(generation!I5*1000)/(capacity!I5*8760)</f>
        <v>0.24398357989906777</v>
      </c>
      <c r="J5" s="8">
        <f>(generation!J5*1000)/(capacity!J5*8760)</f>
        <v>0.2037849600456621</v>
      </c>
      <c r="K5" s="8">
        <f>(generation!K5*1000)/(capacity!K5*8760)</f>
        <v>0.84531963470319638</v>
      </c>
      <c r="L5" s="8">
        <f>(generation!L5*1000)/(capacity!L5*8760)</f>
        <v>0.7017901529824121</v>
      </c>
      <c r="M5" s="8">
        <f>(generation!M5*1000)/(capacity!M5*8760)</f>
        <v>0.78423997677303559</v>
      </c>
      <c r="N5" s="30">
        <f t="shared" si="0"/>
        <v>0.47940378402496747</v>
      </c>
      <c r="O5" s="30">
        <f t="shared" si="1"/>
        <v>0.34909967456377877</v>
      </c>
    </row>
    <row r="6" spans="1:15" x14ac:dyDescent="0.45">
      <c r="A6">
        <v>2027</v>
      </c>
      <c r="B6" s="8">
        <v>0.77708517715717629</v>
      </c>
      <c r="C6" s="8">
        <v>0.46983689373513082</v>
      </c>
      <c r="D6" s="8">
        <v>0.33117504501224138</v>
      </c>
      <c r="E6" s="8">
        <v>9.1761391236762857E-2</v>
      </c>
      <c r="F6" s="8">
        <v>0.25124533001245331</v>
      </c>
      <c r="G6" s="8">
        <f>(generation!G6*1000)/(capacity!G6*8760)</f>
        <v>0.14593228316615015</v>
      </c>
      <c r="H6" s="8">
        <f>(generation!H6*1000)/(capacity!H6*8760)</f>
        <v>0.20990734027804275</v>
      </c>
      <c r="I6" s="8">
        <f>(generation!I6*1000)/(capacity!I6*8760)</f>
        <v>0.24398003832184631</v>
      </c>
      <c r="J6" s="8">
        <f>(generation!J6*1000)/(capacity!J6*8760)</f>
        <v>0.20467679794520549</v>
      </c>
      <c r="K6" s="8">
        <f>(generation!K6*1000)/(capacity!K6*8760)</f>
        <v>0.84531963470319638</v>
      </c>
      <c r="L6" s="8">
        <f>(generation!L6*1000)/(capacity!L6*8760)</f>
        <v>0.70615605790901825</v>
      </c>
      <c r="M6" s="8">
        <f>(generation!M6*1000)/(capacity!M6*8760)</f>
        <v>0.78423997677303559</v>
      </c>
      <c r="N6" s="30">
        <f t="shared" si="0"/>
        <v>0.46983689373513082</v>
      </c>
      <c r="O6" s="30">
        <f t="shared" si="1"/>
        <v>0.33117504501224138</v>
      </c>
    </row>
    <row r="7" spans="1:15" x14ac:dyDescent="0.45">
      <c r="A7">
        <v>2028</v>
      </c>
      <c r="B7" s="8">
        <v>0.78362903569706965</v>
      </c>
      <c r="C7" s="8">
        <v>0.46027000344529417</v>
      </c>
      <c r="D7" s="8">
        <v>0.31325041546070403</v>
      </c>
      <c r="E7" s="8">
        <v>9.1761391236762857E-2</v>
      </c>
      <c r="F7" s="8">
        <v>0.25124533001245331</v>
      </c>
      <c r="G7" s="8">
        <f>(generation!G7*1000)/(capacity!G7*8760)</f>
        <v>0.1465397395903974</v>
      </c>
      <c r="H7" s="8">
        <f>(generation!H7*1000)/(capacity!H7*8760)</f>
        <v>0.20502307773904763</v>
      </c>
      <c r="I7" s="8">
        <f>(generation!I7*1000)/(capacity!I7*8760)</f>
        <v>0.24434884335257934</v>
      </c>
      <c r="J7" s="8">
        <f>(generation!J7*1000)/(capacity!J7*8760)</f>
        <v>0.2037849600456621</v>
      </c>
      <c r="K7" s="8">
        <f>(generation!K7*1000)/(capacity!K7*8760)</f>
        <v>0.84531963470319638</v>
      </c>
      <c r="L7" s="8">
        <f>(generation!L7*1000)/(capacity!L7*8760)</f>
        <v>0.71162267409340418</v>
      </c>
      <c r="M7" s="8">
        <f>(generation!M7*1000)/(capacity!M7*8760)</f>
        <v>0.78654947607358727</v>
      </c>
      <c r="N7" s="30">
        <f t="shared" si="0"/>
        <v>0.46027000344529417</v>
      </c>
      <c r="O7" s="30">
        <f t="shared" si="1"/>
        <v>0.31325041546070403</v>
      </c>
    </row>
    <row r="8" spans="1:15" x14ac:dyDescent="0.45">
      <c r="A8">
        <v>2029</v>
      </c>
      <c r="B8" s="8">
        <v>0.79017289423696291</v>
      </c>
      <c r="C8" s="8">
        <v>0.45070311315545752</v>
      </c>
      <c r="D8" s="8">
        <v>0.29532578590916669</v>
      </c>
      <c r="E8" s="8">
        <v>9.1761391236762857E-2</v>
      </c>
      <c r="F8" s="8">
        <v>0.25124533001245331</v>
      </c>
      <c r="G8" s="8">
        <f>(generation!G8*1000)/(capacity!G8*8760)</f>
        <v>0.14513611929946246</v>
      </c>
      <c r="H8" s="8">
        <f>(generation!H8*1000)/(capacity!H8*8760)</f>
        <v>0.21771153833591367</v>
      </c>
      <c r="I8" s="8">
        <f>(generation!I8*1000)/(capacity!I8*8760)</f>
        <v>0.24371795949239433</v>
      </c>
      <c r="J8" s="8">
        <f>(generation!J8*1000)/(capacity!J8*8760)</f>
        <v>0.2037849600456621</v>
      </c>
      <c r="K8" s="8">
        <f>(generation!K8*1000)/(capacity!K8*8760)</f>
        <v>0.84531963470319638</v>
      </c>
      <c r="L8" s="8">
        <f>(generation!L8*1000)/(capacity!L8*8760)</f>
        <v>0.71265561982361625</v>
      </c>
      <c r="M8" s="8">
        <f>(generation!M8*1000)/(capacity!M8*8760)</f>
        <v>0.78423997677303559</v>
      </c>
      <c r="N8" s="30">
        <f t="shared" si="0"/>
        <v>0.45070311315545752</v>
      </c>
      <c r="O8" s="30">
        <f t="shared" si="1"/>
        <v>0.29532578590916669</v>
      </c>
    </row>
    <row r="9" spans="1:15" x14ac:dyDescent="0.45">
      <c r="A9">
        <v>2030</v>
      </c>
      <c r="B9" s="8">
        <f>(generation!B9*1000)/(capacity!B9*8760)</f>
        <v>0.79671675277685616</v>
      </c>
      <c r="C9" s="8">
        <f>(generation!C9*1000)/(capacity!C9*8760)</f>
        <v>0.44113622286562093</v>
      </c>
      <c r="D9" s="8">
        <f>(generation!D9*1000)/(capacity!D9*8760)</f>
        <v>0.2774011563576293</v>
      </c>
      <c r="E9" s="8">
        <f>(generation!E9*1000)/(capacity!E9*8760)</f>
        <v>9.1761391236762857E-2</v>
      </c>
      <c r="F9" s="8">
        <f>(generation!F9*1000)/(capacity!F9*8760)</f>
        <v>0.25124533001245331</v>
      </c>
      <c r="G9" s="8">
        <f>(generation!G9*1000)/(capacity!G9*8760)</f>
        <v>0.14464820543035303</v>
      </c>
      <c r="H9" s="8">
        <f>(generation!H9*1000)/(capacity!H9*8760)</f>
        <v>0.23000804410059858</v>
      </c>
      <c r="I9" s="8">
        <f>(generation!I9*1000)/(capacity!I9*8760)</f>
        <v>0.24373532619747473</v>
      </c>
      <c r="J9" s="8">
        <f>(generation!J9*1000)/(capacity!J9*8760)</f>
        <v>0.2037849600456621</v>
      </c>
      <c r="K9" s="8">
        <f>(generation!K9*1000)/(capacity!K9*8760)</f>
        <v>0.84531963470319638</v>
      </c>
      <c r="L9" s="8">
        <f>(generation!L9*1000)/(capacity!L9*8760)</f>
        <v>0.71513984578508516</v>
      </c>
      <c r="M9" s="8">
        <f>(generation!M9*1000)/(capacity!M9*8760)</f>
        <v>0.78423997677303559</v>
      </c>
      <c r="N9" s="30">
        <f t="shared" si="0"/>
        <v>0.44113622286562093</v>
      </c>
      <c r="O9" s="30">
        <f t="shared" si="1"/>
        <v>0.2774011563576293</v>
      </c>
    </row>
    <row r="10" spans="1:15" x14ac:dyDescent="0.45">
      <c r="A10">
        <v>2031</v>
      </c>
      <c r="B10" s="8">
        <v>0.80239338461350085</v>
      </c>
      <c r="C10" s="8">
        <v>0.43494124712648541</v>
      </c>
      <c r="D10" s="8">
        <v>0.24951611364714391</v>
      </c>
      <c r="E10" s="8">
        <v>9.1761391236762843E-2</v>
      </c>
      <c r="F10" s="8">
        <v>0.25124533001245331</v>
      </c>
      <c r="G10" s="8">
        <f>(generation!G10*1000)/(capacity!G10*8760)</f>
        <v>0.14469694881618478</v>
      </c>
      <c r="H10" s="8">
        <f>(generation!H10*1000)/(capacity!H10*8760)</f>
        <v>0.24774118332847567</v>
      </c>
      <c r="I10" s="8">
        <f>(generation!I10*1000)/(capacity!I10*8760)</f>
        <v>0.24303471047317579</v>
      </c>
      <c r="J10" s="8">
        <f>(generation!J10*1000)/(capacity!J10*8760)</f>
        <v>0.20467679794520549</v>
      </c>
      <c r="K10" s="8">
        <f>(generation!K10*1000)/(capacity!K10*8760)</f>
        <v>0.84531963470319638</v>
      </c>
      <c r="L10" s="8">
        <f>(generation!L10*1000)/(capacity!L10*8760)</f>
        <v>0.72366048526775062</v>
      </c>
      <c r="M10" s="8">
        <f>(generation!M10*1000)/(capacity!M10*8760)</f>
        <v>0.78423997677303559</v>
      </c>
      <c r="N10" s="30">
        <f t="shared" si="0"/>
        <v>0.43494124712648541</v>
      </c>
      <c r="O10" s="30">
        <f t="shared" si="1"/>
        <v>0.24951611364714391</v>
      </c>
    </row>
    <row r="11" spans="1:15" x14ac:dyDescent="0.45">
      <c r="A11">
        <v>2032</v>
      </c>
      <c r="B11" s="8">
        <v>0.80807001645014553</v>
      </c>
      <c r="C11" s="8">
        <v>0.42874627138734983</v>
      </c>
      <c r="D11" s="8">
        <v>0.22163107093665854</v>
      </c>
      <c r="E11" s="8">
        <v>9.1761391236762857E-2</v>
      </c>
      <c r="F11" s="8">
        <v>0.25124533001245331</v>
      </c>
      <c r="G11" s="8">
        <f>(generation!G11*1000)/(capacity!G11*8760)</f>
        <v>0.14564181578061475</v>
      </c>
      <c r="H11" s="8">
        <f>(generation!H11*1000)/(capacity!H11*8760)</f>
        <v>0.25632722331780716</v>
      </c>
      <c r="I11" s="8">
        <f>(generation!I11*1000)/(capacity!I11*8760)</f>
        <v>0.24376261082409006</v>
      </c>
      <c r="J11" s="8">
        <f>(generation!J11*1000)/(capacity!J11*8760)</f>
        <v>0.2037849600456621</v>
      </c>
      <c r="K11" s="8">
        <f>(generation!K11*1000)/(capacity!K11*8760)</f>
        <v>0.84531963470319638</v>
      </c>
      <c r="L11" s="8">
        <f>(generation!L11*1000)/(capacity!L11*8760)</f>
        <v>0.72671224857376104</v>
      </c>
      <c r="M11" s="8">
        <f>(generation!M11*1000)/(capacity!M11*8760)</f>
        <v>0.78654947607358727</v>
      </c>
      <c r="N11" s="30">
        <f t="shared" si="0"/>
        <v>0.42874627138734983</v>
      </c>
      <c r="O11" s="30">
        <f t="shared" si="1"/>
        <v>0.22163107093665854</v>
      </c>
    </row>
    <row r="12" spans="1:15" x14ac:dyDescent="0.45">
      <c r="A12">
        <v>2033</v>
      </c>
      <c r="B12" s="8">
        <v>0.81374664828679033</v>
      </c>
      <c r="C12" s="8">
        <v>0.42255129564821425</v>
      </c>
      <c r="D12" s="8">
        <v>0.19374602822617315</v>
      </c>
      <c r="E12" s="8">
        <v>9.1761391236762857E-2</v>
      </c>
      <c r="F12" s="8">
        <v>0.25124533001245331</v>
      </c>
      <c r="G12" s="8">
        <f>(generation!G12*1000)/(capacity!G12*8760)</f>
        <v>0.14531902424730789</v>
      </c>
      <c r="H12" s="8">
        <f>(generation!H12*1000)/(capacity!H12*8760)</f>
        <v>0.26202242128307729</v>
      </c>
      <c r="I12" s="8">
        <f>(generation!I12*1000)/(capacity!I12*8760)</f>
        <v>0.24320751427354445</v>
      </c>
      <c r="J12" s="8">
        <f>(generation!J12*1000)/(capacity!J12*8760)</f>
        <v>0.2037849600456621</v>
      </c>
      <c r="K12" s="8">
        <f>(generation!K12*1000)/(capacity!K12*8760)</f>
        <v>0.84531963470319638</v>
      </c>
      <c r="L12" s="8">
        <f>(generation!L12*1000)/(capacity!L12*8760)</f>
        <v>0.72572572572572569</v>
      </c>
      <c r="M12" s="8">
        <f>(generation!M12*1000)/(capacity!M12*8760)</f>
        <v>0.78423997677303559</v>
      </c>
      <c r="N12" s="30">
        <f t="shared" si="0"/>
        <v>0.42255129564821425</v>
      </c>
      <c r="O12" s="30">
        <f t="shared" si="1"/>
        <v>0.19374602822617315</v>
      </c>
    </row>
    <row r="13" spans="1:15" x14ac:dyDescent="0.45">
      <c r="A13">
        <v>2034</v>
      </c>
      <c r="B13" s="8">
        <v>0.81942328012343502</v>
      </c>
      <c r="C13" s="8">
        <v>0.41635631990907873</v>
      </c>
      <c r="D13" s="8">
        <v>0.16586098551568779</v>
      </c>
      <c r="E13" s="8">
        <v>9.1761391236762857E-2</v>
      </c>
      <c r="F13" s="8">
        <v>0.25124533001245331</v>
      </c>
      <c r="G13" s="8">
        <f>(generation!G13*1000)/(capacity!G13*8760)</f>
        <v>0.14363926170620711</v>
      </c>
      <c r="H13" s="8">
        <f>(generation!H13*1000)/(capacity!H13*8760)</f>
        <v>0.25931234489568927</v>
      </c>
      <c r="I13" s="8">
        <f>(generation!I13*1000)/(capacity!I13*8760)</f>
        <v>0.2437752873827026</v>
      </c>
      <c r="J13" s="8">
        <f>(generation!J13*1000)/(capacity!J13*8760)</f>
        <v>0.2037849600456621</v>
      </c>
      <c r="K13" s="8">
        <f>(generation!K13*1000)/(capacity!K13*8760)</f>
        <v>0.84531963470319638</v>
      </c>
      <c r="L13" s="8">
        <f>(generation!L13*1000)/(capacity!L13*8760)</f>
        <v>0.7266106881526655</v>
      </c>
      <c r="M13" s="8">
        <f>(generation!M13*1000)/(capacity!M13*8760)</f>
        <v>0.78423997677303559</v>
      </c>
      <c r="N13" s="30">
        <f t="shared" si="0"/>
        <v>0.41635631990907873</v>
      </c>
      <c r="O13" s="30">
        <f t="shared" si="1"/>
        <v>0.16586098551568779</v>
      </c>
    </row>
    <row r="14" spans="1:15" x14ac:dyDescent="0.45">
      <c r="A14">
        <v>2035</v>
      </c>
      <c r="B14" s="8">
        <v>0.8250999119600797</v>
      </c>
      <c r="C14" s="8">
        <v>0.41016134416994315</v>
      </c>
      <c r="D14" s="8">
        <v>0.13797594280520242</v>
      </c>
      <c r="E14" s="8">
        <v>9.1761391236762857E-2</v>
      </c>
      <c r="F14" s="8">
        <v>0.25124533001245331</v>
      </c>
      <c r="G14" s="8">
        <f>(generation!G14*1000)/(capacity!G14*8760)</f>
        <v>0.14268858447488583</v>
      </c>
      <c r="H14" s="8">
        <f>(generation!H14*1000)/(capacity!H14*8760)</f>
        <v>0.25971121036622286</v>
      </c>
      <c r="I14" s="8">
        <f>(generation!I14*1000)/(capacity!I14*8760)</f>
        <v>0.24379101524018612</v>
      </c>
      <c r="J14" s="8">
        <f>(generation!J14*1000)/(capacity!J14*8760)</f>
        <v>0.2037849600456621</v>
      </c>
      <c r="K14" s="8">
        <f>(generation!K14*1000)/(capacity!K14*8760)</f>
        <v>0.84531963470319638</v>
      </c>
      <c r="L14" s="8">
        <f>(generation!L14*1000)/(capacity!L14*8760)</f>
        <v>0.71195520424748937</v>
      </c>
      <c r="M14" s="8">
        <f>(generation!M14*1000)/(capacity!M14*8760)</f>
        <v>0.78423997677303559</v>
      </c>
      <c r="N14" s="30">
        <f t="shared" si="0"/>
        <v>0.41016134416994315</v>
      </c>
      <c r="O14" s="30">
        <f t="shared" si="1"/>
        <v>0.13797594280520242</v>
      </c>
    </row>
    <row r="15" spans="1:15" x14ac:dyDescent="0.45">
      <c r="A15">
        <v>2036</v>
      </c>
      <c r="B15" s="8">
        <f>(generation!B15*1000)/(capacity!B15*8760)</f>
        <v>0.83077654379672439</v>
      </c>
      <c r="C15" s="8">
        <f>(generation!C15*1000)/(capacity!C15*8760)</f>
        <v>0.40396636843080763</v>
      </c>
      <c r="D15" s="8">
        <f>(generation!D15*1000)/(capacity!D15*8760)</f>
        <v>0.11009090009471707</v>
      </c>
      <c r="E15" s="8">
        <f>(generation!E15*1000)/(capacity!E15*8760)</f>
        <v>9.1761391236762871E-2</v>
      </c>
      <c r="F15" s="8">
        <f>(generation!F15*1000)/(capacity!F15*8760)</f>
        <v>0.25124533001245331</v>
      </c>
      <c r="G15" s="8">
        <f>(generation!G15*1000)/(capacity!G15*8760)</f>
        <v>0.14279831529784628</v>
      </c>
      <c r="H15" s="8">
        <f>(generation!H15*1000)/(capacity!H15*8760)</f>
        <v>0.25879744547277583</v>
      </c>
      <c r="I15" s="8">
        <f>(generation!I15*1000)/(capacity!I15*8760)</f>
        <v>0.24444987785548986</v>
      </c>
      <c r="J15" s="8">
        <f>(generation!J15*1000)/(capacity!J15*8760)</f>
        <v>0.2037849600456621</v>
      </c>
      <c r="K15" s="8">
        <f>(generation!K15*1000)/(capacity!K15*8760)</f>
        <v>0.8476027397260274</v>
      </c>
      <c r="L15" s="8">
        <f>(generation!L15*1000)/(capacity!L15*8760)</f>
        <v>0.69910330139184373</v>
      </c>
      <c r="M15" s="8">
        <f>(generation!M15*1000)/(capacity!M15*8760)</f>
        <v>0.78654947607358727</v>
      </c>
      <c r="N15" s="30">
        <f t="shared" si="0"/>
        <v>0.40396636843080763</v>
      </c>
      <c r="O15" s="30">
        <f t="shared" si="1"/>
        <v>0.11009090009471707</v>
      </c>
    </row>
    <row r="16" spans="1:15" x14ac:dyDescent="0.45">
      <c r="A16">
        <v>2037</v>
      </c>
      <c r="B16" s="8">
        <f>(generation!B16*1000)/(capacity!B16*8760)</f>
        <v>0.83077654379672439</v>
      </c>
      <c r="C16" s="8">
        <f>C15</f>
        <v>0.40396636843080763</v>
      </c>
      <c r="D16" s="8">
        <f>D15</f>
        <v>0.11009090009471707</v>
      </c>
      <c r="E16" s="8">
        <f>(generation!E16*1000)/(capacity!E16*8760)</f>
        <v>9.1761391236762871E-2</v>
      </c>
      <c r="F16" s="8">
        <f>(generation!F16*1000)/(capacity!F16*8760)</f>
        <v>0.25124533001245331</v>
      </c>
      <c r="G16" s="8">
        <v>0.15</v>
      </c>
      <c r="H16" s="8" cm="1">
        <f t="array" ref="H16">TREND($H$2:$H$15,$A$2:$A$15,A16)</f>
        <v>0.27418029068497241</v>
      </c>
      <c r="I16" s="8">
        <f>(generation!I16*1000)/(capacity!I16*8760)</f>
        <v>0.24444987785548986</v>
      </c>
      <c r="J16" s="8">
        <f>(generation!J16*1000)/(capacity!J16*8760)</f>
        <v>0.2037849600456621</v>
      </c>
      <c r="K16" s="8">
        <f>(generation!K16*1000)/(capacity!K16*8760)</f>
        <v>0.8476027397260274</v>
      </c>
      <c r="L16" s="8">
        <f>(generation!L16*1000)/(capacity!L16*8760)</f>
        <v>0.69910330139184373</v>
      </c>
      <c r="M16" s="8">
        <f>(generation!M16*1000)/(capacity!M16*8760)</f>
        <v>0.78654947607358727</v>
      </c>
      <c r="N16" s="30">
        <f>N15</f>
        <v>0.40396636843080763</v>
      </c>
      <c r="O16" s="30">
        <f t="shared" ref="O16" si="2">O15</f>
        <v>0.11009090009471707</v>
      </c>
    </row>
    <row r="17" spans="1:15" x14ac:dyDescent="0.45">
      <c r="A17">
        <v>2038</v>
      </c>
      <c r="B17" s="8">
        <f>(generation!B17*1000)/(capacity!B17*8760)</f>
        <v>0.83077654379672439</v>
      </c>
      <c r="C17" s="8">
        <f t="shared" ref="C17:C29" si="3">C16</f>
        <v>0.40396636843080763</v>
      </c>
      <c r="D17" s="8">
        <f t="shared" ref="D17:D29" si="4">D16</f>
        <v>0.11009090009471707</v>
      </c>
      <c r="E17" s="8">
        <f>(generation!E17*1000)/(capacity!E17*8760)</f>
        <v>9.1761391236762871E-2</v>
      </c>
      <c r="F17" s="8">
        <f>(generation!F17*1000)/(capacity!F17*8760)</f>
        <v>0.25124533001245331</v>
      </c>
      <c r="G17" s="8">
        <v>0.155</v>
      </c>
      <c r="H17" s="8" cm="1">
        <f t="array" ref="H17">TREND($H$2:$H$15,$A$2:$A$15,A17)</f>
        <v>0.28010097378827759</v>
      </c>
      <c r="I17" s="8">
        <f>(generation!I17*1000)/(capacity!I17*8760)</f>
        <v>0.24444987785548986</v>
      </c>
      <c r="J17" s="8">
        <f>(generation!J17*1000)/(capacity!J17*8760)</f>
        <v>0.2037849600456621</v>
      </c>
      <c r="K17" s="8">
        <f>(generation!K17*1000)/(capacity!K17*8760)</f>
        <v>0.8476027397260274</v>
      </c>
      <c r="L17" s="8">
        <f>(generation!L17*1000)/(capacity!L17*8760)</f>
        <v>0.69910330139184373</v>
      </c>
      <c r="M17" s="8">
        <f>(generation!M17*1000)/(capacity!M17*8760)</f>
        <v>0.78654947607358727</v>
      </c>
      <c r="N17" s="30">
        <f t="shared" ref="N17:N29" si="5">N16</f>
        <v>0.40396636843080763</v>
      </c>
      <c r="O17" s="30">
        <f t="shared" ref="O17:O29" si="6">O16</f>
        <v>0.11009090009471707</v>
      </c>
    </row>
    <row r="18" spans="1:15" x14ac:dyDescent="0.45">
      <c r="A18">
        <v>2039</v>
      </c>
      <c r="B18" s="8">
        <f>(generation!B18*1000)/(capacity!B18*8760)</f>
        <v>0.83077654379672439</v>
      </c>
      <c r="C18" s="8">
        <f t="shared" si="3"/>
        <v>0.40396636843080763</v>
      </c>
      <c r="D18" s="8">
        <f t="shared" si="4"/>
        <v>0.11009090009471707</v>
      </c>
      <c r="E18" s="8">
        <f>(generation!E18*1000)/(capacity!E18*8760)</f>
        <v>9.1761391236762871E-2</v>
      </c>
      <c r="F18" s="8">
        <f>(generation!F18*1000)/(capacity!F18*8760)</f>
        <v>0.25124533001245331</v>
      </c>
      <c r="G18" s="8">
        <v>0.16</v>
      </c>
      <c r="H18" s="8" cm="1">
        <f t="array" ref="H18">TREND($H$2:$H$15,$A$2:$A$15,A18)</f>
        <v>0.28602165689158277</v>
      </c>
      <c r="I18" s="8">
        <f>(generation!I18*1000)/(capacity!I18*8760)</f>
        <v>0.24444987785548986</v>
      </c>
      <c r="J18" s="8">
        <f>(generation!J18*1000)/(capacity!J18*8760)</f>
        <v>0.2037849600456621</v>
      </c>
      <c r="K18" s="8">
        <f>(generation!K18*1000)/(capacity!K18*8760)</f>
        <v>0.8476027397260274</v>
      </c>
      <c r="L18" s="8">
        <f>(generation!L18*1000)/(capacity!L18*8760)</f>
        <v>0.69910330139184373</v>
      </c>
      <c r="M18" s="8">
        <f>(generation!M18*1000)/(capacity!M18*8760)</f>
        <v>0.78654947607358727</v>
      </c>
      <c r="N18" s="30">
        <f t="shared" si="5"/>
        <v>0.40396636843080763</v>
      </c>
      <c r="O18" s="30">
        <f t="shared" si="6"/>
        <v>0.11009090009471707</v>
      </c>
    </row>
    <row r="19" spans="1:15" x14ac:dyDescent="0.45">
      <c r="A19">
        <v>2040</v>
      </c>
      <c r="B19" s="8">
        <f>(generation!B19*1000)/(capacity!B19*8760)</f>
        <v>0.83077654379672439</v>
      </c>
      <c r="C19" s="8">
        <f t="shared" si="3"/>
        <v>0.40396636843080763</v>
      </c>
      <c r="D19" s="8">
        <f t="shared" si="4"/>
        <v>0.11009090009471707</v>
      </c>
      <c r="E19" s="8">
        <f>(generation!E19*1000)/(capacity!E19*8760)</f>
        <v>9.1761391236762871E-2</v>
      </c>
      <c r="F19" s="8">
        <f>(generation!F19*1000)/(capacity!F19*8760)</f>
        <v>0.25124533001245331</v>
      </c>
      <c r="G19" s="8">
        <v>0.16500000000000001</v>
      </c>
      <c r="H19" s="8" cm="1">
        <f t="array" ref="H19">TREND($H$2:$H$15,$A$2:$A$15,A19)</f>
        <v>0.29194233999488972</v>
      </c>
      <c r="I19" s="8">
        <f>(generation!I19*1000)/(capacity!I19*8760)</f>
        <v>0.24444987785548986</v>
      </c>
      <c r="J19" s="8">
        <f>(generation!J19*1000)/(capacity!J19*8760)</f>
        <v>0.2037849600456621</v>
      </c>
      <c r="K19" s="8">
        <f>(generation!K19*1000)/(capacity!K19*8760)</f>
        <v>0.8476027397260274</v>
      </c>
      <c r="L19" s="8">
        <f>(generation!L19*1000)/(capacity!L19*8760)</f>
        <v>0.69910330139184373</v>
      </c>
      <c r="M19" s="8">
        <f>(generation!M19*1000)/(capacity!M19*8760)</f>
        <v>0.78654947607358727</v>
      </c>
      <c r="N19" s="30">
        <f t="shared" si="5"/>
        <v>0.40396636843080763</v>
      </c>
      <c r="O19" s="30">
        <f t="shared" si="6"/>
        <v>0.11009090009471707</v>
      </c>
    </row>
    <row r="20" spans="1:15" x14ac:dyDescent="0.45">
      <c r="A20">
        <v>2041</v>
      </c>
      <c r="B20" s="8">
        <f>(generation!B20*1000)/(capacity!B20*8760)</f>
        <v>0.83077654379672439</v>
      </c>
      <c r="C20" s="8">
        <f t="shared" si="3"/>
        <v>0.40396636843080763</v>
      </c>
      <c r="D20" s="8">
        <f t="shared" si="4"/>
        <v>0.11009090009471707</v>
      </c>
      <c r="E20" s="8">
        <f>(generation!E20*1000)/(capacity!E20*8760)</f>
        <v>9.1761391236762871E-2</v>
      </c>
      <c r="F20" s="8">
        <f>(generation!F20*1000)/(capacity!F20*8760)</f>
        <v>0.25124533001245331</v>
      </c>
      <c r="G20" s="8">
        <v>0.17</v>
      </c>
      <c r="H20" s="8" cm="1">
        <f t="array" ref="H20">TREND($H$2:$H$15,$A$2:$A$15,A20)</f>
        <v>0.2978630230981949</v>
      </c>
      <c r="I20" s="8">
        <f>(generation!I20*1000)/(capacity!I20*8760)</f>
        <v>0.24444987785548986</v>
      </c>
      <c r="J20" s="8">
        <f>(generation!J20*1000)/(capacity!J20*8760)</f>
        <v>0.2037849600456621</v>
      </c>
      <c r="K20" s="8">
        <f>(generation!K20*1000)/(capacity!K20*8760)</f>
        <v>0.8476027397260274</v>
      </c>
      <c r="L20" s="8">
        <f>(generation!L20*1000)/(capacity!L20*8760)</f>
        <v>0.69910330139184373</v>
      </c>
      <c r="M20" s="8">
        <f>(generation!M20*1000)/(capacity!M20*8760)</f>
        <v>0.78654947607358727</v>
      </c>
      <c r="N20" s="30">
        <f t="shared" si="5"/>
        <v>0.40396636843080763</v>
      </c>
      <c r="O20" s="30">
        <f t="shared" si="6"/>
        <v>0.11009090009471707</v>
      </c>
    </row>
    <row r="21" spans="1:15" x14ac:dyDescent="0.45">
      <c r="A21">
        <v>2042</v>
      </c>
      <c r="B21" s="8">
        <f>(generation!B21*1000)/(capacity!B21*8760)</f>
        <v>0.83077654379672439</v>
      </c>
      <c r="C21" s="8">
        <f t="shared" si="3"/>
        <v>0.40396636843080763</v>
      </c>
      <c r="D21" s="8">
        <f t="shared" si="4"/>
        <v>0.11009090009471707</v>
      </c>
      <c r="E21" s="8">
        <f>(generation!E21*1000)/(capacity!E21*8760)</f>
        <v>9.1761391236762871E-2</v>
      </c>
      <c r="F21" s="8">
        <f>(generation!F21*1000)/(capacity!F21*8760)</f>
        <v>0.25124533001245331</v>
      </c>
      <c r="G21" s="8">
        <v>0.17499999999999999</v>
      </c>
      <c r="H21" s="8" cm="1">
        <f t="array" ref="H21">TREND($H$2:$H$15,$A$2:$A$15,A21)</f>
        <v>0.30378370620150186</v>
      </c>
      <c r="I21" s="8">
        <f>(generation!I21*1000)/(capacity!I21*8760)</f>
        <v>0.24444987785548986</v>
      </c>
      <c r="J21" s="8">
        <f>(generation!J21*1000)/(capacity!J21*8760)</f>
        <v>0.2037849600456621</v>
      </c>
      <c r="K21" s="8">
        <f>(generation!K21*1000)/(capacity!K21*8760)</f>
        <v>0.8476027397260274</v>
      </c>
      <c r="L21" s="8">
        <f>(generation!L21*1000)/(capacity!L21*8760)</f>
        <v>0.69910330139184373</v>
      </c>
      <c r="M21" s="8">
        <f>(generation!M21*1000)/(capacity!M21*8760)</f>
        <v>0.78654947607358727</v>
      </c>
      <c r="N21" s="30">
        <f t="shared" si="5"/>
        <v>0.40396636843080763</v>
      </c>
      <c r="O21" s="30">
        <f t="shared" si="6"/>
        <v>0.11009090009471707</v>
      </c>
    </row>
    <row r="22" spans="1:15" x14ac:dyDescent="0.45">
      <c r="A22">
        <v>2043</v>
      </c>
      <c r="B22" s="8">
        <f>(generation!B22*1000)/(capacity!B22*8760)</f>
        <v>0.83077654379672439</v>
      </c>
      <c r="C22" s="8">
        <f t="shared" si="3"/>
        <v>0.40396636843080763</v>
      </c>
      <c r="D22" s="8">
        <f t="shared" si="4"/>
        <v>0.11009090009471707</v>
      </c>
      <c r="E22" s="8">
        <f>(generation!E22*1000)/(capacity!E22*8760)</f>
        <v>9.1761391236762871E-2</v>
      </c>
      <c r="F22" s="8">
        <f>(generation!F22*1000)/(capacity!F22*8760)</f>
        <v>0.25124533001245331</v>
      </c>
      <c r="G22" s="8">
        <v>0.18</v>
      </c>
      <c r="H22" s="8" cm="1">
        <f t="array" ref="H22">TREND($H$2:$H$15,$A$2:$A$15,A22)</f>
        <v>0.30970438930480704</v>
      </c>
      <c r="I22" s="8">
        <f>(generation!I22*1000)/(capacity!I22*8760)</f>
        <v>0.24444987785548986</v>
      </c>
      <c r="J22" s="8">
        <f>(generation!J22*1000)/(capacity!J22*8760)</f>
        <v>0.2037849600456621</v>
      </c>
      <c r="K22" s="8">
        <f>(generation!K22*1000)/(capacity!K22*8760)</f>
        <v>0.8476027397260274</v>
      </c>
      <c r="L22" s="8">
        <f>(generation!L22*1000)/(capacity!L22*8760)</f>
        <v>0.69910330139184373</v>
      </c>
      <c r="M22" s="8">
        <f>(generation!M22*1000)/(capacity!M22*8760)</f>
        <v>0.78654947607358727</v>
      </c>
      <c r="N22" s="30">
        <f t="shared" si="5"/>
        <v>0.40396636843080763</v>
      </c>
      <c r="O22" s="30">
        <f t="shared" si="6"/>
        <v>0.11009090009471707</v>
      </c>
    </row>
    <row r="23" spans="1:15" x14ac:dyDescent="0.45">
      <c r="A23">
        <v>2044</v>
      </c>
      <c r="B23" s="8">
        <f>(generation!B23*1000)/(capacity!B23*8760)</f>
        <v>0.83077654379672439</v>
      </c>
      <c r="C23" s="8">
        <f t="shared" si="3"/>
        <v>0.40396636843080763</v>
      </c>
      <c r="D23" s="8">
        <f t="shared" si="4"/>
        <v>0.11009090009471707</v>
      </c>
      <c r="E23" s="8">
        <f>(generation!E23*1000)/(capacity!E23*8760)</f>
        <v>9.1761391236762871E-2</v>
      </c>
      <c r="F23" s="8">
        <f>(generation!F23*1000)/(capacity!F23*8760)</f>
        <v>0.25124533001245331</v>
      </c>
      <c r="G23" s="8">
        <v>0.185</v>
      </c>
      <c r="H23" s="8" cm="1">
        <f t="array" ref="H23">TREND($H$2:$H$15,$A$2:$A$15,A23)</f>
        <v>0.31562507240811222</v>
      </c>
      <c r="I23" s="8">
        <f>(generation!I23*1000)/(capacity!I23*8760)</f>
        <v>0.24444987785548986</v>
      </c>
      <c r="J23" s="8">
        <f>(generation!J23*1000)/(capacity!J23*8760)</f>
        <v>0.2037849600456621</v>
      </c>
      <c r="K23" s="8">
        <f>(generation!K23*1000)/(capacity!K23*8760)</f>
        <v>0.8476027397260274</v>
      </c>
      <c r="L23" s="8">
        <f>(generation!L23*1000)/(capacity!L23*8760)</f>
        <v>0.69910330139184373</v>
      </c>
      <c r="M23" s="8">
        <f>(generation!M23*1000)/(capacity!M23*8760)</f>
        <v>0.78654947607358727</v>
      </c>
      <c r="N23" s="30">
        <f t="shared" si="5"/>
        <v>0.40396636843080763</v>
      </c>
      <c r="O23" s="30">
        <f t="shared" si="6"/>
        <v>0.11009090009471707</v>
      </c>
    </row>
    <row r="24" spans="1:15" x14ac:dyDescent="0.45">
      <c r="A24">
        <v>2045</v>
      </c>
      <c r="B24" s="8">
        <f>(generation!B24*1000)/(capacity!B24*8760)</f>
        <v>0.83077654379672439</v>
      </c>
      <c r="C24" s="8">
        <f t="shared" si="3"/>
        <v>0.40396636843080763</v>
      </c>
      <c r="D24" s="8">
        <f t="shared" si="4"/>
        <v>0.11009090009471707</v>
      </c>
      <c r="E24" s="8">
        <f>(generation!E24*1000)/(capacity!E24*8760)</f>
        <v>9.1761391236762871E-2</v>
      </c>
      <c r="F24" s="8">
        <f>(generation!F24*1000)/(capacity!F24*8760)</f>
        <v>0.25124533001245331</v>
      </c>
      <c r="G24" s="8">
        <v>0.19</v>
      </c>
      <c r="H24" s="8" cm="1">
        <f t="array" ref="H24">TREND($H$2:$H$15,$A$2:$A$15,A24)</f>
        <v>0.32154575551141917</v>
      </c>
      <c r="I24" s="8">
        <f>(generation!I24*1000)/(capacity!I24*8760)</f>
        <v>0.24444987785548986</v>
      </c>
      <c r="J24" s="8">
        <f>(generation!J24*1000)/(capacity!J24*8760)</f>
        <v>0.2037849600456621</v>
      </c>
      <c r="K24" s="8">
        <f>(generation!K24*1000)/(capacity!K24*8760)</f>
        <v>0.8476027397260274</v>
      </c>
      <c r="L24" s="8">
        <f>(generation!L24*1000)/(capacity!L24*8760)</f>
        <v>0.69910330139184373</v>
      </c>
      <c r="M24" s="8">
        <f>(generation!M24*1000)/(capacity!M24*8760)</f>
        <v>0.78654947607358727</v>
      </c>
      <c r="N24" s="30">
        <f t="shared" si="5"/>
        <v>0.40396636843080763</v>
      </c>
      <c r="O24" s="30">
        <f t="shared" si="6"/>
        <v>0.11009090009471707</v>
      </c>
    </row>
    <row r="25" spans="1:15" x14ac:dyDescent="0.45">
      <c r="A25">
        <v>2046</v>
      </c>
      <c r="B25" s="8">
        <f>(generation!B25*1000)/(capacity!B25*8760)</f>
        <v>0.83077654379672439</v>
      </c>
      <c r="C25" s="8">
        <f t="shared" si="3"/>
        <v>0.40396636843080763</v>
      </c>
      <c r="D25" s="8">
        <f t="shared" si="4"/>
        <v>0.11009090009471707</v>
      </c>
      <c r="E25" s="8">
        <f>(generation!E25*1000)/(capacity!E25*8760)</f>
        <v>9.1761391236762871E-2</v>
      </c>
      <c r="F25" s="8">
        <f>(generation!F25*1000)/(capacity!F25*8760)</f>
        <v>0.25124533001245331</v>
      </c>
      <c r="G25" s="8">
        <v>0.19500000000000001</v>
      </c>
      <c r="H25" s="8" cm="1">
        <f t="array" ref="H25">TREND($H$2:$H$15,$A$2:$A$15,A25)</f>
        <v>0.32746643861472435</v>
      </c>
      <c r="I25" s="8">
        <f>(generation!I25*1000)/(capacity!I25*8760)</f>
        <v>0.24444987785548986</v>
      </c>
      <c r="J25" s="8">
        <f>(generation!J25*1000)/(capacity!J25*8760)</f>
        <v>0.2037849600456621</v>
      </c>
      <c r="K25" s="8">
        <f>(generation!K25*1000)/(capacity!K25*8760)</f>
        <v>0.8476027397260274</v>
      </c>
      <c r="L25" s="8">
        <f>(generation!L25*1000)/(capacity!L25*8760)</f>
        <v>0.69910330139184373</v>
      </c>
      <c r="M25" s="8">
        <f>(generation!M25*1000)/(capacity!M25*8760)</f>
        <v>0.78654947607358727</v>
      </c>
      <c r="N25" s="30">
        <f t="shared" si="5"/>
        <v>0.40396636843080763</v>
      </c>
      <c r="O25" s="30">
        <f t="shared" si="6"/>
        <v>0.11009090009471707</v>
      </c>
    </row>
    <row r="26" spans="1:15" x14ac:dyDescent="0.45">
      <c r="A26">
        <v>2047</v>
      </c>
      <c r="B26" s="8">
        <f>(generation!B26*1000)/(capacity!B26*8760)</f>
        <v>0.83077654379672439</v>
      </c>
      <c r="C26" s="8">
        <f t="shared" si="3"/>
        <v>0.40396636843080763</v>
      </c>
      <c r="D26" s="8">
        <f t="shared" si="4"/>
        <v>0.11009090009471707</v>
      </c>
      <c r="E26" s="8">
        <f>(generation!E26*1000)/(capacity!E26*8760)</f>
        <v>9.1761391236762871E-2</v>
      </c>
      <c r="F26" s="8">
        <f>(generation!F26*1000)/(capacity!F26*8760)</f>
        <v>0.25124533001245331</v>
      </c>
      <c r="G26" s="8">
        <v>0.2</v>
      </c>
      <c r="H26" s="8" cm="1">
        <f t="array" ref="H26">TREND($H$2:$H$15,$A$2:$A$15,A26)</f>
        <v>0.33338712171803131</v>
      </c>
      <c r="I26" s="8">
        <f>(generation!I26*1000)/(capacity!I26*8760)</f>
        <v>0.24444987785548986</v>
      </c>
      <c r="J26" s="8">
        <f>(generation!J26*1000)/(capacity!J26*8760)</f>
        <v>0.2037849600456621</v>
      </c>
      <c r="K26" s="8">
        <f>(generation!K26*1000)/(capacity!K26*8760)</f>
        <v>0.8476027397260274</v>
      </c>
      <c r="L26" s="8">
        <f>(generation!L26*1000)/(capacity!L26*8760)</f>
        <v>0.69910330139184373</v>
      </c>
      <c r="M26" s="8">
        <f>(generation!M26*1000)/(capacity!M26*8760)</f>
        <v>0.78654947607358727</v>
      </c>
      <c r="N26" s="30">
        <f t="shared" si="5"/>
        <v>0.40396636843080763</v>
      </c>
      <c r="O26" s="30">
        <f t="shared" si="6"/>
        <v>0.11009090009471707</v>
      </c>
    </row>
    <row r="27" spans="1:15" x14ac:dyDescent="0.45">
      <c r="A27">
        <v>2048</v>
      </c>
      <c r="B27" s="8">
        <f>(generation!B27*1000)/(capacity!B27*8760)</f>
        <v>0.83077654379672439</v>
      </c>
      <c r="C27" s="8">
        <f t="shared" si="3"/>
        <v>0.40396636843080763</v>
      </c>
      <c r="D27" s="8">
        <f t="shared" si="4"/>
        <v>0.11009090009471707</v>
      </c>
      <c r="E27" s="8">
        <f>(generation!E27*1000)/(capacity!E27*8760)</f>
        <v>9.1761391236762871E-2</v>
      </c>
      <c r="F27" s="8">
        <f>(generation!F27*1000)/(capacity!F27*8760)</f>
        <v>0.25124533001245331</v>
      </c>
      <c r="G27" s="8">
        <v>0.20499999999999999</v>
      </c>
      <c r="H27" s="8" cm="1">
        <f t="array" ref="H27">TREND($H$2:$H$15,$A$2:$A$15,A27)</f>
        <v>0.33930780482133649</v>
      </c>
      <c r="I27" s="8">
        <f>(generation!I27*1000)/(capacity!I27*8760)</f>
        <v>0.24444987785548986</v>
      </c>
      <c r="J27" s="8">
        <f>(generation!J27*1000)/(capacity!J27*8760)</f>
        <v>0.2037849600456621</v>
      </c>
      <c r="K27" s="8">
        <f>(generation!K27*1000)/(capacity!K27*8760)</f>
        <v>0.8476027397260274</v>
      </c>
      <c r="L27" s="8">
        <f>(generation!L27*1000)/(capacity!L27*8760)</f>
        <v>0.69910330139184373</v>
      </c>
      <c r="M27" s="8">
        <f>(generation!M27*1000)/(capacity!M27*8760)</f>
        <v>0.78654947607358727</v>
      </c>
      <c r="N27" s="30">
        <f t="shared" si="5"/>
        <v>0.40396636843080763</v>
      </c>
      <c r="O27" s="30">
        <f t="shared" si="6"/>
        <v>0.11009090009471707</v>
      </c>
    </row>
    <row r="28" spans="1:15" x14ac:dyDescent="0.45">
      <c r="A28">
        <v>2049</v>
      </c>
      <c r="B28" s="8">
        <f>(generation!B28*1000)/(capacity!B28*8760)</f>
        <v>0.83077654379672439</v>
      </c>
      <c r="C28" s="8">
        <f t="shared" si="3"/>
        <v>0.40396636843080763</v>
      </c>
      <c r="D28" s="8">
        <f t="shared" si="4"/>
        <v>0.11009090009471707</v>
      </c>
      <c r="E28" s="8">
        <f>(generation!E28*1000)/(capacity!E28*8760)</f>
        <v>9.1761391236762871E-2</v>
      </c>
      <c r="F28" s="8">
        <f>(generation!F28*1000)/(capacity!F28*8760)</f>
        <v>0.25124533001245331</v>
      </c>
      <c r="G28" s="8">
        <v>0.21</v>
      </c>
      <c r="H28" s="8" cm="1">
        <f t="array" ref="H28">TREND($H$2:$H$15,$A$2:$A$15,A28)</f>
        <v>0.34522848792464167</v>
      </c>
      <c r="I28" s="8">
        <f>(generation!I28*1000)/(capacity!I28*8760)</f>
        <v>0.24444987785548986</v>
      </c>
      <c r="J28" s="8">
        <f>(generation!J28*1000)/(capacity!J28*8760)</f>
        <v>0.2037849600456621</v>
      </c>
      <c r="K28" s="8">
        <f>(generation!K28*1000)/(capacity!K28*8760)</f>
        <v>0.8476027397260274</v>
      </c>
      <c r="L28" s="8">
        <f>(generation!L28*1000)/(capacity!L28*8760)</f>
        <v>0.69910330139184373</v>
      </c>
      <c r="M28" s="8">
        <f>(generation!M28*1000)/(capacity!M28*8760)</f>
        <v>0.78654947607358727</v>
      </c>
      <c r="N28" s="30">
        <f t="shared" si="5"/>
        <v>0.40396636843080763</v>
      </c>
      <c r="O28" s="30">
        <f t="shared" si="6"/>
        <v>0.11009090009471707</v>
      </c>
    </row>
    <row r="29" spans="1:15" x14ac:dyDescent="0.45">
      <c r="A29">
        <v>2050</v>
      </c>
      <c r="B29" s="8">
        <f>(generation!B29*1000)/(capacity!B29*8760)</f>
        <v>0.83077654379672439</v>
      </c>
      <c r="C29" s="8">
        <f t="shared" si="3"/>
        <v>0.40396636843080763</v>
      </c>
      <c r="D29" s="8">
        <f t="shared" si="4"/>
        <v>0.11009090009471707</v>
      </c>
      <c r="E29" s="8">
        <f>(generation!E29*1000)/(capacity!E29*8760)</f>
        <v>9.1761391236762871E-2</v>
      </c>
      <c r="F29" s="8">
        <f>(generation!F29*1000)/(capacity!F29*8760)</f>
        <v>0.25124533001245331</v>
      </c>
      <c r="G29" s="8">
        <v>0.215</v>
      </c>
      <c r="H29" s="8" cm="1">
        <f t="array" ref="H29">TREND($H$2:$H$15,$A$2:$A$15,A29)</f>
        <v>0.35114917102794863</v>
      </c>
      <c r="I29" s="8">
        <f>(generation!I29*1000)/(capacity!I29*8760)</f>
        <v>0.24444987785548986</v>
      </c>
      <c r="J29" s="8">
        <f>(generation!J29*1000)/(capacity!J29*8760)</f>
        <v>0.2037849600456621</v>
      </c>
      <c r="K29" s="8">
        <f>(generation!K29*1000)/(capacity!K29*8760)</f>
        <v>0.8476027397260274</v>
      </c>
      <c r="L29" s="8">
        <f>(generation!L29*1000)/(capacity!L29*8760)</f>
        <v>0.69910330139184373</v>
      </c>
      <c r="M29" s="8">
        <f>(generation!M29*1000)/(capacity!M29*8760)</f>
        <v>0.78654947607358727</v>
      </c>
      <c r="N29" s="30">
        <f t="shared" si="5"/>
        <v>0.40396636843080763</v>
      </c>
      <c r="O29" s="30">
        <f t="shared" si="6"/>
        <v>0.11009090009471707</v>
      </c>
    </row>
    <row r="30" spans="1:15" x14ac:dyDescent="0.45">
      <c r="A30" t="s">
        <v>58</v>
      </c>
      <c r="B30" t="s">
        <v>59</v>
      </c>
      <c r="G30" t="s">
        <v>127</v>
      </c>
      <c r="H30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5CF-C306-494D-B391-AA96559448B9}">
  <dimension ref="A1:O30"/>
  <sheetViews>
    <sheetView workbookViewId="0">
      <selection activeCell="O29" sqref="O29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spans="1:15" x14ac:dyDescent="0.45">
      <c r="A3">
        <v>2024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x14ac:dyDescent="0.45">
      <c r="A4">
        <v>2025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x14ac:dyDescent="0.45">
      <c r="A5">
        <v>2026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x14ac:dyDescent="0.45">
      <c r="A6">
        <v>2027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x14ac:dyDescent="0.45">
      <c r="A7">
        <v>2028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 x14ac:dyDescent="0.45">
      <c r="A8">
        <v>2029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45">
      <c r="A9">
        <v>2030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45">
      <c r="A10">
        <v>2031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45">
      <c r="A11">
        <v>2032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45">
      <c r="A12">
        <v>2033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45">
      <c r="A13">
        <v>2034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45">
      <c r="A14">
        <v>2035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45">
      <c r="A15">
        <v>2036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45">
      <c r="A16">
        <v>2037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45">
      <c r="A17">
        <v>2038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45">
      <c r="A18">
        <v>2039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45">
      <c r="A19">
        <v>2040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45">
      <c r="A20">
        <v>2041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45">
      <c r="A21">
        <v>2042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45">
      <c r="A22">
        <v>2043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45">
      <c r="A23">
        <v>2044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45">
      <c r="A24">
        <v>2045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45">
      <c r="A25">
        <v>2046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45">
      <c r="A26">
        <v>2047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45">
      <c r="A27">
        <v>2048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45">
      <c r="A28">
        <v>2049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45">
      <c r="A29">
        <v>2050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45">
      <c r="A30" t="s">
        <v>18</v>
      </c>
      <c r="G30" t="s">
        <v>105</v>
      </c>
      <c r="H30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9F3-3008-41F2-A03F-5952B2E88448}">
  <dimension ref="A1:O32"/>
  <sheetViews>
    <sheetView workbookViewId="0">
      <selection activeCell="N1" sqref="N1:O1"/>
    </sheetView>
  </sheetViews>
  <sheetFormatPr defaultRowHeight="17" x14ac:dyDescent="0.45"/>
  <cols>
    <col min="1" max="1" width="10.4140625" bestFit="1" customWidth="1"/>
    <col min="2" max="2" width="12.58203125" bestFit="1" customWidth="1"/>
    <col min="3" max="3" width="5.58203125" bestFit="1" customWidth="1"/>
    <col min="4" max="4" width="12.1640625" customWidth="1"/>
    <col min="5" max="5" width="8.6640625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3">
        <v>0</v>
      </c>
      <c r="C2" s="3">
        <v>0.83599999999999997</v>
      </c>
      <c r="D2" s="3">
        <v>0.38700000000000001</v>
      </c>
      <c r="E2" s="3">
        <v>0</v>
      </c>
      <c r="F2" s="23">
        <f>D2</f>
        <v>0.38700000000000001</v>
      </c>
      <c r="G2" s="3">
        <v>0</v>
      </c>
      <c r="H2" s="3">
        <v>0</v>
      </c>
      <c r="I2" s="3">
        <v>0</v>
      </c>
      <c r="J2" s="3">
        <v>0</v>
      </c>
      <c r="K2" s="23">
        <f>C2</f>
        <v>0.83599999999999997</v>
      </c>
      <c r="L2" s="22">
        <f>D2</f>
        <v>0.38700000000000001</v>
      </c>
      <c r="M2" s="22">
        <f>C2</f>
        <v>0.83599999999999997</v>
      </c>
      <c r="N2">
        <v>0</v>
      </c>
      <c r="O2">
        <v>0</v>
      </c>
    </row>
    <row r="3" spans="1:15" x14ac:dyDescent="0.45">
      <c r="A3">
        <v>2024</v>
      </c>
      <c r="B3" s="3">
        <v>0</v>
      </c>
      <c r="C3" s="3">
        <v>0.83599999999999997</v>
      </c>
      <c r="D3" s="3">
        <v>0.38700000000000001</v>
      </c>
      <c r="E3" s="3">
        <v>0</v>
      </c>
      <c r="F3" s="23">
        <f t="shared" ref="F3:F15" si="0">D3</f>
        <v>0.38700000000000001</v>
      </c>
      <c r="G3" s="3">
        <v>0</v>
      </c>
      <c r="H3" s="3">
        <v>0</v>
      </c>
      <c r="I3" s="3">
        <v>0</v>
      </c>
      <c r="J3" s="3">
        <v>0</v>
      </c>
      <c r="K3" s="23">
        <f t="shared" ref="K3:K15" si="1">C3</f>
        <v>0.83599999999999997</v>
      </c>
      <c r="L3" s="22">
        <f t="shared" ref="L3:L15" si="2">D3</f>
        <v>0.38700000000000001</v>
      </c>
      <c r="M3" s="22">
        <f t="shared" ref="M3:M15" si="3">C3</f>
        <v>0.83599999999999997</v>
      </c>
      <c r="N3">
        <v>0</v>
      </c>
      <c r="O3">
        <v>0</v>
      </c>
    </row>
    <row r="4" spans="1:15" x14ac:dyDescent="0.45">
      <c r="A4">
        <v>2025</v>
      </c>
      <c r="B4" s="3">
        <v>0</v>
      </c>
      <c r="C4" s="3">
        <v>0.83599999999999997</v>
      </c>
      <c r="D4" s="3">
        <v>0.38700000000000001</v>
      </c>
      <c r="E4" s="3">
        <v>0</v>
      </c>
      <c r="F4" s="23">
        <f t="shared" si="0"/>
        <v>0.38700000000000001</v>
      </c>
      <c r="G4" s="3">
        <v>0</v>
      </c>
      <c r="H4" s="3">
        <v>0</v>
      </c>
      <c r="I4" s="3">
        <v>0</v>
      </c>
      <c r="J4" s="3">
        <v>0</v>
      </c>
      <c r="K4" s="23">
        <f t="shared" si="1"/>
        <v>0.83599999999999997</v>
      </c>
      <c r="L4" s="22">
        <f t="shared" si="2"/>
        <v>0.38700000000000001</v>
      </c>
      <c r="M4" s="22">
        <f t="shared" si="3"/>
        <v>0.83599999999999997</v>
      </c>
      <c r="N4">
        <v>0</v>
      </c>
      <c r="O4">
        <v>0</v>
      </c>
    </row>
    <row r="5" spans="1:15" x14ac:dyDescent="0.45">
      <c r="A5">
        <v>2026</v>
      </c>
      <c r="B5" s="3">
        <v>0</v>
      </c>
      <c r="C5" s="3">
        <v>0.83599999999999997</v>
      </c>
      <c r="D5" s="3">
        <v>0.38700000000000001</v>
      </c>
      <c r="E5" s="3">
        <v>0</v>
      </c>
      <c r="F5" s="23">
        <f t="shared" si="0"/>
        <v>0.38700000000000001</v>
      </c>
      <c r="G5" s="3">
        <v>0</v>
      </c>
      <c r="H5" s="3">
        <v>0</v>
      </c>
      <c r="I5" s="3">
        <v>0</v>
      </c>
      <c r="J5" s="3">
        <v>0</v>
      </c>
      <c r="K5" s="23">
        <f t="shared" si="1"/>
        <v>0.83599999999999997</v>
      </c>
      <c r="L5" s="22">
        <f t="shared" si="2"/>
        <v>0.38700000000000001</v>
      </c>
      <c r="M5" s="22">
        <f t="shared" si="3"/>
        <v>0.83599999999999997</v>
      </c>
      <c r="N5">
        <v>0</v>
      </c>
      <c r="O5">
        <v>0</v>
      </c>
    </row>
    <row r="6" spans="1:15" x14ac:dyDescent="0.45">
      <c r="A6">
        <v>2027</v>
      </c>
      <c r="B6" s="3">
        <v>0</v>
      </c>
      <c r="C6" s="3">
        <v>0.83599999999999997</v>
      </c>
      <c r="D6" s="3">
        <v>0.38700000000000001</v>
      </c>
      <c r="E6" s="3">
        <v>0</v>
      </c>
      <c r="F6" s="23">
        <f t="shared" si="0"/>
        <v>0.38700000000000001</v>
      </c>
      <c r="G6" s="3">
        <v>0</v>
      </c>
      <c r="H6" s="3">
        <v>0</v>
      </c>
      <c r="I6" s="3">
        <v>0</v>
      </c>
      <c r="J6" s="3">
        <v>0</v>
      </c>
      <c r="K6" s="23">
        <f t="shared" si="1"/>
        <v>0.83599999999999997</v>
      </c>
      <c r="L6" s="22">
        <f t="shared" si="2"/>
        <v>0.38700000000000001</v>
      </c>
      <c r="M6" s="22">
        <f t="shared" si="3"/>
        <v>0.83599999999999997</v>
      </c>
      <c r="N6">
        <v>0</v>
      </c>
      <c r="O6">
        <v>0</v>
      </c>
    </row>
    <row r="7" spans="1:15" x14ac:dyDescent="0.45">
      <c r="A7">
        <v>2028</v>
      </c>
      <c r="B7" s="3">
        <v>0</v>
      </c>
      <c r="C7" s="3">
        <v>0.83599999999999997</v>
      </c>
      <c r="D7" s="3">
        <v>0.38700000000000001</v>
      </c>
      <c r="E7" s="3">
        <v>0</v>
      </c>
      <c r="F7" s="23">
        <f t="shared" si="0"/>
        <v>0.38700000000000001</v>
      </c>
      <c r="G7" s="3">
        <v>0</v>
      </c>
      <c r="H7" s="3">
        <v>0</v>
      </c>
      <c r="I7" s="3">
        <v>0</v>
      </c>
      <c r="J7" s="3">
        <v>0</v>
      </c>
      <c r="K7" s="23">
        <f t="shared" si="1"/>
        <v>0.83599999999999997</v>
      </c>
      <c r="L7" s="22">
        <f t="shared" si="2"/>
        <v>0.38700000000000001</v>
      </c>
      <c r="M7" s="22">
        <f t="shared" si="3"/>
        <v>0.83599999999999997</v>
      </c>
      <c r="N7">
        <v>0</v>
      </c>
      <c r="O7">
        <v>0</v>
      </c>
    </row>
    <row r="8" spans="1:15" x14ac:dyDescent="0.45">
      <c r="A8">
        <v>2029</v>
      </c>
      <c r="B8" s="3">
        <v>0</v>
      </c>
      <c r="C8" s="3">
        <v>0.83599999999999997</v>
      </c>
      <c r="D8" s="3">
        <v>0.38700000000000001</v>
      </c>
      <c r="E8" s="3">
        <v>0</v>
      </c>
      <c r="F8" s="23">
        <f t="shared" si="0"/>
        <v>0.38700000000000001</v>
      </c>
      <c r="G8" s="3">
        <v>0</v>
      </c>
      <c r="H8" s="3">
        <v>0</v>
      </c>
      <c r="I8" s="3">
        <v>0</v>
      </c>
      <c r="J8" s="3">
        <v>0</v>
      </c>
      <c r="K8" s="23">
        <f t="shared" si="1"/>
        <v>0.83599999999999997</v>
      </c>
      <c r="L8" s="22">
        <f t="shared" si="2"/>
        <v>0.38700000000000001</v>
      </c>
      <c r="M8" s="22">
        <f t="shared" si="3"/>
        <v>0.83599999999999997</v>
      </c>
      <c r="N8">
        <v>0</v>
      </c>
      <c r="O8">
        <v>0</v>
      </c>
    </row>
    <row r="9" spans="1:15" x14ac:dyDescent="0.45">
      <c r="A9">
        <v>2030</v>
      </c>
      <c r="B9" s="3">
        <v>0</v>
      </c>
      <c r="C9" s="3">
        <v>0.83599999999999997</v>
      </c>
      <c r="D9" s="3">
        <v>0.38700000000000001</v>
      </c>
      <c r="E9" s="3">
        <v>0</v>
      </c>
      <c r="F9" s="23">
        <f t="shared" si="0"/>
        <v>0.38700000000000001</v>
      </c>
      <c r="G9" s="3">
        <v>0</v>
      </c>
      <c r="H9" s="3">
        <v>0</v>
      </c>
      <c r="I9" s="3">
        <v>0</v>
      </c>
      <c r="J9" s="3">
        <v>0</v>
      </c>
      <c r="K9" s="23">
        <f t="shared" si="1"/>
        <v>0.83599999999999997</v>
      </c>
      <c r="L9" s="22">
        <f t="shared" si="2"/>
        <v>0.38700000000000001</v>
      </c>
      <c r="M9" s="22">
        <f t="shared" si="3"/>
        <v>0.83599999999999997</v>
      </c>
      <c r="N9">
        <v>0</v>
      </c>
      <c r="O9">
        <v>0</v>
      </c>
    </row>
    <row r="10" spans="1:15" x14ac:dyDescent="0.45">
      <c r="A10">
        <v>2031</v>
      </c>
      <c r="B10" s="3">
        <v>0</v>
      </c>
      <c r="C10" s="3">
        <v>0.83599999999999997</v>
      </c>
      <c r="D10" s="3">
        <v>0.38700000000000001</v>
      </c>
      <c r="E10" s="3">
        <v>0</v>
      </c>
      <c r="F10" s="23">
        <f t="shared" si="0"/>
        <v>0.38700000000000001</v>
      </c>
      <c r="G10" s="3">
        <v>0</v>
      </c>
      <c r="H10" s="3">
        <v>0</v>
      </c>
      <c r="I10" s="3">
        <v>0</v>
      </c>
      <c r="J10" s="3">
        <v>0</v>
      </c>
      <c r="K10" s="23">
        <f t="shared" si="1"/>
        <v>0.83599999999999997</v>
      </c>
      <c r="L10" s="22">
        <f t="shared" si="2"/>
        <v>0.38700000000000001</v>
      </c>
      <c r="M10" s="22">
        <f t="shared" si="3"/>
        <v>0.83599999999999997</v>
      </c>
      <c r="N10">
        <v>0</v>
      </c>
      <c r="O10">
        <v>0</v>
      </c>
    </row>
    <row r="11" spans="1:15" x14ac:dyDescent="0.45">
      <c r="A11">
        <v>2032</v>
      </c>
      <c r="B11" s="3">
        <v>0</v>
      </c>
      <c r="C11" s="3">
        <v>0.83599999999999997</v>
      </c>
      <c r="D11" s="3">
        <v>0.38700000000000001</v>
      </c>
      <c r="E11" s="3">
        <v>0</v>
      </c>
      <c r="F11" s="23">
        <f t="shared" si="0"/>
        <v>0.38700000000000001</v>
      </c>
      <c r="G11" s="3">
        <v>0</v>
      </c>
      <c r="H11" s="3">
        <v>0</v>
      </c>
      <c r="I11" s="3">
        <v>0</v>
      </c>
      <c r="J11" s="3">
        <v>0</v>
      </c>
      <c r="K11" s="23">
        <f t="shared" si="1"/>
        <v>0.83599999999999997</v>
      </c>
      <c r="L11" s="22">
        <f t="shared" si="2"/>
        <v>0.38700000000000001</v>
      </c>
      <c r="M11" s="22">
        <f t="shared" si="3"/>
        <v>0.83599999999999997</v>
      </c>
      <c r="N11">
        <v>0</v>
      </c>
      <c r="O11">
        <v>0</v>
      </c>
    </row>
    <row r="12" spans="1:15" x14ac:dyDescent="0.45">
      <c r="A12">
        <v>2033</v>
      </c>
      <c r="B12" s="3">
        <v>0</v>
      </c>
      <c r="C12" s="3">
        <v>0.83599999999999997</v>
      </c>
      <c r="D12" s="3">
        <v>0.38700000000000001</v>
      </c>
      <c r="E12" s="3">
        <v>0</v>
      </c>
      <c r="F12" s="23">
        <f t="shared" si="0"/>
        <v>0.38700000000000001</v>
      </c>
      <c r="G12" s="3">
        <v>0</v>
      </c>
      <c r="H12" s="3">
        <v>0</v>
      </c>
      <c r="I12" s="3">
        <v>0</v>
      </c>
      <c r="J12" s="3">
        <v>0</v>
      </c>
      <c r="K12" s="23">
        <f t="shared" si="1"/>
        <v>0.83599999999999997</v>
      </c>
      <c r="L12" s="22">
        <f t="shared" si="2"/>
        <v>0.38700000000000001</v>
      </c>
      <c r="M12" s="22">
        <f t="shared" si="3"/>
        <v>0.83599999999999997</v>
      </c>
      <c r="N12">
        <v>0</v>
      </c>
      <c r="O12">
        <v>0</v>
      </c>
    </row>
    <row r="13" spans="1:15" x14ac:dyDescent="0.45">
      <c r="A13">
        <v>2034</v>
      </c>
      <c r="B13" s="3">
        <v>0</v>
      </c>
      <c r="C13" s="3">
        <v>0.83599999999999997</v>
      </c>
      <c r="D13" s="3">
        <v>0.38700000000000001</v>
      </c>
      <c r="E13" s="3">
        <v>0</v>
      </c>
      <c r="F13" s="23">
        <f t="shared" si="0"/>
        <v>0.38700000000000001</v>
      </c>
      <c r="G13" s="3">
        <v>0</v>
      </c>
      <c r="H13" s="3">
        <v>0</v>
      </c>
      <c r="I13" s="3">
        <v>0</v>
      </c>
      <c r="J13" s="3">
        <v>0</v>
      </c>
      <c r="K13" s="23">
        <f t="shared" si="1"/>
        <v>0.83599999999999997</v>
      </c>
      <c r="L13" s="22">
        <f t="shared" si="2"/>
        <v>0.38700000000000001</v>
      </c>
      <c r="M13" s="22">
        <f t="shared" si="3"/>
        <v>0.83599999999999997</v>
      </c>
      <c r="N13">
        <v>0</v>
      </c>
      <c r="O13">
        <v>0</v>
      </c>
    </row>
    <row r="14" spans="1:15" x14ac:dyDescent="0.45">
      <c r="A14">
        <v>2035</v>
      </c>
      <c r="B14" s="3">
        <v>0</v>
      </c>
      <c r="C14" s="3">
        <v>0.83599999999999997</v>
      </c>
      <c r="D14" s="3">
        <v>0.38700000000000001</v>
      </c>
      <c r="E14" s="3">
        <v>0</v>
      </c>
      <c r="F14" s="23">
        <f t="shared" si="0"/>
        <v>0.38700000000000001</v>
      </c>
      <c r="G14" s="3">
        <v>0</v>
      </c>
      <c r="H14" s="3">
        <v>0</v>
      </c>
      <c r="I14" s="3">
        <v>0</v>
      </c>
      <c r="J14" s="3">
        <v>0</v>
      </c>
      <c r="K14" s="23">
        <f t="shared" si="1"/>
        <v>0.83599999999999997</v>
      </c>
      <c r="L14" s="22">
        <f t="shared" si="2"/>
        <v>0.38700000000000001</v>
      </c>
      <c r="M14" s="22">
        <f t="shared" si="3"/>
        <v>0.83599999999999997</v>
      </c>
      <c r="N14">
        <v>0</v>
      </c>
      <c r="O14">
        <v>0</v>
      </c>
    </row>
    <row r="15" spans="1:15" x14ac:dyDescent="0.45">
      <c r="A15">
        <v>2036</v>
      </c>
      <c r="B15" s="3">
        <v>0</v>
      </c>
      <c r="C15" s="3">
        <v>0.83599999999999997</v>
      </c>
      <c r="D15" s="3">
        <v>0.38700000000000001</v>
      </c>
      <c r="E15" s="3">
        <v>0</v>
      </c>
      <c r="F15" s="23">
        <f t="shared" si="0"/>
        <v>0.38700000000000001</v>
      </c>
      <c r="G15" s="3">
        <v>0</v>
      </c>
      <c r="H15" s="3">
        <v>0</v>
      </c>
      <c r="I15" s="3">
        <v>0</v>
      </c>
      <c r="J15" s="3">
        <v>0</v>
      </c>
      <c r="K15" s="23">
        <f t="shared" si="1"/>
        <v>0.83599999999999997</v>
      </c>
      <c r="L15" s="22">
        <f t="shared" si="2"/>
        <v>0.38700000000000001</v>
      </c>
      <c r="M15" s="22">
        <f t="shared" si="3"/>
        <v>0.83599999999999997</v>
      </c>
      <c r="N15">
        <v>0</v>
      </c>
      <c r="O15">
        <v>0</v>
      </c>
    </row>
    <row r="16" spans="1:15" x14ac:dyDescent="0.45">
      <c r="A16">
        <v>2037</v>
      </c>
      <c r="B16" s="3">
        <v>0</v>
      </c>
      <c r="C16" s="3">
        <v>0.83599999999999997</v>
      </c>
      <c r="D16" s="3">
        <v>0.38700000000000001</v>
      </c>
      <c r="E16" s="3">
        <v>0</v>
      </c>
      <c r="F16" s="23">
        <f t="shared" ref="F16:F29" si="4">D16</f>
        <v>0.38700000000000001</v>
      </c>
      <c r="G16" s="3">
        <v>0</v>
      </c>
      <c r="H16" s="3">
        <v>0</v>
      </c>
      <c r="I16" s="3">
        <v>0</v>
      </c>
      <c r="J16" s="3">
        <v>0</v>
      </c>
      <c r="K16" s="23">
        <f t="shared" ref="K16:K29" si="5">C16</f>
        <v>0.83599999999999997</v>
      </c>
      <c r="L16" s="22">
        <f t="shared" ref="L16:L29" si="6">D16</f>
        <v>0.38700000000000001</v>
      </c>
      <c r="M16" s="22">
        <f t="shared" ref="M16:M29" si="7">C16</f>
        <v>0.83599999999999997</v>
      </c>
      <c r="N16">
        <v>0</v>
      </c>
      <c r="O16">
        <v>0</v>
      </c>
    </row>
    <row r="17" spans="1:15" x14ac:dyDescent="0.45">
      <c r="A17">
        <v>2038</v>
      </c>
      <c r="B17" s="3">
        <v>0</v>
      </c>
      <c r="C17" s="3">
        <v>0.83599999999999997</v>
      </c>
      <c r="D17" s="3">
        <v>0.38700000000000001</v>
      </c>
      <c r="E17" s="3">
        <v>0</v>
      </c>
      <c r="F17" s="23">
        <f t="shared" si="4"/>
        <v>0.38700000000000001</v>
      </c>
      <c r="G17" s="3">
        <v>0</v>
      </c>
      <c r="H17" s="3">
        <v>0</v>
      </c>
      <c r="I17" s="3">
        <v>0</v>
      </c>
      <c r="J17" s="3">
        <v>0</v>
      </c>
      <c r="K17" s="23">
        <f t="shared" si="5"/>
        <v>0.83599999999999997</v>
      </c>
      <c r="L17" s="22">
        <f t="shared" si="6"/>
        <v>0.38700000000000001</v>
      </c>
      <c r="M17" s="22">
        <f t="shared" si="7"/>
        <v>0.83599999999999997</v>
      </c>
      <c r="N17">
        <v>0</v>
      </c>
      <c r="O17">
        <v>0</v>
      </c>
    </row>
    <row r="18" spans="1:15" x14ac:dyDescent="0.45">
      <c r="A18">
        <v>2039</v>
      </c>
      <c r="B18" s="3">
        <v>0</v>
      </c>
      <c r="C18" s="3">
        <v>0.83599999999999997</v>
      </c>
      <c r="D18" s="3">
        <v>0.38700000000000001</v>
      </c>
      <c r="E18" s="3">
        <v>0</v>
      </c>
      <c r="F18" s="23">
        <f t="shared" si="4"/>
        <v>0.38700000000000001</v>
      </c>
      <c r="G18" s="3">
        <v>0</v>
      </c>
      <c r="H18" s="3">
        <v>0</v>
      </c>
      <c r="I18" s="3">
        <v>0</v>
      </c>
      <c r="J18" s="3">
        <v>0</v>
      </c>
      <c r="K18" s="23">
        <f t="shared" si="5"/>
        <v>0.83599999999999997</v>
      </c>
      <c r="L18" s="22">
        <f t="shared" si="6"/>
        <v>0.38700000000000001</v>
      </c>
      <c r="M18" s="22">
        <f t="shared" si="7"/>
        <v>0.83599999999999997</v>
      </c>
      <c r="N18">
        <v>0</v>
      </c>
      <c r="O18">
        <v>0</v>
      </c>
    </row>
    <row r="19" spans="1:15" x14ac:dyDescent="0.45">
      <c r="A19">
        <v>2040</v>
      </c>
      <c r="B19" s="3">
        <v>0</v>
      </c>
      <c r="C19" s="3">
        <v>0.83599999999999997</v>
      </c>
      <c r="D19" s="3">
        <v>0.38700000000000001</v>
      </c>
      <c r="E19" s="3">
        <v>0</v>
      </c>
      <c r="F19" s="23">
        <f t="shared" si="4"/>
        <v>0.38700000000000001</v>
      </c>
      <c r="G19" s="3">
        <v>0</v>
      </c>
      <c r="H19" s="3">
        <v>0</v>
      </c>
      <c r="I19" s="3">
        <v>0</v>
      </c>
      <c r="J19" s="3">
        <v>0</v>
      </c>
      <c r="K19" s="23">
        <f t="shared" si="5"/>
        <v>0.83599999999999997</v>
      </c>
      <c r="L19" s="22">
        <f t="shared" si="6"/>
        <v>0.38700000000000001</v>
      </c>
      <c r="M19" s="22">
        <f t="shared" si="7"/>
        <v>0.83599999999999997</v>
      </c>
      <c r="N19">
        <v>0</v>
      </c>
      <c r="O19">
        <v>0</v>
      </c>
    </row>
    <row r="20" spans="1:15" x14ac:dyDescent="0.45">
      <c r="A20">
        <v>2041</v>
      </c>
      <c r="B20" s="3">
        <v>0</v>
      </c>
      <c r="C20" s="3">
        <v>0.83599999999999997</v>
      </c>
      <c r="D20" s="3">
        <v>0.38700000000000001</v>
      </c>
      <c r="E20" s="3">
        <v>0</v>
      </c>
      <c r="F20" s="23">
        <f t="shared" si="4"/>
        <v>0.38700000000000001</v>
      </c>
      <c r="G20" s="3">
        <v>0</v>
      </c>
      <c r="H20" s="3">
        <v>0</v>
      </c>
      <c r="I20" s="3">
        <v>0</v>
      </c>
      <c r="J20" s="3">
        <v>0</v>
      </c>
      <c r="K20" s="23">
        <f t="shared" si="5"/>
        <v>0.83599999999999997</v>
      </c>
      <c r="L20" s="22">
        <f t="shared" si="6"/>
        <v>0.38700000000000001</v>
      </c>
      <c r="M20" s="22">
        <f t="shared" si="7"/>
        <v>0.83599999999999997</v>
      </c>
      <c r="N20">
        <v>0</v>
      </c>
      <c r="O20">
        <v>0</v>
      </c>
    </row>
    <row r="21" spans="1:15" x14ac:dyDescent="0.45">
      <c r="A21">
        <v>2042</v>
      </c>
      <c r="B21" s="3">
        <v>0</v>
      </c>
      <c r="C21" s="3">
        <v>0.83599999999999997</v>
      </c>
      <c r="D21" s="3">
        <v>0.38700000000000001</v>
      </c>
      <c r="E21" s="3">
        <v>0</v>
      </c>
      <c r="F21" s="23">
        <f t="shared" si="4"/>
        <v>0.38700000000000001</v>
      </c>
      <c r="G21" s="3">
        <v>0</v>
      </c>
      <c r="H21" s="3">
        <v>0</v>
      </c>
      <c r="I21" s="3">
        <v>0</v>
      </c>
      <c r="J21" s="3">
        <v>0</v>
      </c>
      <c r="K21" s="23">
        <f t="shared" si="5"/>
        <v>0.83599999999999997</v>
      </c>
      <c r="L21" s="22">
        <f t="shared" si="6"/>
        <v>0.38700000000000001</v>
      </c>
      <c r="M21" s="22">
        <f t="shared" si="7"/>
        <v>0.83599999999999997</v>
      </c>
      <c r="N21">
        <v>0</v>
      </c>
      <c r="O21">
        <v>0</v>
      </c>
    </row>
    <row r="22" spans="1:15" x14ac:dyDescent="0.45">
      <c r="A22">
        <v>2043</v>
      </c>
      <c r="B22" s="3">
        <v>0</v>
      </c>
      <c r="C22" s="3">
        <v>0.83599999999999997</v>
      </c>
      <c r="D22" s="3">
        <v>0.38700000000000001</v>
      </c>
      <c r="E22" s="3">
        <v>0</v>
      </c>
      <c r="F22" s="23">
        <f t="shared" si="4"/>
        <v>0.38700000000000001</v>
      </c>
      <c r="G22" s="3">
        <v>0</v>
      </c>
      <c r="H22" s="3">
        <v>0</v>
      </c>
      <c r="I22" s="3">
        <v>0</v>
      </c>
      <c r="J22" s="3">
        <v>0</v>
      </c>
      <c r="K22" s="23">
        <f t="shared" si="5"/>
        <v>0.83599999999999997</v>
      </c>
      <c r="L22" s="22">
        <f t="shared" si="6"/>
        <v>0.38700000000000001</v>
      </c>
      <c r="M22" s="22">
        <f t="shared" si="7"/>
        <v>0.83599999999999997</v>
      </c>
      <c r="N22">
        <v>0</v>
      </c>
      <c r="O22">
        <v>0</v>
      </c>
    </row>
    <row r="23" spans="1:15" x14ac:dyDescent="0.45">
      <c r="A23">
        <v>2044</v>
      </c>
      <c r="B23" s="3">
        <v>0</v>
      </c>
      <c r="C23" s="3">
        <v>0.83599999999999997</v>
      </c>
      <c r="D23" s="3">
        <v>0.38700000000000001</v>
      </c>
      <c r="E23" s="3">
        <v>0</v>
      </c>
      <c r="F23" s="23">
        <f t="shared" si="4"/>
        <v>0.38700000000000001</v>
      </c>
      <c r="G23" s="3">
        <v>0</v>
      </c>
      <c r="H23" s="3">
        <v>0</v>
      </c>
      <c r="I23" s="3">
        <v>0</v>
      </c>
      <c r="J23" s="3">
        <v>0</v>
      </c>
      <c r="K23" s="23">
        <f t="shared" si="5"/>
        <v>0.83599999999999997</v>
      </c>
      <c r="L23" s="22">
        <f t="shared" si="6"/>
        <v>0.38700000000000001</v>
      </c>
      <c r="M23" s="22">
        <f t="shared" si="7"/>
        <v>0.83599999999999997</v>
      </c>
      <c r="N23">
        <v>0</v>
      </c>
      <c r="O23">
        <v>0</v>
      </c>
    </row>
    <row r="24" spans="1:15" x14ac:dyDescent="0.45">
      <c r="A24">
        <v>2045</v>
      </c>
      <c r="B24" s="3">
        <v>0</v>
      </c>
      <c r="C24" s="3">
        <v>0.83599999999999997</v>
      </c>
      <c r="D24" s="3">
        <v>0.38700000000000001</v>
      </c>
      <c r="E24" s="3">
        <v>0</v>
      </c>
      <c r="F24" s="23">
        <f t="shared" si="4"/>
        <v>0.38700000000000001</v>
      </c>
      <c r="G24" s="3">
        <v>0</v>
      </c>
      <c r="H24" s="3">
        <v>0</v>
      </c>
      <c r="I24" s="3">
        <v>0</v>
      </c>
      <c r="J24" s="3">
        <v>0</v>
      </c>
      <c r="K24" s="23">
        <f t="shared" si="5"/>
        <v>0.83599999999999997</v>
      </c>
      <c r="L24" s="22">
        <f t="shared" si="6"/>
        <v>0.38700000000000001</v>
      </c>
      <c r="M24" s="22">
        <f t="shared" si="7"/>
        <v>0.83599999999999997</v>
      </c>
      <c r="N24">
        <v>0</v>
      </c>
      <c r="O24">
        <v>0</v>
      </c>
    </row>
    <row r="25" spans="1:15" x14ac:dyDescent="0.45">
      <c r="A25">
        <v>2046</v>
      </c>
      <c r="B25" s="3">
        <v>0</v>
      </c>
      <c r="C25" s="3">
        <v>0.83599999999999997</v>
      </c>
      <c r="D25" s="3">
        <v>0.38700000000000001</v>
      </c>
      <c r="E25" s="3">
        <v>0</v>
      </c>
      <c r="F25" s="23">
        <f t="shared" si="4"/>
        <v>0.38700000000000001</v>
      </c>
      <c r="G25" s="3">
        <v>0</v>
      </c>
      <c r="H25" s="3">
        <v>0</v>
      </c>
      <c r="I25" s="3">
        <v>0</v>
      </c>
      <c r="J25" s="3">
        <v>0</v>
      </c>
      <c r="K25" s="23">
        <f t="shared" si="5"/>
        <v>0.83599999999999997</v>
      </c>
      <c r="L25" s="22">
        <f t="shared" si="6"/>
        <v>0.38700000000000001</v>
      </c>
      <c r="M25" s="22">
        <f t="shared" si="7"/>
        <v>0.83599999999999997</v>
      </c>
      <c r="N25">
        <v>0</v>
      </c>
      <c r="O25">
        <v>0</v>
      </c>
    </row>
    <row r="26" spans="1:15" x14ac:dyDescent="0.45">
      <c r="A26">
        <v>2047</v>
      </c>
      <c r="B26" s="3">
        <v>0</v>
      </c>
      <c r="C26" s="3">
        <v>0.83599999999999997</v>
      </c>
      <c r="D26" s="3">
        <v>0.38700000000000001</v>
      </c>
      <c r="E26" s="3">
        <v>0</v>
      </c>
      <c r="F26" s="23">
        <f t="shared" si="4"/>
        <v>0.38700000000000001</v>
      </c>
      <c r="G26" s="3">
        <v>0</v>
      </c>
      <c r="H26" s="3">
        <v>0</v>
      </c>
      <c r="I26" s="3">
        <v>0</v>
      </c>
      <c r="J26" s="3">
        <v>0</v>
      </c>
      <c r="K26" s="23">
        <f t="shared" si="5"/>
        <v>0.83599999999999997</v>
      </c>
      <c r="L26" s="22">
        <f t="shared" si="6"/>
        <v>0.38700000000000001</v>
      </c>
      <c r="M26" s="22">
        <f t="shared" si="7"/>
        <v>0.83599999999999997</v>
      </c>
      <c r="N26">
        <v>0</v>
      </c>
      <c r="O26">
        <v>0</v>
      </c>
    </row>
    <row r="27" spans="1:15" x14ac:dyDescent="0.45">
      <c r="A27">
        <v>2048</v>
      </c>
      <c r="B27" s="3">
        <v>0</v>
      </c>
      <c r="C27" s="3">
        <v>0.83599999999999997</v>
      </c>
      <c r="D27" s="3">
        <v>0.38700000000000001</v>
      </c>
      <c r="E27" s="3">
        <v>0</v>
      </c>
      <c r="F27" s="23">
        <f t="shared" si="4"/>
        <v>0.38700000000000001</v>
      </c>
      <c r="G27" s="3">
        <v>0</v>
      </c>
      <c r="H27" s="3">
        <v>0</v>
      </c>
      <c r="I27" s="3">
        <v>0</v>
      </c>
      <c r="J27" s="3">
        <v>0</v>
      </c>
      <c r="K27" s="23">
        <f t="shared" si="5"/>
        <v>0.83599999999999997</v>
      </c>
      <c r="L27" s="22">
        <f t="shared" si="6"/>
        <v>0.38700000000000001</v>
      </c>
      <c r="M27" s="22">
        <f t="shared" si="7"/>
        <v>0.83599999999999997</v>
      </c>
      <c r="N27">
        <v>0</v>
      </c>
      <c r="O27">
        <v>0</v>
      </c>
    </row>
    <row r="28" spans="1:15" x14ac:dyDescent="0.45">
      <c r="A28">
        <v>2049</v>
      </c>
      <c r="B28" s="3">
        <v>0</v>
      </c>
      <c r="C28" s="3">
        <v>0.83599999999999997</v>
      </c>
      <c r="D28" s="3">
        <v>0.38700000000000001</v>
      </c>
      <c r="E28" s="3">
        <v>0</v>
      </c>
      <c r="F28" s="23">
        <f t="shared" si="4"/>
        <v>0.38700000000000001</v>
      </c>
      <c r="G28" s="3">
        <v>0</v>
      </c>
      <c r="H28" s="3">
        <v>0</v>
      </c>
      <c r="I28" s="3">
        <v>0</v>
      </c>
      <c r="J28" s="3">
        <v>0</v>
      </c>
      <c r="K28" s="23">
        <f t="shared" si="5"/>
        <v>0.83599999999999997</v>
      </c>
      <c r="L28" s="22">
        <f t="shared" si="6"/>
        <v>0.38700000000000001</v>
      </c>
      <c r="M28" s="22">
        <f t="shared" si="7"/>
        <v>0.83599999999999997</v>
      </c>
      <c r="N28">
        <v>0</v>
      </c>
      <c r="O28">
        <v>0</v>
      </c>
    </row>
    <row r="29" spans="1:15" x14ac:dyDescent="0.45">
      <c r="A29">
        <v>2050</v>
      </c>
      <c r="B29" s="3">
        <v>0</v>
      </c>
      <c r="C29" s="3">
        <v>0.83599999999999997</v>
      </c>
      <c r="D29" s="3">
        <v>0.38700000000000001</v>
      </c>
      <c r="E29" s="3">
        <v>0</v>
      </c>
      <c r="F29" s="23">
        <f t="shared" si="4"/>
        <v>0.38700000000000001</v>
      </c>
      <c r="G29" s="3">
        <v>0</v>
      </c>
      <c r="H29" s="3">
        <v>0</v>
      </c>
      <c r="I29" s="3">
        <v>0</v>
      </c>
      <c r="J29" s="3">
        <v>0</v>
      </c>
      <c r="K29" s="23">
        <f t="shared" si="5"/>
        <v>0.83599999999999997</v>
      </c>
      <c r="L29" s="22">
        <f t="shared" si="6"/>
        <v>0.38700000000000001</v>
      </c>
      <c r="M29" s="22">
        <f t="shared" si="7"/>
        <v>0.83599999999999997</v>
      </c>
      <c r="N29">
        <v>0</v>
      </c>
      <c r="O29">
        <v>0</v>
      </c>
    </row>
    <row r="30" spans="1:15" x14ac:dyDescent="0.45">
      <c r="A30" t="s">
        <v>15</v>
      </c>
      <c r="B30" t="s">
        <v>16</v>
      </c>
    </row>
    <row r="31" spans="1:15" x14ac:dyDescent="0.45">
      <c r="A31" t="s">
        <v>18</v>
      </c>
      <c r="B31" t="s">
        <v>79</v>
      </c>
      <c r="F31" t="s">
        <v>83</v>
      </c>
      <c r="K31" t="s">
        <v>82</v>
      </c>
      <c r="L31" t="s">
        <v>83</v>
      </c>
      <c r="M31" t="s">
        <v>82</v>
      </c>
    </row>
    <row r="32" spans="1:15" x14ac:dyDescent="0.45">
      <c r="A32" t="s">
        <v>18</v>
      </c>
      <c r="B3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BE74-95C2-4EEB-B2A4-070E325785B2}">
  <dimension ref="A1:O33"/>
  <sheetViews>
    <sheetView workbookViewId="0">
      <selection activeCell="G33" sqref="G33"/>
    </sheetView>
  </sheetViews>
  <sheetFormatPr defaultRowHeight="17" x14ac:dyDescent="0.45"/>
  <cols>
    <col min="2" max="5" width="9.58203125" bestFit="1" customWidth="1"/>
    <col min="7" max="7" width="9.83203125" bestFit="1" customWidth="1"/>
    <col min="8" max="8" width="9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6">
        <v>2623969.9999999995</v>
      </c>
      <c r="C2" s="6">
        <v>1396000</v>
      </c>
      <c r="D2" s="6">
        <v>924000</v>
      </c>
      <c r="E2" s="6">
        <f>I2</f>
        <v>968700</v>
      </c>
      <c r="F2" s="24">
        <f>D2</f>
        <v>924000</v>
      </c>
      <c r="G2" s="6">
        <v>1416000</v>
      </c>
      <c r="H2">
        <v>6073000</v>
      </c>
      <c r="I2" s="6">
        <v>968700</v>
      </c>
      <c r="J2" s="24">
        <f>H2*1.5</f>
        <v>9109500</v>
      </c>
      <c r="K2">
        <v>3823333.5</v>
      </c>
      <c r="L2" s="24">
        <f>D2*1.5</f>
        <v>1386000</v>
      </c>
      <c r="M2" s="24">
        <f>C2*1.5</f>
        <v>2094000</v>
      </c>
      <c r="N2" s="6">
        <f>C2</f>
        <v>1396000</v>
      </c>
      <c r="O2" s="6">
        <f>D2</f>
        <v>924000</v>
      </c>
    </row>
    <row r="3" spans="1:15" x14ac:dyDescent="0.45">
      <c r="A3">
        <v>2024</v>
      </c>
      <c r="B3" s="6">
        <v>2728211.7142857141</v>
      </c>
      <c r="C3" s="6">
        <v>1403575</v>
      </c>
      <c r="D3" s="6">
        <v>936174.75728155347</v>
      </c>
      <c r="E3" s="6">
        <f t="shared" ref="E3:E29" si="0">I3</f>
        <v>981463.73092926503</v>
      </c>
      <c r="F3" s="24">
        <f t="shared" ref="F3:F29" si="1">D3</f>
        <v>936174.75728155347</v>
      </c>
      <c r="G3" s="6">
        <v>1164266.6666666665</v>
      </c>
      <c r="H3">
        <v>5649794.4250871083</v>
      </c>
      <c r="I3" s="6">
        <f t="shared" ref="I3:I29" si="2">I2*D3/D2</f>
        <v>981463.73092926503</v>
      </c>
      <c r="J3" s="24">
        <f t="shared" ref="J3:J29" si="3">H3*1.5</f>
        <v>8474691.6376306619</v>
      </c>
      <c r="K3" s="6">
        <f>K2*D3/D2</f>
        <v>3873710.2936893203</v>
      </c>
      <c r="L3" s="24">
        <f t="shared" ref="L3:L29" si="4">D3*1.5</f>
        <v>1404262.1359223302</v>
      </c>
      <c r="M3" s="24">
        <f t="shared" ref="M3:M29" si="5">C3*1.5</f>
        <v>2105362.5</v>
      </c>
      <c r="N3" s="6">
        <f t="shared" ref="N3:N29" si="6">C3</f>
        <v>1403575</v>
      </c>
      <c r="O3" s="6">
        <f t="shared" ref="O3:O29" si="7">D3</f>
        <v>936174.75728155347</v>
      </c>
    </row>
    <row r="4" spans="1:15" x14ac:dyDescent="0.45">
      <c r="A4">
        <v>2025</v>
      </c>
      <c r="B4" s="6">
        <v>2832453.4285714282</v>
      </c>
      <c r="C4" s="6">
        <v>1411150</v>
      </c>
      <c r="D4" s="6">
        <v>948349.51456310682</v>
      </c>
      <c r="E4" s="6">
        <f t="shared" si="0"/>
        <v>994227.46185852995</v>
      </c>
      <c r="F4" s="24">
        <f t="shared" si="1"/>
        <v>948349.51456310682</v>
      </c>
      <c r="G4" s="6">
        <v>1027911.1111111111</v>
      </c>
      <c r="H4">
        <v>5311229.9651567945</v>
      </c>
      <c r="I4" s="6">
        <f t="shared" si="2"/>
        <v>994227.46185852995</v>
      </c>
      <c r="J4" s="24">
        <f t="shared" si="3"/>
        <v>7966844.9477351923</v>
      </c>
      <c r="K4" s="6">
        <f t="shared" ref="K4:K29" si="8">K3*D4/D3</f>
        <v>3924087.0873786407</v>
      </c>
      <c r="L4" s="24">
        <f t="shared" si="4"/>
        <v>1422524.2718446602</v>
      </c>
      <c r="M4" s="24">
        <f t="shared" si="5"/>
        <v>2116725</v>
      </c>
      <c r="N4" s="6">
        <f t="shared" si="6"/>
        <v>1411150</v>
      </c>
      <c r="O4" s="6">
        <f t="shared" si="7"/>
        <v>948349.51456310682</v>
      </c>
    </row>
    <row r="5" spans="1:15" x14ac:dyDescent="0.45">
      <c r="A5">
        <v>2026</v>
      </c>
      <c r="B5" s="6">
        <v>2936695.1428571427</v>
      </c>
      <c r="C5" s="6">
        <v>1418725</v>
      </c>
      <c r="D5" s="6">
        <v>960524.27184466028</v>
      </c>
      <c r="E5" s="6">
        <f t="shared" si="0"/>
        <v>1006991.192787795</v>
      </c>
      <c r="F5" s="24">
        <f t="shared" si="1"/>
        <v>960524.27184466028</v>
      </c>
      <c r="G5" s="6">
        <v>954488.88888888888</v>
      </c>
      <c r="H5">
        <v>5057306.6202090597</v>
      </c>
      <c r="I5" s="6">
        <f t="shared" si="2"/>
        <v>1006991.192787795</v>
      </c>
      <c r="J5" s="24">
        <f t="shared" si="3"/>
        <v>7585959.9303135891</v>
      </c>
      <c r="K5" s="6">
        <f t="shared" si="8"/>
        <v>3974463.8810679615</v>
      </c>
      <c r="L5" s="24">
        <f t="shared" si="4"/>
        <v>1440786.4077669904</v>
      </c>
      <c r="M5" s="24">
        <f t="shared" si="5"/>
        <v>2128087.5</v>
      </c>
      <c r="N5" s="6">
        <f t="shared" si="6"/>
        <v>1418725</v>
      </c>
      <c r="O5" s="6">
        <f t="shared" si="7"/>
        <v>960524.27184466028</v>
      </c>
    </row>
    <row r="6" spans="1:15" x14ac:dyDescent="0.45">
      <c r="A6">
        <v>2027</v>
      </c>
      <c r="B6" s="6">
        <v>3040936.8571428568</v>
      </c>
      <c r="C6" s="6">
        <v>1426300</v>
      </c>
      <c r="D6" s="6">
        <v>972699.02912621363</v>
      </c>
      <c r="E6" s="6">
        <f t="shared" si="0"/>
        <v>1019754.9237170598</v>
      </c>
      <c r="F6" s="24">
        <f t="shared" si="1"/>
        <v>972699.02912621363</v>
      </c>
      <c r="G6" s="6">
        <v>902044.4444444445</v>
      </c>
      <c r="H6">
        <v>4888024.3902439028</v>
      </c>
      <c r="I6" s="6">
        <f t="shared" si="2"/>
        <v>1019754.9237170598</v>
      </c>
      <c r="J6" s="24">
        <f t="shared" si="3"/>
        <v>7332036.5853658542</v>
      </c>
      <c r="K6" s="6">
        <f t="shared" si="8"/>
        <v>4024840.6747572818</v>
      </c>
      <c r="L6" s="24">
        <f t="shared" si="4"/>
        <v>1459048.5436893203</v>
      </c>
      <c r="M6" s="24">
        <f t="shared" si="5"/>
        <v>2139450</v>
      </c>
      <c r="N6" s="6">
        <f t="shared" si="6"/>
        <v>1426300</v>
      </c>
      <c r="O6" s="6">
        <f t="shared" si="7"/>
        <v>972699.02912621363</v>
      </c>
    </row>
    <row r="7" spans="1:15" x14ac:dyDescent="0.45">
      <c r="A7">
        <v>2028</v>
      </c>
      <c r="B7" s="6">
        <v>3145178.5714285714</v>
      </c>
      <c r="C7" s="6">
        <v>1433875</v>
      </c>
      <c r="D7" s="6">
        <v>984873.7864077671</v>
      </c>
      <c r="E7" s="6">
        <f t="shared" si="0"/>
        <v>1032518.6546463247</v>
      </c>
      <c r="F7" s="24">
        <f t="shared" si="1"/>
        <v>984873.7864077671</v>
      </c>
      <c r="G7" s="6">
        <v>860088.88888888888</v>
      </c>
      <c r="H7">
        <v>4718742.160278745</v>
      </c>
      <c r="I7" s="6">
        <f t="shared" si="2"/>
        <v>1032518.6546463247</v>
      </c>
      <c r="J7" s="24">
        <f t="shared" si="3"/>
        <v>7078113.2404181175</v>
      </c>
      <c r="K7" s="6">
        <f t="shared" si="8"/>
        <v>4075217.4684466026</v>
      </c>
      <c r="L7" s="24">
        <f t="shared" si="4"/>
        <v>1477310.6796116508</v>
      </c>
      <c r="M7" s="24">
        <f t="shared" si="5"/>
        <v>2150812.5</v>
      </c>
      <c r="N7" s="6">
        <f t="shared" si="6"/>
        <v>1433875</v>
      </c>
      <c r="O7" s="6">
        <f t="shared" si="7"/>
        <v>984873.7864077671</v>
      </c>
    </row>
    <row r="8" spans="1:15" x14ac:dyDescent="0.45">
      <c r="A8">
        <v>2029</v>
      </c>
      <c r="B8" s="6">
        <v>3249420.2857142854</v>
      </c>
      <c r="C8" s="6">
        <v>1441450</v>
      </c>
      <c r="D8" s="6">
        <v>997048.54368932045</v>
      </c>
      <c r="E8" s="6">
        <f t="shared" si="0"/>
        <v>1045282.3855755896</v>
      </c>
      <c r="F8" s="24">
        <f t="shared" si="1"/>
        <v>997048.54368932045</v>
      </c>
      <c r="G8" s="6">
        <v>818133.33333333326</v>
      </c>
      <c r="H8">
        <v>4485979.0940766549</v>
      </c>
      <c r="I8" s="6">
        <f t="shared" si="2"/>
        <v>1045282.3855755896</v>
      </c>
      <c r="J8" s="24">
        <f t="shared" si="3"/>
        <v>6728968.6411149818</v>
      </c>
      <c r="K8" s="6">
        <f t="shared" si="8"/>
        <v>4125594.2621359229</v>
      </c>
      <c r="L8" s="24">
        <f t="shared" si="4"/>
        <v>1495572.8155339807</v>
      </c>
      <c r="M8" s="24">
        <f t="shared" si="5"/>
        <v>2162175</v>
      </c>
      <c r="N8" s="6">
        <f t="shared" si="6"/>
        <v>1441450</v>
      </c>
      <c r="O8" s="6">
        <f t="shared" si="7"/>
        <v>997048.54368932045</v>
      </c>
    </row>
    <row r="9" spans="1:15" x14ac:dyDescent="0.45">
      <c r="A9">
        <v>2030</v>
      </c>
      <c r="B9" s="6">
        <v>3353662</v>
      </c>
      <c r="C9" s="6">
        <v>1449025</v>
      </c>
      <c r="D9" s="6">
        <v>1009223.3009708738</v>
      </c>
      <c r="E9" s="6">
        <f t="shared" si="0"/>
        <v>1058046.1165048545</v>
      </c>
      <c r="F9" s="24">
        <f t="shared" si="1"/>
        <v>1009223.3009708738</v>
      </c>
      <c r="G9" s="6">
        <v>786666.66666666674</v>
      </c>
      <c r="H9">
        <v>4337857.1428571427</v>
      </c>
      <c r="I9" s="6">
        <f t="shared" si="2"/>
        <v>1058046.1165048545</v>
      </c>
      <c r="J9" s="24">
        <f t="shared" si="3"/>
        <v>6506785.7142857146</v>
      </c>
      <c r="K9" s="6">
        <f t="shared" si="8"/>
        <v>4175971.0558252432</v>
      </c>
      <c r="L9" s="24">
        <f t="shared" si="4"/>
        <v>1513834.9514563107</v>
      </c>
      <c r="M9" s="24">
        <f t="shared" si="5"/>
        <v>2173537.5</v>
      </c>
      <c r="N9" s="6">
        <f t="shared" si="6"/>
        <v>1449025</v>
      </c>
      <c r="O9" s="6">
        <f t="shared" si="7"/>
        <v>1009223.3009708738</v>
      </c>
    </row>
    <row r="10" spans="1:15" x14ac:dyDescent="0.45">
      <c r="A10">
        <v>2031</v>
      </c>
      <c r="B10" s="6" cm="1">
        <f t="array" ref="B10">TREND(B$2:B$9,$A$2:$A$9,$A10)</f>
        <v>3457903.7142857313</v>
      </c>
      <c r="C10" s="6" cm="1">
        <f t="array" ref="C10">TREND(C$2:C$9,$A$2:$A$9,$A10)</f>
        <v>1456600</v>
      </c>
      <c r="D10" s="6" cm="1">
        <f t="array" ref="D10">TREND(D$2:D$9,$A$2:$A$9,$A10)</f>
        <v>1021398.0582524277</v>
      </c>
      <c r="E10" s="6">
        <f t="shared" si="0"/>
        <v>1070809.84743412</v>
      </c>
      <c r="F10" s="24">
        <f t="shared" si="1"/>
        <v>1021398.0582524277</v>
      </c>
      <c r="G10" s="6">
        <v>765688.88888888888</v>
      </c>
      <c r="H10">
        <v>4147414.6341463416</v>
      </c>
      <c r="I10" s="6">
        <f t="shared" si="2"/>
        <v>1070809.84743412</v>
      </c>
      <c r="J10" s="24">
        <f t="shared" si="3"/>
        <v>6221121.9512195121</v>
      </c>
      <c r="K10" s="6">
        <f t="shared" si="8"/>
        <v>4226347.8495145664</v>
      </c>
      <c r="L10" s="24">
        <f t="shared" si="4"/>
        <v>1532097.0873786416</v>
      </c>
      <c r="M10" s="24">
        <f t="shared" si="5"/>
        <v>2184900</v>
      </c>
      <c r="N10" s="6">
        <f t="shared" si="6"/>
        <v>1456600</v>
      </c>
      <c r="O10" s="6">
        <f t="shared" si="7"/>
        <v>1021398.0582524277</v>
      </c>
    </row>
    <row r="11" spans="1:15" x14ac:dyDescent="0.45">
      <c r="A11">
        <v>2032</v>
      </c>
      <c r="B11" s="6" cm="1">
        <f t="array" ref="B11">TREND(B$2:B$9,$A$2:$A$9,$A11)</f>
        <v>3562145.4285714328</v>
      </c>
      <c r="C11" s="6" cm="1">
        <f t="array" ref="C11">TREND(C$2:C$9,$A$2:$A$9,$A11)</f>
        <v>1464175</v>
      </c>
      <c r="D11" s="6" cm="1">
        <f t="array" ref="D11">TREND(D$2:D$9,$A$2:$A$9,$A11)</f>
        <v>1033572.8155339807</v>
      </c>
      <c r="E11" s="6">
        <f t="shared" si="0"/>
        <v>1083573.5783633846</v>
      </c>
      <c r="F11" s="24">
        <f t="shared" si="1"/>
        <v>1033572.8155339807</v>
      </c>
      <c r="G11" s="6">
        <v>744711.11111111112</v>
      </c>
      <c r="H11">
        <v>3978132.4041811842</v>
      </c>
      <c r="I11" s="6">
        <f t="shared" si="2"/>
        <v>1083573.5783633846</v>
      </c>
      <c r="J11" s="24">
        <f t="shared" si="3"/>
        <v>5967198.6062717764</v>
      </c>
      <c r="K11" s="6">
        <f t="shared" si="8"/>
        <v>4276724.6432038853</v>
      </c>
      <c r="L11" s="24">
        <f t="shared" si="4"/>
        <v>1550359.2233009711</v>
      </c>
      <c r="M11" s="24">
        <f t="shared" si="5"/>
        <v>2196262.5</v>
      </c>
      <c r="N11" s="6">
        <f t="shared" si="6"/>
        <v>1464175</v>
      </c>
      <c r="O11" s="6">
        <f t="shared" si="7"/>
        <v>1033572.8155339807</v>
      </c>
    </row>
    <row r="12" spans="1:15" x14ac:dyDescent="0.45">
      <c r="A12">
        <v>2033</v>
      </c>
      <c r="B12" s="6" cm="1">
        <f t="array" ref="B12">TREND(B$2:B$9,$A$2:$A$9,$A12)</f>
        <v>3666387.1428571641</v>
      </c>
      <c r="C12" s="6" cm="1">
        <f t="array" ref="C12">TREND(C$2:C$9,$A$2:$A$9,$A12)</f>
        <v>1471750</v>
      </c>
      <c r="D12" s="6" cm="1">
        <f t="array" ref="D12">TREND(D$2:D$9,$A$2:$A$9,$A12)</f>
        <v>1045747.5728155337</v>
      </c>
      <c r="E12" s="6">
        <f t="shared" si="0"/>
        <v>1096337.3092926492</v>
      </c>
      <c r="F12" s="24">
        <f t="shared" si="1"/>
        <v>1045747.5728155337</v>
      </c>
      <c r="G12" s="6">
        <v>723733.33333333326</v>
      </c>
      <c r="H12">
        <v>3808850.1742160274</v>
      </c>
      <c r="I12" s="6">
        <f t="shared" si="2"/>
        <v>1096337.3092926492</v>
      </c>
      <c r="J12" s="24">
        <f t="shared" si="3"/>
        <v>5713275.2613240406</v>
      </c>
      <c r="K12" s="6">
        <f t="shared" si="8"/>
        <v>4327101.4368932042</v>
      </c>
      <c r="L12" s="24">
        <f t="shared" si="4"/>
        <v>1568621.3592233006</v>
      </c>
      <c r="M12" s="24">
        <f t="shared" si="5"/>
        <v>2207625</v>
      </c>
      <c r="N12" s="6">
        <f t="shared" si="6"/>
        <v>1471750</v>
      </c>
      <c r="O12" s="6">
        <f t="shared" si="7"/>
        <v>1045747.5728155337</v>
      </c>
    </row>
    <row r="13" spans="1:15" x14ac:dyDescent="0.45">
      <c r="A13">
        <v>2034</v>
      </c>
      <c r="B13" s="6" cm="1">
        <f t="array" ref="B13">TREND(B$2:B$9,$A$2:$A$9,$A13)</f>
        <v>3770628.8571428657</v>
      </c>
      <c r="C13" s="6" cm="1">
        <f t="array" ref="C13">TREND(C$2:C$9,$A$2:$A$9,$A13)</f>
        <v>1479325</v>
      </c>
      <c r="D13" s="6" cm="1">
        <f t="array" ref="D13">TREND(D$2:D$9,$A$2:$A$9,$A13)</f>
        <v>1057922.3300970905</v>
      </c>
      <c r="E13" s="6">
        <f t="shared" si="0"/>
        <v>1109101.0402219174</v>
      </c>
      <c r="F13" s="24">
        <f t="shared" si="1"/>
        <v>1057922.3300970905</v>
      </c>
      <c r="G13" s="6">
        <v>713244.44444444438</v>
      </c>
      <c r="H13">
        <v>3745369.3379790941</v>
      </c>
      <c r="I13" s="6">
        <f t="shared" si="2"/>
        <v>1109101.0402219174</v>
      </c>
      <c r="J13" s="24">
        <f t="shared" si="3"/>
        <v>5618054.0069686417</v>
      </c>
      <c r="K13" s="6">
        <f t="shared" si="8"/>
        <v>4377478.2305825381</v>
      </c>
      <c r="L13" s="24">
        <f t="shared" si="4"/>
        <v>1586883.4951456357</v>
      </c>
      <c r="M13" s="24">
        <f t="shared" si="5"/>
        <v>2218987.5</v>
      </c>
      <c r="N13" s="6">
        <f t="shared" si="6"/>
        <v>1479325</v>
      </c>
      <c r="O13" s="6">
        <f t="shared" si="7"/>
        <v>1057922.3300970905</v>
      </c>
    </row>
    <row r="14" spans="1:15" x14ac:dyDescent="0.45">
      <c r="A14">
        <v>2035</v>
      </c>
      <c r="B14" s="6" cm="1">
        <f t="array" ref="B14">TREND(B$2:B$9,$A$2:$A$9,$A14)</f>
        <v>3874870.5714285672</v>
      </c>
      <c r="C14" s="6" cm="1">
        <f t="array" ref="C14">TREND(C$2:C$9,$A$2:$A$9,$A14)</f>
        <v>1486900</v>
      </c>
      <c r="D14" s="6" cm="1">
        <f t="array" ref="D14">TREND(D$2:D$9,$A$2:$A$9,$A14)</f>
        <v>1070097.0873786435</v>
      </c>
      <c r="E14" s="6">
        <f t="shared" si="0"/>
        <v>1121864.771151182</v>
      </c>
      <c r="F14" s="24">
        <f t="shared" si="1"/>
        <v>1070097.0873786435</v>
      </c>
      <c r="G14" s="6">
        <v>692266.66666666663</v>
      </c>
      <c r="H14">
        <v>3681888.5017421604</v>
      </c>
      <c r="I14" s="6">
        <f t="shared" si="2"/>
        <v>1121864.771151182</v>
      </c>
      <c r="J14" s="24">
        <f t="shared" si="3"/>
        <v>5522832.7526132409</v>
      </c>
      <c r="K14" s="6">
        <f t="shared" si="8"/>
        <v>4427855.024271857</v>
      </c>
      <c r="L14" s="24">
        <f t="shared" si="4"/>
        <v>1605145.6310679652</v>
      </c>
      <c r="M14" s="24">
        <f t="shared" si="5"/>
        <v>2230350</v>
      </c>
      <c r="N14" s="6">
        <f t="shared" si="6"/>
        <v>1486900</v>
      </c>
      <c r="O14" s="6">
        <f t="shared" si="7"/>
        <v>1070097.0873786435</v>
      </c>
    </row>
    <row r="15" spans="1:15" x14ac:dyDescent="0.45">
      <c r="A15">
        <v>2036</v>
      </c>
      <c r="B15" s="6" cm="1">
        <f t="array" ref="B15">TREND(B$2:B$9,$A$2:$A$9,$A15)</f>
        <v>3979112.2857142985</v>
      </c>
      <c r="C15" s="6" cm="1">
        <f t="array" ref="C15">TREND(C$2:C$9,$A$2:$A$9,$A15)</f>
        <v>1494475</v>
      </c>
      <c r="D15" s="6" cm="1">
        <f t="array" ref="D15">TREND(D$2:D$9,$A$2:$A$9,$A15)</f>
        <v>1082271.8446601965</v>
      </c>
      <c r="E15" s="6">
        <f t="shared" si="0"/>
        <v>1134628.5020804466</v>
      </c>
      <c r="F15" s="24">
        <f t="shared" si="1"/>
        <v>1082271.8446601965</v>
      </c>
      <c r="G15" s="6">
        <v>681777.77777777775</v>
      </c>
      <c r="H15">
        <v>3597247.386759582</v>
      </c>
      <c r="I15" s="6">
        <f t="shared" si="2"/>
        <v>1134628.5020804466</v>
      </c>
      <c r="J15" s="24">
        <f t="shared" si="3"/>
        <v>5395871.0801393725</v>
      </c>
      <c r="K15" s="6">
        <f t="shared" si="8"/>
        <v>4478231.8179611759</v>
      </c>
      <c r="L15" s="24">
        <f t="shared" si="4"/>
        <v>1623407.7669902947</v>
      </c>
      <c r="M15" s="24">
        <f t="shared" si="5"/>
        <v>2241712.5</v>
      </c>
      <c r="N15" s="6">
        <f t="shared" si="6"/>
        <v>1494475</v>
      </c>
      <c r="O15" s="6">
        <f t="shared" si="7"/>
        <v>1082271.8446601965</v>
      </c>
    </row>
    <row r="16" spans="1:15" x14ac:dyDescent="0.45">
      <c r="A16">
        <v>2037</v>
      </c>
      <c r="B16" s="6" cm="1">
        <f t="array" ref="B16">TREND(B$2:B$9,$A$2:$A$9,$A16)</f>
        <v>4083354</v>
      </c>
      <c r="C16" s="6" cm="1">
        <f t="array" ref="C16">TREND(C$2:C$9,$A$2:$A$9,$A16)</f>
        <v>1502050</v>
      </c>
      <c r="D16" s="6" cm="1">
        <f t="array" ref="D16">TREND(D$2:D$9,$A$2:$A$9,$A16)</f>
        <v>1094446.6019417495</v>
      </c>
      <c r="E16" s="6">
        <f t="shared" si="0"/>
        <v>1147392.2330097111</v>
      </c>
      <c r="F16" s="24">
        <f t="shared" si="1"/>
        <v>1094446.6019417495</v>
      </c>
      <c r="G16" s="6">
        <f>G15*0.985</f>
        <v>671551.11111111112</v>
      </c>
      <c r="H16">
        <f>H15*0.978</f>
        <v>3518107.944250871</v>
      </c>
      <c r="I16" s="6">
        <f t="shared" si="2"/>
        <v>1147392.2330097111</v>
      </c>
      <c r="J16" s="24">
        <f t="shared" si="3"/>
        <v>5277161.9163763067</v>
      </c>
      <c r="K16" s="6">
        <f t="shared" si="8"/>
        <v>4528608.6116504949</v>
      </c>
      <c r="L16" s="24">
        <f t="shared" si="4"/>
        <v>1641669.9029126242</v>
      </c>
      <c r="M16" s="24">
        <f t="shared" si="5"/>
        <v>2253075</v>
      </c>
      <c r="N16" s="6">
        <f t="shared" si="6"/>
        <v>1502050</v>
      </c>
      <c r="O16" s="6">
        <f t="shared" si="7"/>
        <v>1094446.6019417495</v>
      </c>
    </row>
    <row r="17" spans="1:15" x14ac:dyDescent="0.45">
      <c r="A17">
        <v>2038</v>
      </c>
      <c r="B17" s="6" cm="1">
        <f t="array" ref="B17">TREND(B$2:B$9,$A$2:$A$9,$A17)</f>
        <v>4187595.7142857313</v>
      </c>
      <c r="C17" s="6" cm="1">
        <f t="array" ref="C17">TREND(C$2:C$9,$A$2:$A$9,$A17)</f>
        <v>1509625</v>
      </c>
      <c r="D17" s="6" cm="1">
        <f t="array" ref="D17">TREND(D$2:D$9,$A$2:$A$9,$A17)</f>
        <v>1106621.3592233025</v>
      </c>
      <c r="E17" s="6">
        <f t="shared" si="0"/>
        <v>1160155.9639389757</v>
      </c>
      <c r="F17" s="24">
        <f t="shared" si="1"/>
        <v>1106621.3592233025</v>
      </c>
      <c r="G17" s="6">
        <f t="shared" ref="G17:G29" si="9">G16*0.985</f>
        <v>661477.8444444444</v>
      </c>
      <c r="H17">
        <f t="shared" ref="H17:H29" si="10">H16*0.978</f>
        <v>3440709.5694773518</v>
      </c>
      <c r="I17" s="6">
        <f t="shared" si="2"/>
        <v>1160155.9639389757</v>
      </c>
      <c r="J17" s="24">
        <f t="shared" si="3"/>
        <v>5161064.354216028</v>
      </c>
      <c r="K17" s="6">
        <f t="shared" si="8"/>
        <v>4578985.4053398138</v>
      </c>
      <c r="L17" s="24">
        <f t="shared" si="4"/>
        <v>1659932.0388349537</v>
      </c>
      <c r="M17" s="24">
        <f t="shared" si="5"/>
        <v>2264437.5</v>
      </c>
      <c r="N17" s="6">
        <f t="shared" si="6"/>
        <v>1509625</v>
      </c>
      <c r="O17" s="6">
        <f t="shared" si="7"/>
        <v>1106621.3592233025</v>
      </c>
    </row>
    <row r="18" spans="1:15" x14ac:dyDescent="0.45">
      <c r="A18">
        <v>2039</v>
      </c>
      <c r="B18" s="6" cm="1">
        <f t="array" ref="B18">TREND(B$2:B$9,$A$2:$A$9,$A18)</f>
        <v>4291837.4285714328</v>
      </c>
      <c r="C18" s="6" cm="1">
        <f t="array" ref="C18">TREND(C$2:C$9,$A$2:$A$9,$A18)</f>
        <v>1517200</v>
      </c>
      <c r="D18" s="6" cm="1">
        <f t="array" ref="D18">TREND(D$2:D$9,$A$2:$A$9,$A18)</f>
        <v>1118796.1165048555</v>
      </c>
      <c r="E18" s="6">
        <f t="shared" si="0"/>
        <v>1172919.69486824</v>
      </c>
      <c r="F18" s="24">
        <f t="shared" si="1"/>
        <v>1118796.1165048555</v>
      </c>
      <c r="G18" s="6">
        <f t="shared" si="9"/>
        <v>651555.67677777773</v>
      </c>
      <c r="H18">
        <f t="shared" si="10"/>
        <v>3365013.9589488502</v>
      </c>
      <c r="I18" s="6">
        <f t="shared" si="2"/>
        <v>1172919.69486824</v>
      </c>
      <c r="J18" s="24">
        <f t="shared" si="3"/>
        <v>5047520.938423275</v>
      </c>
      <c r="K18" s="6">
        <f t="shared" si="8"/>
        <v>4629362.1990291318</v>
      </c>
      <c r="L18" s="24">
        <f t="shared" si="4"/>
        <v>1678194.1747572832</v>
      </c>
      <c r="M18" s="24">
        <f t="shared" si="5"/>
        <v>2275800</v>
      </c>
      <c r="N18" s="6">
        <f t="shared" si="6"/>
        <v>1517200</v>
      </c>
      <c r="O18" s="6">
        <f t="shared" si="7"/>
        <v>1118796.1165048555</v>
      </c>
    </row>
    <row r="19" spans="1:15" x14ac:dyDescent="0.45">
      <c r="A19">
        <v>2040</v>
      </c>
      <c r="B19" s="6" cm="1">
        <f t="array" ref="B19">TREND(B$2:B$9,$A$2:$A$9,$A19)</f>
        <v>4396079.1428571641</v>
      </c>
      <c r="C19" s="6" cm="1">
        <f t="array" ref="C19">TREND(C$2:C$9,$A$2:$A$9,$A19)</f>
        <v>1524775</v>
      </c>
      <c r="D19" s="6" cm="1">
        <f t="array" ref="D19">TREND(D$2:D$9,$A$2:$A$9,$A19)</f>
        <v>1130970.8737864085</v>
      </c>
      <c r="E19" s="6">
        <f t="shared" si="0"/>
        <v>1185683.4257975046</v>
      </c>
      <c r="F19" s="24">
        <f t="shared" si="1"/>
        <v>1130970.8737864085</v>
      </c>
      <c r="G19" s="6">
        <f t="shared" si="9"/>
        <v>641782.34162611107</v>
      </c>
      <c r="H19">
        <f t="shared" si="10"/>
        <v>3290983.6518519754</v>
      </c>
      <c r="I19" s="6">
        <f t="shared" si="2"/>
        <v>1185683.4257975046</v>
      </c>
      <c r="J19" s="24">
        <f t="shared" si="3"/>
        <v>4936475.4777779635</v>
      </c>
      <c r="K19" s="6">
        <f t="shared" si="8"/>
        <v>4679738.9927184498</v>
      </c>
      <c r="L19" s="24">
        <f t="shared" si="4"/>
        <v>1696456.3106796127</v>
      </c>
      <c r="M19" s="24">
        <f t="shared" si="5"/>
        <v>2287162.5</v>
      </c>
      <c r="N19" s="6">
        <f t="shared" si="6"/>
        <v>1524775</v>
      </c>
      <c r="O19" s="6">
        <f t="shared" si="7"/>
        <v>1130970.8737864085</v>
      </c>
    </row>
    <row r="20" spans="1:15" x14ac:dyDescent="0.45">
      <c r="A20">
        <v>2041</v>
      </c>
      <c r="B20" s="6" cm="1">
        <f t="array" ref="B20">TREND(B$2:B$9,$A$2:$A$9,$A20)</f>
        <v>4500320.8571428657</v>
      </c>
      <c r="C20" s="6" cm="1">
        <f t="array" ref="C20">TREND(C$2:C$9,$A$2:$A$9,$A20)</f>
        <v>1532350</v>
      </c>
      <c r="D20" s="6" cm="1">
        <f t="array" ref="D20">TREND(D$2:D$9,$A$2:$A$9,$A20)</f>
        <v>1143145.6310679615</v>
      </c>
      <c r="E20" s="6">
        <f t="shared" si="0"/>
        <v>1198447.1567267692</v>
      </c>
      <c r="F20" s="24">
        <f t="shared" si="1"/>
        <v>1143145.6310679615</v>
      </c>
      <c r="G20" s="6">
        <f t="shared" si="9"/>
        <v>632155.60650171945</v>
      </c>
      <c r="H20">
        <f t="shared" si="10"/>
        <v>3218582.0115112318</v>
      </c>
      <c r="I20" s="6">
        <f t="shared" si="2"/>
        <v>1198447.1567267692</v>
      </c>
      <c r="J20" s="24">
        <f t="shared" si="3"/>
        <v>4827873.0172668472</v>
      </c>
      <c r="K20" s="6">
        <f t="shared" si="8"/>
        <v>4730115.7864077687</v>
      </c>
      <c r="L20" s="24">
        <f t="shared" si="4"/>
        <v>1714718.4466019422</v>
      </c>
      <c r="M20" s="24">
        <f t="shared" si="5"/>
        <v>2298525</v>
      </c>
      <c r="N20" s="6">
        <f t="shared" si="6"/>
        <v>1532350</v>
      </c>
      <c r="O20" s="6">
        <f t="shared" si="7"/>
        <v>1143145.6310679615</v>
      </c>
    </row>
    <row r="21" spans="1:15" x14ac:dyDescent="0.45">
      <c r="A21">
        <v>2042</v>
      </c>
      <c r="B21" s="6" cm="1">
        <f t="array" ref="B21">TREND(B$2:B$9,$A$2:$A$9,$A21)</f>
        <v>4604562.5714285672</v>
      </c>
      <c r="C21" s="6" cm="1">
        <f t="array" ref="C21">TREND(C$2:C$9,$A$2:$A$9,$A21)</f>
        <v>1539925</v>
      </c>
      <c r="D21" s="6" cm="1">
        <f t="array" ref="D21">TREND(D$2:D$9,$A$2:$A$9,$A21)</f>
        <v>1155320.3883495145</v>
      </c>
      <c r="E21" s="6">
        <f t="shared" si="0"/>
        <v>1211210.8876560337</v>
      </c>
      <c r="F21" s="24">
        <f t="shared" si="1"/>
        <v>1155320.3883495145</v>
      </c>
      <c r="G21" s="6">
        <f t="shared" si="9"/>
        <v>622673.27240419365</v>
      </c>
      <c r="H21">
        <f t="shared" si="10"/>
        <v>3147773.2072579847</v>
      </c>
      <c r="I21" s="6">
        <f t="shared" si="2"/>
        <v>1211210.8876560337</v>
      </c>
      <c r="J21" s="24">
        <f t="shared" si="3"/>
        <v>4721659.8108869772</v>
      </c>
      <c r="K21" s="6">
        <f t="shared" si="8"/>
        <v>4780492.5800970867</v>
      </c>
      <c r="L21" s="24">
        <f t="shared" si="4"/>
        <v>1732980.5825242717</v>
      </c>
      <c r="M21" s="24">
        <f t="shared" si="5"/>
        <v>2309887.5</v>
      </c>
      <c r="N21" s="6">
        <f t="shared" si="6"/>
        <v>1539925</v>
      </c>
      <c r="O21" s="6">
        <f t="shared" si="7"/>
        <v>1155320.3883495145</v>
      </c>
    </row>
    <row r="22" spans="1:15" x14ac:dyDescent="0.45">
      <c r="A22">
        <v>2043</v>
      </c>
      <c r="B22" s="6" cm="1">
        <f t="array" ref="B22">TREND(B$2:B$9,$A$2:$A$9,$A22)</f>
        <v>4708804.2857142985</v>
      </c>
      <c r="C22" s="6" cm="1">
        <f t="array" ref="C22">TREND(C$2:C$9,$A$2:$A$9,$A22)</f>
        <v>1547500</v>
      </c>
      <c r="D22" s="6" cm="1">
        <f t="array" ref="D22">TREND(D$2:D$9,$A$2:$A$9,$A22)</f>
        <v>1167495.1456310675</v>
      </c>
      <c r="E22" s="6">
        <f t="shared" si="0"/>
        <v>1223974.6185852981</v>
      </c>
      <c r="F22" s="24">
        <f t="shared" si="1"/>
        <v>1167495.1456310675</v>
      </c>
      <c r="G22" s="6">
        <f t="shared" si="9"/>
        <v>613333.17331813078</v>
      </c>
      <c r="H22">
        <f t="shared" si="10"/>
        <v>3078522.1966983089</v>
      </c>
      <c r="I22" s="6">
        <f t="shared" si="2"/>
        <v>1223974.6185852981</v>
      </c>
      <c r="J22" s="24">
        <f t="shared" si="3"/>
        <v>4617783.2950474638</v>
      </c>
      <c r="K22" s="6">
        <f t="shared" si="8"/>
        <v>4830869.3737864057</v>
      </c>
      <c r="L22" s="24">
        <f t="shared" si="4"/>
        <v>1751242.7184466012</v>
      </c>
      <c r="M22" s="24">
        <f t="shared" si="5"/>
        <v>2321250</v>
      </c>
      <c r="N22" s="6">
        <f t="shared" si="6"/>
        <v>1547500</v>
      </c>
      <c r="O22" s="6">
        <f t="shared" si="7"/>
        <v>1167495.1456310675</v>
      </c>
    </row>
    <row r="23" spans="1:15" x14ac:dyDescent="0.45">
      <c r="A23">
        <v>2044</v>
      </c>
      <c r="B23" s="6" cm="1">
        <f t="array" ref="B23">TREND(B$2:B$9,$A$2:$A$9,$A23)</f>
        <v>4813046</v>
      </c>
      <c r="C23" s="6" cm="1">
        <f t="array" ref="C23">TREND(C$2:C$9,$A$2:$A$9,$A23)</f>
        <v>1555075</v>
      </c>
      <c r="D23" s="6" cm="1">
        <f t="array" ref="D23">TREND(D$2:D$9,$A$2:$A$9,$A23)</f>
        <v>1179669.9029126242</v>
      </c>
      <c r="E23" s="6">
        <f t="shared" si="0"/>
        <v>1236738.3495145664</v>
      </c>
      <c r="F23" s="24">
        <f t="shared" si="1"/>
        <v>1179669.9029126242</v>
      </c>
      <c r="G23" s="6">
        <f t="shared" si="9"/>
        <v>604133.17571835883</v>
      </c>
      <c r="H23">
        <f t="shared" si="10"/>
        <v>3010794.7083709459</v>
      </c>
      <c r="I23" s="6">
        <f t="shared" si="2"/>
        <v>1236738.3495145664</v>
      </c>
      <c r="J23" s="24">
        <f t="shared" si="3"/>
        <v>4516192.0625564186</v>
      </c>
      <c r="K23" s="6">
        <f t="shared" si="8"/>
        <v>4881246.1674757395</v>
      </c>
      <c r="L23" s="24">
        <f t="shared" si="4"/>
        <v>1769504.8543689363</v>
      </c>
      <c r="M23" s="24">
        <f t="shared" si="5"/>
        <v>2332612.5</v>
      </c>
      <c r="N23" s="6">
        <f t="shared" si="6"/>
        <v>1555075</v>
      </c>
      <c r="O23" s="6">
        <f t="shared" si="7"/>
        <v>1179669.9029126242</v>
      </c>
    </row>
    <row r="24" spans="1:15" x14ac:dyDescent="0.45">
      <c r="A24">
        <v>2045</v>
      </c>
      <c r="B24" s="6" cm="1">
        <f t="array" ref="B24">TREND(B$2:B$9,$A$2:$A$9,$A24)</f>
        <v>4917287.7142857313</v>
      </c>
      <c r="C24" s="6" cm="1">
        <f t="array" ref="C24">TREND(C$2:C$9,$A$2:$A$9,$A24)</f>
        <v>1562650</v>
      </c>
      <c r="D24" s="6" cm="1">
        <f t="array" ref="D24">TREND(D$2:D$9,$A$2:$A$9,$A24)</f>
        <v>1191844.6601941772</v>
      </c>
      <c r="E24" s="6">
        <f t="shared" si="0"/>
        <v>1249502.0804438309</v>
      </c>
      <c r="F24" s="24">
        <f t="shared" si="1"/>
        <v>1191844.6601941772</v>
      </c>
      <c r="G24" s="6">
        <f t="shared" si="9"/>
        <v>595071.17808258347</v>
      </c>
      <c r="H24">
        <f t="shared" si="10"/>
        <v>2944557.224786785</v>
      </c>
      <c r="I24" s="6">
        <f t="shared" si="2"/>
        <v>1249502.0804438309</v>
      </c>
      <c r="J24" s="24">
        <f t="shared" si="3"/>
        <v>4416835.8371801777</v>
      </c>
      <c r="K24" s="6">
        <f t="shared" si="8"/>
        <v>4931622.9611650575</v>
      </c>
      <c r="L24" s="24">
        <f t="shared" si="4"/>
        <v>1787766.9902912658</v>
      </c>
      <c r="M24" s="24">
        <f t="shared" si="5"/>
        <v>2343975</v>
      </c>
      <c r="N24" s="6">
        <f t="shared" si="6"/>
        <v>1562650</v>
      </c>
      <c r="O24" s="6">
        <f t="shared" si="7"/>
        <v>1191844.6601941772</v>
      </c>
    </row>
    <row r="25" spans="1:15" x14ac:dyDescent="0.45">
      <c r="A25">
        <v>2046</v>
      </c>
      <c r="B25" s="6" cm="1">
        <f t="array" ref="B25">TREND(B$2:B$9,$A$2:$A$9,$A25)</f>
        <v>5021529.4285714328</v>
      </c>
      <c r="C25" s="6" cm="1">
        <f t="array" ref="C25">TREND(C$2:C$9,$A$2:$A$9,$A25)</f>
        <v>1570225</v>
      </c>
      <c r="D25" s="6" cm="1">
        <f t="array" ref="D25">TREND(D$2:D$9,$A$2:$A$9,$A25)</f>
        <v>1204019.4174757302</v>
      </c>
      <c r="E25" s="6">
        <f t="shared" si="0"/>
        <v>1262265.8113730955</v>
      </c>
      <c r="F25" s="24">
        <f t="shared" si="1"/>
        <v>1204019.4174757302</v>
      </c>
      <c r="G25" s="6">
        <f t="shared" si="9"/>
        <v>586145.11041134468</v>
      </c>
      <c r="H25">
        <f t="shared" si="10"/>
        <v>2879776.9658414754</v>
      </c>
      <c r="I25" s="6">
        <f t="shared" si="2"/>
        <v>1262265.8113730955</v>
      </c>
      <c r="J25" s="24">
        <f t="shared" si="3"/>
        <v>4319665.4487622129</v>
      </c>
      <c r="K25" s="6">
        <f t="shared" si="8"/>
        <v>4981999.7548543755</v>
      </c>
      <c r="L25" s="24">
        <f t="shared" si="4"/>
        <v>1806029.1262135953</v>
      </c>
      <c r="M25" s="24">
        <f t="shared" si="5"/>
        <v>2355337.5</v>
      </c>
      <c r="N25" s="6">
        <f t="shared" si="6"/>
        <v>1570225</v>
      </c>
      <c r="O25" s="6">
        <f t="shared" si="7"/>
        <v>1204019.4174757302</v>
      </c>
    </row>
    <row r="26" spans="1:15" x14ac:dyDescent="0.45">
      <c r="A26">
        <v>2047</v>
      </c>
      <c r="B26" s="6" cm="1">
        <f t="array" ref="B26">TREND(B$2:B$9,$A$2:$A$9,$A26)</f>
        <v>5125771.1428571641</v>
      </c>
      <c r="C26" s="6" cm="1">
        <f t="array" ref="C26">TREND(C$2:C$9,$A$2:$A$9,$A26)</f>
        <v>1577800</v>
      </c>
      <c r="D26" s="6" cm="1">
        <f t="array" ref="D26">TREND(D$2:D$9,$A$2:$A$9,$A26)</f>
        <v>1216194.1747572832</v>
      </c>
      <c r="E26" s="6">
        <f t="shared" si="0"/>
        <v>1275029.5423023601</v>
      </c>
      <c r="F26" s="24">
        <f t="shared" si="1"/>
        <v>1216194.1747572832</v>
      </c>
      <c r="G26" s="6">
        <f t="shared" si="9"/>
        <v>577352.93375517451</v>
      </c>
      <c r="H26">
        <f t="shared" si="10"/>
        <v>2816421.8725929628</v>
      </c>
      <c r="I26" s="6">
        <f t="shared" si="2"/>
        <v>1275029.5423023601</v>
      </c>
      <c r="J26" s="24">
        <f t="shared" si="3"/>
        <v>4224632.808889444</v>
      </c>
      <c r="K26" s="6">
        <f t="shared" si="8"/>
        <v>5032376.5485436944</v>
      </c>
      <c r="L26" s="24">
        <f t="shared" si="4"/>
        <v>1824291.2621359248</v>
      </c>
      <c r="M26" s="24">
        <f t="shared" si="5"/>
        <v>2366700</v>
      </c>
      <c r="N26" s="6">
        <f t="shared" si="6"/>
        <v>1577800</v>
      </c>
      <c r="O26" s="6">
        <f t="shared" si="7"/>
        <v>1216194.1747572832</v>
      </c>
    </row>
    <row r="27" spans="1:15" x14ac:dyDescent="0.45">
      <c r="A27">
        <v>2048</v>
      </c>
      <c r="B27" s="6" cm="1">
        <f t="array" ref="B27">TREND(B$2:B$9,$A$2:$A$9,$A27)</f>
        <v>5230012.8571428657</v>
      </c>
      <c r="C27" s="6" cm="1">
        <f t="array" ref="C27">TREND(C$2:C$9,$A$2:$A$9,$A27)</f>
        <v>1585375</v>
      </c>
      <c r="D27" s="6" cm="1">
        <f t="array" ref="D27">TREND(D$2:D$9,$A$2:$A$9,$A27)</f>
        <v>1228368.9320388362</v>
      </c>
      <c r="E27" s="6">
        <f t="shared" si="0"/>
        <v>1287793.2732316244</v>
      </c>
      <c r="F27" s="24">
        <f t="shared" si="1"/>
        <v>1228368.9320388362</v>
      </c>
      <c r="G27" s="6">
        <f t="shared" si="9"/>
        <v>568692.63974884688</v>
      </c>
      <c r="H27">
        <f t="shared" si="10"/>
        <v>2754460.5913959173</v>
      </c>
      <c r="I27" s="6">
        <f t="shared" si="2"/>
        <v>1287793.2732316244</v>
      </c>
      <c r="J27" s="24">
        <f t="shared" si="3"/>
        <v>4131690.887093876</v>
      </c>
      <c r="K27" s="6">
        <f t="shared" si="8"/>
        <v>5082753.3422330134</v>
      </c>
      <c r="L27" s="24">
        <f t="shared" si="4"/>
        <v>1842553.3980582543</v>
      </c>
      <c r="M27" s="24">
        <f t="shared" si="5"/>
        <v>2378062.5</v>
      </c>
      <c r="N27" s="6">
        <f t="shared" si="6"/>
        <v>1585375</v>
      </c>
      <c r="O27" s="6">
        <f t="shared" si="7"/>
        <v>1228368.9320388362</v>
      </c>
    </row>
    <row r="28" spans="1:15" x14ac:dyDescent="0.45">
      <c r="A28">
        <v>2049</v>
      </c>
      <c r="B28" s="6" cm="1">
        <f t="array" ref="B28">TREND(B$2:B$9,$A$2:$A$9,$A28)</f>
        <v>5334254.5714285672</v>
      </c>
      <c r="C28" s="6" cm="1">
        <f t="array" ref="C28">TREND(C$2:C$9,$A$2:$A$9,$A28)</f>
        <v>1592950</v>
      </c>
      <c r="D28" s="6" cm="1">
        <f t="array" ref="D28">TREND(D$2:D$9,$A$2:$A$9,$A28)</f>
        <v>1240543.6893203892</v>
      </c>
      <c r="E28" s="6">
        <f t="shared" si="0"/>
        <v>1300557.004160889</v>
      </c>
      <c r="F28" s="24">
        <f t="shared" si="1"/>
        <v>1240543.6893203892</v>
      </c>
      <c r="G28" s="6">
        <f t="shared" si="9"/>
        <v>560162.2501526142</v>
      </c>
      <c r="H28">
        <f t="shared" si="10"/>
        <v>2693862.4583852072</v>
      </c>
      <c r="I28" s="6">
        <f t="shared" si="2"/>
        <v>1300557.004160889</v>
      </c>
      <c r="J28" s="24">
        <f t="shared" si="3"/>
        <v>4040793.6875778111</v>
      </c>
      <c r="K28" s="6">
        <f t="shared" si="8"/>
        <v>5133130.1359223323</v>
      </c>
      <c r="L28" s="24">
        <f t="shared" si="4"/>
        <v>1860815.5339805838</v>
      </c>
      <c r="M28" s="24">
        <f t="shared" si="5"/>
        <v>2389425</v>
      </c>
      <c r="N28" s="6">
        <f t="shared" si="6"/>
        <v>1592950</v>
      </c>
      <c r="O28" s="6">
        <f t="shared" si="7"/>
        <v>1240543.6893203892</v>
      </c>
    </row>
    <row r="29" spans="1:15" x14ac:dyDescent="0.45">
      <c r="A29">
        <v>2050</v>
      </c>
      <c r="B29" s="6" cm="1">
        <f t="array" ref="B29">TREND(B$2:B$9,$A$2:$A$9,$A29)</f>
        <v>5438496.2857142985</v>
      </c>
      <c r="C29" s="6" cm="1">
        <f t="array" ref="C29">TREND(C$2:C$9,$A$2:$A$9,$A29)</f>
        <v>1600525</v>
      </c>
      <c r="D29" s="6" cm="1">
        <f t="array" ref="D29">TREND(D$2:D$9,$A$2:$A$9,$A29)</f>
        <v>1252718.4466019422</v>
      </c>
      <c r="E29" s="6">
        <f t="shared" si="0"/>
        <v>1313320.7350901535</v>
      </c>
      <c r="F29" s="24">
        <f t="shared" si="1"/>
        <v>1252718.4466019422</v>
      </c>
      <c r="G29" s="6">
        <f t="shared" si="9"/>
        <v>551759.81640032493</v>
      </c>
      <c r="H29">
        <f t="shared" si="10"/>
        <v>2634597.4843007326</v>
      </c>
      <c r="I29" s="6">
        <f t="shared" si="2"/>
        <v>1313320.7350901535</v>
      </c>
      <c r="J29" s="24">
        <f t="shared" si="3"/>
        <v>3951896.2264510989</v>
      </c>
      <c r="K29" s="6">
        <f t="shared" si="8"/>
        <v>5183506.9296116512</v>
      </c>
      <c r="L29" s="24">
        <f t="shared" si="4"/>
        <v>1879077.6699029133</v>
      </c>
      <c r="M29" s="24">
        <f t="shared" si="5"/>
        <v>2400787.5</v>
      </c>
      <c r="N29" s="6">
        <f t="shared" si="6"/>
        <v>1600525</v>
      </c>
      <c r="O29" s="6">
        <f t="shared" si="7"/>
        <v>1252718.4466019422</v>
      </c>
    </row>
    <row r="30" spans="1:15" x14ac:dyDescent="0.45">
      <c r="A30" t="s">
        <v>15</v>
      </c>
      <c r="B30" t="s">
        <v>66</v>
      </c>
    </row>
    <row r="31" spans="1:15" x14ac:dyDescent="0.45">
      <c r="A31" t="s">
        <v>18</v>
      </c>
      <c r="B31" t="s">
        <v>69</v>
      </c>
      <c r="C31" t="s">
        <v>69</v>
      </c>
      <c r="D31" t="s">
        <v>69</v>
      </c>
      <c r="E31" t="s">
        <v>71</v>
      </c>
      <c r="F31" t="s">
        <v>81</v>
      </c>
      <c r="I31" t="s">
        <v>70</v>
      </c>
      <c r="J31" t="s">
        <v>84</v>
      </c>
      <c r="K31" t="s">
        <v>68</v>
      </c>
      <c r="L31" t="s">
        <v>85</v>
      </c>
      <c r="M31" t="s">
        <v>87</v>
      </c>
      <c r="N31" s="31" t="s">
        <v>122</v>
      </c>
      <c r="O31" s="31" t="s">
        <v>123</v>
      </c>
    </row>
    <row r="32" spans="1:15" x14ac:dyDescent="0.45">
      <c r="A32" t="s">
        <v>18</v>
      </c>
      <c r="G32" t="s">
        <v>118</v>
      </c>
      <c r="H32" t="s">
        <v>118</v>
      </c>
      <c r="L32" t="s">
        <v>86</v>
      </c>
    </row>
    <row r="33" spans="1:7" x14ac:dyDescent="0.45">
      <c r="A33" t="s">
        <v>18</v>
      </c>
      <c r="G33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AA6-2B73-4F53-A5A8-A777A44DF24D}">
  <dimension ref="A1:O32"/>
  <sheetViews>
    <sheetView workbookViewId="0">
      <selection activeCell="Q27" sqref="Q27:Q28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v>149292</v>
      </c>
      <c r="C2">
        <v>66300</v>
      </c>
      <c r="D2">
        <f>3623*12</f>
        <v>43476</v>
      </c>
      <c r="E2" s="6">
        <f>capex!E2*0.025</f>
        <v>24217.5</v>
      </c>
      <c r="F2" s="6">
        <f>capex!F2*0.025</f>
        <v>23100</v>
      </c>
      <c r="G2" s="13">
        <f>capex!G2*0.025</f>
        <v>35400</v>
      </c>
      <c r="H2" s="13">
        <f>capex!H2*0.025</f>
        <v>151825</v>
      </c>
      <c r="I2" s="6">
        <f>capex!I2*0.025</f>
        <v>24217.5</v>
      </c>
      <c r="J2" s="6">
        <f>capex!J2*0.025</f>
        <v>227737.5</v>
      </c>
      <c r="K2" s="6">
        <f>capex!K2*0.025</f>
        <v>95583.337500000009</v>
      </c>
      <c r="L2" s="6">
        <f>capex!L2*0.025</f>
        <v>34650</v>
      </c>
      <c r="M2" s="6">
        <f>capex!M2*0.025</f>
        <v>52350</v>
      </c>
      <c r="N2" s="6">
        <f>C2</f>
        <v>66300</v>
      </c>
      <c r="O2" s="6">
        <f>D2</f>
        <v>43476</v>
      </c>
    </row>
    <row r="3" spans="1:15" x14ac:dyDescent="0.45">
      <c r="A3">
        <v>2024</v>
      </c>
      <c r="B3" s="6">
        <f>B$2*capex!B3/capex!B$2</f>
        <v>155222.88107300879</v>
      </c>
      <c r="C3" s="6">
        <f>C$2*capex!C3/capex!C$2</f>
        <v>66659.758237822345</v>
      </c>
      <c r="D3" s="6">
        <f>D$2*capex!D3/capex!D$2</f>
        <v>44048.846047156723</v>
      </c>
      <c r="E3" s="6">
        <f>capex!E3*0.025</f>
        <v>24536.593273231629</v>
      </c>
      <c r="F3" s="6">
        <f>capex!F3*0.025</f>
        <v>23404.368932038837</v>
      </c>
      <c r="G3" s="6">
        <f>G$2*capex!G3/capex!G$2</f>
        <v>29106.666666666661</v>
      </c>
      <c r="H3" s="6">
        <f>H$2*capex!H3/capex!H$2</f>
        <v>141244.8606271777</v>
      </c>
      <c r="I3" s="6">
        <f>capex!I3*0.025</f>
        <v>24536.593273231629</v>
      </c>
      <c r="J3" s="6">
        <f>capex!J3*0.025</f>
        <v>211867.29094076657</v>
      </c>
      <c r="K3" s="6">
        <f>capex!K3*0.025</f>
        <v>96842.757342233017</v>
      </c>
      <c r="L3" s="6">
        <f>capex!L3*0.025</f>
        <v>35106.553398058255</v>
      </c>
      <c r="M3" s="6">
        <f>capex!M3*0.025</f>
        <v>52634.0625</v>
      </c>
      <c r="N3" s="6">
        <f t="shared" ref="N3:N29" si="0">C3</f>
        <v>66659.758237822345</v>
      </c>
      <c r="O3" s="6">
        <f t="shared" ref="O3:O29" si="1">D3</f>
        <v>44048.846047156723</v>
      </c>
    </row>
    <row r="4" spans="1:15" x14ac:dyDescent="0.45">
      <c r="A4">
        <v>2025</v>
      </c>
      <c r="B4" s="6">
        <f>B$2*capex!B4/capex!B$2</f>
        <v>161153.76214601757</v>
      </c>
      <c r="C4" s="6">
        <f>C$2*capex!C4/capex!C$2</f>
        <v>67019.516475644705</v>
      </c>
      <c r="D4" s="6">
        <f>D$2*capex!D4/capex!D$2</f>
        <v>44621.692094313454</v>
      </c>
      <c r="E4" s="6">
        <f>capex!E4*0.025</f>
        <v>24855.68654646325</v>
      </c>
      <c r="F4" s="6">
        <f>capex!F4*0.025</f>
        <v>23708.737864077673</v>
      </c>
      <c r="G4" s="6">
        <f>G$2*capex!G4/capex!G$2</f>
        <v>25697.777777777781</v>
      </c>
      <c r="H4" s="6">
        <f>H$2*capex!H4/capex!H$2</f>
        <v>132780.74912891985</v>
      </c>
      <c r="I4" s="6">
        <f>capex!I4*0.025</f>
        <v>24855.68654646325</v>
      </c>
      <c r="J4" s="6">
        <f>capex!J4*0.025</f>
        <v>199171.12369337981</v>
      </c>
      <c r="K4" s="6">
        <f>capex!K4*0.025</f>
        <v>98102.177184466025</v>
      </c>
      <c r="L4" s="6">
        <f>capex!L4*0.025</f>
        <v>35563.106796116503</v>
      </c>
      <c r="M4" s="6">
        <f>capex!M4*0.025</f>
        <v>52918.125</v>
      </c>
      <c r="N4" s="6">
        <f t="shared" si="0"/>
        <v>67019.516475644705</v>
      </c>
      <c r="O4" s="6">
        <f t="shared" si="1"/>
        <v>44621.692094313454</v>
      </c>
    </row>
    <row r="5" spans="1:15" x14ac:dyDescent="0.45">
      <c r="A5">
        <v>2026</v>
      </c>
      <c r="B5" s="6">
        <f>B$2*capex!B5/capex!B$2</f>
        <v>167084.64321902636</v>
      </c>
      <c r="C5" s="6">
        <f>C$2*capex!C5/capex!C$2</f>
        <v>67379.27471346705</v>
      </c>
      <c r="D5" s="6">
        <f>D$2*capex!D5/capex!D$2</f>
        <v>45194.538141470184</v>
      </c>
      <c r="E5" s="6">
        <f>capex!E5*0.025</f>
        <v>25174.779819694875</v>
      </c>
      <c r="F5" s="6">
        <f>capex!F5*0.025</f>
        <v>24013.10679611651</v>
      </c>
      <c r="G5" s="6">
        <f>G$2*capex!G5/capex!G$2</f>
        <v>23862.222222222223</v>
      </c>
      <c r="H5" s="6">
        <f>H$2*capex!H5/capex!H$2</f>
        <v>126432.6655052265</v>
      </c>
      <c r="I5" s="6">
        <f>capex!I5*0.025</f>
        <v>25174.779819694875</v>
      </c>
      <c r="J5" s="6">
        <f>capex!J5*0.025</f>
        <v>189648.99825783973</v>
      </c>
      <c r="K5" s="6">
        <f>capex!K5*0.025</f>
        <v>99361.597026699048</v>
      </c>
      <c r="L5" s="6">
        <f>capex!L5*0.025</f>
        <v>36019.660194174758</v>
      </c>
      <c r="M5" s="6">
        <f>capex!M5*0.025</f>
        <v>53202.1875</v>
      </c>
      <c r="N5" s="6">
        <f t="shared" si="0"/>
        <v>67379.27471346705</v>
      </c>
      <c r="O5" s="6">
        <f t="shared" si="1"/>
        <v>45194.538141470184</v>
      </c>
    </row>
    <row r="6" spans="1:15" x14ac:dyDescent="0.45">
      <c r="A6">
        <v>2027</v>
      </c>
      <c r="B6" s="6">
        <f>B$2*capex!B6/capex!B$2</f>
        <v>173015.52429203514</v>
      </c>
      <c r="C6" s="6">
        <f>C$2*capex!C6/capex!C$2</f>
        <v>67739.032951289395</v>
      </c>
      <c r="D6" s="6">
        <f>D$2*capex!D6/capex!D$2</f>
        <v>45767.384188626915</v>
      </c>
      <c r="E6" s="6">
        <f>capex!E6*0.025</f>
        <v>25493.873092926497</v>
      </c>
      <c r="F6" s="6">
        <f>capex!F6*0.025</f>
        <v>24317.475728155343</v>
      </c>
      <c r="G6" s="6">
        <f>G$2*capex!G6/capex!G$2</f>
        <v>22551.111111111113</v>
      </c>
      <c r="H6" s="6">
        <f>H$2*capex!H6/capex!H$2</f>
        <v>122200.60975609756</v>
      </c>
      <c r="I6" s="6">
        <f>capex!I6*0.025</f>
        <v>25493.873092926497</v>
      </c>
      <c r="J6" s="6">
        <f>capex!J6*0.025</f>
        <v>183300.91463414638</v>
      </c>
      <c r="K6" s="6">
        <f>capex!K6*0.025</f>
        <v>100621.01686893206</v>
      </c>
      <c r="L6" s="6">
        <f>capex!L6*0.025</f>
        <v>36476.213592233013</v>
      </c>
      <c r="M6" s="6">
        <f>capex!M6*0.025</f>
        <v>53486.25</v>
      </c>
      <c r="N6" s="6">
        <f t="shared" si="0"/>
        <v>67739.032951289395</v>
      </c>
      <c r="O6" s="6">
        <f t="shared" si="1"/>
        <v>45767.384188626915</v>
      </c>
    </row>
    <row r="7" spans="1:15" x14ac:dyDescent="0.45">
      <c r="A7">
        <v>2028</v>
      </c>
      <c r="B7" s="6">
        <f>B$2*capex!B7/capex!B$2</f>
        <v>178946.40536504396</v>
      </c>
      <c r="C7" s="6">
        <f>C$2*capex!C7/capex!C$2</f>
        <v>68098.791189111755</v>
      </c>
      <c r="D7" s="6">
        <f>D$2*capex!D7/capex!D$2</f>
        <v>46340.230235783638</v>
      </c>
      <c r="E7" s="6">
        <f>capex!E7*0.025</f>
        <v>25812.966366158118</v>
      </c>
      <c r="F7" s="6">
        <f>capex!F7*0.025</f>
        <v>24621.84466019418</v>
      </c>
      <c r="G7" s="6">
        <f>G$2*capex!G7/capex!G$2</f>
        <v>21502.222222222223</v>
      </c>
      <c r="H7" s="6">
        <f>H$2*capex!H7/capex!H$2</f>
        <v>117968.55400696862</v>
      </c>
      <c r="I7" s="6">
        <f>capex!I7*0.025</f>
        <v>25812.966366158118</v>
      </c>
      <c r="J7" s="6">
        <f>capex!J7*0.025</f>
        <v>176952.83101045294</v>
      </c>
      <c r="K7" s="6">
        <f>capex!K7*0.025</f>
        <v>101880.43671116506</v>
      </c>
      <c r="L7" s="6">
        <f>capex!L7*0.025</f>
        <v>36932.766990291268</v>
      </c>
      <c r="M7" s="6">
        <f>capex!M7*0.025</f>
        <v>53770.3125</v>
      </c>
      <c r="N7" s="6">
        <f t="shared" si="0"/>
        <v>68098.791189111755</v>
      </c>
      <c r="O7" s="6">
        <f t="shared" si="1"/>
        <v>46340.230235783638</v>
      </c>
    </row>
    <row r="8" spans="1:15" x14ac:dyDescent="0.45">
      <c r="A8">
        <v>2029</v>
      </c>
      <c r="B8" s="6">
        <f>B$2*capex!B8/capex!B$2</f>
        <v>184877.28643805272</v>
      </c>
      <c r="C8" s="6">
        <f>C$2*capex!C8/capex!C$2</f>
        <v>68458.5494269341</v>
      </c>
      <c r="D8" s="6">
        <f>D$2*capex!D8/capex!D$2</f>
        <v>46913.076282940368</v>
      </c>
      <c r="E8" s="6">
        <f>capex!E8*0.025</f>
        <v>26132.059639389743</v>
      </c>
      <c r="F8" s="6">
        <f>capex!F8*0.025</f>
        <v>24926.213592233013</v>
      </c>
      <c r="G8" s="6">
        <f>G$2*capex!G8/capex!G$2</f>
        <v>20453.333333333332</v>
      </c>
      <c r="H8" s="6">
        <f>H$2*capex!H8/capex!H$2</f>
        <v>112149.47735191637</v>
      </c>
      <c r="I8" s="6">
        <f>capex!I8*0.025</f>
        <v>26132.059639389743</v>
      </c>
      <c r="J8" s="6">
        <f>capex!J8*0.025</f>
        <v>168224.21602787456</v>
      </c>
      <c r="K8" s="6">
        <f>capex!K8*0.025</f>
        <v>103139.85655339807</v>
      </c>
      <c r="L8" s="6">
        <f>capex!L8*0.025</f>
        <v>37389.320388349523</v>
      </c>
      <c r="M8" s="6">
        <f>capex!M8*0.025</f>
        <v>54054.375</v>
      </c>
      <c r="N8" s="6">
        <f t="shared" si="0"/>
        <v>68458.5494269341</v>
      </c>
      <c r="O8" s="6">
        <f t="shared" si="1"/>
        <v>46913.076282940368</v>
      </c>
    </row>
    <row r="9" spans="1:15" x14ac:dyDescent="0.45">
      <c r="A9">
        <v>2030</v>
      </c>
      <c r="B9" s="6">
        <f>B$2*capex!B9/capex!B$2</f>
        <v>190808.1675110615</v>
      </c>
      <c r="C9" s="6">
        <f>C$2*capex!C9/capex!C$2</f>
        <v>68818.307664756445</v>
      </c>
      <c r="D9" s="6">
        <f>D$2*capex!D9/capex!D$2</f>
        <v>47485.922330097092</v>
      </c>
      <c r="E9" s="6">
        <f>capex!E9*0.025</f>
        <v>26451.152912621365</v>
      </c>
      <c r="F9" s="6">
        <f>capex!F9*0.025</f>
        <v>25230.582524271846</v>
      </c>
      <c r="G9" s="6">
        <f>G$2*capex!G9/capex!G$2</f>
        <v>19666.666666666668</v>
      </c>
      <c r="H9" s="6">
        <f>H$2*capex!H9/capex!H$2</f>
        <v>108446.42857142857</v>
      </c>
      <c r="I9" s="6">
        <f>capex!I9*0.025</f>
        <v>26451.152912621365</v>
      </c>
      <c r="J9" s="6">
        <f>capex!J9*0.025</f>
        <v>162669.64285714287</v>
      </c>
      <c r="K9" s="6">
        <f>capex!K9*0.025</f>
        <v>104399.27639563108</v>
      </c>
      <c r="L9" s="6">
        <f>capex!L9*0.025</f>
        <v>37845.87378640777</v>
      </c>
      <c r="M9" s="6">
        <f>capex!M9*0.025</f>
        <v>54338.4375</v>
      </c>
      <c r="N9" s="6">
        <f t="shared" si="0"/>
        <v>68818.307664756445</v>
      </c>
      <c r="O9" s="6">
        <f t="shared" si="1"/>
        <v>47485.922330097092</v>
      </c>
    </row>
    <row r="10" spans="1:15" x14ac:dyDescent="0.45">
      <c r="A10">
        <v>2031</v>
      </c>
      <c r="B10" s="6">
        <f>B$2*capex!B10/capex!B$2</f>
        <v>196739.04858407128</v>
      </c>
      <c r="C10" s="6">
        <f>C$2*capex!C10/capex!C$2</f>
        <v>69178.06590257879</v>
      </c>
      <c r="D10" s="6">
        <f>D$2*capex!D10/capex!D$2</f>
        <v>48058.768377253844</v>
      </c>
      <c r="E10" s="6">
        <f>capex!E10*0.025</f>
        <v>26770.246185853</v>
      </c>
      <c r="F10" s="6">
        <f>capex!F10*0.025</f>
        <v>25534.951456310693</v>
      </c>
      <c r="G10" s="6">
        <f>G$2*capex!G10/capex!G$2</f>
        <v>19142.222222222223</v>
      </c>
      <c r="H10" s="6">
        <f>H$2*capex!H10/capex!H$2</f>
        <v>103685.36585365854</v>
      </c>
      <c r="I10" s="6">
        <f>capex!I10*0.025</f>
        <v>26770.246185853</v>
      </c>
      <c r="J10" s="6">
        <f>capex!J10*0.025</f>
        <v>155528.04878048782</v>
      </c>
      <c r="K10" s="6">
        <f>capex!K10*0.025</f>
        <v>105658.69623786416</v>
      </c>
      <c r="L10" s="6">
        <f>capex!L10*0.025</f>
        <v>38302.42718446604</v>
      </c>
      <c r="M10" s="6">
        <f>capex!M10*0.025</f>
        <v>54622.5</v>
      </c>
      <c r="N10" s="6">
        <f t="shared" si="0"/>
        <v>69178.06590257879</v>
      </c>
      <c r="O10" s="6">
        <f t="shared" si="1"/>
        <v>48058.768377253844</v>
      </c>
    </row>
    <row r="11" spans="1:15" x14ac:dyDescent="0.45">
      <c r="A11">
        <v>2032</v>
      </c>
      <c r="B11" s="6">
        <f>B$2*capex!B11/capex!B$2</f>
        <v>202669.92965707934</v>
      </c>
      <c r="C11" s="6">
        <f>C$2*capex!C11/capex!C$2</f>
        <v>69537.82414040115</v>
      </c>
      <c r="D11" s="6">
        <f>D$2*capex!D11/capex!D$2</f>
        <v>48631.614424410553</v>
      </c>
      <c r="E11" s="6">
        <f>capex!E11*0.025</f>
        <v>27089.339459084615</v>
      </c>
      <c r="F11" s="6">
        <f>capex!F11*0.025</f>
        <v>25839.320388349519</v>
      </c>
      <c r="G11" s="6">
        <f>G$2*capex!G11/capex!G$2</f>
        <v>18617.777777777777</v>
      </c>
      <c r="H11" s="6">
        <f>H$2*capex!H11/capex!H$2</f>
        <v>99453.310104529621</v>
      </c>
      <c r="I11" s="6">
        <f>capex!I11*0.025</f>
        <v>27089.339459084615</v>
      </c>
      <c r="J11" s="6">
        <f>capex!J11*0.025</f>
        <v>149179.96515679441</v>
      </c>
      <c r="K11" s="6">
        <f>capex!K11*0.025</f>
        <v>106918.11608009714</v>
      </c>
      <c r="L11" s="6">
        <f>capex!L11*0.025</f>
        <v>38758.98058252428</v>
      </c>
      <c r="M11" s="6">
        <f>capex!M11*0.025</f>
        <v>54906.5625</v>
      </c>
      <c r="N11" s="6">
        <f t="shared" si="0"/>
        <v>69537.82414040115</v>
      </c>
      <c r="O11" s="6">
        <f t="shared" si="1"/>
        <v>48631.614424410553</v>
      </c>
    </row>
    <row r="12" spans="1:15" x14ac:dyDescent="0.45">
      <c r="A12">
        <v>2033</v>
      </c>
      <c r="B12" s="6">
        <f>B$2*capex!B12/capex!B$2</f>
        <v>208600.81073008908</v>
      </c>
      <c r="C12" s="6">
        <f>C$2*capex!C12/capex!C$2</f>
        <v>69897.582378223495</v>
      </c>
      <c r="D12" s="6">
        <f>D$2*capex!D12/capex!D$2</f>
        <v>49204.460471567254</v>
      </c>
      <c r="E12" s="6">
        <f>capex!E12*0.025</f>
        <v>27408.432732316229</v>
      </c>
      <c r="F12" s="6">
        <f>capex!F12*0.025</f>
        <v>26143.689320388345</v>
      </c>
      <c r="G12" s="6">
        <f>G$2*capex!G12/capex!G$2</f>
        <v>18093.333333333332</v>
      </c>
      <c r="H12" s="6">
        <f>H$2*capex!H12/capex!H$2</f>
        <v>95221.254355400684</v>
      </c>
      <c r="I12" s="6">
        <f>capex!I12*0.025</f>
        <v>27408.432732316229</v>
      </c>
      <c r="J12" s="6">
        <f>capex!J12*0.025</f>
        <v>142831.88153310103</v>
      </c>
      <c r="K12" s="6">
        <f>capex!K12*0.025</f>
        <v>108177.53592233011</v>
      </c>
      <c r="L12" s="6">
        <f>capex!L12*0.025</f>
        <v>39215.533980582513</v>
      </c>
      <c r="M12" s="6">
        <f>capex!M12*0.025</f>
        <v>55190.625</v>
      </c>
      <c r="N12" s="6">
        <f t="shared" si="0"/>
        <v>69897.582378223495</v>
      </c>
      <c r="O12" s="6">
        <f t="shared" si="1"/>
        <v>49204.460471567254</v>
      </c>
    </row>
    <row r="13" spans="1:15" x14ac:dyDescent="0.45">
      <c r="A13">
        <v>2034</v>
      </c>
      <c r="B13" s="6">
        <f>B$2*capex!B13/capex!B$2</f>
        <v>214531.69180309717</v>
      </c>
      <c r="C13" s="6">
        <f>C$2*capex!C13/capex!C$2</f>
        <v>70257.34061604584</v>
      </c>
      <c r="D13" s="6">
        <f>D$2*capex!D13/capex!D$2</f>
        <v>49777.306518724137</v>
      </c>
      <c r="E13" s="6">
        <f>capex!E13*0.025</f>
        <v>27727.526005547938</v>
      </c>
      <c r="F13" s="6">
        <f>capex!F13*0.025</f>
        <v>26448.058252427261</v>
      </c>
      <c r="G13" s="6">
        <f>G$2*capex!G13/capex!G$2</f>
        <v>17831.111111111109</v>
      </c>
      <c r="H13" s="6">
        <f>H$2*capex!H13/capex!H$2</f>
        <v>93634.233449477368</v>
      </c>
      <c r="I13" s="6">
        <f>capex!I13*0.025</f>
        <v>27727.526005547938</v>
      </c>
      <c r="J13" s="6">
        <f>capex!J13*0.025</f>
        <v>140451.35017421606</v>
      </c>
      <c r="K13" s="6">
        <f>capex!K13*0.025</f>
        <v>109436.95576456346</v>
      </c>
      <c r="L13" s="6">
        <f>capex!L13*0.025</f>
        <v>39672.087378640892</v>
      </c>
      <c r="M13" s="6">
        <f>capex!M13*0.025</f>
        <v>55474.6875</v>
      </c>
      <c r="N13" s="6">
        <f t="shared" si="0"/>
        <v>70257.34061604584</v>
      </c>
      <c r="O13" s="6">
        <f t="shared" si="1"/>
        <v>49777.306518724137</v>
      </c>
    </row>
    <row r="14" spans="1:15" x14ac:dyDescent="0.45">
      <c r="A14">
        <v>2035</v>
      </c>
      <c r="B14" s="6">
        <f>B$2*capex!B14/capex!B$2</f>
        <v>220462.57287610517</v>
      </c>
      <c r="C14" s="6">
        <f>C$2*capex!C14/capex!C$2</f>
        <v>70617.0988538682</v>
      </c>
      <c r="D14" s="6">
        <f>D$2*capex!D14/capex!D$2</f>
        <v>50350.152565880846</v>
      </c>
      <c r="E14" s="6">
        <f>capex!E14*0.025</f>
        <v>28046.619278779552</v>
      </c>
      <c r="F14" s="6">
        <f>capex!F14*0.025</f>
        <v>26752.427184466087</v>
      </c>
      <c r="G14" s="6">
        <f>G$2*capex!G14/capex!G$2</f>
        <v>17306.666666666668</v>
      </c>
      <c r="H14" s="6">
        <f>H$2*capex!H14/capex!H$2</f>
        <v>92047.212543554022</v>
      </c>
      <c r="I14" s="6">
        <f>capex!I14*0.025</f>
        <v>28046.619278779552</v>
      </c>
      <c r="J14" s="6">
        <f>capex!J14*0.025</f>
        <v>138070.81881533103</v>
      </c>
      <c r="K14" s="6">
        <f>capex!K14*0.025</f>
        <v>110696.37560679643</v>
      </c>
      <c r="L14" s="6">
        <f>capex!L14*0.025</f>
        <v>40128.640776699132</v>
      </c>
      <c r="M14" s="6">
        <f>capex!M14*0.025</f>
        <v>55758.75</v>
      </c>
      <c r="N14" s="6">
        <f t="shared" si="0"/>
        <v>70617.0988538682</v>
      </c>
      <c r="O14" s="6">
        <f t="shared" si="1"/>
        <v>50350.152565880846</v>
      </c>
    </row>
    <row r="15" spans="1:15" x14ac:dyDescent="0.45">
      <c r="A15">
        <v>2036</v>
      </c>
      <c r="B15" s="6">
        <f>B$2*capex!B15/capex!B$2</f>
        <v>226393.45394911495</v>
      </c>
      <c r="C15" s="6">
        <f>C$2*capex!C15/capex!C$2</f>
        <v>70976.857091690545</v>
      </c>
      <c r="D15" s="6">
        <f>D$2*capex!D15/capex!D$2</f>
        <v>50922.998613037555</v>
      </c>
      <c r="E15" s="6">
        <f>capex!E15*0.025</f>
        <v>28365.712552011166</v>
      </c>
      <c r="F15" s="6">
        <f>capex!F15*0.025</f>
        <v>27056.796116504913</v>
      </c>
      <c r="G15" s="6">
        <f>G$2*capex!G15/capex!G$2</f>
        <v>17044.444444444445</v>
      </c>
      <c r="H15" s="6">
        <f>H$2*capex!H15/capex!H$2</f>
        <v>89931.184668989546</v>
      </c>
      <c r="I15" s="6">
        <f>capex!I15*0.025</f>
        <v>28365.712552011166</v>
      </c>
      <c r="J15" s="6">
        <f>capex!J15*0.025</f>
        <v>134896.77700348431</v>
      </c>
      <c r="K15" s="6">
        <f>capex!K15*0.025</f>
        <v>111955.79544902941</v>
      </c>
      <c r="L15" s="6">
        <f>capex!L15*0.025</f>
        <v>40585.194174757373</v>
      </c>
      <c r="M15" s="6">
        <f>capex!M15*0.025</f>
        <v>56042.8125</v>
      </c>
      <c r="N15" s="6">
        <f t="shared" si="0"/>
        <v>70976.857091690545</v>
      </c>
      <c r="O15" s="6">
        <f t="shared" si="1"/>
        <v>50922.998613037555</v>
      </c>
    </row>
    <row r="16" spans="1:15" x14ac:dyDescent="0.45">
      <c r="A16">
        <v>2037</v>
      </c>
      <c r="B16" s="6">
        <f>B$2*capex!B16/capex!B$2</f>
        <v>232324.33502212301</v>
      </c>
      <c r="C16" s="6">
        <f>C$2*capex!C16/capex!C$2</f>
        <v>71336.61532951289</v>
      </c>
      <c r="D16" s="6">
        <f>D$2*capex!D16/capex!D$2</f>
        <v>51495.844660194263</v>
      </c>
      <c r="E16" s="6">
        <f>capex!E16*0.025</f>
        <v>28684.80582524278</v>
      </c>
      <c r="F16" s="6">
        <f>capex!F16*0.025</f>
        <v>27361.165048543739</v>
      </c>
      <c r="G16" s="6">
        <f>G$2*capex!G16/capex!G$2</f>
        <v>16788.777777777777</v>
      </c>
      <c r="H16" s="6">
        <f>H$2*capex!H16/capex!H$2</f>
        <v>87952.698606271777</v>
      </c>
      <c r="I16" s="6">
        <f>capex!I16*0.025</f>
        <v>28684.80582524278</v>
      </c>
      <c r="J16" s="6">
        <f>capex!J16*0.025</f>
        <v>131929.04790940767</v>
      </c>
      <c r="K16" s="6">
        <f>capex!K16*0.025</f>
        <v>113215.21529126237</v>
      </c>
      <c r="L16" s="6">
        <f>capex!L16*0.025</f>
        <v>41041.747572815606</v>
      </c>
      <c r="M16" s="6">
        <f>capex!M16*0.025</f>
        <v>56326.875</v>
      </c>
      <c r="N16" s="6">
        <f t="shared" si="0"/>
        <v>71336.61532951289</v>
      </c>
      <c r="O16" s="6">
        <f t="shared" si="1"/>
        <v>51495.844660194263</v>
      </c>
    </row>
    <row r="17" spans="1:15" x14ac:dyDescent="0.45">
      <c r="A17">
        <v>2038</v>
      </c>
      <c r="B17" s="6">
        <f>B$2*capex!B17/capex!B$2</f>
        <v>238255.21609513275</v>
      </c>
      <c r="C17" s="6">
        <f>C$2*capex!C17/capex!C$2</f>
        <v>71696.373567335249</v>
      </c>
      <c r="D17" s="6">
        <f>D$2*capex!D17/capex!D$2</f>
        <v>52068.690707350972</v>
      </c>
      <c r="E17" s="6">
        <f>capex!E17*0.025</f>
        <v>29003.899098474394</v>
      </c>
      <c r="F17" s="6">
        <f>capex!F17*0.025</f>
        <v>27665.533980582564</v>
      </c>
      <c r="G17" s="6">
        <f>G$2*capex!G17/capex!G$2</f>
        <v>16536.946111111109</v>
      </c>
      <c r="H17" s="6">
        <f>H$2*capex!H17/capex!H$2</f>
        <v>86017.73923693379</v>
      </c>
      <c r="I17" s="6">
        <f>capex!I17*0.025</f>
        <v>29003.899098474394</v>
      </c>
      <c r="J17" s="6">
        <f>capex!J17*0.025</f>
        <v>129026.6088554007</v>
      </c>
      <c r="K17" s="6">
        <f>capex!K17*0.025</f>
        <v>114474.63513349535</v>
      </c>
      <c r="L17" s="6">
        <f>capex!L17*0.025</f>
        <v>41498.300970873846</v>
      </c>
      <c r="M17" s="6">
        <f>capex!M17*0.025</f>
        <v>56610.9375</v>
      </c>
      <c r="N17" s="6">
        <f t="shared" si="0"/>
        <v>71696.373567335249</v>
      </c>
      <c r="O17" s="6">
        <f t="shared" si="1"/>
        <v>52068.690707350972</v>
      </c>
    </row>
    <row r="18" spans="1:15" x14ac:dyDescent="0.45">
      <c r="A18">
        <v>2039</v>
      </c>
      <c r="B18" s="6">
        <f>B$2*capex!B18/capex!B$2</f>
        <v>244186.09716814084</v>
      </c>
      <c r="C18" s="6">
        <f>C$2*capex!C18/capex!C$2</f>
        <v>72056.131805157594</v>
      </c>
      <c r="D18" s="6">
        <f>D$2*capex!D18/capex!D$2</f>
        <v>52641.536754507673</v>
      </c>
      <c r="E18" s="6">
        <f>capex!E18*0.025</f>
        <v>29322.992371706001</v>
      </c>
      <c r="F18" s="6">
        <f>capex!F18*0.025</f>
        <v>27969.902912621386</v>
      </c>
      <c r="G18" s="6">
        <f>G$2*capex!G18/capex!G$2</f>
        <v>16288.891919444442</v>
      </c>
      <c r="H18" s="6">
        <f>H$2*capex!H18/capex!H$2</f>
        <v>84125.348973721251</v>
      </c>
      <c r="I18" s="6">
        <f>capex!I18*0.025</f>
        <v>29322.992371706001</v>
      </c>
      <c r="J18" s="6">
        <f>capex!J18*0.025</f>
        <v>126188.02346058188</v>
      </c>
      <c r="K18" s="6">
        <f>capex!K18*0.025</f>
        <v>115734.0549757283</v>
      </c>
      <c r="L18" s="6">
        <f>capex!L18*0.025</f>
        <v>41954.85436893208</v>
      </c>
      <c r="M18" s="6">
        <f>capex!M18*0.025</f>
        <v>56895</v>
      </c>
      <c r="N18" s="6">
        <f t="shared" si="0"/>
        <v>72056.131805157594</v>
      </c>
      <c r="O18" s="6">
        <f t="shared" si="1"/>
        <v>52641.536754507673</v>
      </c>
    </row>
    <row r="19" spans="1:15" x14ac:dyDescent="0.45">
      <c r="A19">
        <v>2040</v>
      </c>
      <c r="B19" s="6">
        <f>B$2*capex!B19/capex!B$2</f>
        <v>250116.97824115059</v>
      </c>
      <c r="C19" s="6">
        <f>C$2*capex!C19/capex!C$2</f>
        <v>72415.89004297994</v>
      </c>
      <c r="D19" s="6">
        <f>D$2*capex!D19/capex!D$2</f>
        <v>53214.382801664382</v>
      </c>
      <c r="E19" s="6">
        <f>capex!E19*0.025</f>
        <v>29642.085644937615</v>
      </c>
      <c r="F19" s="6">
        <f>capex!F19*0.025</f>
        <v>28274.271844660212</v>
      </c>
      <c r="G19" s="6">
        <f>G$2*capex!G19/capex!G$2</f>
        <v>16044.558540652775</v>
      </c>
      <c r="H19" s="6">
        <f>H$2*capex!H19/capex!H$2</f>
        <v>82274.591296299375</v>
      </c>
      <c r="I19" s="6">
        <f>capex!I19*0.025</f>
        <v>29642.085644937615</v>
      </c>
      <c r="J19" s="6">
        <f>capex!J19*0.025</f>
        <v>123411.8869444491</v>
      </c>
      <c r="K19" s="6">
        <f>capex!K19*0.025</f>
        <v>116993.47481796125</v>
      </c>
      <c r="L19" s="6">
        <f>capex!L19*0.025</f>
        <v>42411.40776699032</v>
      </c>
      <c r="M19" s="6">
        <f>capex!M19*0.025</f>
        <v>57179.0625</v>
      </c>
      <c r="N19" s="6">
        <f t="shared" si="0"/>
        <v>72415.89004297994</v>
      </c>
      <c r="O19" s="6">
        <f t="shared" si="1"/>
        <v>53214.382801664382</v>
      </c>
    </row>
    <row r="20" spans="1:15" x14ac:dyDescent="0.45">
      <c r="A20">
        <v>2041</v>
      </c>
      <c r="B20" s="6">
        <f>B$2*capex!B20/capex!B$2</f>
        <v>256047.85931415865</v>
      </c>
      <c r="C20" s="6">
        <f>C$2*capex!C20/capex!C$2</f>
        <v>72775.648280802299</v>
      </c>
      <c r="D20" s="6">
        <f>D$2*capex!D20/capex!D$2</f>
        <v>53787.228848821098</v>
      </c>
      <c r="E20" s="6">
        <f>capex!E20*0.025</f>
        <v>29961.178918169229</v>
      </c>
      <c r="F20" s="6">
        <f>capex!F20*0.025</f>
        <v>28578.640776699038</v>
      </c>
      <c r="G20" s="6">
        <f>G$2*capex!G20/capex!G$2</f>
        <v>15803.890162542986</v>
      </c>
      <c r="H20" s="6">
        <f>H$2*capex!H20/capex!H$2</f>
        <v>80464.550287780788</v>
      </c>
      <c r="I20" s="6">
        <f>capex!I20*0.025</f>
        <v>29961.178918169229</v>
      </c>
      <c r="J20" s="6">
        <f>capex!J20*0.025</f>
        <v>120696.82543167118</v>
      </c>
      <c r="K20" s="6">
        <f>capex!K20*0.025</f>
        <v>118252.89466019423</v>
      </c>
      <c r="L20" s="6">
        <f>capex!L20*0.025</f>
        <v>42867.96116504856</v>
      </c>
      <c r="M20" s="6">
        <f>capex!M20*0.025</f>
        <v>57463.125</v>
      </c>
      <c r="N20" s="6">
        <f t="shared" si="0"/>
        <v>72775.648280802299</v>
      </c>
      <c r="O20" s="6">
        <f t="shared" si="1"/>
        <v>53787.228848821098</v>
      </c>
    </row>
    <row r="21" spans="1:15" x14ac:dyDescent="0.45">
      <c r="A21">
        <v>2042</v>
      </c>
      <c r="B21" s="6">
        <f>B$2*capex!B21/capex!B$2</f>
        <v>261978.74038716668</v>
      </c>
      <c r="C21" s="6">
        <f>C$2*capex!C21/capex!C$2</f>
        <v>73135.406518624644</v>
      </c>
      <c r="D21" s="6">
        <f>D$2*capex!D21/capex!D$2</f>
        <v>54360.074895977807</v>
      </c>
      <c r="E21" s="6">
        <f>capex!E21*0.025</f>
        <v>30280.272191400843</v>
      </c>
      <c r="F21" s="6">
        <f>capex!F21*0.025</f>
        <v>28883.009708737864</v>
      </c>
      <c r="G21" s="6">
        <f>G$2*capex!G21/capex!G$2</f>
        <v>15566.831810104841</v>
      </c>
      <c r="H21" s="6">
        <f>H$2*capex!H21/capex!H$2</f>
        <v>78694.330181449623</v>
      </c>
      <c r="I21" s="6">
        <f>capex!I21*0.025</f>
        <v>30280.272191400843</v>
      </c>
      <c r="J21" s="6">
        <f>capex!J21*0.025</f>
        <v>118041.49527217443</v>
      </c>
      <c r="K21" s="6">
        <f>capex!K21*0.025</f>
        <v>119512.31450242718</v>
      </c>
      <c r="L21" s="6">
        <f>capex!L21*0.025</f>
        <v>43324.514563106794</v>
      </c>
      <c r="M21" s="6">
        <f>capex!M21*0.025</f>
        <v>57747.1875</v>
      </c>
      <c r="N21" s="6">
        <f t="shared" si="0"/>
        <v>73135.406518624644</v>
      </c>
      <c r="O21" s="6">
        <f t="shared" si="1"/>
        <v>54360.074895977807</v>
      </c>
    </row>
    <row r="22" spans="1:15" x14ac:dyDescent="0.45">
      <c r="A22">
        <v>2043</v>
      </c>
      <c r="B22" s="6">
        <f>B$2*capex!B22/capex!B$2</f>
        <v>267909.62146017642</v>
      </c>
      <c r="C22" s="6">
        <f>C$2*capex!C22/capex!C$2</f>
        <v>73495.164756446989</v>
      </c>
      <c r="D22" s="6">
        <f>D$2*capex!D22/capex!D$2</f>
        <v>54932.920943134515</v>
      </c>
      <c r="E22" s="6">
        <f>capex!E22*0.025</f>
        <v>30599.365464632454</v>
      </c>
      <c r="F22" s="6">
        <f>capex!F22*0.025</f>
        <v>29187.378640776689</v>
      </c>
      <c r="G22" s="6">
        <f>G$2*capex!G22/capex!G$2</f>
        <v>15333.32933295327</v>
      </c>
      <c r="H22" s="6">
        <f>H$2*capex!H22/capex!H$2</f>
        <v>76963.054917457732</v>
      </c>
      <c r="I22" s="6">
        <f>capex!I22*0.025</f>
        <v>30599.365464632454</v>
      </c>
      <c r="J22" s="6">
        <f>capex!J22*0.025</f>
        <v>115444.5823761866</v>
      </c>
      <c r="K22" s="6">
        <f>capex!K22*0.025</f>
        <v>120771.73434466014</v>
      </c>
      <c r="L22" s="6">
        <f>capex!L22*0.025</f>
        <v>43781.067961165034</v>
      </c>
      <c r="M22" s="6">
        <f>capex!M22*0.025</f>
        <v>58031.25</v>
      </c>
      <c r="N22" s="6">
        <f t="shared" si="0"/>
        <v>73495.164756446989</v>
      </c>
      <c r="O22" s="6">
        <f t="shared" si="1"/>
        <v>54932.920943134515</v>
      </c>
    </row>
    <row r="23" spans="1:15" x14ac:dyDescent="0.45">
      <c r="A23">
        <v>2044</v>
      </c>
      <c r="B23" s="6">
        <f>B$2*capex!B23/capex!B$2</f>
        <v>273840.50253318448</v>
      </c>
      <c r="C23" s="6">
        <f>C$2*capex!C23/capex!C$2</f>
        <v>73854.922994269335</v>
      </c>
      <c r="D23" s="6">
        <f>D$2*capex!D23/capex!D$2</f>
        <v>55505.766990291399</v>
      </c>
      <c r="E23" s="6">
        <f>capex!E23*0.025</f>
        <v>30918.458737864159</v>
      </c>
      <c r="F23" s="6">
        <f>capex!F23*0.025</f>
        <v>29491.747572815606</v>
      </c>
      <c r="G23" s="6">
        <f>G$2*capex!G23/capex!G$2</f>
        <v>15103.329392958969</v>
      </c>
      <c r="H23" s="6">
        <f>H$2*capex!H23/capex!H$2</f>
        <v>75269.867709273647</v>
      </c>
      <c r="I23" s="6">
        <f>capex!I23*0.025</f>
        <v>30918.458737864159</v>
      </c>
      <c r="J23" s="6">
        <f>capex!J23*0.025</f>
        <v>112904.80156391047</v>
      </c>
      <c r="K23" s="6">
        <f>capex!K23*0.025</f>
        <v>122031.15418689349</v>
      </c>
      <c r="L23" s="6">
        <f>capex!L23*0.025</f>
        <v>44237.621359223413</v>
      </c>
      <c r="M23" s="6">
        <f>capex!M23*0.025</f>
        <v>58315.3125</v>
      </c>
      <c r="N23" s="6">
        <f t="shared" si="0"/>
        <v>73854.922994269335</v>
      </c>
      <c r="O23" s="6">
        <f t="shared" si="1"/>
        <v>55505.766990291399</v>
      </c>
    </row>
    <row r="24" spans="1:15" x14ac:dyDescent="0.45">
      <c r="A24">
        <v>2045</v>
      </c>
      <c r="B24" s="6">
        <f>B$2*capex!B24/capex!B$2</f>
        <v>279771.38360619423</v>
      </c>
      <c r="C24" s="6">
        <f>C$2*capex!C24/capex!C$2</f>
        <v>74214.681232091694</v>
      </c>
      <c r="D24" s="6">
        <f>D$2*capex!D24/capex!D$2</f>
        <v>56078.613037448107</v>
      </c>
      <c r="E24" s="6">
        <f>capex!E24*0.025</f>
        <v>31237.552011095773</v>
      </c>
      <c r="F24" s="6">
        <f>capex!F24*0.025</f>
        <v>29796.116504854432</v>
      </c>
      <c r="G24" s="6">
        <f>G$2*capex!G24/capex!G$2</f>
        <v>14876.779452064588</v>
      </c>
      <c r="H24" s="6">
        <f>H$2*capex!H24/capex!H$2</f>
        <v>73613.930619669627</v>
      </c>
      <c r="I24" s="6">
        <f>capex!I24*0.025</f>
        <v>31237.552011095773</v>
      </c>
      <c r="J24" s="6">
        <f>capex!J24*0.025</f>
        <v>110420.89592950445</v>
      </c>
      <c r="K24" s="6">
        <f>capex!K24*0.025</f>
        <v>123290.57402912644</v>
      </c>
      <c r="L24" s="6">
        <f>capex!L24*0.025</f>
        <v>44694.174757281646</v>
      </c>
      <c r="M24" s="6">
        <f>capex!M24*0.025</f>
        <v>58599.375</v>
      </c>
      <c r="N24" s="6">
        <f t="shared" si="0"/>
        <v>74214.681232091694</v>
      </c>
      <c r="O24" s="6">
        <f t="shared" si="1"/>
        <v>56078.613037448107</v>
      </c>
    </row>
    <row r="25" spans="1:15" x14ac:dyDescent="0.45">
      <c r="A25">
        <v>2046</v>
      </c>
      <c r="B25" s="6">
        <f>B$2*capex!B25/capex!B$2</f>
        <v>285702.26467920234</v>
      </c>
      <c r="C25" s="6">
        <f>C$2*capex!C25/capex!C$2</f>
        <v>74574.439469914039</v>
      </c>
      <c r="D25" s="6">
        <f>D$2*capex!D25/capex!D$2</f>
        <v>56651.459084604809</v>
      </c>
      <c r="E25" s="6">
        <f>capex!E25*0.025</f>
        <v>31556.645284327387</v>
      </c>
      <c r="F25" s="6">
        <f>capex!F25*0.025</f>
        <v>30100.485436893257</v>
      </c>
      <c r="G25" s="6">
        <f>G$2*capex!G25/capex!G$2</f>
        <v>14653.627760283616</v>
      </c>
      <c r="H25" s="6">
        <f>H$2*capex!H25/capex!H$2</f>
        <v>71994.424146036894</v>
      </c>
      <c r="I25" s="6">
        <f>capex!I25*0.025</f>
        <v>31556.645284327387</v>
      </c>
      <c r="J25" s="6">
        <f>capex!J25*0.025</f>
        <v>107991.63621905533</v>
      </c>
      <c r="K25" s="6">
        <f>capex!K25*0.025</f>
        <v>124549.99387135939</v>
      </c>
      <c r="L25" s="6">
        <f>capex!L25*0.025</f>
        <v>45150.728155339886</v>
      </c>
      <c r="M25" s="6">
        <f>capex!M25*0.025</f>
        <v>58883.4375</v>
      </c>
      <c r="N25" s="6">
        <f t="shared" si="0"/>
        <v>74574.439469914039</v>
      </c>
      <c r="O25" s="6">
        <f t="shared" si="1"/>
        <v>56651.459084604809</v>
      </c>
    </row>
    <row r="26" spans="1:15" x14ac:dyDescent="0.45">
      <c r="A26">
        <v>2047</v>
      </c>
      <c r="B26" s="6">
        <f>B$2*capex!B26/capex!B$2</f>
        <v>291633.14575221209</v>
      </c>
      <c r="C26" s="6">
        <f>C$2*capex!C26/capex!C$2</f>
        <v>74934.197707736384</v>
      </c>
      <c r="D26" s="6">
        <f>D$2*capex!D26/capex!D$2</f>
        <v>57224.305131761517</v>
      </c>
      <c r="E26" s="6">
        <f>capex!E26*0.025</f>
        <v>31875.738557559001</v>
      </c>
      <c r="F26" s="6">
        <f>capex!F26*0.025</f>
        <v>30404.85436893208</v>
      </c>
      <c r="G26" s="6">
        <f>G$2*capex!G26/capex!G$2</f>
        <v>14433.823343879363</v>
      </c>
      <c r="H26" s="6">
        <f>H$2*capex!H26/capex!H$2</f>
        <v>70410.546814824076</v>
      </c>
      <c r="I26" s="6">
        <f>capex!I26*0.025</f>
        <v>31875.738557559001</v>
      </c>
      <c r="J26" s="6">
        <f>capex!J26*0.025</f>
        <v>105615.8202222361</v>
      </c>
      <c r="K26" s="6">
        <f>capex!K26*0.025</f>
        <v>125809.41371359237</v>
      </c>
      <c r="L26" s="6">
        <f>capex!L26*0.025</f>
        <v>45607.281553398119</v>
      </c>
      <c r="M26" s="6">
        <f>capex!M26*0.025</f>
        <v>59167.5</v>
      </c>
      <c r="N26" s="6">
        <f t="shared" si="0"/>
        <v>74934.197707736384</v>
      </c>
      <c r="O26" s="6">
        <f t="shared" si="1"/>
        <v>57224.305131761517</v>
      </c>
    </row>
    <row r="27" spans="1:15" x14ac:dyDescent="0.45">
      <c r="A27">
        <v>2048</v>
      </c>
      <c r="B27" s="6">
        <f>B$2*capex!B27/capex!B$2</f>
        <v>297564.02682522015</v>
      </c>
      <c r="C27" s="6">
        <f>C$2*capex!C27/capex!C$2</f>
        <v>75293.955945558744</v>
      </c>
      <c r="D27" s="6">
        <f>D$2*capex!D27/capex!D$2</f>
        <v>57797.151178918226</v>
      </c>
      <c r="E27" s="6">
        <f>capex!E27*0.025</f>
        <v>32194.831830790612</v>
      </c>
      <c r="F27" s="6">
        <f>capex!F27*0.025</f>
        <v>30709.223300970905</v>
      </c>
      <c r="G27" s="6">
        <f>G$2*capex!G27/capex!G$2</f>
        <v>14217.315993721173</v>
      </c>
      <c r="H27" s="6">
        <f>H$2*capex!H27/capex!H$2</f>
        <v>68861.51478489794</v>
      </c>
      <c r="I27" s="6">
        <f>capex!I27*0.025</f>
        <v>32194.831830790612</v>
      </c>
      <c r="J27" s="6">
        <f>capex!J27*0.025</f>
        <v>103292.27217734691</v>
      </c>
      <c r="K27" s="6">
        <f>capex!K27*0.025</f>
        <v>127068.83355582535</v>
      </c>
      <c r="L27" s="6">
        <f>capex!L27*0.025</f>
        <v>46063.83495145636</v>
      </c>
      <c r="M27" s="6">
        <f>capex!M27*0.025</f>
        <v>59451.5625</v>
      </c>
      <c r="N27" s="6">
        <f t="shared" si="0"/>
        <v>75293.955945558744</v>
      </c>
      <c r="O27" s="6">
        <f t="shared" si="1"/>
        <v>57797.151178918226</v>
      </c>
    </row>
    <row r="28" spans="1:15" x14ac:dyDescent="0.45">
      <c r="A28">
        <v>2049</v>
      </c>
      <c r="B28" s="6">
        <f>B$2*capex!B28/capex!B$2</f>
        <v>303494.90789822815</v>
      </c>
      <c r="C28" s="6">
        <f>C$2*capex!C28/capex!C$2</f>
        <v>75653.714183381089</v>
      </c>
      <c r="D28" s="6">
        <f>D$2*capex!D28/capex!D$2</f>
        <v>58369.997226074935</v>
      </c>
      <c r="E28" s="6">
        <f>capex!E28*0.025</f>
        <v>32513.925104022226</v>
      </c>
      <c r="F28" s="6">
        <f>capex!F28*0.025</f>
        <v>31013.592233009731</v>
      </c>
      <c r="G28" s="6">
        <f>G$2*capex!G28/capex!G$2</f>
        <v>14004.056253815355</v>
      </c>
      <c r="H28" s="6">
        <f>H$2*capex!H28/capex!H$2</f>
        <v>67346.561459630189</v>
      </c>
      <c r="I28" s="6">
        <f>capex!I28*0.025</f>
        <v>32513.925104022226</v>
      </c>
      <c r="J28" s="6">
        <f>capex!J28*0.025</f>
        <v>101019.84218944528</v>
      </c>
      <c r="K28" s="6">
        <f>capex!K28*0.025</f>
        <v>128328.25339805831</v>
      </c>
      <c r="L28" s="6">
        <f>capex!L28*0.025</f>
        <v>46520.3883495146</v>
      </c>
      <c r="M28" s="6">
        <f>capex!M28*0.025</f>
        <v>59735.625</v>
      </c>
      <c r="N28" s="6">
        <f t="shared" si="0"/>
        <v>75653.714183381089</v>
      </c>
      <c r="O28" s="6">
        <f t="shared" si="1"/>
        <v>58369.997226074935</v>
      </c>
    </row>
    <row r="29" spans="1:15" x14ac:dyDescent="0.45">
      <c r="A29">
        <v>2050</v>
      </c>
      <c r="B29" s="6">
        <f>B$2*capex!B29/capex!B$2</f>
        <v>309425.7889712379</v>
      </c>
      <c r="C29" s="6">
        <f>C$2*capex!C29/capex!C$2</f>
        <v>76013.472421203434</v>
      </c>
      <c r="D29" s="6">
        <f>D$2*capex!D29/capex!D$2</f>
        <v>58942.843273231643</v>
      </c>
      <c r="E29" s="6">
        <f>capex!E29*0.025</f>
        <v>32833.018377253837</v>
      </c>
      <c r="F29" s="6">
        <f>capex!F29*0.025</f>
        <v>31317.961165048557</v>
      </c>
      <c r="G29" s="6">
        <f>G$2*capex!G29/capex!G$2</f>
        <v>13793.995410008123</v>
      </c>
      <c r="H29" s="6">
        <f>H$2*capex!H29/capex!H$2</f>
        <v>65864.937107518315</v>
      </c>
      <c r="I29" s="6">
        <f>capex!I29*0.025</f>
        <v>32833.018377253837</v>
      </c>
      <c r="J29" s="6">
        <f>capex!J29*0.025</f>
        <v>98797.405661277473</v>
      </c>
      <c r="K29" s="6">
        <f>capex!K29*0.025</f>
        <v>129587.67324029129</v>
      </c>
      <c r="L29" s="6">
        <f>capex!L29*0.025</f>
        <v>46976.941747572833</v>
      </c>
      <c r="M29" s="6">
        <f>capex!M29*0.025</f>
        <v>60019.6875</v>
      </c>
      <c r="N29" s="6">
        <f t="shared" si="0"/>
        <v>76013.472421203434</v>
      </c>
      <c r="O29" s="6">
        <f t="shared" si="1"/>
        <v>58942.843273231643</v>
      </c>
    </row>
    <row r="30" spans="1:15" x14ac:dyDescent="0.45">
      <c r="A30" t="s">
        <v>15</v>
      </c>
      <c r="B30" t="s">
        <v>24</v>
      </c>
    </row>
    <row r="31" spans="1:15" x14ac:dyDescent="0.45">
      <c r="A31" t="s">
        <v>18</v>
      </c>
      <c r="B31" t="s">
        <v>73</v>
      </c>
      <c r="E31" s="21">
        <v>2.5000000000000001E-2</v>
      </c>
      <c r="F31" s="21">
        <v>2.5000000000000001E-2</v>
      </c>
      <c r="G31" s="21">
        <v>2.5000000000000001E-2</v>
      </c>
      <c r="H31" s="21">
        <v>2.5000000000000001E-2</v>
      </c>
      <c r="I31" s="21">
        <v>2.5000000000000001E-2</v>
      </c>
      <c r="J31" s="21">
        <v>2.5000000000000001E-2</v>
      </c>
      <c r="K31" s="21">
        <v>2.5000000000000001E-2</v>
      </c>
      <c r="L31" s="21">
        <v>2.5000000000000001E-2</v>
      </c>
      <c r="M31" s="21">
        <v>2.5000000000000001E-2</v>
      </c>
      <c r="N31" s="31" t="s">
        <v>122</v>
      </c>
      <c r="O31" s="31" t="s">
        <v>123</v>
      </c>
    </row>
    <row r="32" spans="1:15" x14ac:dyDescent="0.45">
      <c r="A32" t="s">
        <v>18</v>
      </c>
      <c r="B32" t="s">
        <v>69</v>
      </c>
      <c r="C32" t="s">
        <v>69</v>
      </c>
      <c r="D32" t="s">
        <v>69</v>
      </c>
      <c r="E32" t="s">
        <v>75</v>
      </c>
      <c r="G32" t="s">
        <v>74</v>
      </c>
      <c r="H32" t="s">
        <v>74</v>
      </c>
      <c r="I32" t="s">
        <v>70</v>
      </c>
      <c r="K32" t="s">
        <v>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055-CDA1-4DB0-8C0C-EE0CADCAB2C0}">
  <dimension ref="A1:O33"/>
  <sheetViews>
    <sheetView workbookViewId="0">
      <selection activeCell="G24" sqref="G24"/>
    </sheetView>
  </sheetViews>
  <sheetFormatPr defaultRowHeight="17" x14ac:dyDescent="0.45"/>
  <cols>
    <col min="2" max="2" width="8.6640625" bestFit="1" customWidth="1"/>
    <col min="3" max="4" width="9.58203125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3">
        <v>6.3706666666666685</v>
      </c>
      <c r="C2" s="3">
        <v>93.344633333333334</v>
      </c>
      <c r="D2" s="3">
        <v>180.01149999999998</v>
      </c>
      <c r="E2">
        <v>0</v>
      </c>
      <c r="F2" s="9">
        <v>0</v>
      </c>
      <c r="G2">
        <v>0</v>
      </c>
      <c r="H2">
        <v>0</v>
      </c>
      <c r="I2">
        <v>0</v>
      </c>
      <c r="J2">
        <v>0</v>
      </c>
      <c r="K2" s="9">
        <v>0</v>
      </c>
      <c r="L2" s="23">
        <f>D2</f>
        <v>180.01149999999998</v>
      </c>
      <c r="M2" s="23">
        <f>C2</f>
        <v>93.344633333333334</v>
      </c>
      <c r="N2" s="6">
        <f>altfuelcost!D2</f>
        <v>597.39239627968277</v>
      </c>
      <c r="O2" s="6">
        <f>altfuelcost!E2</f>
        <v>562.0608899297423</v>
      </c>
    </row>
    <row r="3" spans="1:15" x14ac:dyDescent="0.45">
      <c r="A3">
        <v>2024</v>
      </c>
      <c r="B3" s="3">
        <v>6.4141980000000007</v>
      </c>
      <c r="C3" s="3">
        <v>85.483711999999997</v>
      </c>
      <c r="D3" s="3">
        <v>141.618584</v>
      </c>
      <c r="E3">
        <v>0</v>
      </c>
      <c r="F3" s="9">
        <v>0</v>
      </c>
      <c r="G3">
        <v>0</v>
      </c>
      <c r="H3">
        <v>0</v>
      </c>
      <c r="I3">
        <v>0</v>
      </c>
      <c r="J3">
        <v>0</v>
      </c>
      <c r="K3" s="9">
        <v>0</v>
      </c>
      <c r="L3" s="23">
        <f t="shared" ref="L3:L15" si="0">D3</f>
        <v>141.618584</v>
      </c>
      <c r="M3" s="23">
        <f t="shared" ref="M3:M15" si="1">C3</f>
        <v>85.483711999999997</v>
      </c>
      <c r="N3" s="6">
        <f>altfuelcost!D3</f>
        <v>551.06603831104167</v>
      </c>
      <c r="O3" s="6">
        <f>altfuelcost!E3</f>
        <v>449.64871194379384</v>
      </c>
    </row>
    <row r="4" spans="1:15" x14ac:dyDescent="0.45">
      <c r="A4">
        <v>2025</v>
      </c>
      <c r="B4" s="3">
        <f>B3*1.032</f>
        <v>6.619452336000001</v>
      </c>
      <c r="C4" s="3">
        <f t="shared" ref="C4:D4" si="2">C3*1.032</f>
        <v>88.219190784000006</v>
      </c>
      <c r="D4" s="3">
        <f t="shared" si="2"/>
        <v>146.15037868799999</v>
      </c>
      <c r="E4">
        <v>0</v>
      </c>
      <c r="F4" s="9">
        <v>0</v>
      </c>
      <c r="G4">
        <v>0</v>
      </c>
      <c r="H4">
        <v>0</v>
      </c>
      <c r="I4">
        <v>0</v>
      </c>
      <c r="J4">
        <v>0</v>
      </c>
      <c r="K4" s="9">
        <v>0</v>
      </c>
      <c r="L4" s="23">
        <f t="shared" si="0"/>
        <v>146.15037868799999</v>
      </c>
      <c r="M4" s="23">
        <f t="shared" si="1"/>
        <v>88.219190784000006</v>
      </c>
      <c r="N4" s="6">
        <f>altfuelcost!D4</f>
        <v>504.73968034240056</v>
      </c>
      <c r="O4" s="6">
        <f>altfuelcost!E4</f>
        <v>337.23653395784538</v>
      </c>
    </row>
    <row r="5" spans="1:15" x14ac:dyDescent="0.45">
      <c r="A5">
        <v>2026</v>
      </c>
      <c r="B5" s="3">
        <f t="shared" ref="B5:D19" si="3">B4*1.032</f>
        <v>6.8312748107520012</v>
      </c>
      <c r="C5" s="3">
        <f t="shared" ref="C5:C14" si="4">C4*1.032</f>
        <v>91.042204889088012</v>
      </c>
      <c r="D5" s="3">
        <f t="shared" ref="D5:D14" si="5">D4*1.032</f>
        <v>150.82719080601601</v>
      </c>
      <c r="E5">
        <v>0</v>
      </c>
      <c r="F5" s="9">
        <v>0</v>
      </c>
      <c r="G5">
        <v>0</v>
      </c>
      <c r="H5">
        <v>0</v>
      </c>
      <c r="I5">
        <v>0</v>
      </c>
      <c r="J5">
        <v>0</v>
      </c>
      <c r="K5" s="9">
        <v>0</v>
      </c>
      <c r="L5" s="23">
        <f t="shared" si="0"/>
        <v>150.82719080601601</v>
      </c>
      <c r="M5" s="23">
        <f t="shared" si="1"/>
        <v>91.042204889088012</v>
      </c>
      <c r="N5" s="6">
        <f>altfuelcost!D5</f>
        <v>458.41332237375951</v>
      </c>
      <c r="O5" s="6">
        <f>altfuelcost!E5</f>
        <v>309.13348946135829</v>
      </c>
    </row>
    <row r="6" spans="1:15" x14ac:dyDescent="0.45">
      <c r="A6">
        <v>2027</v>
      </c>
      <c r="B6" s="3">
        <f t="shared" si="3"/>
        <v>7.0498756046960658</v>
      </c>
      <c r="C6" s="3">
        <f t="shared" si="4"/>
        <v>93.955555445538835</v>
      </c>
      <c r="D6" s="3">
        <f t="shared" si="5"/>
        <v>155.65366091180852</v>
      </c>
      <c r="E6">
        <v>0</v>
      </c>
      <c r="F6" s="9">
        <v>0</v>
      </c>
      <c r="G6">
        <v>0</v>
      </c>
      <c r="H6">
        <v>0</v>
      </c>
      <c r="I6">
        <v>0</v>
      </c>
      <c r="J6">
        <v>0</v>
      </c>
      <c r="K6" s="9">
        <v>0</v>
      </c>
      <c r="L6" s="23">
        <f t="shared" si="0"/>
        <v>155.65366091180852</v>
      </c>
      <c r="M6" s="23">
        <f t="shared" si="1"/>
        <v>93.955555445538835</v>
      </c>
      <c r="N6" s="6">
        <f>altfuelcost!D6</f>
        <v>412.08696440511835</v>
      </c>
      <c r="O6" s="6">
        <f>altfuelcost!E6</f>
        <v>281.03044496487115</v>
      </c>
    </row>
    <row r="7" spans="1:15" x14ac:dyDescent="0.45">
      <c r="A7">
        <v>2028</v>
      </c>
      <c r="B7" s="3">
        <f t="shared" si="3"/>
        <v>7.2754716240463404</v>
      </c>
      <c r="C7" s="3">
        <f t="shared" si="4"/>
        <v>96.962133219796087</v>
      </c>
      <c r="D7" s="3">
        <f t="shared" si="5"/>
        <v>160.6345780609864</v>
      </c>
      <c r="E7">
        <v>0</v>
      </c>
      <c r="F7" s="9">
        <v>0</v>
      </c>
      <c r="G7">
        <v>0</v>
      </c>
      <c r="H7">
        <v>0</v>
      </c>
      <c r="I7">
        <v>0</v>
      </c>
      <c r="J7">
        <v>0</v>
      </c>
      <c r="K7" s="9">
        <v>0</v>
      </c>
      <c r="L7" s="23">
        <f t="shared" si="0"/>
        <v>160.6345780609864</v>
      </c>
      <c r="M7" s="23">
        <f t="shared" si="1"/>
        <v>96.962133219796087</v>
      </c>
      <c r="N7" s="6">
        <f>altfuelcost!D7</f>
        <v>365.76060643647725</v>
      </c>
      <c r="O7" s="6">
        <f>altfuelcost!E7</f>
        <v>252.92740046838404</v>
      </c>
    </row>
    <row r="8" spans="1:15" x14ac:dyDescent="0.45">
      <c r="A8">
        <v>2029</v>
      </c>
      <c r="B8" s="3">
        <f t="shared" si="3"/>
        <v>7.5082867160158235</v>
      </c>
      <c r="C8" s="3">
        <f t="shared" si="4"/>
        <v>100.06492148282956</v>
      </c>
      <c r="D8" s="3">
        <f t="shared" si="5"/>
        <v>165.77488455893797</v>
      </c>
      <c r="E8">
        <v>0</v>
      </c>
      <c r="F8" s="9">
        <v>0</v>
      </c>
      <c r="G8">
        <v>0</v>
      </c>
      <c r="H8">
        <v>0</v>
      </c>
      <c r="I8">
        <v>0</v>
      </c>
      <c r="J8">
        <v>0</v>
      </c>
      <c r="K8" s="9">
        <v>0</v>
      </c>
      <c r="L8" s="23">
        <f t="shared" si="0"/>
        <v>165.77488455893797</v>
      </c>
      <c r="M8" s="23">
        <f t="shared" si="1"/>
        <v>100.06492148282956</v>
      </c>
      <c r="N8" s="6">
        <f>altfuelcost!D8</f>
        <v>319.43424846783614</v>
      </c>
      <c r="O8" s="6">
        <f>altfuelcost!E8</f>
        <v>224.82435597189698</v>
      </c>
    </row>
    <row r="9" spans="1:15" x14ac:dyDescent="0.45">
      <c r="A9">
        <v>2030</v>
      </c>
      <c r="B9" s="3">
        <f t="shared" si="3"/>
        <v>7.7485518909283302</v>
      </c>
      <c r="C9" s="3">
        <f t="shared" si="4"/>
        <v>103.26699897028011</v>
      </c>
      <c r="D9" s="3">
        <f t="shared" si="5"/>
        <v>171.07968086482398</v>
      </c>
      <c r="E9">
        <v>0</v>
      </c>
      <c r="F9" s="9">
        <v>0</v>
      </c>
      <c r="G9">
        <v>0</v>
      </c>
      <c r="H9">
        <v>0</v>
      </c>
      <c r="I9">
        <v>0</v>
      </c>
      <c r="J9">
        <v>0</v>
      </c>
      <c r="K9" s="9">
        <v>0</v>
      </c>
      <c r="L9" s="23">
        <f t="shared" si="0"/>
        <v>171.07968086482398</v>
      </c>
      <c r="M9" s="23">
        <f t="shared" si="1"/>
        <v>103.26699897028011</v>
      </c>
      <c r="N9" s="6">
        <f>altfuelcost!D9</f>
        <v>273.10789049919498</v>
      </c>
      <c r="O9" s="6">
        <f>altfuelcost!E9</f>
        <v>196.72131147540986</v>
      </c>
    </row>
    <row r="10" spans="1:15" x14ac:dyDescent="0.45">
      <c r="A10">
        <v>2031</v>
      </c>
      <c r="B10" s="3">
        <f t="shared" si="3"/>
        <v>7.9965055514380365</v>
      </c>
      <c r="C10" s="3">
        <f t="shared" si="4"/>
        <v>106.57154293732908</v>
      </c>
      <c r="D10" s="3">
        <f t="shared" si="5"/>
        <v>176.55423065249835</v>
      </c>
      <c r="E10">
        <v>0</v>
      </c>
      <c r="F10" s="9">
        <v>0</v>
      </c>
      <c r="G10">
        <v>0</v>
      </c>
      <c r="H10">
        <v>0</v>
      </c>
      <c r="I10">
        <v>0</v>
      </c>
      <c r="J10">
        <v>0</v>
      </c>
      <c r="K10" s="9">
        <v>0</v>
      </c>
      <c r="L10" s="23">
        <f t="shared" si="0"/>
        <v>176.55423065249835</v>
      </c>
      <c r="M10" s="23">
        <f t="shared" si="1"/>
        <v>106.57154293732908</v>
      </c>
      <c r="N10" s="6">
        <f>altfuelcost!D10</f>
        <v>266.28019323671509</v>
      </c>
      <c r="O10" s="6">
        <f>altfuelcost!E10</f>
        <v>191.80327868852461</v>
      </c>
    </row>
    <row r="11" spans="1:15" x14ac:dyDescent="0.45">
      <c r="A11">
        <v>2032</v>
      </c>
      <c r="B11" s="3">
        <f t="shared" si="3"/>
        <v>8.2523937290840532</v>
      </c>
      <c r="C11" s="3">
        <f t="shared" si="4"/>
        <v>109.98183231132361</v>
      </c>
      <c r="D11" s="3">
        <f t="shared" si="5"/>
        <v>182.20396603337829</v>
      </c>
      <c r="E11">
        <v>0</v>
      </c>
      <c r="F11" s="9">
        <v>0</v>
      </c>
      <c r="G11">
        <v>0</v>
      </c>
      <c r="H11">
        <v>0</v>
      </c>
      <c r="I11">
        <v>0</v>
      </c>
      <c r="J11">
        <v>0</v>
      </c>
      <c r="K11" s="9">
        <v>0</v>
      </c>
      <c r="L11" s="23">
        <f t="shared" si="0"/>
        <v>182.20396603337829</v>
      </c>
      <c r="M11" s="23">
        <f t="shared" si="1"/>
        <v>109.98183231132361</v>
      </c>
      <c r="N11" s="6">
        <f>altfuelcost!D11</f>
        <v>259.45249597423515</v>
      </c>
      <c r="O11" s="6">
        <f>altfuelcost!E11</f>
        <v>186.88524590163937</v>
      </c>
    </row>
    <row r="12" spans="1:15" x14ac:dyDescent="0.45">
      <c r="A12">
        <v>2033</v>
      </c>
      <c r="B12" s="3">
        <f t="shared" si="3"/>
        <v>8.5164703284147425</v>
      </c>
      <c r="C12" s="3">
        <f t="shared" si="4"/>
        <v>113.50125094528597</v>
      </c>
      <c r="D12" s="3">
        <f t="shared" si="5"/>
        <v>188.03449294644639</v>
      </c>
      <c r="E12">
        <v>0</v>
      </c>
      <c r="F12" s="9">
        <v>0</v>
      </c>
      <c r="G12">
        <v>0</v>
      </c>
      <c r="H12">
        <v>0</v>
      </c>
      <c r="I12">
        <v>0</v>
      </c>
      <c r="J12">
        <v>0</v>
      </c>
      <c r="K12" s="9">
        <v>0</v>
      </c>
      <c r="L12" s="23">
        <f t="shared" si="0"/>
        <v>188.03449294644639</v>
      </c>
      <c r="M12" s="23">
        <f t="shared" si="1"/>
        <v>113.50125094528597</v>
      </c>
      <c r="N12" s="6">
        <f>altfuelcost!D12</f>
        <v>252.62479871175532</v>
      </c>
      <c r="O12" s="6">
        <f>altfuelcost!E12</f>
        <v>181.96721311475414</v>
      </c>
    </row>
    <row r="13" spans="1:15" x14ac:dyDescent="0.45">
      <c r="A13">
        <v>2034</v>
      </c>
      <c r="B13" s="3">
        <f t="shared" si="3"/>
        <v>8.7889973789240141</v>
      </c>
      <c r="C13" s="3">
        <f t="shared" si="4"/>
        <v>117.13329097553513</v>
      </c>
      <c r="D13" s="3">
        <f t="shared" si="5"/>
        <v>194.05159672073268</v>
      </c>
      <c r="E13">
        <v>0</v>
      </c>
      <c r="F13" s="9">
        <v>0</v>
      </c>
      <c r="G13">
        <v>0</v>
      </c>
      <c r="H13">
        <v>0</v>
      </c>
      <c r="I13">
        <v>0</v>
      </c>
      <c r="J13">
        <v>0</v>
      </c>
      <c r="K13" s="9">
        <v>0</v>
      </c>
      <c r="L13" s="23">
        <f t="shared" si="0"/>
        <v>194.05159672073268</v>
      </c>
      <c r="M13" s="23">
        <f t="shared" si="1"/>
        <v>117.13329097553513</v>
      </c>
      <c r="N13" s="6">
        <f>altfuelcost!D13</f>
        <v>245.79710144927549</v>
      </c>
      <c r="O13" s="6">
        <f>altfuelcost!E13</f>
        <v>177.0491803278689</v>
      </c>
    </row>
    <row r="14" spans="1:15" x14ac:dyDescent="0.45">
      <c r="A14">
        <v>2035</v>
      </c>
      <c r="B14" s="3">
        <f t="shared" si="3"/>
        <v>9.0702452950495829</v>
      </c>
      <c r="C14" s="3">
        <f t="shared" si="4"/>
        <v>120.88155628675226</v>
      </c>
      <c r="D14" s="3">
        <f t="shared" si="5"/>
        <v>200.26124781579614</v>
      </c>
      <c r="E14">
        <v>0</v>
      </c>
      <c r="F14" s="9">
        <v>0</v>
      </c>
      <c r="G14">
        <v>0</v>
      </c>
      <c r="H14">
        <v>0</v>
      </c>
      <c r="I14">
        <v>0</v>
      </c>
      <c r="J14">
        <v>0</v>
      </c>
      <c r="K14" s="9">
        <v>0</v>
      </c>
      <c r="L14" s="23">
        <f t="shared" si="0"/>
        <v>200.26124781579614</v>
      </c>
      <c r="M14" s="23">
        <f t="shared" si="1"/>
        <v>120.88155628675226</v>
      </c>
      <c r="N14" s="6">
        <f>altfuelcost!D14</f>
        <v>238.9694041867956</v>
      </c>
      <c r="O14" s="6">
        <f>altfuelcost!E14</f>
        <v>172.13114754098368</v>
      </c>
    </row>
    <row r="15" spans="1:15" x14ac:dyDescent="0.45">
      <c r="A15">
        <v>2036</v>
      </c>
      <c r="B15" s="3">
        <f t="shared" si="3"/>
        <v>9.3604931444911692</v>
      </c>
      <c r="C15" s="3">
        <f t="shared" si="3"/>
        <v>124.74976608792834</v>
      </c>
      <c r="D15" s="3">
        <f t="shared" si="3"/>
        <v>206.66960774590163</v>
      </c>
      <c r="E15">
        <v>0</v>
      </c>
      <c r="F15" s="9">
        <v>0</v>
      </c>
      <c r="G15">
        <v>0</v>
      </c>
      <c r="H15">
        <v>0</v>
      </c>
      <c r="I15">
        <v>0</v>
      </c>
      <c r="J15">
        <v>0</v>
      </c>
      <c r="K15" s="9">
        <v>0</v>
      </c>
      <c r="L15" s="23">
        <f t="shared" si="0"/>
        <v>206.66960774590163</v>
      </c>
      <c r="M15" s="23">
        <f t="shared" si="1"/>
        <v>124.74976608792834</v>
      </c>
      <c r="N15" s="6">
        <f>altfuelcost!D15</f>
        <v>232.1417069243156</v>
      </c>
      <c r="O15" s="6">
        <f>altfuelcost!E15</f>
        <v>167.2131147540984</v>
      </c>
    </row>
    <row r="16" spans="1:15" x14ac:dyDescent="0.45">
      <c r="A16">
        <v>2037</v>
      </c>
      <c r="B16" s="3">
        <f t="shared" si="3"/>
        <v>9.6600289251148865</v>
      </c>
      <c r="C16" s="3">
        <f t="shared" si="3"/>
        <v>128.74175860274204</v>
      </c>
      <c r="D16" s="3">
        <f t="shared" si="3"/>
        <v>213.28303519377047</v>
      </c>
      <c r="E16">
        <v>0</v>
      </c>
      <c r="F16" s="9">
        <v>0</v>
      </c>
      <c r="G16">
        <v>0</v>
      </c>
      <c r="H16">
        <v>0</v>
      </c>
      <c r="I16">
        <v>0</v>
      </c>
      <c r="J16">
        <v>0</v>
      </c>
      <c r="K16" s="9">
        <v>0</v>
      </c>
      <c r="L16" s="23">
        <f t="shared" ref="L16:L19" si="6">D16</f>
        <v>213.28303519377047</v>
      </c>
      <c r="M16" s="23">
        <f t="shared" ref="M16:M19" si="7">C16</f>
        <v>128.74175860274204</v>
      </c>
      <c r="N16" s="6">
        <f>altfuelcost!D16</f>
        <v>225.3140096618358</v>
      </c>
      <c r="O16" s="6">
        <f>altfuelcost!E16</f>
        <v>162.29508196721309</v>
      </c>
    </row>
    <row r="17" spans="1:15" x14ac:dyDescent="0.45">
      <c r="A17">
        <v>2038</v>
      </c>
      <c r="B17" s="3">
        <f t="shared" si="3"/>
        <v>9.9691498507185639</v>
      </c>
      <c r="C17" s="3">
        <f t="shared" si="3"/>
        <v>132.86149487802979</v>
      </c>
      <c r="D17" s="3">
        <f t="shared" si="3"/>
        <v>220.10809231997112</v>
      </c>
      <c r="E17">
        <v>0</v>
      </c>
      <c r="F17" s="9">
        <v>0</v>
      </c>
      <c r="G17">
        <v>0</v>
      </c>
      <c r="H17">
        <v>0</v>
      </c>
      <c r="I17">
        <v>0</v>
      </c>
      <c r="J17">
        <v>0</v>
      </c>
      <c r="K17" s="9">
        <v>0</v>
      </c>
      <c r="L17" s="23">
        <f t="shared" si="6"/>
        <v>220.10809231997112</v>
      </c>
      <c r="M17" s="23">
        <f t="shared" si="7"/>
        <v>132.86149487802979</v>
      </c>
      <c r="N17" s="6">
        <f>altfuelcost!D17</f>
        <v>218.48631239935594</v>
      </c>
      <c r="O17" s="6">
        <f>altfuelcost!E17</f>
        <v>157.37704918032787</v>
      </c>
    </row>
    <row r="18" spans="1:15" x14ac:dyDescent="0.45">
      <c r="A18">
        <v>2039</v>
      </c>
      <c r="B18" s="3">
        <f t="shared" si="3"/>
        <v>10.288162645941558</v>
      </c>
      <c r="C18" s="3">
        <f t="shared" si="3"/>
        <v>137.11306271412676</v>
      </c>
      <c r="D18" s="3">
        <f t="shared" si="3"/>
        <v>227.15155127421019</v>
      </c>
      <c r="E18">
        <v>0</v>
      </c>
      <c r="F18" s="9">
        <v>0</v>
      </c>
      <c r="G18">
        <v>0</v>
      </c>
      <c r="H18">
        <v>0</v>
      </c>
      <c r="I18">
        <v>0</v>
      </c>
      <c r="J18">
        <v>0</v>
      </c>
      <c r="K18" s="9">
        <v>0</v>
      </c>
      <c r="L18" s="23">
        <f t="shared" si="6"/>
        <v>227.15155127421019</v>
      </c>
      <c r="M18" s="23">
        <f t="shared" si="7"/>
        <v>137.11306271412676</v>
      </c>
      <c r="N18" s="6">
        <f>altfuelcost!D18</f>
        <v>211.65861513687608</v>
      </c>
      <c r="O18" s="6">
        <f>altfuelcost!E18</f>
        <v>152.45901639344262</v>
      </c>
    </row>
    <row r="19" spans="1:15" x14ac:dyDescent="0.45">
      <c r="A19">
        <v>2040</v>
      </c>
      <c r="B19" s="3">
        <f t="shared" si="3"/>
        <v>10.617383850611688</v>
      </c>
      <c r="C19" s="3">
        <f t="shared" si="3"/>
        <v>141.50068072097881</v>
      </c>
      <c r="D19" s="3">
        <f t="shared" si="3"/>
        <v>234.42040091498492</v>
      </c>
      <c r="E19">
        <v>0</v>
      </c>
      <c r="F19" s="9">
        <v>0</v>
      </c>
      <c r="G19">
        <v>0</v>
      </c>
      <c r="H19">
        <v>0</v>
      </c>
      <c r="I19">
        <v>0</v>
      </c>
      <c r="J19">
        <v>0</v>
      </c>
      <c r="K19" s="9">
        <v>0</v>
      </c>
      <c r="L19" s="23">
        <f t="shared" si="6"/>
        <v>234.42040091498492</v>
      </c>
      <c r="M19" s="23">
        <f t="shared" si="7"/>
        <v>141.50068072097881</v>
      </c>
      <c r="N19" s="6">
        <f>altfuelcost!D19</f>
        <v>204.83091787439614</v>
      </c>
      <c r="O19" s="6">
        <f>altfuelcost!E19</f>
        <v>147.54098360655738</v>
      </c>
    </row>
    <row r="20" spans="1:15" x14ac:dyDescent="0.45">
      <c r="A20">
        <v>2041</v>
      </c>
      <c r="B20" s="3">
        <f>B19*1.012</f>
        <v>10.744792456819029</v>
      </c>
      <c r="C20" s="3">
        <f t="shared" ref="C20:M20" si="8">C19*1.012</f>
        <v>143.19868888963055</v>
      </c>
      <c r="D20" s="3">
        <f t="shared" si="8"/>
        <v>237.23344572596474</v>
      </c>
      <c r="E20">
        <v>0</v>
      </c>
      <c r="F20" s="9">
        <v>0</v>
      </c>
      <c r="G20">
        <v>0</v>
      </c>
      <c r="H20">
        <v>0</v>
      </c>
      <c r="I20">
        <v>0</v>
      </c>
      <c r="J20">
        <v>0</v>
      </c>
      <c r="K20" s="9">
        <v>0</v>
      </c>
      <c r="L20" s="3">
        <f t="shared" si="8"/>
        <v>237.23344572596474</v>
      </c>
      <c r="M20" s="3">
        <f t="shared" si="8"/>
        <v>143.19868888963055</v>
      </c>
      <c r="N20" s="6">
        <f>altfuelcost!D20</f>
        <v>201.41706924315622</v>
      </c>
      <c r="O20" s="6">
        <f>altfuelcost!E20</f>
        <v>145.08196721311472</v>
      </c>
    </row>
    <row r="21" spans="1:15" x14ac:dyDescent="0.45">
      <c r="A21">
        <v>2042</v>
      </c>
      <c r="B21" s="3">
        <f t="shared" ref="B21:B29" si="9">B20*1.012</f>
        <v>10.873729966300857</v>
      </c>
      <c r="C21" s="3">
        <f t="shared" ref="C21:C29" si="10">C20*1.012</f>
        <v>144.91707315630612</v>
      </c>
      <c r="D21" s="3">
        <f t="shared" ref="D21:D29" si="11">D20*1.012</f>
        <v>240.08024707467632</v>
      </c>
      <c r="E21">
        <v>0</v>
      </c>
      <c r="F21" s="9">
        <v>0</v>
      </c>
      <c r="G21">
        <v>0</v>
      </c>
      <c r="H21">
        <v>0</v>
      </c>
      <c r="I21">
        <v>0</v>
      </c>
      <c r="J21">
        <v>0</v>
      </c>
      <c r="K21" s="9">
        <v>0</v>
      </c>
      <c r="L21" s="3">
        <f t="shared" ref="L21:L29" si="12">L20*1.012</f>
        <v>240.08024707467632</v>
      </c>
      <c r="M21" s="3">
        <f t="shared" ref="M21:M29" si="13">M20*1.012</f>
        <v>144.91707315630612</v>
      </c>
      <c r="N21" s="6">
        <f>altfuelcost!D21</f>
        <v>198.00322061191628</v>
      </c>
      <c r="O21" s="6">
        <f>altfuelcost!E21</f>
        <v>142.6229508196721</v>
      </c>
    </row>
    <row r="22" spans="1:15" x14ac:dyDescent="0.45">
      <c r="A22">
        <v>2043</v>
      </c>
      <c r="B22" s="3">
        <f t="shared" si="9"/>
        <v>11.004214725896468</v>
      </c>
      <c r="C22" s="3">
        <f t="shared" si="10"/>
        <v>146.6560780341818</v>
      </c>
      <c r="D22" s="3">
        <f t="shared" si="11"/>
        <v>242.96121003957245</v>
      </c>
      <c r="E22">
        <v>0</v>
      </c>
      <c r="F22" s="9">
        <v>0</v>
      </c>
      <c r="G22">
        <v>0</v>
      </c>
      <c r="H22">
        <v>0</v>
      </c>
      <c r="I22">
        <v>0</v>
      </c>
      <c r="J22">
        <v>0</v>
      </c>
      <c r="K22" s="9">
        <v>0</v>
      </c>
      <c r="L22" s="3">
        <f t="shared" si="12"/>
        <v>242.96121003957245</v>
      </c>
      <c r="M22" s="3">
        <f t="shared" si="13"/>
        <v>146.6560780341818</v>
      </c>
      <c r="N22" s="6">
        <f>altfuelcost!D22</f>
        <v>194.58937198067636</v>
      </c>
      <c r="O22" s="6">
        <f>altfuelcost!E22</f>
        <v>140.1639344262295</v>
      </c>
    </row>
    <row r="23" spans="1:15" x14ac:dyDescent="0.45">
      <c r="A23">
        <v>2044</v>
      </c>
      <c r="B23" s="3">
        <f t="shared" si="9"/>
        <v>11.136265302607224</v>
      </c>
      <c r="C23" s="3">
        <f t="shared" si="10"/>
        <v>148.41595097059198</v>
      </c>
      <c r="D23" s="3">
        <f t="shared" si="11"/>
        <v>245.87674456004731</v>
      </c>
      <c r="E23">
        <v>0</v>
      </c>
      <c r="F23" s="9">
        <v>0</v>
      </c>
      <c r="G23">
        <v>0</v>
      </c>
      <c r="H23">
        <v>0</v>
      </c>
      <c r="I23">
        <v>0</v>
      </c>
      <c r="J23">
        <v>0</v>
      </c>
      <c r="K23" s="9">
        <v>0</v>
      </c>
      <c r="L23" s="3">
        <f t="shared" si="12"/>
        <v>245.87674456004731</v>
      </c>
      <c r="M23" s="3">
        <f t="shared" si="13"/>
        <v>148.41595097059198</v>
      </c>
      <c r="N23" s="6">
        <f>altfuelcost!D23</f>
        <v>191.17552334943642</v>
      </c>
      <c r="O23" s="6">
        <f>altfuelcost!E23</f>
        <v>137.70491803278688</v>
      </c>
    </row>
    <row r="24" spans="1:15" x14ac:dyDescent="0.45">
      <c r="A24">
        <v>2045</v>
      </c>
      <c r="B24" s="3">
        <f t="shared" si="9"/>
        <v>11.269900486238511</v>
      </c>
      <c r="C24" s="3">
        <f t="shared" si="10"/>
        <v>150.19694238223909</v>
      </c>
      <c r="D24" s="3">
        <f t="shared" si="11"/>
        <v>248.82726549476789</v>
      </c>
      <c r="E24">
        <v>0</v>
      </c>
      <c r="F24" s="9">
        <v>0</v>
      </c>
      <c r="G24">
        <v>0</v>
      </c>
      <c r="H24">
        <v>0</v>
      </c>
      <c r="I24">
        <v>0</v>
      </c>
      <c r="J24">
        <v>0</v>
      </c>
      <c r="K24" s="9">
        <v>0</v>
      </c>
      <c r="L24" s="3">
        <f t="shared" si="12"/>
        <v>248.82726549476789</v>
      </c>
      <c r="M24" s="3">
        <f t="shared" si="13"/>
        <v>150.19694238223909</v>
      </c>
      <c r="N24" s="6">
        <f>altfuelcost!D24</f>
        <v>187.7616747181965</v>
      </c>
      <c r="O24" s="6">
        <f>altfuelcost!E24</f>
        <v>135.24590163934425</v>
      </c>
    </row>
    <row r="25" spans="1:15" x14ac:dyDescent="0.45">
      <c r="A25">
        <v>2046</v>
      </c>
      <c r="B25" s="3">
        <f t="shared" si="9"/>
        <v>11.405139292073374</v>
      </c>
      <c r="C25" s="3">
        <f t="shared" si="10"/>
        <v>151.99930569082596</v>
      </c>
      <c r="D25" s="3">
        <f t="shared" si="11"/>
        <v>251.8131926807051</v>
      </c>
      <c r="E25">
        <v>0</v>
      </c>
      <c r="F25" s="9">
        <v>0</v>
      </c>
      <c r="G25">
        <v>0</v>
      </c>
      <c r="H25">
        <v>0</v>
      </c>
      <c r="I25">
        <v>0</v>
      </c>
      <c r="J25">
        <v>0</v>
      </c>
      <c r="K25" s="9">
        <v>0</v>
      </c>
      <c r="L25" s="3">
        <f t="shared" si="12"/>
        <v>251.8131926807051</v>
      </c>
      <c r="M25" s="3">
        <f t="shared" si="13"/>
        <v>151.99930569082596</v>
      </c>
      <c r="N25" s="6">
        <f>altfuelcost!D25</f>
        <v>184.34782608695653</v>
      </c>
      <c r="O25" s="6">
        <f>altfuelcost!E25</f>
        <v>132.78688524590163</v>
      </c>
    </row>
    <row r="26" spans="1:15" x14ac:dyDescent="0.45">
      <c r="A26">
        <v>2047</v>
      </c>
      <c r="B26" s="3">
        <f t="shared" si="9"/>
        <v>11.542000963578253</v>
      </c>
      <c r="C26" s="3">
        <f t="shared" si="10"/>
        <v>153.82329735911588</v>
      </c>
      <c r="D26" s="3">
        <f t="shared" si="11"/>
        <v>254.83495099287356</v>
      </c>
      <c r="E26">
        <v>0</v>
      </c>
      <c r="F26" s="9">
        <v>0</v>
      </c>
      <c r="G26">
        <v>0</v>
      </c>
      <c r="H26">
        <v>0</v>
      </c>
      <c r="I26">
        <v>0</v>
      </c>
      <c r="J26">
        <v>0</v>
      </c>
      <c r="K26" s="9">
        <v>0</v>
      </c>
      <c r="L26" s="3">
        <f t="shared" si="12"/>
        <v>254.83495099287356</v>
      </c>
      <c r="M26" s="3">
        <f t="shared" si="13"/>
        <v>153.82329735911588</v>
      </c>
      <c r="N26" s="6">
        <f>altfuelcost!D26</f>
        <v>180.93397745571662</v>
      </c>
      <c r="O26" s="6">
        <f>altfuelcost!E26</f>
        <v>130.32786885245903</v>
      </c>
    </row>
    <row r="27" spans="1:15" x14ac:dyDescent="0.45">
      <c r="A27">
        <v>2048</v>
      </c>
      <c r="B27" s="3">
        <f t="shared" si="9"/>
        <v>11.680504975141192</v>
      </c>
      <c r="C27" s="3">
        <f t="shared" si="10"/>
        <v>155.66917692742527</v>
      </c>
      <c r="D27" s="3">
        <f t="shared" si="11"/>
        <v>257.89297040478806</v>
      </c>
      <c r="E27">
        <v>0</v>
      </c>
      <c r="F27" s="9">
        <v>0</v>
      </c>
      <c r="G27">
        <v>0</v>
      </c>
      <c r="H27">
        <v>0</v>
      </c>
      <c r="I27">
        <v>0</v>
      </c>
      <c r="J27">
        <v>0</v>
      </c>
      <c r="K27" s="9">
        <v>0</v>
      </c>
      <c r="L27" s="3">
        <f t="shared" si="12"/>
        <v>257.89297040478806</v>
      </c>
      <c r="M27" s="3">
        <f t="shared" si="13"/>
        <v>155.66917692742527</v>
      </c>
      <c r="N27" s="6">
        <f>altfuelcost!D27</f>
        <v>177.52012882447667</v>
      </c>
      <c r="O27" s="6">
        <f>altfuelcost!E27</f>
        <v>127.86885245901638</v>
      </c>
    </row>
    <row r="28" spans="1:15" x14ac:dyDescent="0.45">
      <c r="A28">
        <v>2049</v>
      </c>
      <c r="B28" s="3">
        <f t="shared" si="9"/>
        <v>11.820671034842887</v>
      </c>
      <c r="C28" s="3">
        <f t="shared" si="10"/>
        <v>157.53720705055437</v>
      </c>
      <c r="D28" s="3">
        <f t="shared" si="11"/>
        <v>260.9876860496455</v>
      </c>
      <c r="E28">
        <v>0</v>
      </c>
      <c r="F28" s="9">
        <v>0</v>
      </c>
      <c r="G28">
        <v>0</v>
      </c>
      <c r="H28">
        <v>0</v>
      </c>
      <c r="I28">
        <v>0</v>
      </c>
      <c r="J28">
        <v>0</v>
      </c>
      <c r="K28" s="9">
        <v>0</v>
      </c>
      <c r="L28" s="3">
        <f t="shared" si="12"/>
        <v>260.9876860496455</v>
      </c>
      <c r="M28" s="3">
        <f t="shared" si="13"/>
        <v>157.53720705055437</v>
      </c>
      <c r="N28" s="6">
        <f>altfuelcost!D28</f>
        <v>174.10628019323676</v>
      </c>
      <c r="O28" s="6">
        <f>altfuelcost!E28</f>
        <v>125.40983606557376</v>
      </c>
    </row>
    <row r="29" spans="1:15" x14ac:dyDescent="0.45">
      <c r="A29">
        <v>2050</v>
      </c>
      <c r="B29" s="3">
        <f t="shared" si="9"/>
        <v>11.962519087261002</v>
      </c>
      <c r="C29" s="3">
        <f t="shared" si="10"/>
        <v>159.42765353516103</v>
      </c>
      <c r="D29" s="3">
        <f t="shared" si="11"/>
        <v>264.11953828224125</v>
      </c>
      <c r="E29">
        <v>0</v>
      </c>
      <c r="F29" s="9">
        <v>0</v>
      </c>
      <c r="G29">
        <v>0</v>
      </c>
      <c r="H29">
        <v>0</v>
      </c>
      <c r="I29">
        <v>0</v>
      </c>
      <c r="J29">
        <v>0</v>
      </c>
      <c r="K29" s="9">
        <v>0</v>
      </c>
      <c r="L29" s="3">
        <f t="shared" si="12"/>
        <v>264.11953828224125</v>
      </c>
      <c r="M29" s="3">
        <f t="shared" si="13"/>
        <v>159.42765353516103</v>
      </c>
      <c r="N29" s="6">
        <f>altfuelcost!D29</f>
        <v>170.69243156199678</v>
      </c>
      <c r="O29" s="6">
        <f>altfuelcost!E29</f>
        <v>122.95081967213113</v>
      </c>
    </row>
    <row r="30" spans="1:15" x14ac:dyDescent="0.45">
      <c r="A30" t="s">
        <v>15</v>
      </c>
      <c r="B30" t="s">
        <v>57</v>
      </c>
    </row>
    <row r="31" spans="1:15" x14ac:dyDescent="0.45">
      <c r="A31" t="s">
        <v>18</v>
      </c>
      <c r="B31" t="s">
        <v>63</v>
      </c>
    </row>
    <row r="32" spans="1:15" x14ac:dyDescent="0.45">
      <c r="A32" t="s">
        <v>18</v>
      </c>
      <c r="B32" t="s">
        <v>64</v>
      </c>
      <c r="L32" t="s">
        <v>88</v>
      </c>
      <c r="M32" t="s">
        <v>89</v>
      </c>
    </row>
    <row r="33" spans="1:2" x14ac:dyDescent="0.45">
      <c r="A33" t="s">
        <v>18</v>
      </c>
      <c r="B33" t="s">
        <v>72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22E-479E-44B6-94C7-43FBC92888B1}">
  <dimension ref="A1:O30"/>
  <sheetViews>
    <sheetView workbookViewId="0">
      <selection activeCell="H2" sqref="H2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f>$G2*0.1</f>
        <v>1410.3000000000002</v>
      </c>
      <c r="C2">
        <f>$G2*0.1</f>
        <v>1410.3000000000002</v>
      </c>
      <c r="D2">
        <f>$G2*0.1</f>
        <v>1410.3000000000002</v>
      </c>
      <c r="E2">
        <f>G2</f>
        <v>14103</v>
      </c>
      <c r="F2">
        <f>$G2*0.1</f>
        <v>1410.3000000000002</v>
      </c>
      <c r="G2">
        <v>14103</v>
      </c>
      <c r="H2">
        <v>5300</v>
      </c>
      <c r="I2">
        <f>$G2*0.2</f>
        <v>2820.6000000000004</v>
      </c>
      <c r="J2">
        <v>5300</v>
      </c>
      <c r="K2">
        <f>$G2*0.1</f>
        <v>1410.3000000000002</v>
      </c>
      <c r="L2">
        <f>$G2*0.1</f>
        <v>1410.3000000000002</v>
      </c>
      <c r="M2">
        <f>$G2*0.1</f>
        <v>1410.3000000000002</v>
      </c>
      <c r="N2" s="6">
        <f>C2</f>
        <v>1410.3000000000002</v>
      </c>
      <c r="O2" s="6">
        <f>D2</f>
        <v>1410.3000000000002</v>
      </c>
    </row>
    <row r="3" spans="1:15" x14ac:dyDescent="0.45">
      <c r="A3">
        <v>2024</v>
      </c>
      <c r="B3">
        <f t="shared" ref="B3:D19" si="0">$G3*0.1</f>
        <v>1410.3000000000002</v>
      </c>
      <c r="C3">
        <f t="shared" ref="C3:D18" si="1">$G3*0.1</f>
        <v>1410.3000000000002</v>
      </c>
      <c r="D3">
        <f t="shared" si="1"/>
        <v>1410.3000000000002</v>
      </c>
      <c r="E3">
        <f t="shared" ref="E3:E29" si="2">G3</f>
        <v>14103</v>
      </c>
      <c r="F3">
        <f t="shared" ref="F3:F29" si="3">$G3*0.1</f>
        <v>1410.3000000000002</v>
      </c>
      <c r="G3">
        <v>14103</v>
      </c>
      <c r="H3">
        <v>5300</v>
      </c>
      <c r="I3">
        <f t="shared" ref="I3:I29" si="4">$G3*0.2</f>
        <v>2820.6000000000004</v>
      </c>
      <c r="J3">
        <v>5300</v>
      </c>
      <c r="K3">
        <f t="shared" ref="K3:M18" si="5">$G3*0.1</f>
        <v>1410.3000000000002</v>
      </c>
      <c r="L3">
        <f t="shared" si="5"/>
        <v>1410.3000000000002</v>
      </c>
      <c r="M3">
        <f t="shared" si="5"/>
        <v>1410.3000000000002</v>
      </c>
      <c r="N3" s="6">
        <f t="shared" ref="N3:O29" si="6">C3</f>
        <v>1410.3000000000002</v>
      </c>
      <c r="O3" s="6">
        <f t="shared" si="6"/>
        <v>1410.3000000000002</v>
      </c>
    </row>
    <row r="4" spans="1:15" x14ac:dyDescent="0.45">
      <c r="A4">
        <v>2025</v>
      </c>
      <c r="B4">
        <f t="shared" si="0"/>
        <v>1410.3000000000002</v>
      </c>
      <c r="C4">
        <f t="shared" si="1"/>
        <v>1410.3000000000002</v>
      </c>
      <c r="D4">
        <f t="shared" si="1"/>
        <v>1410.3000000000002</v>
      </c>
      <c r="E4">
        <f t="shared" si="2"/>
        <v>14103</v>
      </c>
      <c r="F4">
        <f t="shared" si="3"/>
        <v>1410.3000000000002</v>
      </c>
      <c r="G4">
        <v>14103</v>
      </c>
      <c r="H4">
        <v>5300</v>
      </c>
      <c r="I4">
        <f t="shared" si="4"/>
        <v>2820.6000000000004</v>
      </c>
      <c r="J4">
        <v>5300</v>
      </c>
      <c r="K4">
        <f t="shared" si="5"/>
        <v>1410.3000000000002</v>
      </c>
      <c r="L4">
        <f t="shared" si="5"/>
        <v>1410.3000000000002</v>
      </c>
      <c r="M4">
        <f t="shared" si="5"/>
        <v>1410.3000000000002</v>
      </c>
      <c r="N4" s="6">
        <f t="shared" si="6"/>
        <v>1410.3000000000002</v>
      </c>
      <c r="O4" s="6">
        <f t="shared" si="6"/>
        <v>1410.3000000000002</v>
      </c>
    </row>
    <row r="5" spans="1:15" x14ac:dyDescent="0.45">
      <c r="A5">
        <v>2026</v>
      </c>
      <c r="B5">
        <f t="shared" si="0"/>
        <v>1410.3000000000002</v>
      </c>
      <c r="C5">
        <f t="shared" si="1"/>
        <v>1410.3000000000002</v>
      </c>
      <c r="D5">
        <f t="shared" si="1"/>
        <v>1410.3000000000002</v>
      </c>
      <c r="E5">
        <f t="shared" si="2"/>
        <v>14103</v>
      </c>
      <c r="F5">
        <f t="shared" si="3"/>
        <v>1410.3000000000002</v>
      </c>
      <c r="G5">
        <v>14103</v>
      </c>
      <c r="H5">
        <v>5300</v>
      </c>
      <c r="I5">
        <f t="shared" si="4"/>
        <v>2820.6000000000004</v>
      </c>
      <c r="J5">
        <v>5300</v>
      </c>
      <c r="K5">
        <f t="shared" si="5"/>
        <v>1410.3000000000002</v>
      </c>
      <c r="L5">
        <f t="shared" si="5"/>
        <v>1410.3000000000002</v>
      </c>
      <c r="M5">
        <f t="shared" si="5"/>
        <v>1410.3000000000002</v>
      </c>
      <c r="N5" s="6">
        <f t="shared" si="6"/>
        <v>1410.3000000000002</v>
      </c>
      <c r="O5" s="6">
        <f t="shared" si="6"/>
        <v>1410.3000000000002</v>
      </c>
    </row>
    <row r="6" spans="1:15" x14ac:dyDescent="0.45">
      <c r="A6">
        <v>2027</v>
      </c>
      <c r="B6">
        <f t="shared" si="0"/>
        <v>1410.3000000000002</v>
      </c>
      <c r="C6">
        <f t="shared" si="1"/>
        <v>1410.3000000000002</v>
      </c>
      <c r="D6">
        <f t="shared" si="1"/>
        <v>1410.3000000000002</v>
      </c>
      <c r="E6">
        <f t="shared" si="2"/>
        <v>14103</v>
      </c>
      <c r="F6">
        <f t="shared" si="3"/>
        <v>1410.3000000000002</v>
      </c>
      <c r="G6">
        <v>14103</v>
      </c>
      <c r="H6">
        <v>5300</v>
      </c>
      <c r="I6">
        <f t="shared" si="4"/>
        <v>2820.6000000000004</v>
      </c>
      <c r="J6">
        <v>5300</v>
      </c>
      <c r="K6">
        <f t="shared" si="5"/>
        <v>1410.3000000000002</v>
      </c>
      <c r="L6">
        <f t="shared" si="5"/>
        <v>1410.3000000000002</v>
      </c>
      <c r="M6">
        <f t="shared" si="5"/>
        <v>1410.3000000000002</v>
      </c>
      <c r="N6" s="6">
        <f t="shared" si="6"/>
        <v>1410.3000000000002</v>
      </c>
      <c r="O6" s="6">
        <f t="shared" si="6"/>
        <v>1410.3000000000002</v>
      </c>
    </row>
    <row r="7" spans="1:15" x14ac:dyDescent="0.45">
      <c r="A7">
        <v>2028</v>
      </c>
      <c r="B7">
        <f t="shared" si="0"/>
        <v>1410.3000000000002</v>
      </c>
      <c r="C7">
        <f t="shared" si="1"/>
        <v>1410.3000000000002</v>
      </c>
      <c r="D7">
        <f t="shared" si="1"/>
        <v>1410.3000000000002</v>
      </c>
      <c r="E7">
        <f t="shared" si="2"/>
        <v>14103</v>
      </c>
      <c r="F7">
        <f t="shared" si="3"/>
        <v>1410.3000000000002</v>
      </c>
      <c r="G7">
        <v>14103</v>
      </c>
      <c r="H7">
        <v>5300</v>
      </c>
      <c r="I7">
        <f t="shared" si="4"/>
        <v>2820.6000000000004</v>
      </c>
      <c r="J7">
        <v>5300</v>
      </c>
      <c r="K7">
        <f t="shared" si="5"/>
        <v>1410.3000000000002</v>
      </c>
      <c r="L7">
        <f t="shared" si="5"/>
        <v>1410.3000000000002</v>
      </c>
      <c r="M7">
        <f t="shared" si="5"/>
        <v>1410.3000000000002</v>
      </c>
      <c r="N7" s="6">
        <f t="shared" si="6"/>
        <v>1410.3000000000002</v>
      </c>
      <c r="O7" s="6">
        <f t="shared" si="6"/>
        <v>1410.3000000000002</v>
      </c>
    </row>
    <row r="8" spans="1:15" x14ac:dyDescent="0.45">
      <c r="A8">
        <v>2029</v>
      </c>
      <c r="B8">
        <f t="shared" si="0"/>
        <v>1410.3000000000002</v>
      </c>
      <c r="C8">
        <f t="shared" si="1"/>
        <v>1410.3000000000002</v>
      </c>
      <c r="D8">
        <f t="shared" si="1"/>
        <v>1410.3000000000002</v>
      </c>
      <c r="E8">
        <f t="shared" si="2"/>
        <v>14103</v>
      </c>
      <c r="F8">
        <f t="shared" si="3"/>
        <v>1410.3000000000002</v>
      </c>
      <c r="G8">
        <v>14103</v>
      </c>
      <c r="H8">
        <v>5300</v>
      </c>
      <c r="I8">
        <f t="shared" si="4"/>
        <v>2820.6000000000004</v>
      </c>
      <c r="J8">
        <v>5300</v>
      </c>
      <c r="K8">
        <f t="shared" si="5"/>
        <v>1410.3000000000002</v>
      </c>
      <c r="L8">
        <f t="shared" si="5"/>
        <v>1410.3000000000002</v>
      </c>
      <c r="M8">
        <f t="shared" si="5"/>
        <v>1410.3000000000002</v>
      </c>
      <c r="N8" s="6">
        <f t="shared" si="6"/>
        <v>1410.3000000000002</v>
      </c>
      <c r="O8" s="6">
        <f t="shared" si="6"/>
        <v>1410.3000000000002</v>
      </c>
    </row>
    <row r="9" spans="1:15" x14ac:dyDescent="0.45">
      <c r="A9">
        <v>2030</v>
      </c>
      <c r="B9">
        <f t="shared" si="0"/>
        <v>1410.3000000000002</v>
      </c>
      <c r="C9">
        <f t="shared" si="1"/>
        <v>1410.3000000000002</v>
      </c>
      <c r="D9">
        <f t="shared" si="1"/>
        <v>1410.3000000000002</v>
      </c>
      <c r="E9">
        <f t="shared" si="2"/>
        <v>14103</v>
      </c>
      <c r="F9">
        <f t="shared" si="3"/>
        <v>1410.3000000000002</v>
      </c>
      <c r="G9">
        <v>14103</v>
      </c>
      <c r="H9">
        <v>5300</v>
      </c>
      <c r="I9">
        <f t="shared" si="4"/>
        <v>2820.6000000000004</v>
      </c>
      <c r="J9">
        <v>5300</v>
      </c>
      <c r="K9">
        <f t="shared" si="5"/>
        <v>1410.3000000000002</v>
      </c>
      <c r="L9">
        <f t="shared" si="5"/>
        <v>1410.3000000000002</v>
      </c>
      <c r="M9">
        <f t="shared" si="5"/>
        <v>1410.3000000000002</v>
      </c>
      <c r="N9" s="6">
        <f t="shared" si="6"/>
        <v>1410.3000000000002</v>
      </c>
      <c r="O9" s="6">
        <f t="shared" si="6"/>
        <v>1410.3000000000002</v>
      </c>
    </row>
    <row r="10" spans="1:15" x14ac:dyDescent="0.45">
      <c r="A10">
        <v>2031</v>
      </c>
      <c r="B10">
        <f t="shared" si="0"/>
        <v>1410.3000000000002</v>
      </c>
      <c r="C10">
        <f t="shared" si="1"/>
        <v>1410.3000000000002</v>
      </c>
      <c r="D10">
        <f t="shared" si="1"/>
        <v>1410.3000000000002</v>
      </c>
      <c r="E10">
        <f t="shared" si="2"/>
        <v>14103</v>
      </c>
      <c r="F10">
        <f t="shared" si="3"/>
        <v>1410.3000000000002</v>
      </c>
      <c r="G10">
        <v>14103</v>
      </c>
      <c r="H10">
        <v>5300</v>
      </c>
      <c r="I10">
        <f t="shared" si="4"/>
        <v>2820.6000000000004</v>
      </c>
      <c r="J10">
        <v>5300</v>
      </c>
      <c r="K10">
        <f t="shared" si="5"/>
        <v>1410.3000000000002</v>
      </c>
      <c r="L10">
        <f t="shared" si="5"/>
        <v>1410.3000000000002</v>
      </c>
      <c r="M10">
        <f t="shared" si="5"/>
        <v>1410.3000000000002</v>
      </c>
      <c r="N10" s="6">
        <f t="shared" si="6"/>
        <v>1410.3000000000002</v>
      </c>
      <c r="O10" s="6">
        <f t="shared" si="6"/>
        <v>1410.3000000000002</v>
      </c>
    </row>
    <row r="11" spans="1:15" x14ac:dyDescent="0.45">
      <c r="A11">
        <v>2032</v>
      </c>
      <c r="B11">
        <f t="shared" si="0"/>
        <v>1410.3000000000002</v>
      </c>
      <c r="C11">
        <f t="shared" si="1"/>
        <v>1410.3000000000002</v>
      </c>
      <c r="D11">
        <f t="shared" si="1"/>
        <v>1410.3000000000002</v>
      </c>
      <c r="E11">
        <f t="shared" si="2"/>
        <v>14103</v>
      </c>
      <c r="F11">
        <f t="shared" si="3"/>
        <v>1410.3000000000002</v>
      </c>
      <c r="G11">
        <v>14103</v>
      </c>
      <c r="H11">
        <v>5300</v>
      </c>
      <c r="I11">
        <f t="shared" si="4"/>
        <v>2820.6000000000004</v>
      </c>
      <c r="J11">
        <v>5300</v>
      </c>
      <c r="K11">
        <f t="shared" si="5"/>
        <v>1410.3000000000002</v>
      </c>
      <c r="L11">
        <f t="shared" si="5"/>
        <v>1410.3000000000002</v>
      </c>
      <c r="M11">
        <f t="shared" si="5"/>
        <v>1410.3000000000002</v>
      </c>
      <c r="N11" s="6">
        <f t="shared" si="6"/>
        <v>1410.3000000000002</v>
      </c>
      <c r="O11" s="6">
        <f t="shared" si="6"/>
        <v>1410.3000000000002</v>
      </c>
    </row>
    <row r="12" spans="1:15" x14ac:dyDescent="0.45">
      <c r="A12">
        <v>2033</v>
      </c>
      <c r="B12">
        <f t="shared" si="0"/>
        <v>1410.3000000000002</v>
      </c>
      <c r="C12">
        <f t="shared" si="1"/>
        <v>1410.3000000000002</v>
      </c>
      <c r="D12">
        <f t="shared" si="1"/>
        <v>1410.3000000000002</v>
      </c>
      <c r="E12">
        <f t="shared" si="2"/>
        <v>14103</v>
      </c>
      <c r="F12">
        <f t="shared" si="3"/>
        <v>1410.3000000000002</v>
      </c>
      <c r="G12">
        <v>14103</v>
      </c>
      <c r="H12">
        <v>5300</v>
      </c>
      <c r="I12">
        <f t="shared" si="4"/>
        <v>2820.6000000000004</v>
      </c>
      <c r="J12">
        <v>5300</v>
      </c>
      <c r="K12">
        <f t="shared" si="5"/>
        <v>1410.3000000000002</v>
      </c>
      <c r="L12">
        <f t="shared" si="5"/>
        <v>1410.3000000000002</v>
      </c>
      <c r="M12">
        <f t="shared" si="5"/>
        <v>1410.3000000000002</v>
      </c>
      <c r="N12" s="6">
        <f t="shared" si="6"/>
        <v>1410.3000000000002</v>
      </c>
      <c r="O12" s="6">
        <f t="shared" si="6"/>
        <v>1410.3000000000002</v>
      </c>
    </row>
    <row r="13" spans="1:15" x14ac:dyDescent="0.45">
      <c r="A13">
        <v>2034</v>
      </c>
      <c r="B13">
        <f t="shared" si="0"/>
        <v>1410.3000000000002</v>
      </c>
      <c r="C13">
        <f t="shared" si="1"/>
        <v>1410.3000000000002</v>
      </c>
      <c r="D13">
        <f t="shared" si="1"/>
        <v>1410.3000000000002</v>
      </c>
      <c r="E13">
        <f t="shared" si="2"/>
        <v>14103</v>
      </c>
      <c r="F13">
        <f t="shared" si="3"/>
        <v>1410.3000000000002</v>
      </c>
      <c r="G13">
        <v>14103</v>
      </c>
      <c r="H13">
        <v>5300</v>
      </c>
      <c r="I13">
        <f t="shared" si="4"/>
        <v>2820.6000000000004</v>
      </c>
      <c r="J13">
        <v>5300</v>
      </c>
      <c r="K13">
        <f t="shared" si="5"/>
        <v>1410.3000000000002</v>
      </c>
      <c r="L13">
        <f t="shared" si="5"/>
        <v>1410.3000000000002</v>
      </c>
      <c r="M13">
        <f t="shared" si="5"/>
        <v>1410.3000000000002</v>
      </c>
      <c r="N13" s="6">
        <f t="shared" si="6"/>
        <v>1410.3000000000002</v>
      </c>
      <c r="O13" s="6">
        <f t="shared" si="6"/>
        <v>1410.3000000000002</v>
      </c>
    </row>
    <row r="14" spans="1:15" x14ac:dyDescent="0.45">
      <c r="A14">
        <v>2035</v>
      </c>
      <c r="B14">
        <f t="shared" si="0"/>
        <v>1410.3000000000002</v>
      </c>
      <c r="C14">
        <f t="shared" si="1"/>
        <v>1410.3000000000002</v>
      </c>
      <c r="D14">
        <f t="shared" si="1"/>
        <v>1410.3000000000002</v>
      </c>
      <c r="E14">
        <f t="shared" si="2"/>
        <v>14103</v>
      </c>
      <c r="F14">
        <f t="shared" si="3"/>
        <v>1410.3000000000002</v>
      </c>
      <c r="G14">
        <v>14103</v>
      </c>
      <c r="H14">
        <v>5300</v>
      </c>
      <c r="I14">
        <f t="shared" si="4"/>
        <v>2820.6000000000004</v>
      </c>
      <c r="J14">
        <v>5300</v>
      </c>
      <c r="K14">
        <f t="shared" si="5"/>
        <v>1410.3000000000002</v>
      </c>
      <c r="L14">
        <f t="shared" si="5"/>
        <v>1410.3000000000002</v>
      </c>
      <c r="M14">
        <f t="shared" si="5"/>
        <v>1410.3000000000002</v>
      </c>
      <c r="N14" s="6">
        <f t="shared" si="6"/>
        <v>1410.3000000000002</v>
      </c>
      <c r="O14" s="6">
        <f t="shared" si="6"/>
        <v>1410.3000000000002</v>
      </c>
    </row>
    <row r="15" spans="1:15" x14ac:dyDescent="0.45">
      <c r="A15">
        <v>2036</v>
      </c>
      <c r="B15">
        <f t="shared" si="0"/>
        <v>1410.3000000000002</v>
      </c>
      <c r="C15">
        <f t="shared" si="1"/>
        <v>1410.3000000000002</v>
      </c>
      <c r="D15">
        <f t="shared" si="1"/>
        <v>1410.3000000000002</v>
      </c>
      <c r="E15">
        <f t="shared" si="2"/>
        <v>14103</v>
      </c>
      <c r="F15">
        <f t="shared" si="3"/>
        <v>1410.3000000000002</v>
      </c>
      <c r="G15">
        <v>14103</v>
      </c>
      <c r="H15">
        <v>5300</v>
      </c>
      <c r="I15">
        <f t="shared" si="4"/>
        <v>2820.6000000000004</v>
      </c>
      <c r="J15">
        <v>5300</v>
      </c>
      <c r="K15">
        <f t="shared" si="5"/>
        <v>1410.3000000000002</v>
      </c>
      <c r="L15">
        <f t="shared" si="5"/>
        <v>1410.3000000000002</v>
      </c>
      <c r="M15">
        <f t="shared" si="5"/>
        <v>1410.3000000000002</v>
      </c>
      <c r="N15" s="6">
        <f t="shared" si="6"/>
        <v>1410.3000000000002</v>
      </c>
      <c r="O15" s="6">
        <f t="shared" si="6"/>
        <v>1410.3000000000002</v>
      </c>
    </row>
    <row r="16" spans="1:15" x14ac:dyDescent="0.45">
      <c r="A16">
        <v>2037</v>
      </c>
      <c r="B16">
        <f t="shared" si="0"/>
        <v>1410.3000000000002</v>
      </c>
      <c r="C16">
        <f t="shared" si="1"/>
        <v>1410.3000000000002</v>
      </c>
      <c r="D16">
        <f t="shared" si="1"/>
        <v>1410.3000000000002</v>
      </c>
      <c r="E16">
        <f t="shared" si="2"/>
        <v>14103</v>
      </c>
      <c r="F16">
        <f t="shared" si="3"/>
        <v>1410.3000000000002</v>
      </c>
      <c r="G16">
        <v>14103</v>
      </c>
      <c r="H16">
        <v>5300</v>
      </c>
      <c r="I16">
        <f t="shared" si="4"/>
        <v>2820.6000000000004</v>
      </c>
      <c r="J16">
        <v>5300</v>
      </c>
      <c r="K16">
        <f t="shared" si="5"/>
        <v>1410.3000000000002</v>
      </c>
      <c r="L16">
        <f t="shared" si="5"/>
        <v>1410.3000000000002</v>
      </c>
      <c r="M16">
        <f t="shared" si="5"/>
        <v>1410.3000000000002</v>
      </c>
      <c r="N16" s="6">
        <f t="shared" si="6"/>
        <v>1410.3000000000002</v>
      </c>
      <c r="O16" s="6">
        <f t="shared" si="6"/>
        <v>1410.3000000000002</v>
      </c>
    </row>
    <row r="17" spans="1:15" x14ac:dyDescent="0.45">
      <c r="A17">
        <v>2038</v>
      </c>
      <c r="B17">
        <f t="shared" si="0"/>
        <v>1410.3000000000002</v>
      </c>
      <c r="C17">
        <f t="shared" si="1"/>
        <v>1410.3000000000002</v>
      </c>
      <c r="D17">
        <f t="shared" si="1"/>
        <v>1410.3000000000002</v>
      </c>
      <c r="E17">
        <f t="shared" si="2"/>
        <v>14103</v>
      </c>
      <c r="F17">
        <f t="shared" si="3"/>
        <v>1410.3000000000002</v>
      </c>
      <c r="G17">
        <v>14103</v>
      </c>
      <c r="H17">
        <v>5300</v>
      </c>
      <c r="I17">
        <f t="shared" si="4"/>
        <v>2820.6000000000004</v>
      </c>
      <c r="J17">
        <v>5300</v>
      </c>
      <c r="K17">
        <f t="shared" si="5"/>
        <v>1410.3000000000002</v>
      </c>
      <c r="L17">
        <f t="shared" si="5"/>
        <v>1410.3000000000002</v>
      </c>
      <c r="M17">
        <f t="shared" si="5"/>
        <v>1410.3000000000002</v>
      </c>
      <c r="N17" s="6">
        <f t="shared" si="6"/>
        <v>1410.3000000000002</v>
      </c>
      <c r="O17" s="6">
        <f t="shared" si="6"/>
        <v>1410.3000000000002</v>
      </c>
    </row>
    <row r="18" spans="1:15" x14ac:dyDescent="0.45">
      <c r="A18">
        <v>2039</v>
      </c>
      <c r="B18">
        <f t="shared" si="0"/>
        <v>1410.3000000000002</v>
      </c>
      <c r="C18">
        <f t="shared" si="1"/>
        <v>1410.3000000000002</v>
      </c>
      <c r="D18">
        <f t="shared" si="1"/>
        <v>1410.3000000000002</v>
      </c>
      <c r="E18">
        <f t="shared" si="2"/>
        <v>14103</v>
      </c>
      <c r="F18">
        <f t="shared" si="3"/>
        <v>1410.3000000000002</v>
      </c>
      <c r="G18">
        <v>14103</v>
      </c>
      <c r="H18">
        <v>5300</v>
      </c>
      <c r="I18">
        <f t="shared" si="4"/>
        <v>2820.6000000000004</v>
      </c>
      <c r="J18">
        <v>5300</v>
      </c>
      <c r="K18">
        <f t="shared" si="5"/>
        <v>1410.3000000000002</v>
      </c>
      <c r="L18">
        <f t="shared" si="5"/>
        <v>1410.3000000000002</v>
      </c>
      <c r="M18">
        <f t="shared" si="5"/>
        <v>1410.3000000000002</v>
      </c>
      <c r="N18" s="6">
        <f t="shared" si="6"/>
        <v>1410.3000000000002</v>
      </c>
      <c r="O18" s="6">
        <f t="shared" si="6"/>
        <v>1410.3000000000002</v>
      </c>
    </row>
    <row r="19" spans="1:15" x14ac:dyDescent="0.45">
      <c r="A19">
        <v>2040</v>
      </c>
      <c r="B19">
        <f t="shared" si="0"/>
        <v>1410.3000000000002</v>
      </c>
      <c r="C19">
        <f t="shared" si="0"/>
        <v>1410.3000000000002</v>
      </c>
      <c r="D19">
        <f t="shared" si="0"/>
        <v>1410.3000000000002</v>
      </c>
      <c r="E19">
        <f t="shared" si="2"/>
        <v>14103</v>
      </c>
      <c r="F19">
        <f t="shared" si="3"/>
        <v>1410.3000000000002</v>
      </c>
      <c r="G19">
        <v>14103</v>
      </c>
      <c r="H19">
        <v>5300</v>
      </c>
      <c r="I19">
        <f t="shared" si="4"/>
        <v>2820.6000000000004</v>
      </c>
      <c r="J19">
        <v>5300</v>
      </c>
      <c r="K19">
        <f t="shared" ref="K19:M29" si="7">$G19*0.1</f>
        <v>1410.3000000000002</v>
      </c>
      <c r="L19">
        <f t="shared" si="7"/>
        <v>1410.3000000000002</v>
      </c>
      <c r="M19">
        <f t="shared" si="7"/>
        <v>1410.3000000000002</v>
      </c>
      <c r="N19" s="6">
        <f t="shared" si="6"/>
        <v>1410.3000000000002</v>
      </c>
      <c r="O19" s="6">
        <f t="shared" si="6"/>
        <v>1410.3000000000002</v>
      </c>
    </row>
    <row r="20" spans="1:15" x14ac:dyDescent="0.45">
      <c r="A20">
        <v>2041</v>
      </c>
      <c r="B20">
        <f t="shared" ref="B20:D29" si="8">$G20*0.1</f>
        <v>1410.3000000000002</v>
      </c>
      <c r="C20">
        <f t="shared" si="8"/>
        <v>1410.3000000000002</v>
      </c>
      <c r="D20">
        <f t="shared" si="8"/>
        <v>1410.3000000000002</v>
      </c>
      <c r="E20">
        <f t="shared" si="2"/>
        <v>14103</v>
      </c>
      <c r="F20">
        <f t="shared" si="3"/>
        <v>1410.3000000000002</v>
      </c>
      <c r="G20">
        <v>14103</v>
      </c>
      <c r="H20">
        <v>5300</v>
      </c>
      <c r="I20">
        <f t="shared" si="4"/>
        <v>2820.6000000000004</v>
      </c>
      <c r="J20">
        <v>5300</v>
      </c>
      <c r="K20">
        <f t="shared" si="7"/>
        <v>1410.3000000000002</v>
      </c>
      <c r="L20">
        <f t="shared" si="7"/>
        <v>1410.3000000000002</v>
      </c>
      <c r="M20">
        <f t="shared" si="7"/>
        <v>1410.3000000000002</v>
      </c>
      <c r="N20" s="6">
        <f t="shared" si="6"/>
        <v>1410.3000000000002</v>
      </c>
      <c r="O20" s="6">
        <f t="shared" si="6"/>
        <v>1410.3000000000002</v>
      </c>
    </row>
    <row r="21" spans="1:15" x14ac:dyDescent="0.45">
      <c r="A21">
        <v>2042</v>
      </c>
      <c r="B21">
        <f t="shared" si="8"/>
        <v>1410.3000000000002</v>
      </c>
      <c r="C21">
        <f t="shared" si="8"/>
        <v>1410.3000000000002</v>
      </c>
      <c r="D21">
        <f t="shared" si="8"/>
        <v>1410.3000000000002</v>
      </c>
      <c r="E21">
        <f t="shared" si="2"/>
        <v>14103</v>
      </c>
      <c r="F21">
        <f t="shared" si="3"/>
        <v>1410.3000000000002</v>
      </c>
      <c r="G21">
        <v>14103</v>
      </c>
      <c r="H21">
        <v>5300</v>
      </c>
      <c r="I21">
        <f t="shared" si="4"/>
        <v>2820.6000000000004</v>
      </c>
      <c r="J21">
        <v>5300</v>
      </c>
      <c r="K21">
        <f t="shared" si="7"/>
        <v>1410.3000000000002</v>
      </c>
      <c r="L21">
        <f t="shared" si="7"/>
        <v>1410.3000000000002</v>
      </c>
      <c r="M21">
        <f t="shared" si="7"/>
        <v>1410.3000000000002</v>
      </c>
      <c r="N21" s="6">
        <f t="shared" si="6"/>
        <v>1410.3000000000002</v>
      </c>
      <c r="O21" s="6">
        <f t="shared" si="6"/>
        <v>1410.3000000000002</v>
      </c>
    </row>
    <row r="22" spans="1:15" x14ac:dyDescent="0.45">
      <c r="A22">
        <v>2043</v>
      </c>
      <c r="B22">
        <f t="shared" si="8"/>
        <v>1410.3000000000002</v>
      </c>
      <c r="C22">
        <f t="shared" si="8"/>
        <v>1410.3000000000002</v>
      </c>
      <c r="D22">
        <f t="shared" si="8"/>
        <v>1410.3000000000002</v>
      </c>
      <c r="E22">
        <f t="shared" si="2"/>
        <v>14103</v>
      </c>
      <c r="F22">
        <f t="shared" si="3"/>
        <v>1410.3000000000002</v>
      </c>
      <c r="G22">
        <v>14103</v>
      </c>
      <c r="H22">
        <v>5300</v>
      </c>
      <c r="I22">
        <f t="shared" si="4"/>
        <v>2820.6000000000004</v>
      </c>
      <c r="J22">
        <v>5300</v>
      </c>
      <c r="K22">
        <f t="shared" si="7"/>
        <v>1410.3000000000002</v>
      </c>
      <c r="L22">
        <f t="shared" si="7"/>
        <v>1410.3000000000002</v>
      </c>
      <c r="M22">
        <f t="shared" si="7"/>
        <v>1410.3000000000002</v>
      </c>
      <c r="N22" s="6">
        <f t="shared" si="6"/>
        <v>1410.3000000000002</v>
      </c>
      <c r="O22" s="6">
        <f t="shared" si="6"/>
        <v>1410.3000000000002</v>
      </c>
    </row>
    <row r="23" spans="1:15" x14ac:dyDescent="0.45">
      <c r="A23">
        <v>2044</v>
      </c>
      <c r="B23">
        <f t="shared" si="8"/>
        <v>1410.3000000000002</v>
      </c>
      <c r="C23">
        <f t="shared" si="8"/>
        <v>1410.3000000000002</v>
      </c>
      <c r="D23">
        <f t="shared" si="8"/>
        <v>1410.3000000000002</v>
      </c>
      <c r="E23">
        <f t="shared" si="2"/>
        <v>14103</v>
      </c>
      <c r="F23">
        <f t="shared" si="3"/>
        <v>1410.3000000000002</v>
      </c>
      <c r="G23">
        <v>14103</v>
      </c>
      <c r="H23">
        <v>5300</v>
      </c>
      <c r="I23">
        <f t="shared" si="4"/>
        <v>2820.6000000000004</v>
      </c>
      <c r="J23">
        <v>5300</v>
      </c>
      <c r="K23">
        <f t="shared" si="7"/>
        <v>1410.3000000000002</v>
      </c>
      <c r="L23">
        <f t="shared" si="7"/>
        <v>1410.3000000000002</v>
      </c>
      <c r="M23">
        <f t="shared" si="7"/>
        <v>1410.3000000000002</v>
      </c>
      <c r="N23" s="6">
        <f t="shared" si="6"/>
        <v>1410.3000000000002</v>
      </c>
      <c r="O23" s="6">
        <f t="shared" si="6"/>
        <v>1410.3000000000002</v>
      </c>
    </row>
    <row r="24" spans="1:15" x14ac:dyDescent="0.45">
      <c r="A24">
        <v>2045</v>
      </c>
      <c r="B24">
        <f t="shared" si="8"/>
        <v>1410.3000000000002</v>
      </c>
      <c r="C24">
        <f t="shared" si="8"/>
        <v>1410.3000000000002</v>
      </c>
      <c r="D24">
        <f t="shared" si="8"/>
        <v>1410.3000000000002</v>
      </c>
      <c r="E24">
        <f t="shared" si="2"/>
        <v>14103</v>
      </c>
      <c r="F24">
        <f t="shared" si="3"/>
        <v>1410.3000000000002</v>
      </c>
      <c r="G24">
        <v>14103</v>
      </c>
      <c r="H24">
        <v>5300</v>
      </c>
      <c r="I24">
        <f t="shared" si="4"/>
        <v>2820.6000000000004</v>
      </c>
      <c r="J24">
        <v>5300</v>
      </c>
      <c r="K24">
        <f t="shared" si="7"/>
        <v>1410.3000000000002</v>
      </c>
      <c r="L24">
        <f t="shared" si="7"/>
        <v>1410.3000000000002</v>
      </c>
      <c r="M24">
        <f t="shared" si="7"/>
        <v>1410.3000000000002</v>
      </c>
      <c r="N24" s="6">
        <f t="shared" si="6"/>
        <v>1410.3000000000002</v>
      </c>
      <c r="O24" s="6">
        <f t="shared" si="6"/>
        <v>1410.3000000000002</v>
      </c>
    </row>
    <row r="25" spans="1:15" x14ac:dyDescent="0.45">
      <c r="A25">
        <v>2046</v>
      </c>
      <c r="B25">
        <f t="shared" si="8"/>
        <v>1410.3000000000002</v>
      </c>
      <c r="C25">
        <f t="shared" si="8"/>
        <v>1410.3000000000002</v>
      </c>
      <c r="D25">
        <f t="shared" si="8"/>
        <v>1410.3000000000002</v>
      </c>
      <c r="E25">
        <f t="shared" si="2"/>
        <v>14103</v>
      </c>
      <c r="F25">
        <f t="shared" si="3"/>
        <v>1410.3000000000002</v>
      </c>
      <c r="G25">
        <v>14103</v>
      </c>
      <c r="H25">
        <v>5300</v>
      </c>
      <c r="I25">
        <f t="shared" si="4"/>
        <v>2820.6000000000004</v>
      </c>
      <c r="J25">
        <v>5300</v>
      </c>
      <c r="K25">
        <f t="shared" si="7"/>
        <v>1410.3000000000002</v>
      </c>
      <c r="L25">
        <f t="shared" si="7"/>
        <v>1410.3000000000002</v>
      </c>
      <c r="M25">
        <f t="shared" si="7"/>
        <v>1410.3000000000002</v>
      </c>
      <c r="N25" s="6">
        <f t="shared" si="6"/>
        <v>1410.3000000000002</v>
      </c>
      <c r="O25" s="6">
        <f t="shared" si="6"/>
        <v>1410.3000000000002</v>
      </c>
    </row>
    <row r="26" spans="1:15" x14ac:dyDescent="0.45">
      <c r="A26">
        <v>2047</v>
      </c>
      <c r="B26">
        <f t="shared" si="8"/>
        <v>1410.3000000000002</v>
      </c>
      <c r="C26">
        <f t="shared" si="8"/>
        <v>1410.3000000000002</v>
      </c>
      <c r="D26">
        <f t="shared" si="8"/>
        <v>1410.3000000000002</v>
      </c>
      <c r="E26">
        <f t="shared" si="2"/>
        <v>14103</v>
      </c>
      <c r="F26">
        <f t="shared" si="3"/>
        <v>1410.3000000000002</v>
      </c>
      <c r="G26">
        <v>14103</v>
      </c>
      <c r="H26">
        <v>5300</v>
      </c>
      <c r="I26">
        <f t="shared" si="4"/>
        <v>2820.6000000000004</v>
      </c>
      <c r="J26">
        <v>5300</v>
      </c>
      <c r="K26">
        <f t="shared" si="7"/>
        <v>1410.3000000000002</v>
      </c>
      <c r="L26">
        <f t="shared" si="7"/>
        <v>1410.3000000000002</v>
      </c>
      <c r="M26">
        <f t="shared" si="7"/>
        <v>1410.3000000000002</v>
      </c>
      <c r="N26" s="6">
        <f t="shared" si="6"/>
        <v>1410.3000000000002</v>
      </c>
      <c r="O26" s="6">
        <f t="shared" si="6"/>
        <v>1410.3000000000002</v>
      </c>
    </row>
    <row r="27" spans="1:15" x14ac:dyDescent="0.45">
      <c r="A27">
        <v>2048</v>
      </c>
      <c r="B27">
        <f t="shared" si="8"/>
        <v>1410.3000000000002</v>
      </c>
      <c r="C27">
        <f t="shared" si="8"/>
        <v>1410.3000000000002</v>
      </c>
      <c r="D27">
        <f t="shared" si="8"/>
        <v>1410.3000000000002</v>
      </c>
      <c r="E27">
        <f t="shared" si="2"/>
        <v>14103</v>
      </c>
      <c r="F27">
        <f t="shared" si="3"/>
        <v>1410.3000000000002</v>
      </c>
      <c r="G27">
        <v>14103</v>
      </c>
      <c r="H27">
        <v>5300</v>
      </c>
      <c r="I27">
        <f t="shared" si="4"/>
        <v>2820.6000000000004</v>
      </c>
      <c r="J27">
        <v>5300</v>
      </c>
      <c r="K27">
        <f t="shared" si="7"/>
        <v>1410.3000000000002</v>
      </c>
      <c r="L27">
        <f t="shared" si="7"/>
        <v>1410.3000000000002</v>
      </c>
      <c r="M27">
        <f t="shared" si="7"/>
        <v>1410.3000000000002</v>
      </c>
      <c r="N27" s="6">
        <f t="shared" si="6"/>
        <v>1410.3000000000002</v>
      </c>
      <c r="O27" s="6">
        <f t="shared" si="6"/>
        <v>1410.3000000000002</v>
      </c>
    </row>
    <row r="28" spans="1:15" x14ac:dyDescent="0.45">
      <c r="A28">
        <v>2049</v>
      </c>
      <c r="B28">
        <f t="shared" si="8"/>
        <v>1410.3000000000002</v>
      </c>
      <c r="C28">
        <f t="shared" si="8"/>
        <v>1410.3000000000002</v>
      </c>
      <c r="D28">
        <f t="shared" si="8"/>
        <v>1410.3000000000002</v>
      </c>
      <c r="E28">
        <f t="shared" si="2"/>
        <v>14103</v>
      </c>
      <c r="F28">
        <f t="shared" si="3"/>
        <v>1410.3000000000002</v>
      </c>
      <c r="G28">
        <v>14103</v>
      </c>
      <c r="H28">
        <v>5300</v>
      </c>
      <c r="I28">
        <f t="shared" si="4"/>
        <v>2820.6000000000004</v>
      </c>
      <c r="J28">
        <v>5300</v>
      </c>
      <c r="K28">
        <f t="shared" si="7"/>
        <v>1410.3000000000002</v>
      </c>
      <c r="L28">
        <f t="shared" si="7"/>
        <v>1410.3000000000002</v>
      </c>
      <c r="M28">
        <f t="shared" si="7"/>
        <v>1410.3000000000002</v>
      </c>
      <c r="N28" s="6">
        <f t="shared" si="6"/>
        <v>1410.3000000000002</v>
      </c>
      <c r="O28" s="6">
        <f t="shared" si="6"/>
        <v>1410.3000000000002</v>
      </c>
    </row>
    <row r="29" spans="1:15" x14ac:dyDescent="0.45">
      <c r="A29">
        <v>2050</v>
      </c>
      <c r="B29">
        <f t="shared" si="8"/>
        <v>1410.3000000000002</v>
      </c>
      <c r="C29">
        <f t="shared" si="8"/>
        <v>1410.3000000000002</v>
      </c>
      <c r="D29">
        <f t="shared" si="8"/>
        <v>1410.3000000000002</v>
      </c>
      <c r="E29">
        <f t="shared" si="2"/>
        <v>14103</v>
      </c>
      <c r="F29">
        <f t="shared" si="3"/>
        <v>1410.3000000000002</v>
      </c>
      <c r="G29">
        <v>14103</v>
      </c>
      <c r="H29">
        <v>5300</v>
      </c>
      <c r="I29">
        <f t="shared" si="4"/>
        <v>2820.6000000000004</v>
      </c>
      <c r="J29">
        <v>5300</v>
      </c>
      <c r="K29">
        <f t="shared" si="7"/>
        <v>1410.3000000000002</v>
      </c>
      <c r="L29">
        <f t="shared" si="7"/>
        <v>1410.3000000000002</v>
      </c>
      <c r="M29">
        <f t="shared" si="7"/>
        <v>1410.3000000000002</v>
      </c>
      <c r="N29" s="6">
        <f t="shared" si="6"/>
        <v>1410.3000000000002</v>
      </c>
      <c r="O29" s="6">
        <f t="shared" si="6"/>
        <v>1410.3000000000002</v>
      </c>
    </row>
    <row r="30" spans="1:15" x14ac:dyDescent="0.45">
      <c r="A30" t="s">
        <v>15</v>
      </c>
      <c r="B30" t="s">
        <v>24</v>
      </c>
      <c r="G30" t="s">
        <v>31</v>
      </c>
      <c r="H30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1AE2-D817-40CB-B168-C270A598E724}">
  <dimension ref="A1:O30"/>
  <sheetViews>
    <sheetView workbookViewId="0">
      <selection activeCell="N1" sqref="N1:O29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v>240</v>
      </c>
      <c r="C2">
        <v>135</v>
      </c>
      <c r="D2">
        <v>482</v>
      </c>
      <c r="E2">
        <v>0.14000000000000001</v>
      </c>
      <c r="F2">
        <v>194</v>
      </c>
      <c r="G2">
        <v>6.63</v>
      </c>
      <c r="H2">
        <v>1.84</v>
      </c>
      <c r="I2">
        <v>0.14000000000000001</v>
      </c>
      <c r="J2">
        <v>1.84</v>
      </c>
      <c r="K2">
        <v>0.08</v>
      </c>
      <c r="L2">
        <v>482</v>
      </c>
      <c r="M2">
        <v>135</v>
      </c>
      <c r="N2" s="6">
        <f>C2</f>
        <v>135</v>
      </c>
      <c r="O2" s="6">
        <f>D2</f>
        <v>482</v>
      </c>
    </row>
    <row r="3" spans="1:15" x14ac:dyDescent="0.45">
      <c r="A3">
        <v>2024</v>
      </c>
      <c r="B3">
        <v>240</v>
      </c>
      <c r="C3">
        <v>135</v>
      </c>
      <c r="D3">
        <v>482</v>
      </c>
      <c r="E3">
        <v>0.14000000000000001</v>
      </c>
      <c r="F3">
        <v>194</v>
      </c>
      <c r="G3">
        <v>6.63</v>
      </c>
      <c r="H3">
        <v>1.84</v>
      </c>
      <c r="I3">
        <v>0.14000000000000001</v>
      </c>
      <c r="J3">
        <v>1.84</v>
      </c>
      <c r="K3">
        <v>0.08</v>
      </c>
      <c r="L3">
        <v>482</v>
      </c>
      <c r="M3">
        <v>135</v>
      </c>
      <c r="N3" s="6">
        <f t="shared" ref="N3:O29" si="0">C3</f>
        <v>135</v>
      </c>
      <c r="O3" s="6">
        <f t="shared" si="0"/>
        <v>482</v>
      </c>
    </row>
    <row r="4" spans="1:15" x14ac:dyDescent="0.45">
      <c r="A4">
        <v>2025</v>
      </c>
      <c r="B4">
        <v>240</v>
      </c>
      <c r="C4">
        <v>135</v>
      </c>
      <c r="D4">
        <v>482</v>
      </c>
      <c r="E4">
        <v>0.14000000000000001</v>
      </c>
      <c r="F4">
        <v>194</v>
      </c>
      <c r="G4">
        <v>6.63</v>
      </c>
      <c r="H4">
        <v>1.84</v>
      </c>
      <c r="I4">
        <v>0.14000000000000001</v>
      </c>
      <c r="J4">
        <v>1.84</v>
      </c>
      <c r="K4">
        <v>0.08</v>
      </c>
      <c r="L4">
        <v>482</v>
      </c>
      <c r="M4">
        <v>135</v>
      </c>
      <c r="N4" s="6">
        <f t="shared" si="0"/>
        <v>135</v>
      </c>
      <c r="O4" s="6">
        <f t="shared" si="0"/>
        <v>482</v>
      </c>
    </row>
    <row r="5" spans="1:15" x14ac:dyDescent="0.45">
      <c r="A5">
        <v>2026</v>
      </c>
      <c r="B5">
        <v>240</v>
      </c>
      <c r="C5">
        <v>135</v>
      </c>
      <c r="D5">
        <v>482</v>
      </c>
      <c r="E5">
        <v>0.14000000000000001</v>
      </c>
      <c r="F5">
        <v>194</v>
      </c>
      <c r="G5">
        <v>6.63</v>
      </c>
      <c r="H5">
        <v>1.84</v>
      </c>
      <c r="I5">
        <v>0.14000000000000001</v>
      </c>
      <c r="J5">
        <v>1.84</v>
      </c>
      <c r="K5">
        <v>0.08</v>
      </c>
      <c r="L5">
        <v>482</v>
      </c>
      <c r="M5">
        <v>135</v>
      </c>
      <c r="N5" s="6">
        <f t="shared" si="0"/>
        <v>135</v>
      </c>
      <c r="O5" s="6">
        <f t="shared" si="0"/>
        <v>482</v>
      </c>
    </row>
    <row r="6" spans="1:15" x14ac:dyDescent="0.45">
      <c r="A6">
        <v>2027</v>
      </c>
      <c r="B6">
        <v>240</v>
      </c>
      <c r="C6">
        <v>135</v>
      </c>
      <c r="D6">
        <v>482</v>
      </c>
      <c r="E6">
        <v>0.14000000000000001</v>
      </c>
      <c r="F6">
        <v>194</v>
      </c>
      <c r="G6">
        <v>6.63</v>
      </c>
      <c r="H6">
        <v>1.84</v>
      </c>
      <c r="I6">
        <v>0.14000000000000001</v>
      </c>
      <c r="J6">
        <v>1.84</v>
      </c>
      <c r="K6">
        <v>0.08</v>
      </c>
      <c r="L6">
        <v>482</v>
      </c>
      <c r="M6">
        <v>135</v>
      </c>
      <c r="N6" s="6">
        <f t="shared" si="0"/>
        <v>135</v>
      </c>
      <c r="O6" s="6">
        <f t="shared" si="0"/>
        <v>482</v>
      </c>
    </row>
    <row r="7" spans="1:15" x14ac:dyDescent="0.45">
      <c r="A7">
        <v>2028</v>
      </c>
      <c r="B7">
        <v>240</v>
      </c>
      <c r="C7">
        <v>135</v>
      </c>
      <c r="D7">
        <v>482</v>
      </c>
      <c r="E7">
        <v>0.14000000000000001</v>
      </c>
      <c r="F7">
        <v>194</v>
      </c>
      <c r="G7">
        <v>6.63</v>
      </c>
      <c r="H7">
        <v>1.84</v>
      </c>
      <c r="I7">
        <v>0.14000000000000001</v>
      </c>
      <c r="J7">
        <v>1.84</v>
      </c>
      <c r="K7">
        <v>0.08</v>
      </c>
      <c r="L7">
        <v>482</v>
      </c>
      <c r="M7">
        <v>135</v>
      </c>
      <c r="N7" s="6">
        <f t="shared" si="0"/>
        <v>135</v>
      </c>
      <c r="O7" s="6">
        <f t="shared" si="0"/>
        <v>482</v>
      </c>
    </row>
    <row r="8" spans="1:15" x14ac:dyDescent="0.45">
      <c r="A8">
        <v>2029</v>
      </c>
      <c r="B8">
        <v>240</v>
      </c>
      <c r="C8">
        <v>135</v>
      </c>
      <c r="D8">
        <v>482</v>
      </c>
      <c r="E8">
        <v>0.14000000000000001</v>
      </c>
      <c r="F8">
        <v>194</v>
      </c>
      <c r="G8">
        <v>6.63</v>
      </c>
      <c r="H8">
        <v>1.84</v>
      </c>
      <c r="I8">
        <v>0.14000000000000001</v>
      </c>
      <c r="J8">
        <v>1.84</v>
      </c>
      <c r="K8">
        <v>0.08</v>
      </c>
      <c r="L8">
        <v>482</v>
      </c>
      <c r="M8">
        <v>135</v>
      </c>
      <c r="N8" s="6">
        <f t="shared" si="0"/>
        <v>135</v>
      </c>
      <c r="O8" s="6">
        <f t="shared" si="0"/>
        <v>482</v>
      </c>
    </row>
    <row r="9" spans="1:15" x14ac:dyDescent="0.45">
      <c r="A9">
        <v>2030</v>
      </c>
      <c r="B9">
        <v>240</v>
      </c>
      <c r="C9">
        <v>135</v>
      </c>
      <c r="D9">
        <v>482</v>
      </c>
      <c r="E9">
        <v>0.14000000000000001</v>
      </c>
      <c r="F9">
        <v>194</v>
      </c>
      <c r="G9">
        <v>6.63</v>
      </c>
      <c r="H9">
        <v>1.84</v>
      </c>
      <c r="I9">
        <v>0.14000000000000001</v>
      </c>
      <c r="J9">
        <v>1.84</v>
      </c>
      <c r="K9">
        <v>0.08</v>
      </c>
      <c r="L9">
        <v>482</v>
      </c>
      <c r="M9">
        <v>135</v>
      </c>
      <c r="N9" s="6">
        <f t="shared" si="0"/>
        <v>135</v>
      </c>
      <c r="O9" s="6">
        <f t="shared" si="0"/>
        <v>482</v>
      </c>
    </row>
    <row r="10" spans="1:15" x14ac:dyDescent="0.45">
      <c r="A10">
        <v>2031</v>
      </c>
      <c r="B10">
        <v>240</v>
      </c>
      <c r="C10">
        <v>135</v>
      </c>
      <c r="D10">
        <v>482</v>
      </c>
      <c r="E10">
        <v>0.14000000000000001</v>
      </c>
      <c r="F10">
        <v>194</v>
      </c>
      <c r="G10">
        <v>6.63</v>
      </c>
      <c r="H10">
        <v>1.84</v>
      </c>
      <c r="I10">
        <v>0.14000000000000001</v>
      </c>
      <c r="J10">
        <v>1.84</v>
      </c>
      <c r="K10">
        <v>0.08</v>
      </c>
      <c r="L10">
        <v>482</v>
      </c>
      <c r="M10">
        <v>135</v>
      </c>
      <c r="N10" s="6">
        <f t="shared" si="0"/>
        <v>135</v>
      </c>
      <c r="O10" s="6">
        <f t="shared" si="0"/>
        <v>482</v>
      </c>
    </row>
    <row r="11" spans="1:15" x14ac:dyDescent="0.45">
      <c r="A11">
        <v>2032</v>
      </c>
      <c r="B11">
        <v>240</v>
      </c>
      <c r="C11">
        <v>135</v>
      </c>
      <c r="D11">
        <v>482</v>
      </c>
      <c r="E11">
        <v>0.14000000000000001</v>
      </c>
      <c r="F11">
        <v>194</v>
      </c>
      <c r="G11">
        <v>6.63</v>
      </c>
      <c r="H11">
        <v>1.84</v>
      </c>
      <c r="I11">
        <v>0.14000000000000001</v>
      </c>
      <c r="J11">
        <v>1.84</v>
      </c>
      <c r="K11">
        <v>0.08</v>
      </c>
      <c r="L11">
        <v>482</v>
      </c>
      <c r="M11">
        <v>135</v>
      </c>
      <c r="N11" s="6">
        <f t="shared" si="0"/>
        <v>135</v>
      </c>
      <c r="O11" s="6">
        <f t="shared" si="0"/>
        <v>482</v>
      </c>
    </row>
    <row r="12" spans="1:15" x14ac:dyDescent="0.45">
      <c r="A12">
        <v>2033</v>
      </c>
      <c r="B12">
        <v>240</v>
      </c>
      <c r="C12">
        <v>135</v>
      </c>
      <c r="D12">
        <v>482</v>
      </c>
      <c r="E12">
        <v>0.14000000000000001</v>
      </c>
      <c r="F12">
        <v>194</v>
      </c>
      <c r="G12">
        <v>6.63</v>
      </c>
      <c r="H12">
        <v>1.84</v>
      </c>
      <c r="I12">
        <v>0.14000000000000001</v>
      </c>
      <c r="J12">
        <v>1.84</v>
      </c>
      <c r="K12">
        <v>0.08</v>
      </c>
      <c r="L12">
        <v>482</v>
      </c>
      <c r="M12">
        <v>135</v>
      </c>
      <c r="N12" s="6">
        <f t="shared" si="0"/>
        <v>135</v>
      </c>
      <c r="O12" s="6">
        <f t="shared" si="0"/>
        <v>482</v>
      </c>
    </row>
    <row r="13" spans="1:15" x14ac:dyDescent="0.45">
      <c r="A13">
        <v>2034</v>
      </c>
      <c r="B13">
        <v>240</v>
      </c>
      <c r="C13">
        <v>135</v>
      </c>
      <c r="D13">
        <v>482</v>
      </c>
      <c r="E13">
        <v>0.14000000000000001</v>
      </c>
      <c r="F13">
        <v>194</v>
      </c>
      <c r="G13">
        <v>6.63</v>
      </c>
      <c r="H13">
        <v>1.84</v>
      </c>
      <c r="I13">
        <v>0.14000000000000001</v>
      </c>
      <c r="J13">
        <v>1.84</v>
      </c>
      <c r="K13">
        <v>0.08</v>
      </c>
      <c r="L13">
        <v>482</v>
      </c>
      <c r="M13">
        <v>135</v>
      </c>
      <c r="N13" s="6">
        <f t="shared" si="0"/>
        <v>135</v>
      </c>
      <c r="O13" s="6">
        <f t="shared" si="0"/>
        <v>482</v>
      </c>
    </row>
    <row r="14" spans="1:15" x14ac:dyDescent="0.45">
      <c r="A14">
        <v>2035</v>
      </c>
      <c r="B14">
        <v>240</v>
      </c>
      <c r="C14">
        <v>135</v>
      </c>
      <c r="D14">
        <v>482</v>
      </c>
      <c r="E14">
        <v>0.14000000000000001</v>
      </c>
      <c r="F14">
        <v>194</v>
      </c>
      <c r="G14">
        <v>6.63</v>
      </c>
      <c r="H14">
        <v>1.84</v>
      </c>
      <c r="I14">
        <v>0.14000000000000001</v>
      </c>
      <c r="J14">
        <v>1.84</v>
      </c>
      <c r="K14">
        <v>0.08</v>
      </c>
      <c r="L14">
        <v>482</v>
      </c>
      <c r="M14">
        <v>135</v>
      </c>
      <c r="N14" s="6">
        <f t="shared" si="0"/>
        <v>135</v>
      </c>
      <c r="O14" s="6">
        <f t="shared" si="0"/>
        <v>482</v>
      </c>
    </row>
    <row r="15" spans="1:15" x14ac:dyDescent="0.45">
      <c r="A15">
        <v>2036</v>
      </c>
      <c r="B15">
        <v>240</v>
      </c>
      <c r="C15">
        <v>135</v>
      </c>
      <c r="D15">
        <v>482</v>
      </c>
      <c r="E15">
        <v>0.14000000000000001</v>
      </c>
      <c r="F15">
        <v>194</v>
      </c>
      <c r="G15">
        <v>6.63</v>
      </c>
      <c r="H15">
        <v>1.84</v>
      </c>
      <c r="I15">
        <v>0.14000000000000001</v>
      </c>
      <c r="J15">
        <v>1.84</v>
      </c>
      <c r="K15">
        <v>0.08</v>
      </c>
      <c r="L15">
        <v>482</v>
      </c>
      <c r="M15">
        <v>135</v>
      </c>
      <c r="N15" s="6">
        <f t="shared" si="0"/>
        <v>135</v>
      </c>
      <c r="O15" s="6">
        <f t="shared" si="0"/>
        <v>482</v>
      </c>
    </row>
    <row r="16" spans="1:15" x14ac:dyDescent="0.45">
      <c r="A16">
        <v>2037</v>
      </c>
      <c r="B16">
        <v>240</v>
      </c>
      <c r="C16">
        <v>135</v>
      </c>
      <c r="D16">
        <v>482</v>
      </c>
      <c r="E16">
        <v>0.14000000000000001</v>
      </c>
      <c r="F16">
        <v>194</v>
      </c>
      <c r="G16">
        <v>6.63</v>
      </c>
      <c r="H16">
        <v>1.84</v>
      </c>
      <c r="I16">
        <v>0.14000000000000001</v>
      </c>
      <c r="J16">
        <v>1.84</v>
      </c>
      <c r="K16">
        <v>0.08</v>
      </c>
      <c r="L16">
        <v>482</v>
      </c>
      <c r="M16">
        <v>135</v>
      </c>
      <c r="N16" s="6">
        <f t="shared" si="0"/>
        <v>135</v>
      </c>
      <c r="O16" s="6">
        <f t="shared" si="0"/>
        <v>482</v>
      </c>
    </row>
    <row r="17" spans="1:15" x14ac:dyDescent="0.45">
      <c r="A17">
        <v>2038</v>
      </c>
      <c r="B17">
        <v>240</v>
      </c>
      <c r="C17">
        <v>135</v>
      </c>
      <c r="D17">
        <v>482</v>
      </c>
      <c r="E17">
        <v>0.14000000000000001</v>
      </c>
      <c r="F17">
        <v>194</v>
      </c>
      <c r="G17">
        <v>6.63</v>
      </c>
      <c r="H17">
        <v>1.84</v>
      </c>
      <c r="I17">
        <v>0.14000000000000001</v>
      </c>
      <c r="J17">
        <v>1.84</v>
      </c>
      <c r="K17">
        <v>0.08</v>
      </c>
      <c r="L17">
        <v>482</v>
      </c>
      <c r="M17">
        <v>135</v>
      </c>
      <c r="N17" s="6">
        <f t="shared" si="0"/>
        <v>135</v>
      </c>
      <c r="O17" s="6">
        <f t="shared" si="0"/>
        <v>482</v>
      </c>
    </row>
    <row r="18" spans="1:15" x14ac:dyDescent="0.45">
      <c r="A18">
        <v>2039</v>
      </c>
      <c r="B18">
        <v>240</v>
      </c>
      <c r="C18">
        <v>135</v>
      </c>
      <c r="D18">
        <v>482</v>
      </c>
      <c r="E18">
        <v>0.14000000000000001</v>
      </c>
      <c r="F18">
        <v>194</v>
      </c>
      <c r="G18">
        <v>6.63</v>
      </c>
      <c r="H18">
        <v>1.84</v>
      </c>
      <c r="I18">
        <v>0.14000000000000001</v>
      </c>
      <c r="J18">
        <v>1.84</v>
      </c>
      <c r="K18">
        <v>0.08</v>
      </c>
      <c r="L18">
        <v>482</v>
      </c>
      <c r="M18">
        <v>135</v>
      </c>
      <c r="N18" s="6">
        <f t="shared" si="0"/>
        <v>135</v>
      </c>
      <c r="O18" s="6">
        <f t="shared" si="0"/>
        <v>482</v>
      </c>
    </row>
    <row r="19" spans="1:15" x14ac:dyDescent="0.45">
      <c r="A19">
        <v>2040</v>
      </c>
      <c r="B19">
        <v>240</v>
      </c>
      <c r="C19">
        <v>135</v>
      </c>
      <c r="D19">
        <v>482</v>
      </c>
      <c r="E19">
        <v>0.14000000000000001</v>
      </c>
      <c r="F19">
        <v>194</v>
      </c>
      <c r="G19">
        <v>6.63</v>
      </c>
      <c r="H19">
        <v>1.84</v>
      </c>
      <c r="I19">
        <v>0.14000000000000001</v>
      </c>
      <c r="J19">
        <v>1.84</v>
      </c>
      <c r="K19">
        <v>0.08</v>
      </c>
      <c r="L19">
        <v>482</v>
      </c>
      <c r="M19">
        <v>135</v>
      </c>
      <c r="N19" s="6">
        <f t="shared" si="0"/>
        <v>135</v>
      </c>
      <c r="O19" s="6">
        <f t="shared" si="0"/>
        <v>482</v>
      </c>
    </row>
    <row r="20" spans="1:15" x14ac:dyDescent="0.45">
      <c r="A20">
        <v>2041</v>
      </c>
      <c r="B20">
        <v>240</v>
      </c>
      <c r="C20">
        <v>135</v>
      </c>
      <c r="D20">
        <v>482</v>
      </c>
      <c r="E20">
        <v>0.14000000000000001</v>
      </c>
      <c r="F20">
        <v>194</v>
      </c>
      <c r="G20">
        <v>6.63</v>
      </c>
      <c r="H20">
        <v>1.84</v>
      </c>
      <c r="I20">
        <v>0.14000000000000001</v>
      </c>
      <c r="J20">
        <v>1.84</v>
      </c>
      <c r="K20">
        <v>0.08</v>
      </c>
      <c r="L20">
        <v>482</v>
      </c>
      <c r="M20">
        <v>135</v>
      </c>
      <c r="N20" s="6">
        <f t="shared" si="0"/>
        <v>135</v>
      </c>
      <c r="O20" s="6">
        <f t="shared" si="0"/>
        <v>482</v>
      </c>
    </row>
    <row r="21" spans="1:15" x14ac:dyDescent="0.45">
      <c r="A21">
        <v>2042</v>
      </c>
      <c r="B21">
        <v>240</v>
      </c>
      <c r="C21">
        <v>135</v>
      </c>
      <c r="D21">
        <v>482</v>
      </c>
      <c r="E21">
        <v>0.14000000000000001</v>
      </c>
      <c r="F21">
        <v>194</v>
      </c>
      <c r="G21">
        <v>6.63</v>
      </c>
      <c r="H21">
        <v>1.84</v>
      </c>
      <c r="I21">
        <v>0.14000000000000001</v>
      </c>
      <c r="J21">
        <v>1.84</v>
      </c>
      <c r="K21">
        <v>0.08</v>
      </c>
      <c r="L21">
        <v>482</v>
      </c>
      <c r="M21">
        <v>135</v>
      </c>
      <c r="N21" s="6">
        <f t="shared" si="0"/>
        <v>135</v>
      </c>
      <c r="O21" s="6">
        <f t="shared" si="0"/>
        <v>482</v>
      </c>
    </row>
    <row r="22" spans="1:15" x14ac:dyDescent="0.45">
      <c r="A22">
        <v>2043</v>
      </c>
      <c r="B22">
        <v>240</v>
      </c>
      <c r="C22">
        <v>135</v>
      </c>
      <c r="D22">
        <v>482</v>
      </c>
      <c r="E22">
        <v>0.14000000000000001</v>
      </c>
      <c r="F22">
        <v>194</v>
      </c>
      <c r="G22">
        <v>6.63</v>
      </c>
      <c r="H22">
        <v>1.84</v>
      </c>
      <c r="I22">
        <v>0.14000000000000001</v>
      </c>
      <c r="J22">
        <v>1.84</v>
      </c>
      <c r="K22">
        <v>0.08</v>
      </c>
      <c r="L22">
        <v>482</v>
      </c>
      <c r="M22">
        <v>135</v>
      </c>
      <c r="N22" s="6">
        <f t="shared" si="0"/>
        <v>135</v>
      </c>
      <c r="O22" s="6">
        <f t="shared" si="0"/>
        <v>482</v>
      </c>
    </row>
    <row r="23" spans="1:15" x14ac:dyDescent="0.45">
      <c r="A23">
        <v>2044</v>
      </c>
      <c r="B23">
        <v>240</v>
      </c>
      <c r="C23">
        <v>135</v>
      </c>
      <c r="D23">
        <v>482</v>
      </c>
      <c r="E23">
        <v>0.14000000000000001</v>
      </c>
      <c r="F23">
        <v>194</v>
      </c>
      <c r="G23">
        <v>6.63</v>
      </c>
      <c r="H23">
        <v>1.84</v>
      </c>
      <c r="I23">
        <v>0.14000000000000001</v>
      </c>
      <c r="J23">
        <v>1.84</v>
      </c>
      <c r="K23">
        <v>0.08</v>
      </c>
      <c r="L23">
        <v>482</v>
      </c>
      <c r="M23">
        <v>135</v>
      </c>
      <c r="N23" s="6">
        <f t="shared" si="0"/>
        <v>135</v>
      </c>
      <c r="O23" s="6">
        <f t="shared" si="0"/>
        <v>482</v>
      </c>
    </row>
    <row r="24" spans="1:15" x14ac:dyDescent="0.45">
      <c r="A24">
        <v>2045</v>
      </c>
      <c r="B24">
        <v>240</v>
      </c>
      <c r="C24">
        <v>135</v>
      </c>
      <c r="D24">
        <v>482</v>
      </c>
      <c r="E24">
        <v>0.14000000000000001</v>
      </c>
      <c r="F24">
        <v>194</v>
      </c>
      <c r="G24">
        <v>6.63</v>
      </c>
      <c r="H24">
        <v>1.84</v>
      </c>
      <c r="I24">
        <v>0.14000000000000001</v>
      </c>
      <c r="J24">
        <v>1.84</v>
      </c>
      <c r="K24">
        <v>0.08</v>
      </c>
      <c r="L24">
        <v>482</v>
      </c>
      <c r="M24">
        <v>135</v>
      </c>
      <c r="N24" s="6">
        <f t="shared" si="0"/>
        <v>135</v>
      </c>
      <c r="O24" s="6">
        <f t="shared" si="0"/>
        <v>482</v>
      </c>
    </row>
    <row r="25" spans="1:15" x14ac:dyDescent="0.45">
      <c r="A25">
        <v>2046</v>
      </c>
      <c r="B25">
        <v>240</v>
      </c>
      <c r="C25">
        <v>135</v>
      </c>
      <c r="D25">
        <v>482</v>
      </c>
      <c r="E25">
        <v>0.14000000000000001</v>
      </c>
      <c r="F25">
        <v>194</v>
      </c>
      <c r="G25">
        <v>6.63</v>
      </c>
      <c r="H25">
        <v>1.84</v>
      </c>
      <c r="I25">
        <v>0.14000000000000001</v>
      </c>
      <c r="J25">
        <v>1.84</v>
      </c>
      <c r="K25">
        <v>0.08</v>
      </c>
      <c r="L25">
        <v>482</v>
      </c>
      <c r="M25">
        <v>135</v>
      </c>
      <c r="N25" s="6">
        <f t="shared" si="0"/>
        <v>135</v>
      </c>
      <c r="O25" s="6">
        <f t="shared" si="0"/>
        <v>482</v>
      </c>
    </row>
    <row r="26" spans="1:15" x14ac:dyDescent="0.45">
      <c r="A26">
        <v>2047</v>
      </c>
      <c r="B26">
        <v>240</v>
      </c>
      <c r="C26">
        <v>135</v>
      </c>
      <c r="D26">
        <v>482</v>
      </c>
      <c r="E26">
        <v>0.14000000000000001</v>
      </c>
      <c r="F26">
        <v>194</v>
      </c>
      <c r="G26">
        <v>6.63</v>
      </c>
      <c r="H26">
        <v>1.84</v>
      </c>
      <c r="I26">
        <v>0.14000000000000001</v>
      </c>
      <c r="J26">
        <v>1.84</v>
      </c>
      <c r="K26">
        <v>0.08</v>
      </c>
      <c r="L26">
        <v>482</v>
      </c>
      <c r="M26">
        <v>135</v>
      </c>
      <c r="N26" s="6">
        <f t="shared" si="0"/>
        <v>135</v>
      </c>
      <c r="O26" s="6">
        <f t="shared" si="0"/>
        <v>482</v>
      </c>
    </row>
    <row r="27" spans="1:15" x14ac:dyDescent="0.45">
      <c r="A27">
        <v>2048</v>
      </c>
      <c r="B27">
        <v>240</v>
      </c>
      <c r="C27">
        <v>135</v>
      </c>
      <c r="D27">
        <v>482</v>
      </c>
      <c r="E27">
        <v>0.14000000000000001</v>
      </c>
      <c r="F27">
        <v>194</v>
      </c>
      <c r="G27">
        <v>6.63</v>
      </c>
      <c r="H27">
        <v>1.84</v>
      </c>
      <c r="I27">
        <v>0.14000000000000001</v>
      </c>
      <c r="J27">
        <v>1.84</v>
      </c>
      <c r="K27">
        <v>0.08</v>
      </c>
      <c r="L27">
        <v>482</v>
      </c>
      <c r="M27">
        <v>135</v>
      </c>
      <c r="N27" s="6">
        <f t="shared" si="0"/>
        <v>135</v>
      </c>
      <c r="O27" s="6">
        <f t="shared" si="0"/>
        <v>482</v>
      </c>
    </row>
    <row r="28" spans="1:15" x14ac:dyDescent="0.45">
      <c r="A28">
        <v>2049</v>
      </c>
      <c r="B28">
        <v>240</v>
      </c>
      <c r="C28">
        <v>135</v>
      </c>
      <c r="D28">
        <v>482</v>
      </c>
      <c r="E28">
        <v>0.14000000000000001</v>
      </c>
      <c r="F28">
        <v>194</v>
      </c>
      <c r="G28">
        <v>6.63</v>
      </c>
      <c r="H28">
        <v>1.84</v>
      </c>
      <c r="I28">
        <v>0.14000000000000001</v>
      </c>
      <c r="J28">
        <v>1.84</v>
      </c>
      <c r="K28">
        <v>0.08</v>
      </c>
      <c r="L28">
        <v>482</v>
      </c>
      <c r="M28">
        <v>135</v>
      </c>
      <c r="N28" s="6">
        <f t="shared" si="0"/>
        <v>135</v>
      </c>
      <c r="O28" s="6">
        <f t="shared" si="0"/>
        <v>482</v>
      </c>
    </row>
    <row r="29" spans="1:15" x14ac:dyDescent="0.45">
      <c r="A29">
        <v>2050</v>
      </c>
      <c r="B29">
        <v>240</v>
      </c>
      <c r="C29">
        <v>135</v>
      </c>
      <c r="D29">
        <v>482</v>
      </c>
      <c r="E29">
        <v>0.14000000000000001</v>
      </c>
      <c r="F29">
        <v>194</v>
      </c>
      <c r="G29">
        <v>6.63</v>
      </c>
      <c r="H29">
        <v>1.84</v>
      </c>
      <c r="I29">
        <v>0.14000000000000001</v>
      </c>
      <c r="J29">
        <v>1.84</v>
      </c>
      <c r="K29">
        <v>0.08</v>
      </c>
      <c r="L29">
        <v>482</v>
      </c>
      <c r="M29">
        <v>135</v>
      </c>
      <c r="N29" s="6">
        <f t="shared" si="0"/>
        <v>135</v>
      </c>
      <c r="O29" s="6">
        <f t="shared" si="0"/>
        <v>482</v>
      </c>
    </row>
    <row r="30" spans="1:15" x14ac:dyDescent="0.45">
      <c r="A30" t="s">
        <v>15</v>
      </c>
      <c r="B30" t="s">
        <v>107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C13-3D81-48A8-B102-AA7AD6D45A54}">
  <dimension ref="A1:O30"/>
  <sheetViews>
    <sheetView workbookViewId="0">
      <selection activeCell="G2" sqref="G2:G29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15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</row>
    <row r="3" spans="1:15" x14ac:dyDescent="0.45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15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</row>
    <row r="4" spans="1:15" x14ac:dyDescent="0.45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15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</row>
    <row r="5" spans="1:15" x14ac:dyDescent="0.45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15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</row>
    <row r="6" spans="1:15" x14ac:dyDescent="0.45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15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</row>
    <row r="7" spans="1:15" x14ac:dyDescent="0.45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15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</row>
    <row r="8" spans="1:15" x14ac:dyDescent="0.45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15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</row>
    <row r="9" spans="1:15" x14ac:dyDescent="0.45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15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</row>
    <row r="10" spans="1:15" x14ac:dyDescent="0.45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15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</row>
    <row r="11" spans="1:15" x14ac:dyDescent="0.45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15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</row>
    <row r="12" spans="1:15" x14ac:dyDescent="0.45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15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</row>
    <row r="13" spans="1:15" x14ac:dyDescent="0.45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15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</row>
    <row r="14" spans="1:15" x14ac:dyDescent="0.45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15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</row>
    <row r="15" spans="1:15" x14ac:dyDescent="0.45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15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</row>
    <row r="16" spans="1:15" x14ac:dyDescent="0.45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15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</row>
    <row r="17" spans="1:15" x14ac:dyDescent="0.45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15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</row>
    <row r="18" spans="1:15" x14ac:dyDescent="0.45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15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</row>
    <row r="19" spans="1:15" x14ac:dyDescent="0.45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15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</row>
    <row r="20" spans="1:15" x14ac:dyDescent="0.45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15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</row>
    <row r="21" spans="1:15" x14ac:dyDescent="0.45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15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</row>
    <row r="22" spans="1:15" x14ac:dyDescent="0.45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15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</row>
    <row r="23" spans="1:15" x14ac:dyDescent="0.45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15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</row>
    <row r="24" spans="1:15" x14ac:dyDescent="0.45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15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</row>
    <row r="25" spans="1:15" x14ac:dyDescent="0.45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15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</row>
    <row r="26" spans="1:15" x14ac:dyDescent="0.45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15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</row>
    <row r="27" spans="1:15" x14ac:dyDescent="0.45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15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</row>
    <row r="28" spans="1:15" x14ac:dyDescent="0.45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15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</row>
    <row r="29" spans="1:15" x14ac:dyDescent="0.45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15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</row>
    <row r="30" spans="1:15" x14ac:dyDescent="0.45">
      <c r="A30" t="s">
        <v>15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B49-12C1-41A2-8109-C5EB412933C7}">
  <dimension ref="A1:C32"/>
  <sheetViews>
    <sheetView workbookViewId="0">
      <selection activeCell="O25" sqref="O25"/>
    </sheetView>
  </sheetViews>
  <sheetFormatPr defaultRowHeight="17" x14ac:dyDescent="0.45"/>
  <cols>
    <col min="1" max="1" width="10.4140625" bestFit="1" customWidth="1"/>
  </cols>
  <sheetData>
    <row r="1" spans="1:3" x14ac:dyDescent="0.45">
      <c r="A1" t="s">
        <v>12</v>
      </c>
      <c r="B1" t="s">
        <v>1</v>
      </c>
      <c r="C1" t="s">
        <v>2</v>
      </c>
    </row>
    <row r="2" spans="1:3" x14ac:dyDescent="0.45">
      <c r="A2">
        <v>2023</v>
      </c>
      <c r="B2">
        <v>0</v>
      </c>
      <c r="C2">
        <v>0</v>
      </c>
    </row>
    <row r="3" spans="1:3" x14ac:dyDescent="0.45">
      <c r="A3">
        <v>2024</v>
      </c>
      <c r="B3">
        <v>0</v>
      </c>
      <c r="C3">
        <v>0</v>
      </c>
    </row>
    <row r="4" spans="1:3" x14ac:dyDescent="0.45">
      <c r="A4">
        <v>2025</v>
      </c>
      <c r="B4">
        <v>0</v>
      </c>
      <c r="C4">
        <v>0</v>
      </c>
    </row>
    <row r="5" spans="1:3" x14ac:dyDescent="0.45">
      <c r="A5">
        <v>2026</v>
      </c>
      <c r="B5">
        <v>0</v>
      </c>
      <c r="C5">
        <v>0</v>
      </c>
    </row>
    <row r="6" spans="1:3" x14ac:dyDescent="0.45">
      <c r="A6">
        <v>2027</v>
      </c>
      <c r="B6">
        <v>0</v>
      </c>
      <c r="C6">
        <v>0</v>
      </c>
    </row>
    <row r="7" spans="1:3" x14ac:dyDescent="0.45">
      <c r="A7">
        <v>2028</v>
      </c>
      <c r="B7">
        <v>0</v>
      </c>
      <c r="C7">
        <v>0</v>
      </c>
    </row>
    <row r="8" spans="1:3" x14ac:dyDescent="0.45">
      <c r="A8">
        <v>2029</v>
      </c>
      <c r="B8">
        <v>0</v>
      </c>
      <c r="C8">
        <v>0</v>
      </c>
    </row>
    <row r="9" spans="1:3" x14ac:dyDescent="0.45">
      <c r="A9">
        <v>2030</v>
      </c>
      <c r="B9" s="5">
        <v>6.8999999999999995</v>
      </c>
      <c r="C9" s="5">
        <v>6.1</v>
      </c>
    </row>
    <row r="10" spans="1:3" x14ac:dyDescent="0.45">
      <c r="A10">
        <v>2031</v>
      </c>
      <c r="B10" s="5">
        <v>9.2333333333333325</v>
      </c>
      <c r="C10" s="5">
        <v>9.5</v>
      </c>
    </row>
    <row r="11" spans="1:3" x14ac:dyDescent="0.45">
      <c r="A11">
        <v>2032</v>
      </c>
      <c r="B11" s="5">
        <v>11.566666666666666</v>
      </c>
      <c r="C11" s="5">
        <v>12.9</v>
      </c>
    </row>
    <row r="12" spans="1:3" x14ac:dyDescent="0.45">
      <c r="A12">
        <v>2033</v>
      </c>
      <c r="B12" s="5">
        <v>13.899999999999999</v>
      </c>
      <c r="C12" s="5">
        <v>16.3</v>
      </c>
    </row>
    <row r="13" spans="1:3" x14ac:dyDescent="0.45">
      <c r="A13">
        <v>2034</v>
      </c>
      <c r="B13" s="5">
        <v>16.233333333333331</v>
      </c>
      <c r="C13" s="5">
        <v>19.7</v>
      </c>
    </row>
    <row r="14" spans="1:3" x14ac:dyDescent="0.45">
      <c r="A14">
        <v>2035</v>
      </c>
      <c r="B14" s="5">
        <v>18.566666666666663</v>
      </c>
      <c r="C14" s="5">
        <v>23.1</v>
      </c>
    </row>
    <row r="15" spans="1:3" x14ac:dyDescent="0.45">
      <c r="A15">
        <v>2036</v>
      </c>
      <c r="B15" s="5">
        <v>20.9</v>
      </c>
      <c r="C15" s="5">
        <v>26.500000000000004</v>
      </c>
    </row>
    <row r="16" spans="1:3" x14ac:dyDescent="0.45">
      <c r="A16">
        <v>2037</v>
      </c>
      <c r="B16" s="5">
        <v>20.9</v>
      </c>
      <c r="C16" s="5">
        <v>26.500000000000004</v>
      </c>
    </row>
    <row r="17" spans="1:3" x14ac:dyDescent="0.45">
      <c r="A17">
        <v>2038</v>
      </c>
      <c r="B17" s="5">
        <v>20.9</v>
      </c>
      <c r="C17" s="5">
        <v>26.500000000000004</v>
      </c>
    </row>
    <row r="18" spans="1:3" x14ac:dyDescent="0.45">
      <c r="A18">
        <v>2039</v>
      </c>
      <c r="B18" s="5">
        <v>20.9</v>
      </c>
      <c r="C18" s="5">
        <v>26.500000000000004</v>
      </c>
    </row>
    <row r="19" spans="1:3" x14ac:dyDescent="0.45">
      <c r="A19">
        <v>2040</v>
      </c>
      <c r="B19" s="5">
        <v>20.9</v>
      </c>
      <c r="C19" s="5">
        <v>26.500000000000004</v>
      </c>
    </row>
    <row r="20" spans="1:3" x14ac:dyDescent="0.45">
      <c r="A20">
        <v>2041</v>
      </c>
      <c r="B20" s="5">
        <v>20.9</v>
      </c>
      <c r="C20" s="5">
        <v>26.500000000000004</v>
      </c>
    </row>
    <row r="21" spans="1:3" x14ac:dyDescent="0.45">
      <c r="A21">
        <v>2042</v>
      </c>
      <c r="B21" s="5">
        <v>20.9</v>
      </c>
      <c r="C21" s="5">
        <v>26.500000000000004</v>
      </c>
    </row>
    <row r="22" spans="1:3" x14ac:dyDescent="0.45">
      <c r="A22">
        <v>2043</v>
      </c>
      <c r="B22" s="5">
        <v>20.9</v>
      </c>
      <c r="C22" s="5">
        <v>26.500000000000004</v>
      </c>
    </row>
    <row r="23" spans="1:3" x14ac:dyDescent="0.45">
      <c r="A23">
        <v>2044</v>
      </c>
      <c r="B23" s="5">
        <v>20.9</v>
      </c>
      <c r="C23" s="5">
        <v>26.500000000000004</v>
      </c>
    </row>
    <row r="24" spans="1:3" x14ac:dyDescent="0.45">
      <c r="A24">
        <v>2045</v>
      </c>
      <c r="B24" s="5">
        <v>20.9</v>
      </c>
      <c r="C24" s="5">
        <v>26.500000000000004</v>
      </c>
    </row>
    <row r="25" spans="1:3" x14ac:dyDescent="0.45">
      <c r="A25">
        <v>2046</v>
      </c>
      <c r="B25" s="5">
        <v>20.9</v>
      </c>
      <c r="C25" s="5">
        <v>26.500000000000004</v>
      </c>
    </row>
    <row r="26" spans="1:3" x14ac:dyDescent="0.45">
      <c r="A26">
        <v>2047</v>
      </c>
      <c r="B26" s="5">
        <v>20.9</v>
      </c>
      <c r="C26" s="5">
        <v>26.500000000000004</v>
      </c>
    </row>
    <row r="27" spans="1:3" x14ac:dyDescent="0.45">
      <c r="A27">
        <v>2048</v>
      </c>
      <c r="B27" s="5">
        <v>20.9</v>
      </c>
      <c r="C27" s="5">
        <v>26.500000000000004</v>
      </c>
    </row>
    <row r="28" spans="1:3" x14ac:dyDescent="0.45">
      <c r="A28">
        <v>2049</v>
      </c>
      <c r="B28" s="5">
        <v>20.9</v>
      </c>
      <c r="C28" s="5">
        <v>26.500000000000004</v>
      </c>
    </row>
    <row r="29" spans="1:3" x14ac:dyDescent="0.45">
      <c r="A29">
        <v>2050</v>
      </c>
      <c r="B29" s="5">
        <v>20.9</v>
      </c>
      <c r="C29" s="5">
        <v>26.500000000000004</v>
      </c>
    </row>
    <row r="30" spans="1:3" x14ac:dyDescent="0.45">
      <c r="A30" t="s">
        <v>15</v>
      </c>
      <c r="B30" t="s">
        <v>77</v>
      </c>
    </row>
    <row r="31" spans="1:3" x14ac:dyDescent="0.45">
      <c r="A31" t="s">
        <v>18</v>
      </c>
      <c r="B31" t="s">
        <v>65</v>
      </c>
      <c r="C31" t="s">
        <v>14</v>
      </c>
    </row>
    <row r="32" spans="1:3" x14ac:dyDescent="0.45">
      <c r="A32" t="s">
        <v>18</v>
      </c>
      <c r="B32" t="s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5D04-4713-4505-8869-C0C6BDB8C5CE}">
  <dimension ref="A1:C31"/>
  <sheetViews>
    <sheetView workbookViewId="0">
      <selection activeCell="R25" sqref="R25"/>
    </sheetView>
  </sheetViews>
  <sheetFormatPr defaultRowHeight="17" x14ac:dyDescent="0.45"/>
  <sheetData>
    <row r="1" spans="1:3" x14ac:dyDescent="0.45">
      <c r="A1" t="s">
        <v>12</v>
      </c>
      <c r="B1" t="s">
        <v>1</v>
      </c>
      <c r="C1" t="s">
        <v>2</v>
      </c>
    </row>
    <row r="2" spans="1:3" x14ac:dyDescent="0.45">
      <c r="A2">
        <v>2023</v>
      </c>
      <c r="B2">
        <v>0</v>
      </c>
      <c r="C2">
        <v>0</v>
      </c>
    </row>
    <row r="3" spans="1:3" x14ac:dyDescent="0.45">
      <c r="A3">
        <v>2024</v>
      </c>
      <c r="B3">
        <v>0</v>
      </c>
      <c r="C3">
        <v>0</v>
      </c>
    </row>
    <row r="4" spans="1:3" x14ac:dyDescent="0.45">
      <c r="A4">
        <v>2025</v>
      </c>
      <c r="B4">
        <v>0</v>
      </c>
      <c r="C4">
        <v>0</v>
      </c>
    </row>
    <row r="5" spans="1:3" x14ac:dyDescent="0.45">
      <c r="A5">
        <v>2026</v>
      </c>
      <c r="B5">
        <v>0</v>
      </c>
      <c r="C5">
        <v>0</v>
      </c>
    </row>
    <row r="6" spans="1:3" x14ac:dyDescent="0.45">
      <c r="A6">
        <v>2027</v>
      </c>
      <c r="B6">
        <v>0</v>
      </c>
      <c r="C6">
        <v>0</v>
      </c>
    </row>
    <row r="7" spans="1:3" x14ac:dyDescent="0.45">
      <c r="A7">
        <v>2028</v>
      </c>
      <c r="B7">
        <v>0</v>
      </c>
      <c r="C7">
        <v>0</v>
      </c>
    </row>
    <row r="8" spans="1:3" x14ac:dyDescent="0.45">
      <c r="A8">
        <v>2029</v>
      </c>
      <c r="B8">
        <v>0</v>
      </c>
      <c r="C8">
        <v>0</v>
      </c>
    </row>
    <row r="9" spans="1:3" x14ac:dyDescent="0.45">
      <c r="A9">
        <v>2030</v>
      </c>
      <c r="B9">
        <v>2960</v>
      </c>
      <c r="C9">
        <v>300</v>
      </c>
    </row>
    <row r="10" spans="1:3" x14ac:dyDescent="0.45">
      <c r="A10">
        <v>2031</v>
      </c>
      <c r="B10" s="6">
        <f>B$9/exclude_altfuelgeneration!B$9*exclude_altfuelgeneration!B10</f>
        <v>3960.9661835748793</v>
      </c>
      <c r="C10" s="6">
        <f>C$9/exclude_altfuelgeneration!C$9*exclude_altfuelgeneration!C10</f>
        <v>467.21311475409834</v>
      </c>
    </row>
    <row r="11" spans="1:3" x14ac:dyDescent="0.45">
      <c r="A11">
        <v>2032</v>
      </c>
      <c r="B11" s="6">
        <f>B$9/exclude_altfuelgeneration!B$9*exclude_altfuelgeneration!B11</f>
        <v>4961.9323671497586</v>
      </c>
      <c r="C11" s="6">
        <f>C$9/exclude_altfuelgeneration!C$9*exclude_altfuelgeneration!C11</f>
        <v>634.42622950819668</v>
      </c>
    </row>
    <row r="12" spans="1:3" x14ac:dyDescent="0.45">
      <c r="A12">
        <v>2033</v>
      </c>
      <c r="B12" s="6">
        <f>B$9/exclude_altfuelgeneration!B$9*exclude_altfuelgeneration!B12</f>
        <v>5962.898550724638</v>
      </c>
      <c r="C12" s="6">
        <f>C$9/exclude_altfuelgeneration!C$9*exclude_altfuelgeneration!C12</f>
        <v>801.63934426229514</v>
      </c>
    </row>
    <row r="13" spans="1:3" x14ac:dyDescent="0.45">
      <c r="A13">
        <v>2034</v>
      </c>
      <c r="B13" s="6">
        <f>B$9/exclude_altfuelgeneration!B$9*exclude_altfuelgeneration!B13</f>
        <v>6963.8647342995164</v>
      </c>
      <c r="C13" s="6">
        <f>C$9/exclude_altfuelgeneration!C$9*exclude_altfuelgeneration!C13</f>
        <v>968.85245901639337</v>
      </c>
    </row>
    <row r="14" spans="1:3" x14ac:dyDescent="0.45">
      <c r="A14">
        <v>2035</v>
      </c>
      <c r="B14" s="6">
        <f>B$9/exclude_altfuelgeneration!B$9*exclude_altfuelgeneration!B14</f>
        <v>7964.8309178743957</v>
      </c>
      <c r="C14" s="6">
        <f>C$9/exclude_altfuelgeneration!C$9*exclude_altfuelgeneration!C14</f>
        <v>1136.0655737704919</v>
      </c>
    </row>
    <row r="15" spans="1:3" x14ac:dyDescent="0.45">
      <c r="A15">
        <v>2036</v>
      </c>
      <c r="B15" s="6">
        <f>B$9/exclude_altfuelgeneration!B$9*exclude_altfuelgeneration!B15</f>
        <v>8965.7971014492759</v>
      </c>
      <c r="C15" s="6">
        <f>C$9/exclude_altfuelgeneration!C$9*exclude_altfuelgeneration!C15</f>
        <v>1303.2786885245903</v>
      </c>
    </row>
    <row r="16" spans="1:3" x14ac:dyDescent="0.45">
      <c r="A16">
        <v>2037</v>
      </c>
      <c r="B16" s="6">
        <f>B$9/exclude_altfuelgeneration!B$9*exclude_altfuelgeneration!B16</f>
        <v>8965.7971014492759</v>
      </c>
      <c r="C16" s="6">
        <f>C$9/exclude_altfuelgeneration!C$9*exclude_altfuelgeneration!C16</f>
        <v>1303.2786885245903</v>
      </c>
    </row>
    <row r="17" spans="1:3" x14ac:dyDescent="0.45">
      <c r="A17">
        <v>2038</v>
      </c>
      <c r="B17" s="6">
        <f>B$9/exclude_altfuelgeneration!B$9*exclude_altfuelgeneration!B17</f>
        <v>8965.7971014492759</v>
      </c>
      <c r="C17" s="6">
        <f>C$9/exclude_altfuelgeneration!C$9*exclude_altfuelgeneration!C17</f>
        <v>1303.2786885245903</v>
      </c>
    </row>
    <row r="18" spans="1:3" x14ac:dyDescent="0.45">
      <c r="A18">
        <v>2039</v>
      </c>
      <c r="B18" s="6">
        <f>B$9/exclude_altfuelgeneration!B$9*exclude_altfuelgeneration!B18</f>
        <v>8965.7971014492759</v>
      </c>
      <c r="C18" s="6">
        <f>C$9/exclude_altfuelgeneration!C$9*exclude_altfuelgeneration!C18</f>
        <v>1303.2786885245903</v>
      </c>
    </row>
    <row r="19" spans="1:3" x14ac:dyDescent="0.45">
      <c r="A19">
        <v>2040</v>
      </c>
      <c r="B19" s="6">
        <f>B$9/exclude_altfuelgeneration!B$9*exclude_altfuelgeneration!B19</f>
        <v>8965.7971014492759</v>
      </c>
      <c r="C19" s="6">
        <f>C$9/exclude_altfuelgeneration!C$9*exclude_altfuelgeneration!C19</f>
        <v>1303.2786885245903</v>
      </c>
    </row>
    <row r="20" spans="1:3" x14ac:dyDescent="0.45">
      <c r="A20">
        <v>2041</v>
      </c>
      <c r="B20" s="6">
        <f>B$9/exclude_altfuelgeneration!B$9*exclude_altfuelgeneration!B20</f>
        <v>8965.7971014492759</v>
      </c>
      <c r="C20" s="6">
        <f>C$9/exclude_altfuelgeneration!C$9*exclude_altfuelgeneration!C20</f>
        <v>1303.2786885245903</v>
      </c>
    </row>
    <row r="21" spans="1:3" x14ac:dyDescent="0.45">
      <c r="A21">
        <v>2042</v>
      </c>
      <c r="B21" s="6">
        <f>B$9/exclude_altfuelgeneration!B$9*exclude_altfuelgeneration!B21</f>
        <v>8965.7971014492759</v>
      </c>
      <c r="C21" s="6">
        <f>C$9/exclude_altfuelgeneration!C$9*exclude_altfuelgeneration!C21</f>
        <v>1303.2786885245903</v>
      </c>
    </row>
    <row r="22" spans="1:3" x14ac:dyDescent="0.45">
      <c r="A22">
        <v>2043</v>
      </c>
      <c r="B22" s="6">
        <f>B$9/exclude_altfuelgeneration!B$9*exclude_altfuelgeneration!B22</f>
        <v>8965.7971014492759</v>
      </c>
      <c r="C22" s="6">
        <f>C$9/exclude_altfuelgeneration!C$9*exclude_altfuelgeneration!C22</f>
        <v>1303.2786885245903</v>
      </c>
    </row>
    <row r="23" spans="1:3" x14ac:dyDescent="0.45">
      <c r="A23">
        <v>2044</v>
      </c>
      <c r="B23" s="6">
        <f>B$9/exclude_altfuelgeneration!B$9*exclude_altfuelgeneration!B23</f>
        <v>8965.7971014492759</v>
      </c>
      <c r="C23" s="6">
        <f>C$9/exclude_altfuelgeneration!C$9*exclude_altfuelgeneration!C23</f>
        <v>1303.2786885245903</v>
      </c>
    </row>
    <row r="24" spans="1:3" x14ac:dyDescent="0.45">
      <c r="A24">
        <v>2045</v>
      </c>
      <c r="B24" s="6">
        <f>B$9/exclude_altfuelgeneration!B$9*exclude_altfuelgeneration!B24</f>
        <v>8965.7971014492759</v>
      </c>
      <c r="C24" s="6">
        <f>C$9/exclude_altfuelgeneration!C$9*exclude_altfuelgeneration!C24</f>
        <v>1303.2786885245903</v>
      </c>
    </row>
    <row r="25" spans="1:3" x14ac:dyDescent="0.45">
      <c r="A25">
        <v>2046</v>
      </c>
      <c r="B25" s="6">
        <f>B$9/exclude_altfuelgeneration!B$9*exclude_altfuelgeneration!B25</f>
        <v>8965.7971014492759</v>
      </c>
      <c r="C25" s="6">
        <f>C$9/exclude_altfuelgeneration!C$9*exclude_altfuelgeneration!C25</f>
        <v>1303.2786885245903</v>
      </c>
    </row>
    <row r="26" spans="1:3" x14ac:dyDescent="0.45">
      <c r="A26">
        <v>2047</v>
      </c>
      <c r="B26" s="6">
        <f>B$9/exclude_altfuelgeneration!B$9*exclude_altfuelgeneration!B26</f>
        <v>8965.7971014492759</v>
      </c>
      <c r="C26" s="6">
        <f>C$9/exclude_altfuelgeneration!C$9*exclude_altfuelgeneration!C26</f>
        <v>1303.2786885245903</v>
      </c>
    </row>
    <row r="27" spans="1:3" x14ac:dyDescent="0.45">
      <c r="A27">
        <v>2048</v>
      </c>
      <c r="B27" s="6">
        <f>B$9/exclude_altfuelgeneration!B$9*exclude_altfuelgeneration!B27</f>
        <v>8965.7971014492759</v>
      </c>
      <c r="C27" s="6">
        <f>C$9/exclude_altfuelgeneration!C$9*exclude_altfuelgeneration!C27</f>
        <v>1303.2786885245903</v>
      </c>
    </row>
    <row r="28" spans="1:3" x14ac:dyDescent="0.45">
      <c r="A28">
        <v>2049</v>
      </c>
      <c r="B28" s="6">
        <f>B$9/exclude_altfuelgeneration!B$9*exclude_altfuelgeneration!B28</f>
        <v>8965.7971014492759</v>
      </c>
      <c r="C28" s="6">
        <f>C$9/exclude_altfuelgeneration!C$9*exclude_altfuelgeneration!C28</f>
        <v>1303.2786885245903</v>
      </c>
    </row>
    <row r="29" spans="1:3" x14ac:dyDescent="0.45">
      <c r="A29">
        <v>2050</v>
      </c>
      <c r="B29" s="6">
        <f>B$9/exclude_altfuelgeneration!B$9*exclude_altfuelgeneration!B29</f>
        <v>8965.7971014492759</v>
      </c>
      <c r="C29" s="6">
        <f>C$9/exclude_altfuelgeneration!C$9*exclude_altfuelgeneration!C29</f>
        <v>1303.2786885245903</v>
      </c>
    </row>
    <row r="30" spans="1:3" x14ac:dyDescent="0.45">
      <c r="A30" t="s">
        <v>15</v>
      </c>
      <c r="B30" t="s">
        <v>78</v>
      </c>
    </row>
    <row r="31" spans="1:3" x14ac:dyDescent="0.45">
      <c r="A31" t="s">
        <v>18</v>
      </c>
      <c r="B31" t="s">
        <v>65</v>
      </c>
      <c r="C31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10C-DEE6-44DA-A45C-EC615783AC06}">
  <dimension ref="A1:E32"/>
  <sheetViews>
    <sheetView workbookViewId="0">
      <selection activeCell="F2" sqref="F2"/>
    </sheetView>
  </sheetViews>
  <sheetFormatPr defaultRowHeight="17" x14ac:dyDescent="0.45"/>
  <cols>
    <col min="3" max="3" width="9.58203125" bestFit="1" customWidth="1"/>
  </cols>
  <sheetData>
    <row r="1" spans="1:5" x14ac:dyDescent="0.45">
      <c r="A1" t="s">
        <v>12</v>
      </c>
      <c r="B1" t="s">
        <v>65</v>
      </c>
      <c r="C1" t="s">
        <v>121</v>
      </c>
      <c r="D1" t="s">
        <v>124</v>
      </c>
      <c r="E1" t="s">
        <v>125</v>
      </c>
    </row>
    <row r="2" spans="1:5" x14ac:dyDescent="0.45">
      <c r="A2">
        <v>2023</v>
      </c>
      <c r="B2" s="6">
        <f>C2*5.3/33.3</f>
        <v>1273.2732732732734</v>
      </c>
      <c r="C2" s="6">
        <v>8000.0000000000009</v>
      </c>
      <c r="D2" s="6">
        <f>D3*(exclude_h2cost!B2/exclude_h2cost!B3)</f>
        <v>597.39239627968277</v>
      </c>
      <c r="E2" s="6">
        <f>E3*(exclude_h2cost!C2/exclude_h2cost!C3)</f>
        <v>562.0608899297423</v>
      </c>
    </row>
    <row r="3" spans="1:5" x14ac:dyDescent="0.45">
      <c r="A3">
        <v>2024</v>
      </c>
      <c r="B3" s="6">
        <f t="shared" ref="B3:B29" si="0">C3*5.3/33.3</f>
        <v>1182.3251823251824</v>
      </c>
      <c r="C3" s="6">
        <v>7428.5714285714294</v>
      </c>
      <c r="D3" s="6">
        <f>D4*(exclude_h2cost!B3/exclude_h2cost!B4)</f>
        <v>551.06603831104167</v>
      </c>
      <c r="E3" s="6">
        <f>E4*(exclude_h2cost!C3/exclude_h2cost!C4)</f>
        <v>449.64871194379384</v>
      </c>
    </row>
    <row r="4" spans="1:5" x14ac:dyDescent="0.45">
      <c r="A4">
        <v>2025</v>
      </c>
      <c r="B4" s="6">
        <f t="shared" si="0"/>
        <v>1091.3770913770918</v>
      </c>
      <c r="C4" s="6">
        <v>6857.1428571428587</v>
      </c>
      <c r="D4" s="6">
        <f>D5*(exclude_h2cost!B4/exclude_h2cost!B5)</f>
        <v>504.73968034240056</v>
      </c>
      <c r="E4" s="6">
        <f>E5*(exclude_h2cost!C4/exclude_h2cost!C5)</f>
        <v>337.23653395784538</v>
      </c>
    </row>
    <row r="5" spans="1:5" x14ac:dyDescent="0.45">
      <c r="A5">
        <v>2026</v>
      </c>
      <c r="B5" s="6">
        <f t="shared" si="0"/>
        <v>1000.4290004290006</v>
      </c>
      <c r="C5" s="6">
        <v>6285.7142857142862</v>
      </c>
      <c r="D5" s="6">
        <f>D6*(exclude_h2cost!B5/exclude_h2cost!B6)</f>
        <v>458.41332237375951</v>
      </c>
      <c r="E5" s="6">
        <f>E6*(exclude_h2cost!C5/exclude_h2cost!C6)</f>
        <v>309.13348946135829</v>
      </c>
    </row>
    <row r="6" spans="1:5" x14ac:dyDescent="0.45">
      <c r="A6">
        <v>2027</v>
      </c>
      <c r="B6" s="6">
        <f t="shared" si="0"/>
        <v>909.48090948090965</v>
      </c>
      <c r="C6" s="6">
        <v>5714.2857142857156</v>
      </c>
      <c r="D6" s="6">
        <f>D7*(exclude_h2cost!B6/exclude_h2cost!B7)</f>
        <v>412.08696440511835</v>
      </c>
      <c r="E6" s="6">
        <f>E7*(exclude_h2cost!C6/exclude_h2cost!C7)</f>
        <v>281.03044496487115</v>
      </c>
    </row>
    <row r="7" spans="1:5" x14ac:dyDescent="0.45">
      <c r="A7">
        <v>2028</v>
      </c>
      <c r="B7" s="6">
        <f t="shared" si="0"/>
        <v>818.53281853281874</v>
      </c>
      <c r="C7" s="6">
        <v>5142.857142857144</v>
      </c>
      <c r="D7" s="6">
        <f>D8*(exclude_h2cost!B7/exclude_h2cost!B8)</f>
        <v>365.76060643647725</v>
      </c>
      <c r="E7" s="6">
        <f>E8*(exclude_h2cost!C7/exclude_h2cost!C8)</f>
        <v>252.92740046838404</v>
      </c>
    </row>
    <row r="8" spans="1:5" x14ac:dyDescent="0.45">
      <c r="A8">
        <v>2029</v>
      </c>
      <c r="B8" s="6">
        <f t="shared" si="0"/>
        <v>727.58472758472783</v>
      </c>
      <c r="C8" s="6">
        <v>4571.4285714285725</v>
      </c>
      <c r="D8" s="6">
        <f>D9*(exclude_h2cost!B8/exclude_h2cost!B9)</f>
        <v>319.43424846783614</v>
      </c>
      <c r="E8" s="6">
        <f>E9*(exclude_h2cost!C8/exclude_h2cost!C9)</f>
        <v>224.82435597189698</v>
      </c>
    </row>
    <row r="9" spans="1:5" x14ac:dyDescent="0.45">
      <c r="A9">
        <v>2030</v>
      </c>
      <c r="B9" s="6">
        <f t="shared" si="0"/>
        <v>636.63663663663681</v>
      </c>
      <c r="C9" s="6">
        <v>4000.0000000000009</v>
      </c>
      <c r="D9" s="6">
        <f>B9*exclude_altfuelquant!B9*10^6/(exclude_altfuelgeneration!B9*10^9)</f>
        <v>273.10789049919498</v>
      </c>
      <c r="E9" s="6">
        <f>C9*exclude_altfuelquant!C9*10^6/(exclude_altfuelgeneration!C9*10^9)</f>
        <v>196.72131147540986</v>
      </c>
    </row>
    <row r="10" spans="1:5" x14ac:dyDescent="0.45">
      <c r="A10">
        <v>2031</v>
      </c>
      <c r="B10" s="6">
        <f t="shared" si="0"/>
        <v>620.72072072072092</v>
      </c>
      <c r="C10" s="6">
        <v>3900.0000000000009</v>
      </c>
      <c r="D10" s="6">
        <f>B10*exclude_altfuelquant!B10*10^6/(exclude_altfuelgeneration!B10*10^9)</f>
        <v>266.28019323671509</v>
      </c>
      <c r="E10" s="6">
        <f>C10*exclude_altfuelquant!C10*10^6/(exclude_altfuelgeneration!C10*10^9)</f>
        <v>191.80327868852461</v>
      </c>
    </row>
    <row r="11" spans="1:5" x14ac:dyDescent="0.45">
      <c r="A11">
        <v>2032</v>
      </c>
      <c r="B11" s="6">
        <f t="shared" si="0"/>
        <v>604.80480480480492</v>
      </c>
      <c r="C11" s="6">
        <v>3800.0000000000009</v>
      </c>
      <c r="D11" s="6">
        <f>B11*exclude_altfuelquant!B11*10^6/(exclude_altfuelgeneration!B11*10^9)</f>
        <v>259.45249597423515</v>
      </c>
      <c r="E11" s="6">
        <f>C11*exclude_altfuelquant!C11*10^6/(exclude_altfuelgeneration!C11*10^9)</f>
        <v>186.88524590163937</v>
      </c>
    </row>
    <row r="12" spans="1:5" x14ac:dyDescent="0.45">
      <c r="A12">
        <v>2033</v>
      </c>
      <c r="B12" s="6">
        <f t="shared" si="0"/>
        <v>588.88888888888903</v>
      </c>
      <c r="C12" s="6">
        <v>3700.0000000000009</v>
      </c>
      <c r="D12" s="6">
        <f>B12*exclude_altfuelquant!B12*10^6/(exclude_altfuelgeneration!B12*10^9)</f>
        <v>252.62479871175532</v>
      </c>
      <c r="E12" s="6">
        <f>C12*exclude_altfuelquant!C12*10^6/(exclude_altfuelgeneration!C12*10^9)</f>
        <v>181.96721311475414</v>
      </c>
    </row>
    <row r="13" spans="1:5" x14ac:dyDescent="0.45">
      <c r="A13">
        <v>2034</v>
      </c>
      <c r="B13" s="6">
        <f t="shared" si="0"/>
        <v>572.97297297297314</v>
      </c>
      <c r="C13" s="6">
        <v>3600.0000000000009</v>
      </c>
      <c r="D13" s="6">
        <f>B13*exclude_altfuelquant!B13*10^6/(exclude_altfuelgeneration!B13*10^9)</f>
        <v>245.79710144927549</v>
      </c>
      <c r="E13" s="6">
        <f>C13*exclude_altfuelquant!C13*10^6/(exclude_altfuelgeneration!C13*10^9)</f>
        <v>177.0491803278689</v>
      </c>
    </row>
    <row r="14" spans="1:5" x14ac:dyDescent="0.45">
      <c r="A14">
        <v>2035</v>
      </c>
      <c r="B14" s="6">
        <f t="shared" si="0"/>
        <v>557.05705705705725</v>
      </c>
      <c r="C14" s="6">
        <v>3500.0000000000009</v>
      </c>
      <c r="D14" s="6">
        <f>B14*exclude_altfuelquant!B14*10^6/(exclude_altfuelgeneration!B14*10^9)</f>
        <v>238.9694041867956</v>
      </c>
      <c r="E14" s="6">
        <f>C14*exclude_altfuelquant!C14*10^6/(exclude_altfuelgeneration!C14*10^9)</f>
        <v>172.13114754098368</v>
      </c>
    </row>
    <row r="15" spans="1:5" x14ac:dyDescent="0.45">
      <c r="A15">
        <v>2036</v>
      </c>
      <c r="B15" s="6">
        <f t="shared" si="0"/>
        <v>541.14114114114113</v>
      </c>
      <c r="C15" s="6">
        <v>3400.0000000000005</v>
      </c>
      <c r="D15" s="6">
        <f>B15*exclude_altfuelquant!B15*10^6/(exclude_altfuelgeneration!B15*10^9)</f>
        <v>232.1417069243156</v>
      </c>
      <c r="E15" s="6">
        <f>C15*exclude_altfuelquant!C15*10^6/(exclude_altfuelgeneration!C15*10^9)</f>
        <v>167.2131147540984</v>
      </c>
    </row>
    <row r="16" spans="1:5" x14ac:dyDescent="0.45">
      <c r="A16">
        <v>2037</v>
      </c>
      <c r="B16" s="6">
        <f t="shared" si="0"/>
        <v>525.22522522522536</v>
      </c>
      <c r="C16" s="6">
        <v>3300.0000000000005</v>
      </c>
      <c r="D16" s="6">
        <f>B16*exclude_altfuelquant!B16*10^6/(exclude_altfuelgeneration!B16*10^9)</f>
        <v>225.3140096618358</v>
      </c>
      <c r="E16" s="6">
        <f>C16*exclude_altfuelquant!C16*10^6/(exclude_altfuelgeneration!C16*10^9)</f>
        <v>162.29508196721309</v>
      </c>
    </row>
    <row r="17" spans="1:5" x14ac:dyDescent="0.45">
      <c r="A17">
        <v>2038</v>
      </c>
      <c r="B17" s="6">
        <f t="shared" si="0"/>
        <v>509.30930930930947</v>
      </c>
      <c r="C17" s="6">
        <v>3200.0000000000005</v>
      </c>
      <c r="D17" s="6">
        <f>B17*exclude_altfuelquant!B17*10^6/(exclude_altfuelgeneration!B17*10^9)</f>
        <v>218.48631239935594</v>
      </c>
      <c r="E17" s="6">
        <f>C17*exclude_altfuelquant!C17*10^6/(exclude_altfuelgeneration!C17*10^9)</f>
        <v>157.37704918032787</v>
      </c>
    </row>
    <row r="18" spans="1:5" x14ac:dyDescent="0.45">
      <c r="A18">
        <v>2039</v>
      </c>
      <c r="B18" s="6">
        <f t="shared" si="0"/>
        <v>493.39339339339352</v>
      </c>
      <c r="C18" s="6">
        <v>3100.0000000000005</v>
      </c>
      <c r="D18" s="6">
        <f>B18*exclude_altfuelquant!B18*10^6/(exclude_altfuelgeneration!B18*10^9)</f>
        <v>211.65861513687608</v>
      </c>
      <c r="E18" s="6">
        <f>C18*exclude_altfuelquant!C18*10^6/(exclude_altfuelgeneration!C18*10^9)</f>
        <v>152.45901639344262</v>
      </c>
    </row>
    <row r="19" spans="1:5" x14ac:dyDescent="0.45">
      <c r="A19">
        <v>2040</v>
      </c>
      <c r="B19" s="6">
        <f t="shared" si="0"/>
        <v>477.47747747747752</v>
      </c>
      <c r="C19" s="6">
        <v>3000</v>
      </c>
      <c r="D19" s="6">
        <f>B19*exclude_altfuelquant!B19*10^6/(exclude_altfuelgeneration!B19*10^9)</f>
        <v>204.83091787439614</v>
      </c>
      <c r="E19" s="6">
        <f>C19*exclude_altfuelquant!C19*10^6/(exclude_altfuelgeneration!C19*10^9)</f>
        <v>147.54098360655738</v>
      </c>
    </row>
    <row r="20" spans="1:5" x14ac:dyDescent="0.45">
      <c r="A20">
        <v>2041</v>
      </c>
      <c r="B20" s="6">
        <f t="shared" si="0"/>
        <v>469.51951951951958</v>
      </c>
      <c r="C20" s="6">
        <v>2950</v>
      </c>
      <c r="D20" s="6">
        <f>B20*exclude_altfuelquant!B20*10^6/(exclude_altfuelgeneration!B20*10^9)</f>
        <v>201.41706924315622</v>
      </c>
      <c r="E20" s="6">
        <f>C20*exclude_altfuelquant!C20*10^6/(exclude_altfuelgeneration!C20*10^9)</f>
        <v>145.08196721311472</v>
      </c>
    </row>
    <row r="21" spans="1:5" x14ac:dyDescent="0.45">
      <c r="A21">
        <v>2042</v>
      </c>
      <c r="B21" s="6">
        <f t="shared" si="0"/>
        <v>461.56156156156158</v>
      </c>
      <c r="C21" s="6">
        <v>2900</v>
      </c>
      <c r="D21" s="6">
        <f>B21*exclude_altfuelquant!B21*10^6/(exclude_altfuelgeneration!B21*10^9)</f>
        <v>198.00322061191628</v>
      </c>
      <c r="E21" s="6">
        <f>C21*exclude_altfuelquant!C21*10^6/(exclude_altfuelgeneration!C21*10^9)</f>
        <v>142.6229508196721</v>
      </c>
    </row>
    <row r="22" spans="1:5" x14ac:dyDescent="0.45">
      <c r="A22">
        <v>2043</v>
      </c>
      <c r="B22" s="6">
        <f t="shared" si="0"/>
        <v>453.60360360360363</v>
      </c>
      <c r="C22" s="6">
        <v>2850</v>
      </c>
      <c r="D22" s="6">
        <f>B22*exclude_altfuelquant!B22*10^6/(exclude_altfuelgeneration!B22*10^9)</f>
        <v>194.58937198067636</v>
      </c>
      <c r="E22" s="6">
        <f>C22*exclude_altfuelquant!C22*10^6/(exclude_altfuelgeneration!C22*10^9)</f>
        <v>140.1639344262295</v>
      </c>
    </row>
    <row r="23" spans="1:5" x14ac:dyDescent="0.45">
      <c r="A23">
        <v>2044</v>
      </c>
      <c r="B23" s="6">
        <f t="shared" si="0"/>
        <v>445.64564564564569</v>
      </c>
      <c r="C23" s="6">
        <v>2800</v>
      </c>
      <c r="D23" s="6">
        <f>B23*exclude_altfuelquant!B23*10^6/(exclude_altfuelgeneration!B23*10^9)</f>
        <v>191.17552334943642</v>
      </c>
      <c r="E23" s="6">
        <f>C23*exclude_altfuelquant!C23*10^6/(exclude_altfuelgeneration!C23*10^9)</f>
        <v>137.70491803278688</v>
      </c>
    </row>
    <row r="24" spans="1:5" x14ac:dyDescent="0.45">
      <c r="A24">
        <v>2045</v>
      </c>
      <c r="B24" s="6">
        <f t="shared" si="0"/>
        <v>437.68768768768774</v>
      </c>
      <c r="C24" s="6">
        <v>2750</v>
      </c>
      <c r="D24" s="6">
        <f>B24*exclude_altfuelquant!B24*10^6/(exclude_altfuelgeneration!B24*10^9)</f>
        <v>187.7616747181965</v>
      </c>
      <c r="E24" s="6">
        <f>C24*exclude_altfuelquant!C24*10^6/(exclude_altfuelgeneration!C24*10^9)</f>
        <v>135.24590163934425</v>
      </c>
    </row>
    <row r="25" spans="1:5" x14ac:dyDescent="0.45">
      <c r="A25">
        <v>2046</v>
      </c>
      <c r="B25" s="6">
        <f t="shared" si="0"/>
        <v>429.72972972972974</v>
      </c>
      <c r="C25" s="6">
        <v>2700</v>
      </c>
      <c r="D25" s="6">
        <f>B25*exclude_altfuelquant!B25*10^6/(exclude_altfuelgeneration!B25*10^9)</f>
        <v>184.34782608695653</v>
      </c>
      <c r="E25" s="6">
        <f>C25*exclude_altfuelquant!C25*10^6/(exclude_altfuelgeneration!C25*10^9)</f>
        <v>132.78688524590163</v>
      </c>
    </row>
    <row r="26" spans="1:5" x14ac:dyDescent="0.45">
      <c r="A26">
        <v>2047</v>
      </c>
      <c r="B26" s="6">
        <f t="shared" si="0"/>
        <v>421.7717717717718</v>
      </c>
      <c r="C26" s="6">
        <v>2650</v>
      </c>
      <c r="D26" s="6">
        <f>B26*exclude_altfuelquant!B26*10^6/(exclude_altfuelgeneration!B26*10^9)</f>
        <v>180.93397745571662</v>
      </c>
      <c r="E26" s="6">
        <f>C26*exclude_altfuelquant!C26*10^6/(exclude_altfuelgeneration!C26*10^9)</f>
        <v>130.32786885245903</v>
      </c>
    </row>
    <row r="27" spans="1:5" x14ac:dyDescent="0.45">
      <c r="A27">
        <v>2048</v>
      </c>
      <c r="B27" s="6">
        <f t="shared" si="0"/>
        <v>413.81381381381385</v>
      </c>
      <c r="C27" s="6">
        <v>2600</v>
      </c>
      <c r="D27" s="6">
        <f>B27*exclude_altfuelquant!B27*10^6/(exclude_altfuelgeneration!B27*10^9)</f>
        <v>177.52012882447667</v>
      </c>
      <c r="E27" s="6">
        <f>C27*exclude_altfuelquant!C27*10^6/(exclude_altfuelgeneration!C27*10^9)</f>
        <v>127.86885245901638</v>
      </c>
    </row>
    <row r="28" spans="1:5" x14ac:dyDescent="0.45">
      <c r="A28">
        <v>2049</v>
      </c>
      <c r="B28" s="6">
        <f t="shared" si="0"/>
        <v>405.85585585585591</v>
      </c>
      <c r="C28" s="6">
        <v>2550</v>
      </c>
      <c r="D28" s="6">
        <f>B28*exclude_altfuelquant!B28*10^6/(exclude_altfuelgeneration!B28*10^9)</f>
        <v>174.10628019323676</v>
      </c>
      <c r="E28" s="6">
        <f>C28*exclude_altfuelquant!C28*10^6/(exclude_altfuelgeneration!C28*10^9)</f>
        <v>125.40983606557376</v>
      </c>
    </row>
    <row r="29" spans="1:5" x14ac:dyDescent="0.45">
      <c r="A29">
        <v>2050</v>
      </c>
      <c r="B29" s="6">
        <f t="shared" si="0"/>
        <v>397.89789789789791</v>
      </c>
      <c r="C29" s="6">
        <v>2500</v>
      </c>
      <c r="D29" s="6">
        <f>B29*exclude_altfuelquant!B29*10^6/(exclude_altfuelgeneration!B29*10^9)</f>
        <v>170.69243156199678</v>
      </c>
      <c r="E29" s="6">
        <f>C29*exclude_altfuelquant!C29*10^6/(exclude_altfuelgeneration!C29*10^9)</f>
        <v>122.95081967213113</v>
      </c>
    </row>
    <row r="30" spans="1:5" x14ac:dyDescent="0.45">
      <c r="A30" t="s">
        <v>15</v>
      </c>
      <c r="B30" t="s">
        <v>90</v>
      </c>
      <c r="C30" t="s">
        <v>90</v>
      </c>
      <c r="D30" t="s">
        <v>126</v>
      </c>
      <c r="E30" t="s">
        <v>126</v>
      </c>
    </row>
    <row r="31" spans="1:5" x14ac:dyDescent="0.45">
      <c r="A31" t="s">
        <v>18</v>
      </c>
      <c r="B31" t="s">
        <v>91</v>
      </c>
    </row>
    <row r="32" spans="1:5" x14ac:dyDescent="0.45">
      <c r="A32" t="s">
        <v>18</v>
      </c>
      <c r="B32" t="s">
        <v>65</v>
      </c>
      <c r="C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CA-3556-4B82-AB65-B24FB358862E}">
  <dimension ref="A1:C5"/>
  <sheetViews>
    <sheetView workbookViewId="0">
      <selection activeCell="A4" sqref="A4"/>
    </sheetView>
  </sheetViews>
  <sheetFormatPr defaultRowHeight="17" x14ac:dyDescent="0.45"/>
  <cols>
    <col min="1" max="1" width="12.4140625" bestFit="1" customWidth="1"/>
  </cols>
  <sheetData>
    <row r="1" spans="1:3" x14ac:dyDescent="0.45">
      <c r="A1" t="s">
        <v>25</v>
      </c>
      <c r="B1" t="s">
        <v>26</v>
      </c>
      <c r="C1" t="s">
        <v>15</v>
      </c>
    </row>
    <row r="2" spans="1:3" x14ac:dyDescent="0.45">
      <c r="A2" t="s">
        <v>27</v>
      </c>
      <c r="B2">
        <v>4.5</v>
      </c>
      <c r="C2" t="s">
        <v>28</v>
      </c>
    </row>
    <row r="3" spans="1:3" x14ac:dyDescent="0.45">
      <c r="A3" t="s">
        <v>111</v>
      </c>
      <c r="B3">
        <v>80</v>
      </c>
      <c r="C3" t="s">
        <v>28</v>
      </c>
    </row>
    <row r="4" spans="1:3" x14ac:dyDescent="0.45">
      <c r="A4" t="s">
        <v>110</v>
      </c>
      <c r="B4">
        <v>4.4000000000000004</v>
      </c>
      <c r="C4" t="s">
        <v>29</v>
      </c>
    </row>
    <row r="5" spans="1:3" x14ac:dyDescent="0.45">
      <c r="A5" t="s">
        <v>30</v>
      </c>
      <c r="B5">
        <v>1.8</v>
      </c>
      <c r="C5" t="s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A80-22CB-4F7B-8230-4DD896064C84}">
  <dimension ref="A1:M9"/>
  <sheetViews>
    <sheetView workbookViewId="0">
      <selection activeCell="O2" sqref="O2"/>
    </sheetView>
  </sheetViews>
  <sheetFormatPr defaultRowHeight="17" x14ac:dyDescent="0.45"/>
  <sheetData>
    <row r="1" spans="1:13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 x14ac:dyDescent="0.45">
      <c r="A2" s="4">
        <v>2017</v>
      </c>
      <c r="B2" s="16">
        <v>60.68</v>
      </c>
      <c r="C2" s="16">
        <v>78.790000000000006</v>
      </c>
      <c r="D2" s="16">
        <v>111.6</v>
      </c>
      <c r="E2" s="16">
        <v>107.6</v>
      </c>
      <c r="F2" s="16">
        <v>80.010000000000005</v>
      </c>
      <c r="G2" s="16">
        <v>84.17</v>
      </c>
      <c r="H2" s="16">
        <v>91.19</v>
      </c>
      <c r="I2" s="16">
        <v>93.7</v>
      </c>
      <c r="J2" s="16">
        <v>79.75</v>
      </c>
      <c r="K2" s="16">
        <v>80.28</v>
      </c>
      <c r="L2" s="16">
        <v>80.290000000000006</v>
      </c>
      <c r="M2" s="16">
        <v>80.069999999999993</v>
      </c>
    </row>
    <row r="3" spans="1:13" x14ac:dyDescent="0.45">
      <c r="A3" s="4">
        <v>2018</v>
      </c>
      <c r="B3" s="16">
        <v>62.1</v>
      </c>
      <c r="C3" s="16">
        <v>82.05</v>
      </c>
      <c r="D3" s="16">
        <v>121.03</v>
      </c>
      <c r="E3" s="16">
        <v>125.37</v>
      </c>
      <c r="F3" s="16">
        <v>94.29</v>
      </c>
      <c r="G3" s="16">
        <v>97.93</v>
      </c>
      <c r="H3" s="16">
        <v>105.77</v>
      </c>
      <c r="I3" s="16">
        <v>106.67</v>
      </c>
      <c r="J3" s="16">
        <v>93.35</v>
      </c>
      <c r="K3" s="16">
        <v>94.34</v>
      </c>
      <c r="L3" s="16">
        <v>94.42</v>
      </c>
      <c r="M3" s="16">
        <v>94.86</v>
      </c>
    </row>
    <row r="4" spans="1:13" x14ac:dyDescent="0.45">
      <c r="A4" s="4">
        <v>2019</v>
      </c>
      <c r="B4" s="16">
        <v>58.31</v>
      </c>
      <c r="C4" s="16">
        <v>86.36</v>
      </c>
      <c r="D4" s="16">
        <v>118.65</v>
      </c>
      <c r="E4" s="16">
        <v>121.25</v>
      </c>
      <c r="F4" s="16">
        <v>92.99</v>
      </c>
      <c r="G4" s="16">
        <v>93.81</v>
      </c>
      <c r="H4" s="16">
        <v>103.49</v>
      </c>
      <c r="I4" s="16">
        <v>103.85</v>
      </c>
      <c r="J4" s="16">
        <v>88.67</v>
      </c>
      <c r="K4" s="16">
        <v>121.52</v>
      </c>
      <c r="L4" s="16">
        <v>89</v>
      </c>
      <c r="M4" s="16">
        <v>81.739999999999995</v>
      </c>
    </row>
    <row r="5" spans="1:13" x14ac:dyDescent="0.45">
      <c r="A5" s="4">
        <v>2020</v>
      </c>
      <c r="B5" s="16">
        <v>59.61</v>
      </c>
      <c r="C5" s="16">
        <v>81.510000000000005</v>
      </c>
      <c r="D5" s="16">
        <v>98.55</v>
      </c>
      <c r="E5" s="16">
        <v>112.8</v>
      </c>
      <c r="F5" s="16">
        <v>84.52</v>
      </c>
      <c r="G5" s="16">
        <v>70.31</v>
      </c>
      <c r="H5" s="16">
        <v>72.91</v>
      </c>
      <c r="I5" s="16">
        <v>79.319999999999993</v>
      </c>
      <c r="J5" s="16">
        <v>67.180000000000007</v>
      </c>
      <c r="K5" s="16">
        <v>113.41</v>
      </c>
      <c r="L5" s="16">
        <v>66.069999999999993</v>
      </c>
      <c r="M5" s="16">
        <v>68.19</v>
      </c>
    </row>
    <row r="6" spans="1:13" x14ac:dyDescent="0.45">
      <c r="A6" s="4">
        <v>2021</v>
      </c>
      <c r="B6" s="16">
        <v>56.15</v>
      </c>
      <c r="C6" s="16">
        <v>99.06</v>
      </c>
      <c r="D6" s="16">
        <v>121.7</v>
      </c>
      <c r="E6" s="16">
        <v>140.13</v>
      </c>
      <c r="F6" s="16">
        <v>94.98</v>
      </c>
      <c r="G6" s="16">
        <v>93.36</v>
      </c>
      <c r="H6" s="16">
        <v>99.28</v>
      </c>
      <c r="I6" s="16">
        <v>104.36</v>
      </c>
      <c r="J6" s="16">
        <v>92.55</v>
      </c>
      <c r="K6" s="16">
        <v>136.76</v>
      </c>
      <c r="L6" s="16">
        <v>94.3</v>
      </c>
      <c r="M6" s="16">
        <v>94.18</v>
      </c>
    </row>
    <row r="7" spans="1:13" x14ac:dyDescent="0.45">
      <c r="A7" s="4">
        <v>2022</v>
      </c>
      <c r="B7" s="16">
        <v>52.48</v>
      </c>
      <c r="C7" s="16">
        <v>157.01</v>
      </c>
      <c r="D7" s="16">
        <v>239.3</v>
      </c>
      <c r="E7" s="16">
        <v>277.58</v>
      </c>
      <c r="F7" s="16">
        <v>196.29</v>
      </c>
      <c r="G7" s="16">
        <v>191.17</v>
      </c>
      <c r="H7" s="16">
        <v>191.5</v>
      </c>
      <c r="I7" s="16">
        <v>206.59</v>
      </c>
      <c r="J7" s="16">
        <v>184.81</v>
      </c>
      <c r="K7" s="16">
        <v>235.43</v>
      </c>
      <c r="L7" s="16">
        <v>192.66</v>
      </c>
      <c r="M7" s="16">
        <v>192.18</v>
      </c>
    </row>
    <row r="8" spans="1:13" x14ac:dyDescent="0.45">
      <c r="A8" s="4">
        <v>2023</v>
      </c>
      <c r="B8" s="16">
        <v>54.98</v>
      </c>
      <c r="C8" s="16">
        <v>139.91</v>
      </c>
      <c r="D8" s="16">
        <v>214.21</v>
      </c>
      <c r="E8" s="16">
        <v>240.84</v>
      </c>
      <c r="F8" s="16">
        <v>160.04</v>
      </c>
      <c r="G8" s="16">
        <v>159.36000000000001</v>
      </c>
      <c r="H8" s="16">
        <v>150.66</v>
      </c>
      <c r="I8" s="16">
        <v>164.34</v>
      </c>
      <c r="J8" s="16">
        <v>147.04</v>
      </c>
      <c r="K8" s="16">
        <v>200.92</v>
      </c>
      <c r="L8" s="16">
        <v>158.88</v>
      </c>
      <c r="M8" s="16">
        <v>189.46</v>
      </c>
    </row>
    <row r="9" spans="1:13" x14ac:dyDescent="0.45">
      <c r="A9" t="s">
        <v>15</v>
      </c>
      <c r="B9" s="7" t="s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C9E-0D7C-4101-85DD-CBF14341316A}">
  <dimension ref="A1:M27"/>
  <sheetViews>
    <sheetView workbookViewId="0">
      <selection activeCell="T21" sqref="T21"/>
    </sheetView>
  </sheetViews>
  <sheetFormatPr defaultRowHeight="17" x14ac:dyDescent="0.45"/>
  <sheetData>
    <row r="1" spans="1:13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 x14ac:dyDescent="0.45">
      <c r="A2" s="17" t="s">
        <v>56</v>
      </c>
      <c r="B2" s="18">
        <v>3.5372222222222223</v>
      </c>
      <c r="C2" s="18">
        <v>46.780333333333338</v>
      </c>
      <c r="D2" s="18">
        <v>63.311444444444447</v>
      </c>
      <c r="E2" s="19">
        <v>0</v>
      </c>
      <c r="G2" s="19">
        <v>0</v>
      </c>
      <c r="H2" s="19">
        <v>0</v>
      </c>
      <c r="I2" s="19">
        <v>0</v>
      </c>
      <c r="J2" s="19">
        <v>0</v>
      </c>
    </row>
    <row r="3" spans="1:13" x14ac:dyDescent="0.45">
      <c r="A3" s="17" t="s">
        <v>55</v>
      </c>
      <c r="B3" s="18">
        <v>3.5424166666666665</v>
      </c>
      <c r="C3" s="18">
        <v>44.524750000000004</v>
      </c>
      <c r="D3" s="18">
        <v>54.917999999999999</v>
      </c>
      <c r="E3" s="19">
        <v>0</v>
      </c>
      <c r="G3" s="19">
        <v>0</v>
      </c>
      <c r="H3" s="19">
        <v>0</v>
      </c>
      <c r="I3" s="19">
        <v>0</v>
      </c>
      <c r="J3" s="19">
        <v>0</v>
      </c>
    </row>
    <row r="4" spans="1:13" x14ac:dyDescent="0.45">
      <c r="A4" s="17" t="s">
        <v>54</v>
      </c>
      <c r="B4" s="18">
        <v>3.3827500000000001</v>
      </c>
      <c r="C4" s="18">
        <v>48.831250000000004</v>
      </c>
      <c r="D4" s="18">
        <v>58.910249999999998</v>
      </c>
      <c r="E4" s="19">
        <v>0</v>
      </c>
      <c r="G4" s="19">
        <v>0</v>
      </c>
      <c r="H4" s="19">
        <v>0</v>
      </c>
      <c r="I4" s="19">
        <v>0</v>
      </c>
      <c r="J4" s="19">
        <v>0</v>
      </c>
    </row>
    <row r="5" spans="1:13" x14ac:dyDescent="0.45">
      <c r="A5" s="17" t="s">
        <v>53</v>
      </c>
      <c r="B5" s="18">
        <v>3.2565833333333329</v>
      </c>
      <c r="C5" s="18">
        <v>49.352750000000007</v>
      </c>
      <c r="D5" s="18">
        <v>61.023166666666668</v>
      </c>
      <c r="E5" s="19">
        <v>0</v>
      </c>
      <c r="G5" s="19">
        <v>0</v>
      </c>
      <c r="H5" s="19">
        <v>0</v>
      </c>
      <c r="I5" s="19">
        <v>0</v>
      </c>
      <c r="J5" s="19">
        <v>0</v>
      </c>
    </row>
    <row r="6" spans="1:13" x14ac:dyDescent="0.45">
      <c r="A6" s="17" t="s">
        <v>52</v>
      </c>
      <c r="B6" s="18">
        <v>3.2225000000000001</v>
      </c>
      <c r="C6" s="18">
        <v>54.395000000000003</v>
      </c>
      <c r="D6" s="18">
        <v>68.10833333333332</v>
      </c>
      <c r="E6" s="19">
        <v>0</v>
      </c>
      <c r="G6" s="19">
        <v>0</v>
      </c>
      <c r="H6" s="19">
        <v>0</v>
      </c>
      <c r="I6" s="19">
        <v>0</v>
      </c>
      <c r="J6" s="19">
        <v>0</v>
      </c>
    </row>
    <row r="7" spans="1:13" x14ac:dyDescent="0.45">
      <c r="A7" s="17" t="s">
        <v>51</v>
      </c>
      <c r="B7" s="18">
        <v>3.1441666666666666</v>
      </c>
      <c r="C7" s="18">
        <v>59.855833333333344</v>
      </c>
      <c r="D7" s="18">
        <v>82.102500000000006</v>
      </c>
      <c r="E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3" x14ac:dyDescent="0.45">
      <c r="A8" s="17" t="s">
        <v>50</v>
      </c>
      <c r="B8" s="18">
        <v>3.0916666666666663</v>
      </c>
      <c r="C8" s="18">
        <v>60.515000000000008</v>
      </c>
      <c r="D8" s="18">
        <v>82.892499999999998</v>
      </c>
      <c r="E8" s="19">
        <v>0</v>
      </c>
      <c r="G8" s="19">
        <v>0</v>
      </c>
      <c r="H8" s="19">
        <v>0</v>
      </c>
      <c r="I8" s="19">
        <v>0</v>
      </c>
      <c r="J8" s="19">
        <v>0</v>
      </c>
    </row>
    <row r="9" spans="1:13" x14ac:dyDescent="0.45">
      <c r="A9" s="17" t="s">
        <v>49</v>
      </c>
      <c r="B9" s="18">
        <v>3.0996756410833335</v>
      </c>
      <c r="C9" s="18">
        <v>73.616036563333324</v>
      </c>
      <c r="D9" s="18">
        <v>121.92072215000002</v>
      </c>
      <c r="E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3" x14ac:dyDescent="0.45">
      <c r="A10" s="17" t="s">
        <v>48</v>
      </c>
      <c r="B10" s="18">
        <v>3.2055890789166668</v>
      </c>
      <c r="C10" s="18">
        <v>70.146062751666662</v>
      </c>
      <c r="D10" s="18">
        <v>112.72354085000002</v>
      </c>
      <c r="E10" s="19">
        <v>0</v>
      </c>
      <c r="G10" s="19">
        <v>0</v>
      </c>
      <c r="H10" s="19">
        <v>0</v>
      </c>
      <c r="I10" s="19">
        <v>0</v>
      </c>
      <c r="J10" s="19">
        <v>0</v>
      </c>
    </row>
    <row r="11" spans="1:13" x14ac:dyDescent="0.45">
      <c r="A11" s="17" t="s">
        <v>47</v>
      </c>
      <c r="B11" s="18">
        <v>3.3890833333333332</v>
      </c>
      <c r="C11" s="18">
        <v>68.950833333333335</v>
      </c>
      <c r="D11" s="18">
        <v>107.80366666666667</v>
      </c>
      <c r="E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3" x14ac:dyDescent="0.45">
      <c r="A12" s="17" t="s">
        <v>46</v>
      </c>
      <c r="B12" s="18">
        <v>3.6647500000000002</v>
      </c>
      <c r="C12" s="18">
        <v>70.918916666666675</v>
      </c>
      <c r="D12" s="18">
        <v>121.20341666666666</v>
      </c>
      <c r="E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3" x14ac:dyDescent="0.45">
      <c r="A13" s="17" t="s">
        <v>45</v>
      </c>
      <c r="B13" s="18">
        <v>4.0243333333333338</v>
      </c>
      <c r="C13" s="18">
        <v>74.644833333333338</v>
      </c>
      <c r="D13" s="18">
        <v>140.97275000000002</v>
      </c>
      <c r="E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1:13" x14ac:dyDescent="0.45">
      <c r="A14" s="17" t="s">
        <v>44</v>
      </c>
      <c r="B14" s="18">
        <v>4.5061867346666666</v>
      </c>
      <c r="C14" s="18">
        <v>63.827063133333347</v>
      </c>
      <c r="D14" s="18">
        <v>140.00238565833334</v>
      </c>
      <c r="E14" s="19">
        <v>0</v>
      </c>
      <c r="G14" s="19">
        <v>0</v>
      </c>
      <c r="H14" s="19">
        <v>0</v>
      </c>
      <c r="I14" s="19">
        <v>0</v>
      </c>
      <c r="J14" s="19">
        <v>0</v>
      </c>
    </row>
    <row r="15" spans="1:13" x14ac:dyDescent="0.45">
      <c r="A15" s="17" t="s">
        <v>43</v>
      </c>
      <c r="B15" s="18">
        <v>4.8395122776310817</v>
      </c>
      <c r="C15" s="18">
        <v>55.680058789762477</v>
      </c>
      <c r="D15" s="18">
        <v>145.53777800808606</v>
      </c>
      <c r="E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3" x14ac:dyDescent="0.45">
      <c r="A16" s="17" t="s">
        <v>42</v>
      </c>
      <c r="B16" s="18">
        <v>5.1598280160750596</v>
      </c>
      <c r="C16" s="18">
        <v>53.263599515024765</v>
      </c>
      <c r="D16" s="18">
        <v>106.75471294912222</v>
      </c>
      <c r="E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1:10" x14ac:dyDescent="0.45">
      <c r="A17" s="17" t="s">
        <v>41</v>
      </c>
      <c r="B17" s="18">
        <v>5.5321263332943609</v>
      </c>
      <c r="C17" s="18">
        <v>49.94397444953993</v>
      </c>
      <c r="D17" s="18">
        <v>80.218002369245099</v>
      </c>
      <c r="E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1:10" x14ac:dyDescent="0.45">
      <c r="A18" s="17" t="s">
        <v>40</v>
      </c>
      <c r="B18" s="18">
        <v>5.725627499999999</v>
      </c>
      <c r="C18" s="18">
        <v>61.225489166666669</v>
      </c>
      <c r="D18" s="18">
        <v>85.850844166666676</v>
      </c>
      <c r="E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1:10" x14ac:dyDescent="0.45">
      <c r="A19" s="17" t="s">
        <v>39</v>
      </c>
      <c r="B19" s="18">
        <v>5.8442611336333341</v>
      </c>
      <c r="C19" s="18">
        <v>64.807613593880831</v>
      </c>
      <c r="D19" s="18">
        <v>97.868458189029994</v>
      </c>
      <c r="E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x14ac:dyDescent="0.45">
      <c r="A20" s="17" t="s">
        <v>38</v>
      </c>
      <c r="B20" s="18">
        <v>5.9422500000000005</v>
      </c>
      <c r="C20" s="18">
        <v>66.166416666666649</v>
      </c>
      <c r="D20" s="18">
        <v>93.375583333333338</v>
      </c>
      <c r="E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 x14ac:dyDescent="0.45">
      <c r="A21" s="17" t="s">
        <v>37</v>
      </c>
      <c r="B21" s="18">
        <v>6.0422500000000001</v>
      </c>
      <c r="C21" s="18">
        <v>60.458249999999992</v>
      </c>
      <c r="D21" s="18">
        <v>71.828499999999991</v>
      </c>
      <c r="E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 x14ac:dyDescent="0.45">
      <c r="A22" s="17" t="s">
        <v>36</v>
      </c>
      <c r="B22" s="18">
        <v>6.2043333333333335</v>
      </c>
      <c r="C22" s="18">
        <v>66.111500000000007</v>
      </c>
      <c r="D22" s="18">
        <v>95.537750000000003</v>
      </c>
      <c r="E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45">
      <c r="A23" s="17" t="s">
        <v>35</v>
      </c>
      <c r="B23" s="18">
        <v>6.3599999999999994</v>
      </c>
      <c r="C23" s="18">
        <v>106.9593333333333</v>
      </c>
      <c r="D23" s="18">
        <v>204.72075000000004</v>
      </c>
      <c r="E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x14ac:dyDescent="0.45">
      <c r="A24" s="17" t="s">
        <v>34</v>
      </c>
      <c r="B24" s="18">
        <v>6.3706666666666685</v>
      </c>
      <c r="C24" s="18">
        <v>93.344633333333334</v>
      </c>
      <c r="D24" s="18">
        <v>180.01149999999998</v>
      </c>
      <c r="E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x14ac:dyDescent="0.45">
      <c r="A25" s="17" t="s">
        <v>33</v>
      </c>
      <c r="B25" s="18">
        <v>6.4141980000000007</v>
      </c>
      <c r="C25" s="18">
        <v>85.483711999999997</v>
      </c>
      <c r="D25" s="18">
        <v>141.618584</v>
      </c>
      <c r="E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1:10" x14ac:dyDescent="0.45">
      <c r="A26" s="20" t="s">
        <v>15</v>
      </c>
      <c r="B26" t="s">
        <v>57</v>
      </c>
    </row>
    <row r="27" spans="1:10" x14ac:dyDescent="0.45">
      <c r="A27" s="20" t="s">
        <v>18</v>
      </c>
      <c r="B27" t="s">
        <v>61</v>
      </c>
      <c r="C27" t="s">
        <v>62</v>
      </c>
    </row>
  </sheetData>
  <sortState xmlns:xlrd2="http://schemas.microsoft.com/office/spreadsheetml/2017/richdata2" ref="A2:D25">
    <sortCondition ref="A1:A25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20D-6F63-4DC1-BDFF-6224A703CD95}">
  <dimension ref="A1:C32"/>
  <sheetViews>
    <sheetView workbookViewId="0">
      <selection activeCell="M39" sqref="M39"/>
    </sheetView>
  </sheetViews>
  <sheetFormatPr defaultRowHeight="17" x14ac:dyDescent="0.45"/>
  <cols>
    <col min="2" max="2" width="9.58203125" bestFit="1" customWidth="1"/>
  </cols>
  <sheetData>
    <row r="1" spans="1:3" x14ac:dyDescent="0.45">
      <c r="A1" t="s">
        <v>12</v>
      </c>
      <c r="B1" t="s">
        <v>92</v>
      </c>
      <c r="C1" t="s">
        <v>96</v>
      </c>
    </row>
    <row r="2" spans="1:3" x14ac:dyDescent="0.45">
      <c r="A2">
        <v>2023</v>
      </c>
      <c r="B2">
        <v>5999.9999999999991</v>
      </c>
      <c r="C2">
        <v>10000</v>
      </c>
    </row>
    <row r="3" spans="1:3" x14ac:dyDescent="0.45">
      <c r="A3">
        <v>2024</v>
      </c>
      <c r="B3" s="6">
        <v>5534.7142857142853</v>
      </c>
      <c r="C3">
        <v>8000</v>
      </c>
    </row>
    <row r="4" spans="1:3" x14ac:dyDescent="0.45">
      <c r="A4">
        <v>2025</v>
      </c>
      <c r="B4" s="6">
        <v>5069.4285714285706</v>
      </c>
      <c r="C4">
        <v>6000</v>
      </c>
    </row>
    <row r="5" spans="1:3" x14ac:dyDescent="0.45">
      <c r="A5">
        <v>2026</v>
      </c>
      <c r="B5" s="6">
        <v>4604.1428571428569</v>
      </c>
      <c r="C5">
        <v>5500</v>
      </c>
    </row>
    <row r="6" spans="1:3" x14ac:dyDescent="0.45">
      <c r="A6">
        <v>2027</v>
      </c>
      <c r="B6" s="6">
        <v>4138.8571428571422</v>
      </c>
      <c r="C6">
        <v>5000</v>
      </c>
    </row>
    <row r="7" spans="1:3" x14ac:dyDescent="0.45">
      <c r="A7">
        <v>2028</v>
      </c>
      <c r="B7" s="6">
        <v>3673.571428571428</v>
      </c>
      <c r="C7">
        <v>4500</v>
      </c>
    </row>
    <row r="8" spans="1:3" x14ac:dyDescent="0.45">
      <c r="A8">
        <v>2029</v>
      </c>
      <c r="B8" s="6">
        <v>3208.2857142857138</v>
      </c>
      <c r="C8">
        <v>4000.0000000000005</v>
      </c>
    </row>
    <row r="9" spans="1:3" x14ac:dyDescent="0.45">
      <c r="A9">
        <v>2030</v>
      </c>
      <c r="B9" s="6">
        <v>2742.9999999999995</v>
      </c>
      <c r="C9">
        <v>3500.0000000000005</v>
      </c>
    </row>
    <row r="10" spans="1:3" x14ac:dyDescent="0.45">
      <c r="A10">
        <v>2031</v>
      </c>
      <c r="B10" s="6">
        <v>2706.6</v>
      </c>
      <c r="C10">
        <v>3450</v>
      </c>
    </row>
    <row r="11" spans="1:3" x14ac:dyDescent="0.45">
      <c r="A11">
        <v>2032</v>
      </c>
      <c r="B11" s="6">
        <v>2670.2000000000003</v>
      </c>
      <c r="C11">
        <v>3400</v>
      </c>
    </row>
    <row r="12" spans="1:3" x14ac:dyDescent="0.45">
      <c r="A12">
        <v>2033</v>
      </c>
      <c r="B12" s="6">
        <v>2633.8</v>
      </c>
      <c r="C12">
        <v>3350</v>
      </c>
    </row>
    <row r="13" spans="1:3" x14ac:dyDescent="0.45">
      <c r="A13">
        <v>2034</v>
      </c>
      <c r="B13" s="6">
        <v>2597.4</v>
      </c>
      <c r="C13">
        <v>3300</v>
      </c>
    </row>
    <row r="14" spans="1:3" x14ac:dyDescent="0.45">
      <c r="A14">
        <v>2035</v>
      </c>
      <c r="B14" s="6">
        <v>2561</v>
      </c>
      <c r="C14">
        <v>3250</v>
      </c>
    </row>
    <row r="15" spans="1:3" x14ac:dyDescent="0.45">
      <c r="A15">
        <v>2036</v>
      </c>
      <c r="B15" s="6">
        <v>2524.6</v>
      </c>
      <c r="C15">
        <v>3200</v>
      </c>
    </row>
    <row r="16" spans="1:3" x14ac:dyDescent="0.45">
      <c r="A16">
        <v>2037</v>
      </c>
      <c r="B16" s="6">
        <v>2488.2000000000003</v>
      </c>
      <c r="C16">
        <v>3150</v>
      </c>
    </row>
    <row r="17" spans="1:3" x14ac:dyDescent="0.45">
      <c r="A17">
        <v>2038</v>
      </c>
      <c r="B17" s="6">
        <v>2451.8000000000002</v>
      </c>
      <c r="C17">
        <v>3100</v>
      </c>
    </row>
    <row r="18" spans="1:3" x14ac:dyDescent="0.45">
      <c r="A18">
        <v>2039</v>
      </c>
      <c r="B18" s="6">
        <v>2415.4</v>
      </c>
      <c r="C18">
        <v>3050</v>
      </c>
    </row>
    <row r="19" spans="1:3" x14ac:dyDescent="0.45">
      <c r="A19">
        <v>2040</v>
      </c>
      <c r="B19" s="6">
        <v>2379</v>
      </c>
      <c r="C19">
        <v>3000</v>
      </c>
    </row>
    <row r="20" spans="1:3" x14ac:dyDescent="0.45">
      <c r="A20">
        <v>2041</v>
      </c>
      <c r="B20" s="6">
        <v>2342.6000000000004</v>
      </c>
      <c r="C20">
        <v>2950</v>
      </c>
    </row>
    <row r="21" spans="1:3" x14ac:dyDescent="0.45">
      <c r="A21">
        <v>2042</v>
      </c>
      <c r="B21" s="6">
        <v>2306.2000000000003</v>
      </c>
      <c r="C21">
        <v>2900</v>
      </c>
    </row>
    <row r="22" spans="1:3" x14ac:dyDescent="0.45">
      <c r="A22">
        <v>2043</v>
      </c>
      <c r="B22" s="6">
        <v>2269.8000000000002</v>
      </c>
      <c r="C22">
        <v>2850</v>
      </c>
    </row>
    <row r="23" spans="1:3" x14ac:dyDescent="0.45">
      <c r="A23">
        <v>2044</v>
      </c>
      <c r="B23" s="6">
        <v>2233.4</v>
      </c>
      <c r="C23">
        <v>2800</v>
      </c>
    </row>
    <row r="24" spans="1:3" x14ac:dyDescent="0.45">
      <c r="A24">
        <v>2045</v>
      </c>
      <c r="B24" s="6">
        <v>2197</v>
      </c>
      <c r="C24">
        <v>2750</v>
      </c>
    </row>
    <row r="25" spans="1:3" x14ac:dyDescent="0.45">
      <c r="A25">
        <v>2046</v>
      </c>
      <c r="B25" s="6">
        <v>2160.6000000000004</v>
      </c>
      <c r="C25">
        <v>2700</v>
      </c>
    </row>
    <row r="26" spans="1:3" x14ac:dyDescent="0.45">
      <c r="A26">
        <v>2047</v>
      </c>
      <c r="B26" s="6">
        <v>2124.2000000000003</v>
      </c>
      <c r="C26">
        <v>2650</v>
      </c>
    </row>
    <row r="27" spans="1:3" x14ac:dyDescent="0.45">
      <c r="A27">
        <v>2048</v>
      </c>
      <c r="B27" s="6">
        <v>2087.8000000000002</v>
      </c>
      <c r="C27">
        <v>2600</v>
      </c>
    </row>
    <row r="28" spans="1:3" x14ac:dyDescent="0.45">
      <c r="A28">
        <v>2049</v>
      </c>
      <c r="B28" s="6">
        <v>2051.4</v>
      </c>
      <c r="C28">
        <v>2550</v>
      </c>
    </row>
    <row r="29" spans="1:3" x14ac:dyDescent="0.45">
      <c r="A29">
        <v>2050</v>
      </c>
      <c r="B29" s="6">
        <v>2015</v>
      </c>
      <c r="C29">
        <v>2500</v>
      </c>
    </row>
    <row r="30" spans="1:3" x14ac:dyDescent="0.45">
      <c r="A30" t="s">
        <v>15</v>
      </c>
      <c r="B30" t="s">
        <v>93</v>
      </c>
    </row>
    <row r="31" spans="1:3" x14ac:dyDescent="0.45">
      <c r="A31" t="s">
        <v>18</v>
      </c>
      <c r="B31" t="s">
        <v>94</v>
      </c>
    </row>
    <row r="32" spans="1:3" x14ac:dyDescent="0.45">
      <c r="A32" t="s">
        <v>18</v>
      </c>
      <c r="B32" t="s">
        <v>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02A6-1783-42EB-B093-188D05D138A7}">
  <dimension ref="A1:E32"/>
  <sheetViews>
    <sheetView workbookViewId="0">
      <selection activeCell="C17" sqref="C17"/>
    </sheetView>
  </sheetViews>
  <sheetFormatPr defaultRowHeight="17" x14ac:dyDescent="0.45"/>
  <cols>
    <col min="2" max="2" width="9.58203125" bestFit="1" customWidth="1"/>
  </cols>
  <sheetData>
    <row r="1" spans="1:5" x14ac:dyDescent="0.45">
      <c r="A1" t="s">
        <v>12</v>
      </c>
      <c r="B1" t="s">
        <v>97</v>
      </c>
      <c r="C1" t="s">
        <v>99</v>
      </c>
      <c r="D1" t="s">
        <v>100</v>
      </c>
      <c r="E1" t="s">
        <v>104</v>
      </c>
    </row>
    <row r="2" spans="1:5" x14ac:dyDescent="0.45">
      <c r="A2">
        <v>2023</v>
      </c>
      <c r="B2" s="6">
        <v>55</v>
      </c>
      <c r="C2" s="6">
        <v>1170000.0000000002</v>
      </c>
      <c r="D2" s="6">
        <f>C2*0.015</f>
        <v>17550.000000000004</v>
      </c>
      <c r="E2">
        <v>30</v>
      </c>
    </row>
    <row r="3" spans="1:5" x14ac:dyDescent="0.45">
      <c r="A3">
        <v>2024</v>
      </c>
      <c r="B3" s="6">
        <v>54.285714285714285</v>
      </c>
      <c r="C3" s="6">
        <v>1132857.142857143</v>
      </c>
      <c r="D3" s="6">
        <f t="shared" ref="D3:D29" si="0">C3*0.015</f>
        <v>16992.857142857145</v>
      </c>
      <c r="E3">
        <v>30</v>
      </c>
    </row>
    <row r="4" spans="1:5" x14ac:dyDescent="0.45">
      <c r="A4">
        <v>2025</v>
      </c>
      <c r="B4" s="6">
        <v>53.571428571428569</v>
      </c>
      <c r="C4" s="6">
        <v>1095714.2857142859</v>
      </c>
      <c r="D4" s="6">
        <f t="shared" si="0"/>
        <v>16435.71428571429</v>
      </c>
      <c r="E4">
        <v>30</v>
      </c>
    </row>
    <row r="5" spans="1:5" x14ac:dyDescent="0.45">
      <c r="A5">
        <v>2026</v>
      </c>
      <c r="B5" s="6">
        <v>52.857142857142861</v>
      </c>
      <c r="C5" s="6">
        <v>1058571.4285714286</v>
      </c>
      <c r="D5" s="6">
        <f t="shared" si="0"/>
        <v>15878.571428571429</v>
      </c>
      <c r="E5">
        <v>30</v>
      </c>
    </row>
    <row r="6" spans="1:5" x14ac:dyDescent="0.45">
      <c r="A6">
        <v>2027</v>
      </c>
      <c r="B6" s="6">
        <v>52.142857142857146</v>
      </c>
      <c r="C6" s="6">
        <v>1021428.5714285715</v>
      </c>
      <c r="D6" s="6">
        <f t="shared" si="0"/>
        <v>15321.428571428572</v>
      </c>
      <c r="E6">
        <v>30</v>
      </c>
    </row>
    <row r="7" spans="1:5" x14ac:dyDescent="0.45">
      <c r="A7">
        <v>2028</v>
      </c>
      <c r="B7" s="6">
        <v>51.428571428571431</v>
      </c>
      <c r="C7" s="6">
        <v>984285.71428571432</v>
      </c>
      <c r="D7" s="6">
        <f t="shared" si="0"/>
        <v>14764.285714285714</v>
      </c>
      <c r="E7">
        <v>30</v>
      </c>
    </row>
    <row r="8" spans="1:5" x14ac:dyDescent="0.45">
      <c r="A8">
        <v>2029</v>
      </c>
      <c r="B8" s="6">
        <v>50.714285714285715</v>
      </c>
      <c r="C8" s="6">
        <v>947142.85714285728</v>
      </c>
      <c r="D8" s="6">
        <f t="shared" si="0"/>
        <v>14207.142857142859</v>
      </c>
      <c r="E8">
        <v>30</v>
      </c>
    </row>
    <row r="9" spans="1:5" x14ac:dyDescent="0.45">
      <c r="A9">
        <v>2030</v>
      </c>
      <c r="B9" s="6">
        <v>50</v>
      </c>
      <c r="C9" s="6">
        <v>910000</v>
      </c>
      <c r="D9" s="6">
        <f t="shared" si="0"/>
        <v>13650</v>
      </c>
      <c r="E9">
        <v>30</v>
      </c>
    </row>
    <row r="10" spans="1:5" x14ac:dyDescent="0.45">
      <c r="A10">
        <v>2031</v>
      </c>
      <c r="B10" s="6">
        <v>49.65</v>
      </c>
      <c r="C10" s="6">
        <v>893750</v>
      </c>
      <c r="D10" s="6">
        <f t="shared" si="0"/>
        <v>13406.25</v>
      </c>
      <c r="E10">
        <v>30</v>
      </c>
    </row>
    <row r="11" spans="1:5" x14ac:dyDescent="0.45">
      <c r="A11">
        <v>2032</v>
      </c>
      <c r="B11" s="6">
        <v>49.300000000000004</v>
      </c>
      <c r="C11" s="6">
        <v>877500</v>
      </c>
      <c r="D11" s="6">
        <f t="shared" si="0"/>
        <v>13162.5</v>
      </c>
      <c r="E11">
        <v>30</v>
      </c>
    </row>
    <row r="12" spans="1:5" x14ac:dyDescent="0.45">
      <c r="A12">
        <v>2033</v>
      </c>
      <c r="B12" s="6">
        <v>48.95</v>
      </c>
      <c r="C12" s="6">
        <v>861250</v>
      </c>
      <c r="D12" s="6">
        <f t="shared" si="0"/>
        <v>12918.75</v>
      </c>
      <c r="E12">
        <v>30</v>
      </c>
    </row>
    <row r="13" spans="1:5" x14ac:dyDescent="0.45">
      <c r="A13">
        <v>2034</v>
      </c>
      <c r="B13" s="6">
        <v>48.6</v>
      </c>
      <c r="C13" s="6">
        <v>845000</v>
      </c>
      <c r="D13" s="6">
        <f t="shared" si="0"/>
        <v>12675</v>
      </c>
      <c r="E13">
        <v>30</v>
      </c>
    </row>
    <row r="14" spans="1:5" x14ac:dyDescent="0.45">
      <c r="A14">
        <v>2035</v>
      </c>
      <c r="B14" s="6">
        <v>48.25</v>
      </c>
      <c r="C14" s="6">
        <v>828750</v>
      </c>
      <c r="D14" s="6">
        <f t="shared" si="0"/>
        <v>12431.25</v>
      </c>
      <c r="E14">
        <v>30</v>
      </c>
    </row>
    <row r="15" spans="1:5" x14ac:dyDescent="0.45">
      <c r="A15">
        <v>2036</v>
      </c>
      <c r="B15" s="6">
        <v>47.9</v>
      </c>
      <c r="C15" s="6">
        <v>812500</v>
      </c>
      <c r="D15" s="6">
        <f t="shared" si="0"/>
        <v>12187.5</v>
      </c>
      <c r="E15">
        <v>30</v>
      </c>
    </row>
    <row r="16" spans="1:5" x14ac:dyDescent="0.45">
      <c r="A16">
        <v>2037</v>
      </c>
      <c r="B16" s="6">
        <v>47.550000000000004</v>
      </c>
      <c r="C16" s="6">
        <v>796250</v>
      </c>
      <c r="D16" s="6">
        <f t="shared" si="0"/>
        <v>11943.75</v>
      </c>
      <c r="E16">
        <v>30</v>
      </c>
    </row>
    <row r="17" spans="1:5" x14ac:dyDescent="0.45">
      <c r="A17">
        <v>2038</v>
      </c>
      <c r="B17" s="6">
        <v>47.2</v>
      </c>
      <c r="C17" s="6">
        <v>780000</v>
      </c>
      <c r="D17" s="6">
        <f t="shared" si="0"/>
        <v>11700</v>
      </c>
      <c r="E17">
        <v>30</v>
      </c>
    </row>
    <row r="18" spans="1:5" x14ac:dyDescent="0.45">
      <c r="A18">
        <v>2039</v>
      </c>
      <c r="B18" s="6">
        <v>46.85</v>
      </c>
      <c r="C18" s="6">
        <v>763750</v>
      </c>
      <c r="D18" s="6">
        <f t="shared" si="0"/>
        <v>11456.25</v>
      </c>
      <c r="E18">
        <v>30</v>
      </c>
    </row>
    <row r="19" spans="1:5" x14ac:dyDescent="0.45">
      <c r="A19">
        <v>2040</v>
      </c>
      <c r="B19" s="6">
        <v>46.5</v>
      </c>
      <c r="C19" s="6">
        <v>747500</v>
      </c>
      <c r="D19" s="6">
        <f t="shared" si="0"/>
        <v>11212.5</v>
      </c>
      <c r="E19">
        <v>30</v>
      </c>
    </row>
    <row r="20" spans="1:5" x14ac:dyDescent="0.45">
      <c r="A20">
        <v>2041</v>
      </c>
      <c r="B20" s="6">
        <v>46.150000000000006</v>
      </c>
      <c r="C20" s="6">
        <v>731250</v>
      </c>
      <c r="D20" s="6">
        <f t="shared" si="0"/>
        <v>10968.75</v>
      </c>
      <c r="E20">
        <v>30</v>
      </c>
    </row>
    <row r="21" spans="1:5" x14ac:dyDescent="0.45">
      <c r="A21">
        <v>2042</v>
      </c>
      <c r="B21" s="6">
        <v>45.800000000000004</v>
      </c>
      <c r="C21" s="6">
        <v>715000</v>
      </c>
      <c r="D21" s="6">
        <f t="shared" si="0"/>
        <v>10725</v>
      </c>
      <c r="E21">
        <v>30</v>
      </c>
    </row>
    <row r="22" spans="1:5" x14ac:dyDescent="0.45">
      <c r="A22">
        <v>2043</v>
      </c>
      <c r="B22" s="6">
        <v>45.45</v>
      </c>
      <c r="C22" s="6">
        <v>698750</v>
      </c>
      <c r="D22" s="6">
        <f t="shared" si="0"/>
        <v>10481.25</v>
      </c>
      <c r="E22">
        <v>30</v>
      </c>
    </row>
    <row r="23" spans="1:5" x14ac:dyDescent="0.45">
      <c r="A23">
        <v>2044</v>
      </c>
      <c r="B23" s="6">
        <v>45.1</v>
      </c>
      <c r="C23" s="6">
        <v>682500</v>
      </c>
      <c r="D23" s="6">
        <f t="shared" si="0"/>
        <v>10237.5</v>
      </c>
      <c r="E23">
        <v>30</v>
      </c>
    </row>
    <row r="24" spans="1:5" x14ac:dyDescent="0.45">
      <c r="A24">
        <v>2045</v>
      </c>
      <c r="B24" s="6">
        <v>44.75</v>
      </c>
      <c r="C24" s="6">
        <v>666250</v>
      </c>
      <c r="D24" s="6">
        <f t="shared" si="0"/>
        <v>9993.75</v>
      </c>
      <c r="E24">
        <v>30</v>
      </c>
    </row>
    <row r="25" spans="1:5" x14ac:dyDescent="0.45">
      <c r="A25">
        <v>2046</v>
      </c>
      <c r="B25" s="6">
        <v>44.400000000000006</v>
      </c>
      <c r="C25" s="6">
        <v>650000</v>
      </c>
      <c r="D25" s="6">
        <f t="shared" si="0"/>
        <v>9750</v>
      </c>
      <c r="E25">
        <v>30</v>
      </c>
    </row>
    <row r="26" spans="1:5" x14ac:dyDescent="0.45">
      <c r="A26">
        <v>2047</v>
      </c>
      <c r="B26" s="6">
        <v>44.050000000000004</v>
      </c>
      <c r="C26" s="6">
        <v>633750</v>
      </c>
      <c r="D26" s="6">
        <f t="shared" si="0"/>
        <v>9506.25</v>
      </c>
      <c r="E26">
        <v>30</v>
      </c>
    </row>
    <row r="27" spans="1:5" x14ac:dyDescent="0.45">
      <c r="A27">
        <v>2048</v>
      </c>
      <c r="B27" s="6">
        <v>43.7</v>
      </c>
      <c r="C27" s="6">
        <v>617500</v>
      </c>
      <c r="D27" s="6">
        <f t="shared" si="0"/>
        <v>9262.5</v>
      </c>
      <c r="E27">
        <v>30</v>
      </c>
    </row>
    <row r="28" spans="1:5" x14ac:dyDescent="0.45">
      <c r="A28">
        <v>2049</v>
      </c>
      <c r="B28" s="6">
        <v>43.35</v>
      </c>
      <c r="C28" s="6">
        <v>601250</v>
      </c>
      <c r="D28" s="6">
        <f t="shared" si="0"/>
        <v>9018.75</v>
      </c>
      <c r="E28">
        <v>30</v>
      </c>
    </row>
    <row r="29" spans="1:5" x14ac:dyDescent="0.45">
      <c r="A29">
        <v>2050</v>
      </c>
      <c r="B29" s="6">
        <v>43</v>
      </c>
      <c r="C29" s="6">
        <v>585000</v>
      </c>
      <c r="D29" s="6">
        <f t="shared" si="0"/>
        <v>8775</v>
      </c>
      <c r="E29">
        <v>30</v>
      </c>
    </row>
    <row r="30" spans="1:5" x14ac:dyDescent="0.45">
      <c r="A30" t="s">
        <v>15</v>
      </c>
      <c r="B30" t="s">
        <v>98</v>
      </c>
      <c r="C30" t="s">
        <v>101</v>
      </c>
      <c r="D30" t="s">
        <v>103</v>
      </c>
      <c r="E30" t="s">
        <v>12</v>
      </c>
    </row>
    <row r="31" spans="1:5" x14ac:dyDescent="0.45">
      <c r="A31" t="s">
        <v>18</v>
      </c>
      <c r="B31" t="s">
        <v>95</v>
      </c>
      <c r="C31" s="25" t="s">
        <v>102</v>
      </c>
      <c r="D31" s="25" t="s">
        <v>102</v>
      </c>
    </row>
    <row r="32" spans="1:5" x14ac:dyDescent="0.45">
      <c r="A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exclude_learningrate</vt:lpstr>
      <vt:lpstr>capacity</vt:lpstr>
      <vt:lpstr>generation</vt:lpstr>
      <vt:lpstr>cf</vt:lpstr>
      <vt:lpstr>degradation</vt:lpstr>
      <vt:lpstr>fuelemission</vt:lpstr>
      <vt:lpstr>capex</vt:lpstr>
      <vt:lpstr>opex</vt:lpstr>
      <vt:lpstr>fuelcost</vt:lpstr>
      <vt:lpstr>landcost</vt:lpstr>
      <vt:lpstr>exclude_powerdensity</vt:lpstr>
      <vt:lpstr>lifespan</vt:lpstr>
      <vt:lpstr>exclude_altfuelgeneration</vt:lpstr>
      <vt:lpstr>exclude_altfuelquant</vt:lpstr>
      <vt:lpstr>altfuelcost</vt:lpstr>
      <vt:lpstr>assumption</vt:lpstr>
      <vt:lpstr>exclude_histtotalcost</vt:lpstr>
      <vt:lpstr>exclude_histfuelcost</vt:lpstr>
      <vt:lpstr>exclude_h2cost</vt:lpstr>
      <vt:lpstr>electrolyser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2024-10-24T07:27:26Z</dcterms:created>
  <dcterms:modified xsi:type="dcterms:W3CDTF">2024-11-25T22:37:32Z</dcterms:modified>
</cp:coreProperties>
</file>