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yun/github/levelisedcost/data/"/>
    </mc:Choice>
  </mc:AlternateContent>
  <xr:revisionPtr revIDLastSave="0" documentId="13_ncr:1_{EF89531D-12A1-454D-8D27-BA4530282D9B}" xr6:coauthVersionLast="47" xr6:coauthVersionMax="47" xr10:uidLastSave="{00000000-0000-0000-0000-000000000000}"/>
  <bookViews>
    <workbookView xWindow="0" yWindow="500" windowWidth="29020" windowHeight="17500" activeTab="5" xr2:uid="{438D528E-DAB1-4AB1-A3D8-DFFC1F928AB0}"/>
  </bookViews>
  <sheets>
    <sheet name="capacity" sheetId="2" r:id="rId1"/>
    <sheet name="generation" sheetId="7" r:id="rId2"/>
    <sheet name="cf" sheetId="6" r:id="rId3"/>
    <sheet name="degradation" sheetId="24" r:id="rId4"/>
    <sheet name="fuelemission" sheetId="9" r:id="rId5"/>
    <sheet name="capex" sheetId="13" r:id="rId6"/>
    <sheet name="opex" sheetId="14" r:id="rId7"/>
    <sheet name="fuelcost" sheetId="16" r:id="rId8"/>
    <sheet name="landcost" sheetId="22" r:id="rId9"/>
    <sheet name="exclude_powerdensity" sheetId="25" r:id="rId10"/>
    <sheet name="lifespan" sheetId="23" r:id="rId11"/>
    <sheet name="economic_lifespan" sheetId="27" r:id="rId12"/>
    <sheet name="exclude_altfuelgeneration" sheetId="17" r:id="rId13"/>
    <sheet name="exclude_altfuelquant" sheetId="18" r:id="rId14"/>
    <sheet name="altfuelcost" sheetId="19" r:id="rId15"/>
    <sheet name="assumption" sheetId="11" r:id="rId16"/>
    <sheet name="exclude_histtotalcost" sheetId="10" r:id="rId17"/>
    <sheet name="exclude_histfuelcost" sheetId="12" r:id="rId18"/>
    <sheet name="exclude_h2cost" sheetId="20" r:id="rId19"/>
    <sheet name="electrolyser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27" l="1"/>
  <c r="N29" i="27"/>
  <c r="O28" i="27"/>
  <c r="N28" i="27"/>
  <c r="O27" i="27"/>
  <c r="N27" i="27"/>
  <c r="O26" i="27"/>
  <c r="N26" i="27"/>
  <c r="O25" i="27"/>
  <c r="N25" i="27"/>
  <c r="O24" i="27"/>
  <c r="N24" i="27"/>
  <c r="O23" i="27"/>
  <c r="N23" i="27"/>
  <c r="O22" i="27"/>
  <c r="N22" i="27"/>
  <c r="O21" i="27"/>
  <c r="N21" i="27"/>
  <c r="O20" i="27"/>
  <c r="N20" i="27"/>
  <c r="O19" i="27"/>
  <c r="N19" i="27"/>
  <c r="O18" i="27"/>
  <c r="N18" i="27"/>
  <c r="O17" i="27"/>
  <c r="N17" i="27"/>
  <c r="O16" i="27"/>
  <c r="N16" i="27"/>
  <c r="O15" i="27"/>
  <c r="N15" i="27"/>
  <c r="O14" i="27"/>
  <c r="N14" i="27"/>
  <c r="O13" i="27"/>
  <c r="N13" i="27"/>
  <c r="O12" i="27"/>
  <c r="N12" i="27"/>
  <c r="O11" i="27"/>
  <c r="N11" i="27"/>
  <c r="O10" i="27"/>
  <c r="N10" i="27"/>
  <c r="O9" i="27"/>
  <c r="N9" i="27"/>
  <c r="O8" i="27"/>
  <c r="N8" i="27"/>
  <c r="O7" i="27"/>
  <c r="N7" i="27"/>
  <c r="O6" i="27"/>
  <c r="N6" i="27"/>
  <c r="O5" i="27"/>
  <c r="N5" i="27"/>
  <c r="O4" i="27"/>
  <c r="N4" i="27"/>
  <c r="O3" i="27"/>
  <c r="N3" i="27"/>
  <c r="O2" i="27"/>
  <c r="N2" i="27"/>
  <c r="H2" i="14"/>
  <c r="G2" i="14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G19" i="2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18" i="2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G17" i="2"/>
  <c r="H16" i="2"/>
  <c r="G16" i="2"/>
  <c r="H29" i="6" a="1"/>
  <c r="H29" i="6"/>
  <c r="H28" i="6" a="1"/>
  <c r="H28" i="6"/>
  <c r="H27" i="6" a="1"/>
  <c r="H27" i="6"/>
  <c r="H26" i="6" a="1"/>
  <c r="H26" i="6" s="1"/>
  <c r="H25" i="6" a="1"/>
  <c r="H25" i="6" s="1"/>
  <c r="H24" i="6" a="1"/>
  <c r="H24" i="6"/>
  <c r="H23" i="6" a="1"/>
  <c r="H23" i="6" s="1"/>
  <c r="H22" i="6" a="1"/>
  <c r="H22" i="6" s="1"/>
  <c r="H21" i="6" a="1"/>
  <c r="H21" i="6"/>
  <c r="H20" i="6" a="1"/>
  <c r="H20" i="6"/>
  <c r="H19" i="6" a="1"/>
  <c r="H19" i="6"/>
  <c r="H18" i="6" a="1"/>
  <c r="H18" i="6" s="1"/>
  <c r="H17" i="6" a="1"/>
  <c r="H17" i="6"/>
  <c r="H16" i="6" a="1"/>
  <c r="H16" i="6" s="1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7" i="7"/>
  <c r="O16" i="7"/>
  <c r="N17" i="7"/>
  <c r="N16" i="7"/>
  <c r="G16" i="7"/>
  <c r="E7" i="19"/>
  <c r="D7" i="19"/>
  <c r="E6" i="19"/>
  <c r="E5" i="19" s="1"/>
  <c r="D6" i="19"/>
  <c r="D5" i="19" s="1"/>
  <c r="E8" i="19"/>
  <c r="D8" i="19"/>
  <c r="C16" i="6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O29" i="16"/>
  <c r="N29" i="16"/>
  <c r="O28" i="16"/>
  <c r="N28" i="16"/>
  <c r="O27" i="16"/>
  <c r="N27" i="16"/>
  <c r="O26" i="16"/>
  <c r="N26" i="16"/>
  <c r="O25" i="16"/>
  <c r="N25" i="16"/>
  <c r="O24" i="16"/>
  <c r="N24" i="16"/>
  <c r="O23" i="16"/>
  <c r="N23" i="16"/>
  <c r="O22" i="16"/>
  <c r="N22" i="16"/>
  <c r="O21" i="16"/>
  <c r="N21" i="16"/>
  <c r="O20" i="16"/>
  <c r="N20" i="16"/>
  <c r="O19" i="16"/>
  <c r="N19" i="16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E29" i="19"/>
  <c r="D29" i="19"/>
  <c r="E28" i="19"/>
  <c r="D28" i="19"/>
  <c r="E27" i="19"/>
  <c r="D27" i="19"/>
  <c r="E26" i="19"/>
  <c r="D26" i="19"/>
  <c r="E25" i="19"/>
  <c r="D25" i="19"/>
  <c r="E24" i="19"/>
  <c r="D24" i="19"/>
  <c r="E23" i="19"/>
  <c r="D23" i="19"/>
  <c r="E22" i="19"/>
  <c r="D22" i="19"/>
  <c r="E21" i="19"/>
  <c r="D21" i="19"/>
  <c r="E20" i="19"/>
  <c r="D20" i="19"/>
  <c r="E19" i="19"/>
  <c r="D19" i="19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E11" i="19"/>
  <c r="D11" i="19"/>
  <c r="E10" i="19"/>
  <c r="D10" i="19"/>
  <c r="E9" i="19"/>
  <c r="D9" i="19"/>
  <c r="O29" i="23"/>
  <c r="N29" i="23"/>
  <c r="O28" i="23"/>
  <c r="N28" i="23"/>
  <c r="O27" i="23"/>
  <c r="N27" i="23"/>
  <c r="O26" i="23"/>
  <c r="N26" i="23"/>
  <c r="O25" i="23"/>
  <c r="N25" i="23"/>
  <c r="O24" i="23"/>
  <c r="N24" i="23"/>
  <c r="O23" i="23"/>
  <c r="N23" i="23"/>
  <c r="O22" i="23"/>
  <c r="N22" i="23"/>
  <c r="O21" i="23"/>
  <c r="N21" i="23"/>
  <c r="O20" i="23"/>
  <c r="N2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N11" i="23"/>
  <c r="O10" i="23"/>
  <c r="N10" i="23"/>
  <c r="O9" i="23"/>
  <c r="N9" i="23"/>
  <c r="O8" i="23"/>
  <c r="N8" i="23"/>
  <c r="O7" i="23"/>
  <c r="N7" i="23"/>
  <c r="O6" i="23"/>
  <c r="N6" i="23"/>
  <c r="O5" i="23"/>
  <c r="N5" i="23"/>
  <c r="O4" i="23"/>
  <c r="N4" i="23"/>
  <c r="O3" i="23"/>
  <c r="N3" i="23"/>
  <c r="O2" i="23"/>
  <c r="N2" i="23"/>
  <c r="O29" i="25"/>
  <c r="N29" i="25"/>
  <c r="O28" i="25"/>
  <c r="N28" i="25"/>
  <c r="O27" i="25"/>
  <c r="N27" i="25"/>
  <c r="O26" i="25"/>
  <c r="N26" i="25"/>
  <c r="O25" i="25"/>
  <c r="N25" i="25"/>
  <c r="O24" i="25"/>
  <c r="N24" i="25"/>
  <c r="O23" i="25"/>
  <c r="N23" i="25"/>
  <c r="O22" i="25"/>
  <c r="N22" i="25"/>
  <c r="O21" i="25"/>
  <c r="N21" i="25"/>
  <c r="O20" i="25"/>
  <c r="N20" i="25"/>
  <c r="O19" i="25"/>
  <c r="N19" i="25"/>
  <c r="O18" i="25"/>
  <c r="N18" i="25"/>
  <c r="O17" i="25"/>
  <c r="N17" i="25"/>
  <c r="O16" i="25"/>
  <c r="N16" i="25"/>
  <c r="O15" i="25"/>
  <c r="N15" i="25"/>
  <c r="O14" i="25"/>
  <c r="N14" i="25"/>
  <c r="O13" i="25"/>
  <c r="N13" i="25"/>
  <c r="O12" i="25"/>
  <c r="N12" i="25"/>
  <c r="O11" i="25"/>
  <c r="N11" i="25"/>
  <c r="O10" i="25"/>
  <c r="N10" i="25"/>
  <c r="O9" i="25"/>
  <c r="N9" i="25"/>
  <c r="O8" i="25"/>
  <c r="N8" i="25"/>
  <c r="O7" i="25"/>
  <c r="N7" i="25"/>
  <c r="O6" i="25"/>
  <c r="N6" i="25"/>
  <c r="O5" i="25"/>
  <c r="N5" i="25"/>
  <c r="O4" i="25"/>
  <c r="N4" i="25"/>
  <c r="O3" i="25"/>
  <c r="N3" i="25"/>
  <c r="O2" i="25"/>
  <c r="N2" i="25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N2" i="22"/>
  <c r="O29" i="14"/>
  <c r="N29" i="14"/>
  <c r="O28" i="14"/>
  <c r="N28" i="14"/>
  <c r="O27" i="14"/>
  <c r="N27" i="14"/>
  <c r="O26" i="14"/>
  <c r="N26" i="14"/>
  <c r="O25" i="14"/>
  <c r="N25" i="14"/>
  <c r="O24" i="14"/>
  <c r="N24" i="14"/>
  <c r="O23" i="14"/>
  <c r="N23" i="14"/>
  <c r="O22" i="14"/>
  <c r="N22" i="14"/>
  <c r="O21" i="14"/>
  <c r="N21" i="14"/>
  <c r="O20" i="14"/>
  <c r="N20" i="14"/>
  <c r="O19" i="14"/>
  <c r="N19" i="14"/>
  <c r="O18" i="14"/>
  <c r="N18" i="14"/>
  <c r="O17" i="14"/>
  <c r="N17" i="14"/>
  <c r="O16" i="14"/>
  <c r="N16" i="14"/>
  <c r="O15" i="14"/>
  <c r="N15" i="14"/>
  <c r="O14" i="14"/>
  <c r="N14" i="14"/>
  <c r="O13" i="14"/>
  <c r="N13" i="14"/>
  <c r="O12" i="14"/>
  <c r="N12" i="14"/>
  <c r="O11" i="14"/>
  <c r="N11" i="14"/>
  <c r="O10" i="14"/>
  <c r="N10" i="14"/>
  <c r="O9" i="14"/>
  <c r="N9" i="14"/>
  <c r="O8" i="14"/>
  <c r="N8" i="14"/>
  <c r="O7" i="14"/>
  <c r="N7" i="14"/>
  <c r="O6" i="14"/>
  <c r="N6" i="14"/>
  <c r="O5" i="14"/>
  <c r="N5" i="14"/>
  <c r="O4" i="14"/>
  <c r="N4" i="14"/>
  <c r="O3" i="14"/>
  <c r="N3" i="14"/>
  <c r="O2" i="14"/>
  <c r="N2" i="14"/>
  <c r="O29" i="13"/>
  <c r="N29" i="13"/>
  <c r="O28" i="13"/>
  <c r="N28" i="13"/>
  <c r="O27" i="13"/>
  <c r="N27" i="13"/>
  <c r="O26" i="13"/>
  <c r="N26" i="13"/>
  <c r="O25" i="13"/>
  <c r="N25" i="13"/>
  <c r="O24" i="13"/>
  <c r="N24" i="13"/>
  <c r="O23" i="13"/>
  <c r="N2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O16" i="13"/>
  <c r="N16" i="13"/>
  <c r="O15" i="13"/>
  <c r="N15" i="13"/>
  <c r="O14" i="13"/>
  <c r="N14" i="13"/>
  <c r="O13" i="13"/>
  <c r="N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N2" i="13"/>
  <c r="O2" i="13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C15" i="7"/>
  <c r="D15" i="7"/>
  <c r="D14" i="7"/>
  <c r="D13" i="7"/>
  <c r="D12" i="7"/>
  <c r="D11" i="7"/>
  <c r="D9" i="7"/>
  <c r="D10" i="7"/>
  <c r="C14" i="7"/>
  <c r="C13" i="7"/>
  <c r="C12" i="7"/>
  <c r="C11" i="7"/>
  <c r="C10" i="7"/>
  <c r="C9" i="7"/>
  <c r="O14" i="6"/>
  <c r="N14" i="6"/>
  <c r="O13" i="6"/>
  <c r="N13" i="6"/>
  <c r="O12" i="6"/>
  <c r="N12" i="6"/>
  <c r="O11" i="6"/>
  <c r="N11" i="6"/>
  <c r="O10" i="6"/>
  <c r="N10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H18" i="13"/>
  <c r="H19" i="13" s="1"/>
  <c r="H17" i="13"/>
  <c r="H16" i="13"/>
  <c r="G17" i="13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16" i="13"/>
  <c r="J17" i="13"/>
  <c r="J16" i="13"/>
  <c r="B19" i="6"/>
  <c r="B18" i="6"/>
  <c r="B17" i="6"/>
  <c r="B16" i="6"/>
  <c r="F29" i="7"/>
  <c r="F29" i="6" s="1"/>
  <c r="E29" i="7"/>
  <c r="F28" i="7"/>
  <c r="E28" i="7"/>
  <c r="F27" i="7"/>
  <c r="E27" i="7"/>
  <c r="F26" i="7"/>
  <c r="F26" i="6" s="1"/>
  <c r="E26" i="7"/>
  <c r="E26" i="6" s="1"/>
  <c r="F25" i="7"/>
  <c r="E25" i="7"/>
  <c r="F24" i="7"/>
  <c r="F24" i="6" s="1"/>
  <c r="E24" i="7"/>
  <c r="E24" i="6" s="1"/>
  <c r="F23" i="7"/>
  <c r="E23" i="7"/>
  <c r="F22" i="7"/>
  <c r="E22" i="7"/>
  <c r="F21" i="7"/>
  <c r="F21" i="6" s="1"/>
  <c r="E21" i="7"/>
  <c r="E21" i="6" s="1"/>
  <c r="F20" i="7"/>
  <c r="F20" i="6" s="1"/>
  <c r="E20" i="7"/>
  <c r="E20" i="6" s="1"/>
  <c r="F19" i="7"/>
  <c r="F19" i="6" s="1"/>
  <c r="E19" i="7"/>
  <c r="E19" i="6" s="1"/>
  <c r="F18" i="7"/>
  <c r="E18" i="7"/>
  <c r="F17" i="7"/>
  <c r="E17" i="7"/>
  <c r="F16" i="7"/>
  <c r="E16" i="7"/>
  <c r="B16" i="13" a="1"/>
  <c r="B16" i="13" s="1"/>
  <c r="C16" i="13" a="1"/>
  <c r="C16" i="13"/>
  <c r="D16" i="13" a="1"/>
  <c r="D16" i="13"/>
  <c r="F16" i="13"/>
  <c r="I16" i="13"/>
  <c r="E16" i="13" s="1"/>
  <c r="K16" i="13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L16" i="13"/>
  <c r="M16" i="13"/>
  <c r="B17" i="13" a="1"/>
  <c r="B17" i="13"/>
  <c r="C17" i="13" a="1"/>
  <c r="C17" i="13"/>
  <c r="M17" i="13" s="1"/>
  <c r="D17" i="13" a="1"/>
  <c r="D17" i="13"/>
  <c r="L17" i="13" s="1"/>
  <c r="F17" i="13"/>
  <c r="I17" i="13"/>
  <c r="I18" i="13" s="1"/>
  <c r="B18" i="13" a="1"/>
  <c r="B18" i="13"/>
  <c r="C18" i="13" a="1"/>
  <c r="C18" i="13"/>
  <c r="D18" i="13" a="1"/>
  <c r="D18" i="13" s="1"/>
  <c r="M18" i="13"/>
  <c r="B19" i="13" a="1"/>
  <c r="B19" i="13" s="1"/>
  <c r="C19" i="13" a="1"/>
  <c r="C19" i="13" s="1"/>
  <c r="M19" i="13" s="1"/>
  <c r="D19" i="13" a="1"/>
  <c r="D19" i="13" s="1"/>
  <c r="B20" i="13" a="1"/>
  <c r="B20" i="13"/>
  <c r="C20" i="13" a="1"/>
  <c r="C20" i="13"/>
  <c r="D20" i="13" a="1"/>
  <c r="D20" i="13"/>
  <c r="F20" i="13"/>
  <c r="L20" i="13"/>
  <c r="M20" i="13"/>
  <c r="B21" i="13" a="1"/>
  <c r="B21" i="13" s="1"/>
  <c r="C21" i="13" a="1"/>
  <c r="C21" i="13"/>
  <c r="D21" i="13" a="1"/>
  <c r="D21" i="13"/>
  <c r="F21" i="13"/>
  <c r="L21" i="13"/>
  <c r="M21" i="13"/>
  <c r="B22" i="13" a="1"/>
  <c r="B22" i="13"/>
  <c r="C22" i="13" a="1"/>
  <c r="C22" i="13"/>
  <c r="M22" i="13" s="1"/>
  <c r="D22" i="13" a="1"/>
  <c r="D22" i="13"/>
  <c r="L22" i="13" s="1"/>
  <c r="F22" i="13"/>
  <c r="B23" i="13" a="1"/>
  <c r="B23" i="13"/>
  <c r="C23" i="13" a="1"/>
  <c r="C23" i="13"/>
  <c r="D23" i="13" a="1"/>
  <c r="D23" i="13"/>
  <c r="F23" i="13"/>
  <c r="L23" i="13"/>
  <c r="M23" i="13"/>
  <c r="B24" i="13" a="1"/>
  <c r="B24" i="13"/>
  <c r="C24" i="13" a="1"/>
  <c r="C24" i="13"/>
  <c r="M24" i="13" s="1"/>
  <c r="D24" i="13" a="1"/>
  <c r="D24" i="13"/>
  <c r="F24" i="13" s="1"/>
  <c r="B25" i="13" a="1"/>
  <c r="B25" i="13"/>
  <c r="C25" i="13" a="1"/>
  <c r="C25" i="13"/>
  <c r="D25" i="13" a="1"/>
  <c r="D25" i="13"/>
  <c r="F25" i="13"/>
  <c r="L25" i="13"/>
  <c r="M25" i="13"/>
  <c r="B26" i="13" a="1"/>
  <c r="B26" i="13"/>
  <c r="C26" i="13" a="1"/>
  <c r="C26" i="13" s="1"/>
  <c r="M26" i="13" s="1"/>
  <c r="D26" i="13" a="1"/>
  <c r="D26" i="13"/>
  <c r="F26" i="13"/>
  <c r="L26" i="13"/>
  <c r="B27" i="13" a="1"/>
  <c r="B27" i="13"/>
  <c r="C27" i="13" a="1"/>
  <c r="C27" i="13"/>
  <c r="M27" i="13" s="1"/>
  <c r="D27" i="13" a="1"/>
  <c r="D27" i="13"/>
  <c r="L27" i="13" s="1"/>
  <c r="F27" i="13"/>
  <c r="B28" i="13" a="1"/>
  <c r="B28" i="13"/>
  <c r="C28" i="13" a="1"/>
  <c r="C28" i="13"/>
  <c r="D28" i="13" a="1"/>
  <c r="D28" i="13"/>
  <c r="F28" i="13"/>
  <c r="L28" i="13"/>
  <c r="M28" i="13"/>
  <c r="B29" i="13" a="1"/>
  <c r="B29" i="13"/>
  <c r="C29" i="13" a="1"/>
  <c r="C29" i="13"/>
  <c r="M29" i="13" s="1"/>
  <c r="D29" i="13" a="1"/>
  <c r="D29" i="13"/>
  <c r="F29" i="13" s="1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M28" i="6"/>
  <c r="L28" i="6"/>
  <c r="K28" i="6"/>
  <c r="J28" i="6"/>
  <c r="I28" i="6"/>
  <c r="F28" i="6"/>
  <c r="E28" i="6"/>
  <c r="B28" i="6"/>
  <c r="M27" i="6"/>
  <c r="L27" i="6"/>
  <c r="K27" i="6"/>
  <c r="J27" i="6"/>
  <c r="I27" i="6"/>
  <c r="F27" i="6"/>
  <c r="E27" i="6"/>
  <c r="B27" i="6"/>
  <c r="M26" i="6"/>
  <c r="L26" i="6"/>
  <c r="K26" i="6"/>
  <c r="J26" i="6"/>
  <c r="I26" i="6"/>
  <c r="B26" i="6"/>
  <c r="M25" i="6"/>
  <c r="L25" i="6"/>
  <c r="K25" i="6"/>
  <c r="J25" i="6"/>
  <c r="I25" i="6"/>
  <c r="F25" i="6"/>
  <c r="E25" i="6"/>
  <c r="B25" i="6"/>
  <c r="M24" i="6"/>
  <c r="L24" i="6"/>
  <c r="K24" i="6"/>
  <c r="J24" i="6"/>
  <c r="I24" i="6"/>
  <c r="B24" i="6"/>
  <c r="M23" i="6"/>
  <c r="L23" i="6"/>
  <c r="K23" i="6"/>
  <c r="J23" i="6"/>
  <c r="I23" i="6"/>
  <c r="F23" i="6"/>
  <c r="E23" i="6"/>
  <c r="B23" i="6"/>
  <c r="M22" i="6"/>
  <c r="L22" i="6"/>
  <c r="K22" i="6"/>
  <c r="J22" i="6"/>
  <c r="I22" i="6"/>
  <c r="F22" i="6"/>
  <c r="E22" i="6"/>
  <c r="B22" i="6"/>
  <c r="M21" i="6"/>
  <c r="L21" i="6"/>
  <c r="K21" i="6"/>
  <c r="J21" i="6"/>
  <c r="I21" i="6"/>
  <c r="B21" i="6"/>
  <c r="M20" i="6"/>
  <c r="L20" i="6"/>
  <c r="K20" i="6"/>
  <c r="J20" i="6"/>
  <c r="I20" i="6"/>
  <c r="B20" i="6"/>
  <c r="M19" i="6"/>
  <c r="L19" i="6"/>
  <c r="K19" i="6"/>
  <c r="J19" i="6"/>
  <c r="I19" i="6"/>
  <c r="M18" i="6"/>
  <c r="L18" i="6"/>
  <c r="K18" i="6"/>
  <c r="J18" i="6"/>
  <c r="I18" i="6"/>
  <c r="F18" i="6"/>
  <c r="E18" i="6"/>
  <c r="M17" i="6"/>
  <c r="L17" i="6"/>
  <c r="K17" i="6"/>
  <c r="J17" i="6"/>
  <c r="I17" i="6"/>
  <c r="F17" i="6"/>
  <c r="E17" i="6"/>
  <c r="M16" i="6"/>
  <c r="L16" i="6"/>
  <c r="K16" i="6"/>
  <c r="J16" i="6"/>
  <c r="I16" i="6"/>
  <c r="F16" i="6"/>
  <c r="E16" i="6"/>
  <c r="M29" i="6"/>
  <c r="L29" i="6"/>
  <c r="K29" i="6"/>
  <c r="J29" i="6"/>
  <c r="I29" i="6"/>
  <c r="E29" i="6"/>
  <c r="B29" i="6"/>
  <c r="M29" i="9"/>
  <c r="L29" i="9"/>
  <c r="K29" i="9"/>
  <c r="F29" i="9"/>
  <c r="M28" i="9"/>
  <c r="L28" i="9"/>
  <c r="K28" i="9"/>
  <c r="F28" i="9"/>
  <c r="M27" i="9"/>
  <c r="L27" i="9"/>
  <c r="K27" i="9"/>
  <c r="F27" i="9"/>
  <c r="M26" i="9"/>
  <c r="L26" i="9"/>
  <c r="K26" i="9"/>
  <c r="F26" i="9"/>
  <c r="M25" i="9"/>
  <c r="L25" i="9"/>
  <c r="K25" i="9"/>
  <c r="F25" i="9"/>
  <c r="M24" i="9"/>
  <c r="L24" i="9"/>
  <c r="K24" i="9"/>
  <c r="F24" i="9"/>
  <c r="M23" i="9"/>
  <c r="L23" i="9"/>
  <c r="K23" i="9"/>
  <c r="F23" i="9"/>
  <c r="M22" i="9"/>
  <c r="L22" i="9"/>
  <c r="K22" i="9"/>
  <c r="F22" i="9"/>
  <c r="M21" i="9"/>
  <c r="L21" i="9"/>
  <c r="K21" i="9"/>
  <c r="F21" i="9"/>
  <c r="M20" i="9"/>
  <c r="L20" i="9"/>
  <c r="K20" i="9"/>
  <c r="F20" i="9"/>
  <c r="M19" i="9"/>
  <c r="L19" i="9"/>
  <c r="K19" i="9"/>
  <c r="F19" i="9"/>
  <c r="M18" i="9"/>
  <c r="L18" i="9"/>
  <c r="K18" i="9"/>
  <c r="F18" i="9"/>
  <c r="M17" i="9"/>
  <c r="L17" i="9"/>
  <c r="K17" i="9"/>
  <c r="F17" i="9"/>
  <c r="M16" i="9"/>
  <c r="L16" i="9"/>
  <c r="K16" i="9"/>
  <c r="F16" i="9"/>
  <c r="M29" i="22"/>
  <c r="L29" i="22"/>
  <c r="K29" i="22"/>
  <c r="I29" i="22"/>
  <c r="F29" i="22"/>
  <c r="D29" i="22"/>
  <c r="C29" i="22"/>
  <c r="B29" i="22"/>
  <c r="M28" i="22"/>
  <c r="L28" i="22"/>
  <c r="K28" i="22"/>
  <c r="I28" i="22"/>
  <c r="F28" i="22"/>
  <c r="D28" i="22"/>
  <c r="C28" i="22"/>
  <c r="B28" i="22"/>
  <c r="M27" i="22"/>
  <c r="L27" i="22"/>
  <c r="K27" i="22"/>
  <c r="I27" i="22"/>
  <c r="F27" i="22"/>
  <c r="D27" i="22"/>
  <c r="C27" i="22"/>
  <c r="B27" i="22"/>
  <c r="M26" i="22"/>
  <c r="L26" i="22"/>
  <c r="K26" i="22"/>
  <c r="I26" i="22"/>
  <c r="F26" i="22"/>
  <c r="D26" i="22"/>
  <c r="C26" i="22"/>
  <c r="B26" i="22"/>
  <c r="M25" i="22"/>
  <c r="L25" i="22"/>
  <c r="K25" i="22"/>
  <c r="I25" i="22"/>
  <c r="F25" i="22"/>
  <c r="D25" i="22"/>
  <c r="C25" i="22"/>
  <c r="B25" i="22"/>
  <c r="M24" i="22"/>
  <c r="L24" i="22"/>
  <c r="K24" i="22"/>
  <c r="I24" i="22"/>
  <c r="F24" i="22"/>
  <c r="D24" i="22"/>
  <c r="C24" i="22"/>
  <c r="B24" i="22"/>
  <c r="M23" i="22"/>
  <c r="L23" i="22"/>
  <c r="K23" i="22"/>
  <c r="I23" i="22"/>
  <c r="F23" i="22"/>
  <c r="D23" i="22"/>
  <c r="C23" i="22"/>
  <c r="B23" i="22"/>
  <c r="M22" i="22"/>
  <c r="L22" i="22"/>
  <c r="K22" i="22"/>
  <c r="I22" i="22"/>
  <c r="F22" i="22"/>
  <c r="D22" i="22"/>
  <c r="C22" i="22"/>
  <c r="B22" i="22"/>
  <c r="M21" i="22"/>
  <c r="L21" i="22"/>
  <c r="K21" i="22"/>
  <c r="I21" i="22"/>
  <c r="F21" i="22"/>
  <c r="D21" i="22"/>
  <c r="C21" i="22"/>
  <c r="B21" i="22"/>
  <c r="M20" i="22"/>
  <c r="L20" i="22"/>
  <c r="K20" i="22"/>
  <c r="I20" i="22"/>
  <c r="F20" i="22"/>
  <c r="D20" i="22"/>
  <c r="C20" i="22"/>
  <c r="B20" i="22"/>
  <c r="M19" i="22"/>
  <c r="L19" i="22"/>
  <c r="K19" i="22"/>
  <c r="I19" i="22"/>
  <c r="F19" i="22"/>
  <c r="D19" i="22"/>
  <c r="C19" i="22"/>
  <c r="B19" i="22"/>
  <c r="M18" i="22"/>
  <c r="L18" i="22"/>
  <c r="K18" i="22"/>
  <c r="I18" i="22"/>
  <c r="F18" i="22"/>
  <c r="D18" i="22"/>
  <c r="C18" i="22"/>
  <c r="B18" i="22"/>
  <c r="M17" i="22"/>
  <c r="L17" i="22"/>
  <c r="K17" i="22"/>
  <c r="I17" i="22"/>
  <c r="F17" i="22"/>
  <c r="D17" i="22"/>
  <c r="C17" i="22"/>
  <c r="B17" i="22"/>
  <c r="M16" i="22"/>
  <c r="L16" i="22"/>
  <c r="K16" i="22"/>
  <c r="I16" i="22"/>
  <c r="F16" i="22"/>
  <c r="D16" i="22"/>
  <c r="C16" i="22"/>
  <c r="B16" i="22"/>
  <c r="M22" i="16"/>
  <c r="M23" i="16" s="1"/>
  <c r="M24" i="16" s="1"/>
  <c r="M25" i="16" s="1"/>
  <c r="M26" i="16" s="1"/>
  <c r="M27" i="16" s="1"/>
  <c r="M28" i="16" s="1"/>
  <c r="M29" i="16" s="1"/>
  <c r="L22" i="16"/>
  <c r="L23" i="16" s="1"/>
  <c r="L24" i="16" s="1"/>
  <c r="L25" i="16" s="1"/>
  <c r="L26" i="16" s="1"/>
  <c r="L27" i="16" s="1"/>
  <c r="L28" i="16" s="1"/>
  <c r="L29" i="16" s="1"/>
  <c r="M21" i="16"/>
  <c r="L21" i="16"/>
  <c r="D21" i="16"/>
  <c r="D22" i="16" s="1"/>
  <c r="D23" i="16" s="1"/>
  <c r="D24" i="16" s="1"/>
  <c r="D25" i="16" s="1"/>
  <c r="D26" i="16" s="1"/>
  <c r="D27" i="16" s="1"/>
  <c r="D28" i="16" s="1"/>
  <c r="D29" i="16" s="1"/>
  <c r="C21" i="16"/>
  <c r="C22" i="16" s="1"/>
  <c r="C23" i="16" s="1"/>
  <c r="C24" i="16" s="1"/>
  <c r="C25" i="16" s="1"/>
  <c r="C26" i="16" s="1"/>
  <c r="C27" i="16" s="1"/>
  <c r="C28" i="16" s="1"/>
  <c r="C29" i="16" s="1"/>
  <c r="B21" i="16"/>
  <c r="B22" i="16" s="1"/>
  <c r="B23" i="16" s="1"/>
  <c r="B24" i="16" s="1"/>
  <c r="B25" i="16" s="1"/>
  <c r="B26" i="16" s="1"/>
  <c r="B27" i="16" s="1"/>
  <c r="B28" i="16" s="1"/>
  <c r="B29" i="16" s="1"/>
  <c r="M20" i="16"/>
  <c r="L20" i="16"/>
  <c r="D20" i="16"/>
  <c r="C20" i="16"/>
  <c r="B20" i="16"/>
  <c r="M19" i="16"/>
  <c r="L19" i="16"/>
  <c r="M18" i="16"/>
  <c r="L18" i="16"/>
  <c r="M17" i="16"/>
  <c r="L17" i="16"/>
  <c r="M16" i="16"/>
  <c r="L16" i="16"/>
  <c r="D15" i="16"/>
  <c r="D16" i="16" s="1"/>
  <c r="D17" i="16" s="1"/>
  <c r="D18" i="16" s="1"/>
  <c r="D19" i="16" s="1"/>
  <c r="C15" i="16"/>
  <c r="C16" i="16" s="1"/>
  <c r="C17" i="16" s="1"/>
  <c r="C18" i="16" s="1"/>
  <c r="C19" i="16" s="1"/>
  <c r="B16" i="16"/>
  <c r="B17" i="16" s="1"/>
  <c r="B18" i="16" s="1"/>
  <c r="B19" i="16" s="1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2" i="22"/>
  <c r="D2" i="22"/>
  <c r="F2" i="22"/>
  <c r="C3" i="22"/>
  <c r="D3" i="22"/>
  <c r="F3" i="22"/>
  <c r="C4" i="22"/>
  <c r="D4" i="22"/>
  <c r="F4" i="22"/>
  <c r="C5" i="22"/>
  <c r="D5" i="22"/>
  <c r="F5" i="22"/>
  <c r="C6" i="22"/>
  <c r="D6" i="22"/>
  <c r="F6" i="22"/>
  <c r="C7" i="22"/>
  <c r="D7" i="22"/>
  <c r="F7" i="22"/>
  <c r="C8" i="22"/>
  <c r="D8" i="22"/>
  <c r="F8" i="22"/>
  <c r="C9" i="22"/>
  <c r="D9" i="22"/>
  <c r="F9" i="22"/>
  <c r="C10" i="22"/>
  <c r="D10" i="22"/>
  <c r="F10" i="22"/>
  <c r="C11" i="22"/>
  <c r="D11" i="22"/>
  <c r="F11" i="22"/>
  <c r="C12" i="22"/>
  <c r="D12" i="22"/>
  <c r="F12" i="22"/>
  <c r="C13" i="22"/>
  <c r="D13" i="22"/>
  <c r="F13" i="22"/>
  <c r="C14" i="22"/>
  <c r="D14" i="22"/>
  <c r="F14" i="22"/>
  <c r="C15" i="22"/>
  <c r="D15" i="22"/>
  <c r="F15" i="22"/>
  <c r="I2" i="22"/>
  <c r="K2" i="22"/>
  <c r="L2" i="22"/>
  <c r="M2" i="22"/>
  <c r="I3" i="22"/>
  <c r="K3" i="22"/>
  <c r="L3" i="22"/>
  <c r="M3" i="22"/>
  <c r="I4" i="22"/>
  <c r="K4" i="22"/>
  <c r="L4" i="22"/>
  <c r="M4" i="22"/>
  <c r="I5" i="22"/>
  <c r="K5" i="22"/>
  <c r="L5" i="22"/>
  <c r="M5" i="22"/>
  <c r="I6" i="22"/>
  <c r="K6" i="22"/>
  <c r="L6" i="22"/>
  <c r="M6" i="22"/>
  <c r="I7" i="22"/>
  <c r="K7" i="22"/>
  <c r="L7" i="22"/>
  <c r="M7" i="22"/>
  <c r="I8" i="22"/>
  <c r="K8" i="22"/>
  <c r="L8" i="22"/>
  <c r="M8" i="22"/>
  <c r="I9" i="22"/>
  <c r="K9" i="22"/>
  <c r="L9" i="22"/>
  <c r="M9" i="22"/>
  <c r="I10" i="22"/>
  <c r="K10" i="22"/>
  <c r="L10" i="22"/>
  <c r="M10" i="22"/>
  <c r="I11" i="22"/>
  <c r="K11" i="22"/>
  <c r="L11" i="22"/>
  <c r="M11" i="22"/>
  <c r="I12" i="22"/>
  <c r="K12" i="22"/>
  <c r="L12" i="22"/>
  <c r="M12" i="22"/>
  <c r="I13" i="22"/>
  <c r="K13" i="22"/>
  <c r="L13" i="22"/>
  <c r="M13" i="22"/>
  <c r="I14" i="22"/>
  <c r="K14" i="22"/>
  <c r="L14" i="22"/>
  <c r="M14" i="22"/>
  <c r="I15" i="22"/>
  <c r="K15" i="22"/>
  <c r="L15" i="22"/>
  <c r="M15" i="22"/>
  <c r="D2" i="14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O18" i="7" l="1"/>
  <c r="N18" i="7"/>
  <c r="H17" i="7"/>
  <c r="H16" i="7"/>
  <c r="G18" i="7"/>
  <c r="G17" i="7"/>
  <c r="D4" i="19"/>
  <c r="N5" i="16"/>
  <c r="O5" i="16"/>
  <c r="E4" i="19"/>
  <c r="G19" i="7"/>
  <c r="H20" i="13"/>
  <c r="J19" i="13"/>
  <c r="J18" i="13"/>
  <c r="F19" i="13"/>
  <c r="L19" i="13"/>
  <c r="E18" i="13"/>
  <c r="I19" i="13"/>
  <c r="F18" i="13"/>
  <c r="F18" i="14" s="1"/>
  <c r="L18" i="13"/>
  <c r="L18" i="14" s="1"/>
  <c r="E17" i="13"/>
  <c r="L24" i="13"/>
  <c r="L29" i="13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C15" i="18"/>
  <c r="B15" i="18"/>
  <c r="C14" i="18"/>
  <c r="B14" i="18"/>
  <c r="C13" i="18"/>
  <c r="B13" i="18"/>
  <c r="C12" i="18"/>
  <c r="B12" i="18"/>
  <c r="C11" i="18"/>
  <c r="B11" i="18"/>
  <c r="C10" i="18"/>
  <c r="B10" i="18"/>
  <c r="M3" i="16"/>
  <c r="L3" i="16"/>
  <c r="M2" i="16"/>
  <c r="L2" i="16"/>
  <c r="M29" i="14"/>
  <c r="M26" i="14"/>
  <c r="M25" i="14"/>
  <c r="M24" i="14"/>
  <c r="M18" i="14"/>
  <c r="M17" i="14"/>
  <c r="M15" i="13"/>
  <c r="M14" i="13"/>
  <c r="M13" i="13"/>
  <c r="M12" i="13"/>
  <c r="M11" i="13"/>
  <c r="M11" i="14" s="1"/>
  <c r="M10" i="13"/>
  <c r="M10" i="14" s="1"/>
  <c r="M9" i="13"/>
  <c r="M9" i="14" s="1"/>
  <c r="M8" i="13"/>
  <c r="M8" i="14" s="1"/>
  <c r="M7" i="13"/>
  <c r="M7" i="14" s="1"/>
  <c r="M6" i="13"/>
  <c r="M5" i="13"/>
  <c r="M4" i="13"/>
  <c r="M3" i="13"/>
  <c r="M27" i="14"/>
  <c r="M5" i="14"/>
  <c r="M2" i="13"/>
  <c r="M2" i="14" s="1"/>
  <c r="L26" i="14"/>
  <c r="L15" i="13"/>
  <c r="L14" i="13"/>
  <c r="L13" i="13"/>
  <c r="L12" i="13"/>
  <c r="L11" i="13"/>
  <c r="L10" i="13"/>
  <c r="L9" i="13"/>
  <c r="L8" i="13"/>
  <c r="L8" i="14" s="1"/>
  <c r="L7" i="13"/>
  <c r="L6" i="13"/>
  <c r="L5" i="13"/>
  <c r="L4" i="13"/>
  <c r="L3" i="13"/>
  <c r="L2" i="13"/>
  <c r="J19" i="14"/>
  <c r="J18" i="14"/>
  <c r="J17" i="14"/>
  <c r="J16" i="14"/>
  <c r="J15" i="13"/>
  <c r="J15" i="14" s="1"/>
  <c r="J14" i="13"/>
  <c r="J14" i="14" s="1"/>
  <c r="J13" i="13"/>
  <c r="J13" i="14" s="1"/>
  <c r="J12" i="13"/>
  <c r="J12" i="14" s="1"/>
  <c r="J11" i="13"/>
  <c r="J11" i="14" s="1"/>
  <c r="J10" i="13"/>
  <c r="J10" i="14" s="1"/>
  <c r="J9" i="13"/>
  <c r="J9" i="14" s="1"/>
  <c r="J8" i="13"/>
  <c r="J8" i="14" s="1"/>
  <c r="J7" i="13"/>
  <c r="J7" i="14" s="1"/>
  <c r="J6" i="13"/>
  <c r="J6" i="14" s="1"/>
  <c r="J5" i="13"/>
  <c r="J5" i="14" s="1"/>
  <c r="J4" i="13"/>
  <c r="J4" i="14" s="1"/>
  <c r="J3" i="13"/>
  <c r="J3" i="14" s="1"/>
  <c r="J2" i="13"/>
  <c r="J2" i="14" s="1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4" i="14"/>
  <c r="F23" i="14"/>
  <c r="F22" i="14"/>
  <c r="F21" i="14"/>
  <c r="F20" i="14"/>
  <c r="F19" i="14"/>
  <c r="F17" i="14"/>
  <c r="F16" i="14"/>
  <c r="F15" i="13"/>
  <c r="F15" i="14" s="1"/>
  <c r="F14" i="13"/>
  <c r="F14" i="14" s="1"/>
  <c r="F13" i="13"/>
  <c r="F13" i="14" s="1"/>
  <c r="F12" i="13"/>
  <c r="F12" i="14" s="1"/>
  <c r="F11" i="13"/>
  <c r="F11" i="14" s="1"/>
  <c r="F10" i="13"/>
  <c r="F10" i="14" s="1"/>
  <c r="F9" i="13"/>
  <c r="F9" i="14" s="1"/>
  <c r="F8" i="13"/>
  <c r="F8" i="14" s="1"/>
  <c r="F7" i="13"/>
  <c r="F6" i="13"/>
  <c r="F6" i="14" s="1"/>
  <c r="F5" i="13"/>
  <c r="F4" i="13"/>
  <c r="F3" i="13"/>
  <c r="F2" i="13"/>
  <c r="F2" i="14" s="1"/>
  <c r="C15" i="6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C9" i="6"/>
  <c r="N9" i="6" s="1"/>
  <c r="D15" i="6"/>
  <c r="M15" i="6"/>
  <c r="L15" i="6"/>
  <c r="K15" i="6"/>
  <c r="J15" i="6"/>
  <c r="I15" i="6"/>
  <c r="H15" i="6"/>
  <c r="G15" i="6"/>
  <c r="B15" i="6"/>
  <c r="M9" i="6"/>
  <c r="L9" i="6"/>
  <c r="K9" i="6"/>
  <c r="J9" i="6"/>
  <c r="I9" i="6"/>
  <c r="H9" i="6"/>
  <c r="G9" i="6"/>
  <c r="B9" i="6"/>
  <c r="D9" i="6"/>
  <c r="O9" i="6" s="1"/>
  <c r="M28" i="14"/>
  <c r="M23" i="14"/>
  <c r="M22" i="14"/>
  <c r="M21" i="14"/>
  <c r="M20" i="14"/>
  <c r="M19" i="14"/>
  <c r="M16" i="14"/>
  <c r="M15" i="14"/>
  <c r="M14" i="14"/>
  <c r="M13" i="14"/>
  <c r="M12" i="14"/>
  <c r="M6" i="14"/>
  <c r="M4" i="14"/>
  <c r="M3" i="14"/>
  <c r="L29" i="14"/>
  <c r="L28" i="14"/>
  <c r="L27" i="14"/>
  <c r="L25" i="14"/>
  <c r="L24" i="14"/>
  <c r="L23" i="14"/>
  <c r="L22" i="14"/>
  <c r="L21" i="14"/>
  <c r="L20" i="14"/>
  <c r="L19" i="14"/>
  <c r="L17" i="14"/>
  <c r="L16" i="14"/>
  <c r="L15" i="14"/>
  <c r="L14" i="14"/>
  <c r="L13" i="14"/>
  <c r="L12" i="14"/>
  <c r="L11" i="14"/>
  <c r="L10" i="14"/>
  <c r="L9" i="14"/>
  <c r="L7" i="14"/>
  <c r="L6" i="14"/>
  <c r="L5" i="14"/>
  <c r="L4" i="14"/>
  <c r="L3" i="14"/>
  <c r="L2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F29" i="14"/>
  <c r="F28" i="14"/>
  <c r="F27" i="14"/>
  <c r="F26" i="14"/>
  <c r="F25" i="14"/>
  <c r="E18" i="14"/>
  <c r="E17" i="14"/>
  <c r="E16" i="14"/>
  <c r="E15" i="14"/>
  <c r="E14" i="14"/>
  <c r="E13" i="14"/>
  <c r="E12" i="14"/>
  <c r="E11" i="14"/>
  <c r="E10" i="14"/>
  <c r="E9" i="14"/>
  <c r="E8" i="14"/>
  <c r="F7" i="14"/>
  <c r="E7" i="14"/>
  <c r="E6" i="14"/>
  <c r="F5" i="14"/>
  <c r="E5" i="14"/>
  <c r="F4" i="14"/>
  <c r="E4" i="14"/>
  <c r="F3" i="14"/>
  <c r="E3" i="14"/>
  <c r="E2" i="14"/>
  <c r="H20" i="14"/>
  <c r="H19" i="14"/>
  <c r="H18" i="14"/>
  <c r="H17" i="14"/>
  <c r="H16" i="14"/>
  <c r="H15" i="14"/>
  <c r="G1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H4" i="14"/>
  <c r="G4" i="14"/>
  <c r="H3" i="14"/>
  <c r="G3" i="14"/>
  <c r="K4" i="13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3" i="13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D15" i="13" a="1"/>
  <c r="D15" i="13" s="1"/>
  <c r="D14" i="13" a="1"/>
  <c r="D14" i="13" s="1"/>
  <c r="D13" i="13" a="1"/>
  <c r="D13" i="13" s="1"/>
  <c r="D12" i="13" a="1"/>
  <c r="D12" i="13" s="1"/>
  <c r="D11" i="13" a="1"/>
  <c r="D11" i="13" s="1"/>
  <c r="D10" i="13" a="1"/>
  <c r="D10" i="13" s="1"/>
  <c r="C15" i="13" a="1"/>
  <c r="C15" i="13" s="1"/>
  <c r="C14" i="13" a="1"/>
  <c r="C14" i="13" s="1"/>
  <c r="C13" i="13" a="1"/>
  <c r="C13" i="13" s="1"/>
  <c r="C12" i="13" a="1"/>
  <c r="C12" i="13" s="1"/>
  <c r="C11" i="13" a="1"/>
  <c r="C11" i="13" s="1"/>
  <c r="C10" i="13" a="1"/>
  <c r="C10" i="13" s="1"/>
  <c r="B15" i="13" a="1"/>
  <c r="B15" i="13" s="1"/>
  <c r="B14" i="13" a="1"/>
  <c r="B14" i="13" s="1"/>
  <c r="B13" i="13" a="1"/>
  <c r="B13" i="13" s="1"/>
  <c r="B12" i="13" a="1"/>
  <c r="B12" i="13" s="1"/>
  <c r="B11" i="13" a="1"/>
  <c r="B11" i="13" s="1"/>
  <c r="B10" i="13" a="1"/>
  <c r="B10" i="13" s="1"/>
  <c r="O19" i="7" l="1"/>
  <c r="N19" i="7"/>
  <c r="H18" i="7"/>
  <c r="O4" i="16"/>
  <c r="E3" i="19"/>
  <c r="N4" i="16"/>
  <c r="D3" i="19"/>
  <c r="G20" i="7"/>
  <c r="O15" i="6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D16" i="6"/>
  <c r="J20" i="13"/>
  <c r="J20" i="14" s="1"/>
  <c r="H21" i="13"/>
  <c r="E19" i="13"/>
  <c r="E19" i="14" s="1"/>
  <c r="I20" i="13"/>
  <c r="D4" i="16"/>
  <c r="C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F14" i="7"/>
  <c r="E14" i="7"/>
  <c r="B14" i="7"/>
  <c r="F13" i="7"/>
  <c r="E13" i="7"/>
  <c r="B13" i="7"/>
  <c r="F12" i="7"/>
  <c r="E12" i="7"/>
  <c r="B12" i="7"/>
  <c r="F11" i="7"/>
  <c r="E11" i="7"/>
  <c r="B11" i="7"/>
  <c r="F10" i="7"/>
  <c r="E10" i="7"/>
  <c r="B10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G13" i="6"/>
  <c r="M12" i="6"/>
  <c r="L12" i="6"/>
  <c r="K12" i="6"/>
  <c r="J12" i="6"/>
  <c r="I12" i="6"/>
  <c r="H12" i="6"/>
  <c r="G12" i="6"/>
  <c r="M11" i="6"/>
  <c r="L11" i="6"/>
  <c r="K11" i="6"/>
  <c r="J11" i="6"/>
  <c r="I11" i="6"/>
  <c r="H11" i="6"/>
  <c r="G11" i="6"/>
  <c r="M10" i="6"/>
  <c r="L10" i="6"/>
  <c r="K10" i="6"/>
  <c r="J10" i="6"/>
  <c r="I10" i="6"/>
  <c r="H10" i="6"/>
  <c r="G10" i="6"/>
  <c r="M8" i="6"/>
  <c r="L8" i="6"/>
  <c r="K8" i="6"/>
  <c r="J8" i="6"/>
  <c r="I8" i="6"/>
  <c r="H8" i="6"/>
  <c r="G8" i="6"/>
  <c r="M7" i="6"/>
  <c r="L7" i="6"/>
  <c r="K7" i="6"/>
  <c r="J7" i="6"/>
  <c r="I7" i="6"/>
  <c r="H7" i="6"/>
  <c r="G7" i="6"/>
  <c r="M6" i="6"/>
  <c r="L6" i="6"/>
  <c r="K6" i="6"/>
  <c r="J6" i="6"/>
  <c r="I6" i="6"/>
  <c r="H6" i="6"/>
  <c r="G6" i="6"/>
  <c r="M5" i="6"/>
  <c r="L5" i="6"/>
  <c r="K5" i="6"/>
  <c r="J5" i="6"/>
  <c r="I5" i="6"/>
  <c r="H5" i="6"/>
  <c r="G5" i="6"/>
  <c r="M4" i="6"/>
  <c r="L4" i="6"/>
  <c r="K4" i="6"/>
  <c r="J4" i="6"/>
  <c r="I4" i="6"/>
  <c r="H4" i="6"/>
  <c r="G4" i="6"/>
  <c r="M3" i="6"/>
  <c r="L3" i="6"/>
  <c r="K3" i="6"/>
  <c r="J3" i="6"/>
  <c r="I3" i="6"/>
  <c r="H3" i="6"/>
  <c r="G3" i="6"/>
  <c r="M2" i="6"/>
  <c r="L2" i="6"/>
  <c r="K2" i="6"/>
  <c r="J2" i="6"/>
  <c r="I2" i="6"/>
  <c r="H2" i="6"/>
  <c r="G2" i="6"/>
  <c r="F15" i="7"/>
  <c r="F15" i="6" s="1"/>
  <c r="E15" i="7"/>
  <c r="E15" i="6" s="1"/>
  <c r="F9" i="7"/>
  <c r="F9" i="6" s="1"/>
  <c r="E9" i="7"/>
  <c r="E9" i="6" s="1"/>
  <c r="O20" i="7" l="1"/>
  <c r="N20" i="7"/>
  <c r="H19" i="7"/>
  <c r="N3" i="16"/>
  <c r="D2" i="19"/>
  <c r="N2" i="16" s="1"/>
  <c r="O3" i="16"/>
  <c r="E2" i="19"/>
  <c r="O2" i="16" s="1"/>
  <c r="G21" i="7"/>
  <c r="D17" i="6"/>
  <c r="J21" i="13"/>
  <c r="J21" i="14" s="1"/>
  <c r="H22" i="13"/>
  <c r="H21" i="14"/>
  <c r="I21" i="13"/>
  <c r="E20" i="13"/>
  <c r="E20" i="14" s="1"/>
  <c r="I20" i="14"/>
  <c r="C5" i="16"/>
  <c r="M4" i="16"/>
  <c r="D5" i="16"/>
  <c r="L4" i="16"/>
  <c r="O21" i="7" l="1"/>
  <c r="N21" i="7"/>
  <c r="H20" i="7"/>
  <c r="G22" i="7"/>
  <c r="D18" i="6"/>
  <c r="J22" i="13"/>
  <c r="J22" i="14" s="1"/>
  <c r="H23" i="13"/>
  <c r="H22" i="14"/>
  <c r="E21" i="13"/>
  <c r="E21" i="14" s="1"/>
  <c r="I22" i="13"/>
  <c r="I21" i="14"/>
  <c r="D6" i="16"/>
  <c r="L5" i="16"/>
  <c r="C6" i="16"/>
  <c r="M5" i="16"/>
  <c r="O22" i="7" l="1"/>
  <c r="N22" i="7"/>
  <c r="H21" i="7"/>
  <c r="G23" i="7"/>
  <c r="D19" i="6"/>
  <c r="J23" i="13"/>
  <c r="J23" i="14" s="1"/>
  <c r="H24" i="13"/>
  <c r="H23" i="14"/>
  <c r="I23" i="13"/>
  <c r="E22" i="13"/>
  <c r="E22" i="14" s="1"/>
  <c r="I22" i="14"/>
  <c r="C7" i="16"/>
  <c r="M6" i="16"/>
  <c r="D7" i="16"/>
  <c r="L6" i="16"/>
  <c r="O23" i="7" l="1"/>
  <c r="N23" i="7"/>
  <c r="H22" i="7"/>
  <c r="G24" i="7"/>
  <c r="D20" i="6"/>
  <c r="J24" i="13"/>
  <c r="J24" i="14" s="1"/>
  <c r="H25" i="13"/>
  <c r="H24" i="14"/>
  <c r="I24" i="13"/>
  <c r="E23" i="13"/>
  <c r="E23" i="14" s="1"/>
  <c r="I23" i="14"/>
  <c r="D8" i="16"/>
  <c r="L7" i="16"/>
  <c r="C8" i="16"/>
  <c r="M7" i="16"/>
  <c r="O24" i="7" l="1"/>
  <c r="N24" i="7"/>
  <c r="H23" i="7"/>
  <c r="G25" i="7"/>
  <c r="D21" i="6"/>
  <c r="J25" i="13"/>
  <c r="J25" i="14" s="1"/>
  <c r="H26" i="13"/>
  <c r="H25" i="14"/>
  <c r="E24" i="13"/>
  <c r="E24" i="14" s="1"/>
  <c r="I25" i="13"/>
  <c r="I24" i="14"/>
  <c r="C9" i="16"/>
  <c r="M8" i="16"/>
  <c r="D9" i="16"/>
  <c r="L8" i="16"/>
  <c r="O25" i="7" l="1"/>
  <c r="N25" i="7"/>
  <c r="H24" i="7"/>
  <c r="G26" i="7"/>
  <c r="D22" i="6"/>
  <c r="J26" i="13"/>
  <c r="J26" i="14" s="1"/>
  <c r="H27" i="13"/>
  <c r="H26" i="14"/>
  <c r="I26" i="13"/>
  <c r="E25" i="13"/>
  <c r="E25" i="14" s="1"/>
  <c r="I25" i="14"/>
  <c r="D10" i="16"/>
  <c r="L9" i="16"/>
  <c r="C10" i="16"/>
  <c r="M9" i="16"/>
  <c r="O26" i="7" l="1"/>
  <c r="N26" i="7"/>
  <c r="H25" i="7"/>
  <c r="G27" i="7"/>
  <c r="D23" i="6"/>
  <c r="J27" i="13"/>
  <c r="J27" i="14" s="1"/>
  <c r="H28" i="13"/>
  <c r="H27" i="14"/>
  <c r="E26" i="13"/>
  <c r="E26" i="14" s="1"/>
  <c r="I27" i="13"/>
  <c r="I26" i="14"/>
  <c r="C11" i="16"/>
  <c r="M10" i="16"/>
  <c r="D11" i="16"/>
  <c r="L10" i="16"/>
  <c r="O27" i="7" l="1"/>
  <c r="N27" i="7"/>
  <c r="H26" i="7"/>
  <c r="G28" i="7"/>
  <c r="D24" i="6"/>
  <c r="H29" i="13"/>
  <c r="J28" i="13"/>
  <c r="J28" i="14" s="1"/>
  <c r="H28" i="14"/>
  <c r="I28" i="13"/>
  <c r="E27" i="13"/>
  <c r="E27" i="14" s="1"/>
  <c r="I27" i="14"/>
  <c r="D12" i="16"/>
  <c r="L11" i="16"/>
  <c r="C12" i="16"/>
  <c r="M11" i="16"/>
  <c r="O28" i="7" l="1"/>
  <c r="N28" i="7"/>
  <c r="H27" i="7"/>
  <c r="G29" i="7"/>
  <c r="D25" i="6"/>
  <c r="J29" i="13"/>
  <c r="J29" i="14" s="1"/>
  <c r="H29" i="14"/>
  <c r="I29" i="13"/>
  <c r="E28" i="13"/>
  <c r="E28" i="14" s="1"/>
  <c r="I28" i="14"/>
  <c r="C13" i="16"/>
  <c r="M12" i="16"/>
  <c r="D13" i="16"/>
  <c r="L12" i="16"/>
  <c r="O29" i="7" l="1"/>
  <c r="N29" i="7"/>
  <c r="H29" i="7"/>
  <c r="H28" i="7"/>
  <c r="D26" i="6"/>
  <c r="E29" i="13"/>
  <c r="E29" i="14" s="1"/>
  <c r="I29" i="14"/>
  <c r="D14" i="16"/>
  <c r="L13" i="16"/>
  <c r="C14" i="16"/>
  <c r="M13" i="16"/>
  <c r="D27" i="6" l="1"/>
  <c r="M15" i="16"/>
  <c r="M14" i="16"/>
  <c r="L15" i="16"/>
  <c r="L14" i="16"/>
  <c r="D28" i="6" l="1"/>
  <c r="D29" i="6" l="1"/>
  <c r="C19" i="7"/>
  <c r="C20" i="7"/>
  <c r="C21" i="7"/>
  <c r="C22" i="7"/>
  <c r="C28" i="7"/>
  <c r="C16" i="7"/>
  <c r="C27" i="7"/>
  <c r="C18" i="7"/>
  <c r="C26" i="7"/>
  <c r="C24" i="7"/>
  <c r="C17" i="7"/>
  <c r="C23" i="7"/>
  <c r="C25" i="7"/>
  <c r="C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<sst xmlns="http://schemas.openxmlformats.org/spreadsheetml/2006/main" count="391" uniqueCount="123">
  <si>
    <t>nuclear</t>
    <phoneticPr fontId="1" type="noConversion"/>
  </si>
  <si>
    <t>coal</t>
    <phoneticPr fontId="1" type="noConversion"/>
  </si>
  <si>
    <t>gas</t>
    <phoneticPr fontId="1" type="noConversion"/>
  </si>
  <si>
    <t>phs</t>
    <phoneticPr fontId="1" type="noConversion"/>
  </si>
  <si>
    <t>others</t>
    <phoneticPr fontId="1" type="noConversion"/>
  </si>
  <si>
    <t>IGCC</t>
  </si>
  <si>
    <t>wind</t>
  </si>
  <si>
    <t>solar</t>
  </si>
  <si>
    <t>hydro</t>
  </si>
  <si>
    <t>ocean</t>
  </si>
  <si>
    <t>bio</t>
  </si>
  <si>
    <t>fuelcell</t>
  </si>
  <si>
    <t>year</t>
    <phoneticPr fontId="1" type="noConversion"/>
  </si>
  <si>
    <t>year</t>
    <phoneticPr fontId="1" type="noConversion"/>
  </si>
  <si>
    <t>h2</t>
    <phoneticPr fontId="1" type="noConversion"/>
  </si>
  <si>
    <t>unit</t>
    <phoneticPr fontId="1" type="noConversion"/>
  </si>
  <si>
    <t>ton-co2/mwh</t>
    <phoneticPr fontId="1" type="noConversion"/>
  </si>
  <si>
    <t>GWh</t>
    <phoneticPr fontId="1" type="noConversion"/>
  </si>
  <si>
    <t>description</t>
    <phoneticPr fontId="1" type="noConversion"/>
  </si>
  <si>
    <t>h2&amp;ammonia</t>
    <phoneticPr fontId="1" type="noConversion"/>
  </si>
  <si>
    <t>13, 47.4</t>
    <phoneticPr fontId="1" type="noConversion"/>
  </si>
  <si>
    <t>krw/kwh</t>
    <phoneticPr fontId="1" type="noConversion"/>
  </si>
  <si>
    <t>unit</t>
    <phoneticPr fontId="1" type="noConversion"/>
  </si>
  <si>
    <t>MW</t>
    <phoneticPr fontId="1" type="noConversion"/>
  </si>
  <si>
    <t>krw / kw.year</t>
    <phoneticPr fontId="1" type="noConversion"/>
  </si>
  <si>
    <t>type</t>
    <phoneticPr fontId="1" type="noConversion"/>
  </si>
  <si>
    <t>value</t>
    <phoneticPr fontId="1" type="noConversion"/>
  </si>
  <si>
    <t>discount_rate</t>
    <phoneticPr fontId="1" type="noConversion"/>
  </si>
  <si>
    <t>%</t>
    <phoneticPr fontId="1" type="noConversion"/>
  </si>
  <si>
    <t>%/year</t>
    <phoneticPr fontId="1" type="noConversion"/>
  </si>
  <si>
    <t>inflation</t>
    <phoneticPr fontId="1" type="noConversion"/>
  </si>
  <si>
    <t>신재생에너지 LCOE 중장기 전망 4/5, 20MW 설비</t>
    <phoneticPr fontId="1" type="noConversion"/>
  </si>
  <si>
    <t>신재생에너지 LCOE 중장기 전망 4/5, 해상풍력</t>
    <phoneticPr fontId="1" type="noConversion"/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</si>
  <si>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</si>
  <si>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</si>
  <si>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</si>
  <si>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</si>
  <si>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</si>
  <si>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</si>
  <si>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</si>
  <si>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</si>
  <si>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</si>
  <si>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</si>
  <si>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</si>
  <si>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</si>
  <si>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</si>
  <si>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</si>
  <si>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</si>
  <si>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</si>
  <si>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</si>
  <si>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</si>
  <si>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</si>
  <si>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</si>
  <si>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</si>
  <si>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</si>
  <si>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</si>
  <si>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</si>
  <si>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krw/kWh</t>
    <phoneticPr fontId="1" type="noConversion"/>
  </si>
  <si>
    <t>description</t>
    <phoneticPr fontId="1" type="noConversion"/>
  </si>
  <si>
    <t>capacity &amp; generation 2023, 2030, 2036 이용 계산</t>
    <phoneticPr fontId="1" type="noConversion"/>
  </si>
  <si>
    <t>10차전기본, 2023, 2030, 2036 중간값은 CF를 이용해서 계산</t>
    <phoneticPr fontId="1" type="noConversion"/>
  </si>
  <si>
    <t>https://epsis.kpx.or.kr/epsisnew/selectEkmaFucUpfChart.do?menuId=040100</t>
  </si>
  <si>
    <t>전력거래 연료비용</t>
    <phoneticPr fontId="1" type="noConversion"/>
  </si>
  <si>
    <t>탄소중립 세부안을 따라 2038년까지 유가 상승률 (연3.2%)의 평균 연료비용 상승률을 가정</t>
    <phoneticPr fontId="1" type="noConversion"/>
  </si>
  <si>
    <t>수소/암모니아 혼소부문 처리 필요</t>
    <phoneticPr fontId="1" type="noConversion"/>
  </si>
  <si>
    <t>ammonia</t>
    <phoneticPr fontId="1" type="noConversion"/>
  </si>
  <si>
    <t>KRW / kW</t>
    <phoneticPr fontId="1" type="noConversion"/>
  </si>
  <si>
    <t>years</t>
    <phoneticPr fontId="1" type="noConversion"/>
  </si>
  <si>
    <t>KPX 발전 설비 현황</t>
  </si>
  <si>
    <t>KEEI 발전원별 균등화 발전원가 최종보고서</t>
    <phoneticPr fontId="1" type="noConversion"/>
  </si>
  <si>
    <t>KPX 발전설비현황 * 가스발전 비용 상승률</t>
    <phoneticPr fontId="1" type="noConversion"/>
  </si>
  <si>
    <t>수력과 동일 (가정)</t>
    <phoneticPr fontId="1" type="noConversion"/>
  </si>
  <si>
    <t>석유 가격 연동, correlation 이용하여 처리 가능</t>
    <phoneticPr fontId="1" type="noConversion"/>
  </si>
  <si>
    <t>when unknown 0.25% of capex</t>
    <phoneticPr fontId="1" type="noConversion"/>
  </si>
  <si>
    <t>재생에너지 공급확대를 위한 중장기 발전단가(LCOE)전망 시스템 구축 및 운영(4/5)23-2</t>
    <phoneticPr fontId="1" type="noConversion"/>
  </si>
  <si>
    <t>unknown</t>
    <phoneticPr fontId="1" type="noConversion"/>
  </si>
  <si>
    <t>h2 to replace gas, and ammonia to replace coal</t>
    <phoneticPr fontId="1" type="noConversion"/>
  </si>
  <si>
    <t>수소 암모니아 발전량 (TWh)</t>
    <phoneticPr fontId="1" type="noConversion"/>
  </si>
  <si>
    <t>수소 암모니아 소비량 (kT)</t>
    <phoneticPr fontId="1" type="noConversion"/>
  </si>
  <si>
    <t>emission intensity does not consider the fuel mix</t>
    <phoneticPr fontId="1" type="noConversion"/>
  </si>
  <si>
    <t>수소/암모니아는 발전단계에서 배출이 발생되지 않음</t>
    <phoneticPr fontId="1" type="noConversion"/>
  </si>
  <si>
    <t>Gas로 가정</t>
    <phoneticPr fontId="1" type="noConversion"/>
  </si>
  <si>
    <t>coal 로 가정</t>
    <phoneticPr fontId="1" type="noConversion"/>
  </si>
  <si>
    <t>gas로 가정</t>
    <phoneticPr fontId="1" type="noConversion"/>
  </si>
  <si>
    <t>wind*1.5</t>
    <phoneticPr fontId="1" type="noConversion"/>
  </si>
  <si>
    <t>gas*1.5</t>
    <phoneticPr fontId="1" type="noConversion"/>
  </si>
  <si>
    <t>https://www.gasnews.com/news/articleView.html?idxno=101352</t>
  </si>
  <si>
    <t>coal*1.5</t>
    <phoneticPr fontId="1" type="noConversion"/>
  </si>
  <si>
    <t>gas 가정</t>
    <phoneticPr fontId="1" type="noConversion"/>
  </si>
  <si>
    <t>coal 가정</t>
    <phoneticPr fontId="1" type="noConversion"/>
  </si>
  <si>
    <t>krw/kg-fuel</t>
    <phoneticPr fontId="1" type="noConversion"/>
  </si>
  <si>
    <t>ammonia * 6.28 = h2</t>
    <phoneticPr fontId="1" type="noConversion"/>
  </si>
  <si>
    <t>import</t>
    <phoneticPr fontId="1" type="noConversion"/>
  </si>
  <si>
    <t>KRW/kg-h2</t>
    <phoneticPr fontId="1" type="noConversion"/>
  </si>
  <si>
    <t xml:space="preserve">exchange rate: 1300 </t>
    <phoneticPr fontId="1" type="noConversion"/>
  </si>
  <si>
    <t>제1차 수소경제 이행 기본계획</t>
    <phoneticPr fontId="1" type="noConversion"/>
  </si>
  <si>
    <t>domestic</t>
    <phoneticPr fontId="1" type="noConversion"/>
  </si>
  <si>
    <t>efficiency</t>
    <phoneticPr fontId="1" type="noConversion"/>
  </si>
  <si>
    <t>kwh/kg-h2</t>
    <phoneticPr fontId="1" type="noConversion"/>
  </si>
  <si>
    <t>capex</t>
    <phoneticPr fontId="1" type="noConversion"/>
  </si>
  <si>
    <t>opex</t>
    <phoneticPr fontId="1" type="noConversion"/>
  </si>
  <si>
    <t>KRW/kW</t>
    <phoneticPr fontId="1" type="noConversion"/>
  </si>
  <si>
    <t>IEA 2020 the future of hydrogen</t>
    <phoneticPr fontId="1" type="noConversion"/>
  </si>
  <si>
    <t>krw/kw.year</t>
    <phoneticPr fontId="1" type="noConversion"/>
  </si>
  <si>
    <t>lifespan</t>
    <phoneticPr fontId="1" type="noConversion"/>
  </si>
  <si>
    <t>재생에너지공급확대</t>
    <phoneticPr fontId="1" type="noConversion"/>
  </si>
  <si>
    <t>10차전기본 (~ 2036)</t>
    <phoneticPr fontId="1" type="noConversion"/>
  </si>
  <si>
    <t>W/m2</t>
    <phoneticPr fontId="1" type="noConversion"/>
  </si>
  <si>
    <t>description</t>
    <phoneticPr fontId="1" type="noConversion"/>
  </si>
  <si>
    <t>2050 B안 기준, 원전이 가스 터빈 대체</t>
    <phoneticPr fontId="1" type="noConversion"/>
  </si>
  <si>
    <t>interest_rate</t>
    <phoneticPr fontId="1" type="noConversion"/>
  </si>
  <si>
    <t>loan_rate</t>
    <phoneticPr fontId="1" type="noConversion"/>
  </si>
  <si>
    <t>Scenario 3 p78, LCOE reduction rate to CAPEX</t>
    <phoneticPr fontId="1" type="noConversion"/>
  </si>
  <si>
    <t>2037 이후 2035/36 감소율 고정</t>
    <phoneticPr fontId="1" type="noConversion"/>
  </si>
  <si>
    <t>ammonia</t>
    <phoneticPr fontId="1" type="noConversion"/>
  </si>
  <si>
    <t>hydrogen</t>
    <phoneticPr fontId="1" type="noConversion"/>
  </si>
  <si>
    <t>=coal</t>
    <phoneticPr fontId="1" type="noConversion"/>
  </si>
  <si>
    <t>=gas</t>
    <phoneticPr fontId="1" type="noConversion"/>
  </si>
  <si>
    <t>ammonia</t>
    <phoneticPr fontId="1" type="noConversion"/>
  </si>
  <si>
    <t>hydrogen</t>
    <phoneticPr fontId="1" type="noConversion"/>
  </si>
  <si>
    <t>krw/kwh-electricity</t>
    <phoneticPr fontId="1" type="noConversion"/>
  </si>
  <si>
    <t>improve 0.5%/y</t>
    <phoneticPr fontId="1" type="noConversion"/>
  </si>
  <si>
    <t>trend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</si>
</sst>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_-;_-@_-"/>
    <numFmt numFmtId="166" formatCode="0.0"/>
  </numFmts>
  <fonts count="10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3"/>
      <color rgb="FF000000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9"/>
      <color theme="1"/>
      <name val="Aptos Narrow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EAEAEA"/>
      </left>
      <right style="thin">
        <color rgb="FFEAEAEA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/>
    <xf numFmtId="164" fontId="6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 applyAlignment="1"/>
    <xf numFmtId="2" fontId="0" fillId="0" borderId="0" xfId="0" applyNumberFormat="1">
      <alignment vertical="center"/>
    </xf>
    <xf numFmtId="0" fontId="6" fillId="0" borderId="1" xfId="4" applyBorder="1" applyAlignment="1">
      <alignment horizontal="center" vertical="center"/>
    </xf>
    <xf numFmtId="16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6" fillId="0" borderId="0" xfId="4" applyAlignment="1">
      <alignment vertical="center"/>
    </xf>
    <xf numFmtId="9" fontId="3" fillId="2" borderId="0" xfId="1" applyNumberFormat="1" applyAlignment="1"/>
    <xf numFmtId="0" fontId="4" fillId="3" borderId="0" xfId="2">
      <alignment vertical="center"/>
    </xf>
    <xf numFmtId="38" fontId="3" fillId="2" borderId="0" xfId="1" applyNumberFormat="1">
      <alignment vertical="center"/>
    </xf>
    <xf numFmtId="38" fontId="3" fillId="2" borderId="0" xfId="1" applyNumberFormat="1" applyAlignment="1"/>
    <xf numFmtId="38" fontId="3" fillId="2" borderId="0" xfId="1" applyNumberFormat="1" applyBorder="1" applyAlignment="1"/>
    <xf numFmtId="0" fontId="3" fillId="2" borderId="0" xfId="1">
      <alignment vertical="center"/>
    </xf>
    <xf numFmtId="3" fontId="3" fillId="2" borderId="0" xfId="1" applyNumberFormat="1" applyAlignment="1"/>
    <xf numFmtId="0" fontId="3" fillId="2" borderId="0" xfId="1" applyAlignment="1"/>
    <xf numFmtId="165" fontId="3" fillId="2" borderId="1" xfId="1" applyNumberFormat="1" applyBorder="1" applyAlignment="1">
      <alignment vertical="center"/>
    </xf>
    <xf numFmtId="0" fontId="8" fillId="0" borderId="2" xfId="6" applyFont="1" applyBorder="1" applyAlignment="1">
      <alignment horizontal="center" vertical="top"/>
    </xf>
    <xf numFmtId="4" fontId="8" fillId="0" borderId="2" xfId="6" applyNumberFormat="1" applyFont="1" applyBorder="1" applyAlignment="1">
      <alignment horizontal="right" vertical="top"/>
    </xf>
    <xf numFmtId="4" fontId="8" fillId="0" borderId="3" xfId="6" applyNumberFormat="1" applyFont="1" applyBorder="1" applyAlignment="1">
      <alignment horizontal="right" vertical="top"/>
    </xf>
    <xf numFmtId="0" fontId="8" fillId="0" borderId="3" xfId="6" applyFont="1" applyBorder="1" applyAlignment="1">
      <alignment horizontal="center" vertical="top"/>
    </xf>
    <xf numFmtId="10" fontId="0" fillId="0" borderId="0" xfId="0" applyNumberFormat="1">
      <alignment vertical="center"/>
    </xf>
    <xf numFmtId="2" fontId="4" fillId="3" borderId="0" xfId="2" applyNumberFormat="1">
      <alignment vertical="center"/>
    </xf>
    <xf numFmtId="2" fontId="5" fillId="4" borderId="0" xfId="3" applyNumberFormat="1">
      <alignment vertical="center"/>
    </xf>
    <xf numFmtId="1" fontId="5" fillId="4" borderId="0" xfId="3" applyNumberFormat="1">
      <alignment vertical="center"/>
    </xf>
    <xf numFmtId="0" fontId="9" fillId="0" borderId="0" xfId="0" applyFont="1">
      <alignment vertical="center"/>
    </xf>
    <xf numFmtId="1" fontId="3" fillId="2" borderId="0" xfId="1" applyNumberFormat="1">
      <alignment vertical="center"/>
    </xf>
    <xf numFmtId="3" fontId="5" fillId="4" borderId="0" xfId="3" applyNumberFormat="1" applyAlignment="1"/>
    <xf numFmtId="0" fontId="2" fillId="0" borderId="4" xfId="0" applyFont="1" applyBorder="1" applyAlignment="1">
      <alignment horizontal="center" vertical="top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38" fontId="0" fillId="0" borderId="0" xfId="0" applyNumberFormat="1">
      <alignment vertical="center"/>
    </xf>
    <xf numFmtId="38" fontId="5" fillId="4" borderId="0" xfId="3" applyNumberFormat="1">
      <alignment vertical="center"/>
    </xf>
    <xf numFmtId="38" fontId="5" fillId="4" borderId="0" xfId="3" applyNumberFormat="1" applyAlignment="1"/>
    <xf numFmtId="38" fontId="5" fillId="4" borderId="0" xfId="3" applyNumberFormat="1" applyBorder="1" applyAlignment="1"/>
  </cellXfs>
  <cellStyles count="7">
    <cellStyle name="Bad" xfId="2" builtinId="27"/>
    <cellStyle name="Good" xfId="1" builtinId="26"/>
    <cellStyle name="Neutral" xfId="3" builtinId="28"/>
    <cellStyle name="Normal" xfId="0" builtinId="0"/>
    <cellStyle name="쉼표 [0] 2" xfId="5" xr:uid="{CAFACC23-A55F-496D-8FE4-7C7A5D186704}"/>
    <cellStyle name="표준 2" xfId="4" xr:uid="{DCC032B3-2817-417A-BDD1-990FF36C23AF}"/>
    <cellStyle name="표준 3" xfId="6" xr:uid="{BCDE472F-C34F-4AB4-87B7-73722B53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35</xdr:row>
      <xdr:rowOff>31750</xdr:rowOff>
    </xdr:from>
    <xdr:to>
      <xdr:col>10</xdr:col>
      <xdr:colOff>184496</xdr:colOff>
      <xdr:row>41</xdr:row>
      <xdr:rowOff>133422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0D005A-E42D-33EE-3305-53F472A0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4997450"/>
          <a:ext cx="6731346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228-CB59-4BE1-A320-0AC6F1BB2604}">
  <dimension ref="A1:O31"/>
  <sheetViews>
    <sheetView workbookViewId="0">
      <selection activeCell="N29" sqref="N29"/>
    </sheetView>
  </sheetViews>
  <sheetFormatPr baseColWidth="10" defaultColWidth="8.83203125" defaultRowHeight="15"/>
  <cols>
    <col min="7" max="7" width="10" bestFit="1" customWidth="1"/>
  </cols>
  <sheetData>
    <row r="1" spans="1: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</row>
    <row r="2" spans="1:15">
      <c r="A2">
        <v>2023</v>
      </c>
      <c r="B2" s="13">
        <v>26100</v>
      </c>
      <c r="C2" s="13">
        <v>40200</v>
      </c>
      <c r="D2" s="13">
        <v>43500</v>
      </c>
      <c r="E2" s="13">
        <v>4700</v>
      </c>
      <c r="F2" s="13">
        <v>1100</v>
      </c>
      <c r="G2" s="14">
        <v>25150</v>
      </c>
      <c r="H2" s="14">
        <v>2247</v>
      </c>
      <c r="I2" s="14">
        <v>1861</v>
      </c>
      <c r="J2" s="15">
        <v>256</v>
      </c>
      <c r="K2" s="14">
        <v>1800</v>
      </c>
      <c r="L2" s="14">
        <v>1147</v>
      </c>
      <c r="M2" s="15">
        <v>346</v>
      </c>
      <c r="N2" s="24">
        <f>ROUND(generation!N2*1000/8760/cf!N2, 0)</f>
        <v>0</v>
      </c>
      <c r="O2" s="24">
        <f>ROUND(generation!O2*1000/8760/cf!O2, 0)</f>
        <v>0</v>
      </c>
    </row>
    <row r="3" spans="1:15">
      <c r="A3">
        <v>2024</v>
      </c>
      <c r="B3" s="13">
        <v>27500</v>
      </c>
      <c r="C3" s="13">
        <v>41200</v>
      </c>
      <c r="D3" s="13">
        <v>45300</v>
      </c>
      <c r="E3" s="13">
        <v>4700</v>
      </c>
      <c r="F3" s="13">
        <v>1200</v>
      </c>
      <c r="G3" s="14">
        <v>28200</v>
      </c>
      <c r="H3" s="14">
        <v>2944</v>
      </c>
      <c r="I3" s="14">
        <v>1871</v>
      </c>
      <c r="J3" s="15">
        <v>256</v>
      </c>
      <c r="K3" s="14">
        <v>1800</v>
      </c>
      <c r="L3" s="14">
        <v>1347</v>
      </c>
      <c r="M3" s="15">
        <v>346</v>
      </c>
      <c r="N3" s="24">
        <f>ROUND(generation!N3*1000/8760/cf!N3, 0)</f>
        <v>0</v>
      </c>
      <c r="O3" s="24">
        <f>ROUND(generation!O3*1000/8760/cf!O3, 0)</f>
        <v>0</v>
      </c>
    </row>
    <row r="4" spans="1:15">
      <c r="A4">
        <v>2025</v>
      </c>
      <c r="B4" s="13">
        <v>28900</v>
      </c>
      <c r="C4" s="13">
        <v>40200</v>
      </c>
      <c r="D4" s="13">
        <v>47700</v>
      </c>
      <c r="E4" s="13">
        <v>4700</v>
      </c>
      <c r="F4" s="13">
        <v>1200</v>
      </c>
      <c r="G4" s="14">
        <v>31250</v>
      </c>
      <c r="H4" s="14">
        <v>3427</v>
      </c>
      <c r="I4" s="14">
        <v>1886</v>
      </c>
      <c r="J4" s="15">
        <v>256</v>
      </c>
      <c r="K4" s="14">
        <v>1800</v>
      </c>
      <c r="L4" s="14">
        <v>1547</v>
      </c>
      <c r="M4" s="15">
        <v>346</v>
      </c>
      <c r="N4" s="24">
        <f>ROUND(generation!N4*1000/8760/cf!N4, 0)</f>
        <v>0</v>
      </c>
      <c r="O4" s="24">
        <f>ROUND(generation!O4*1000/8760/cf!O4, 0)</f>
        <v>0</v>
      </c>
    </row>
    <row r="5" spans="1:15">
      <c r="A5">
        <v>2026</v>
      </c>
      <c r="B5" s="13">
        <v>28900</v>
      </c>
      <c r="C5" s="13">
        <v>37600</v>
      </c>
      <c r="D5" s="13">
        <v>52400</v>
      </c>
      <c r="E5" s="13">
        <v>4700</v>
      </c>
      <c r="F5" s="13">
        <v>700</v>
      </c>
      <c r="G5" s="14">
        <v>34300</v>
      </c>
      <c r="H5" s="14">
        <v>4406</v>
      </c>
      <c r="I5" s="14">
        <v>1901</v>
      </c>
      <c r="J5" s="15">
        <v>256</v>
      </c>
      <c r="K5" s="14">
        <v>1800</v>
      </c>
      <c r="L5" s="14">
        <v>1747</v>
      </c>
      <c r="M5" s="15">
        <v>346</v>
      </c>
      <c r="N5" s="24">
        <f>ROUND(generation!N5*1000/8760/cf!N5, 0)</f>
        <v>0</v>
      </c>
      <c r="O5" s="24">
        <f>ROUND(generation!O5*1000/8760/cf!O5, 0)</f>
        <v>0</v>
      </c>
    </row>
    <row r="6" spans="1:15">
      <c r="A6">
        <v>2027</v>
      </c>
      <c r="B6" s="13">
        <v>28900</v>
      </c>
      <c r="C6" s="13">
        <v>36100</v>
      </c>
      <c r="D6" s="13">
        <v>54100</v>
      </c>
      <c r="E6" s="13">
        <v>4700</v>
      </c>
      <c r="F6" s="13">
        <v>700</v>
      </c>
      <c r="G6" s="14">
        <v>37350</v>
      </c>
      <c r="H6" s="14">
        <v>5744</v>
      </c>
      <c r="I6" s="14">
        <v>1916</v>
      </c>
      <c r="J6" s="15">
        <v>256</v>
      </c>
      <c r="K6" s="14">
        <v>1800</v>
      </c>
      <c r="L6" s="14">
        <v>1947</v>
      </c>
      <c r="M6" s="15">
        <v>346</v>
      </c>
      <c r="N6" s="24">
        <f>ROUND(generation!N6*1000/8760/cf!N6, 0)</f>
        <v>0</v>
      </c>
      <c r="O6" s="24">
        <f>ROUND(generation!O6*1000/8760/cf!O6, 0)</f>
        <v>0</v>
      </c>
    </row>
    <row r="7" spans="1:15">
      <c r="A7">
        <v>2028</v>
      </c>
      <c r="B7" s="13">
        <v>28900</v>
      </c>
      <c r="C7" s="13">
        <v>34600</v>
      </c>
      <c r="D7" s="13">
        <v>55700</v>
      </c>
      <c r="E7" s="13">
        <v>4700</v>
      </c>
      <c r="F7" s="13">
        <v>900</v>
      </c>
      <c r="G7" s="14">
        <v>40400</v>
      </c>
      <c r="H7" s="14">
        <v>9255</v>
      </c>
      <c r="I7" s="14">
        <v>1936</v>
      </c>
      <c r="J7" s="15">
        <v>256</v>
      </c>
      <c r="K7" s="14">
        <v>1800</v>
      </c>
      <c r="L7" s="14">
        <v>2147</v>
      </c>
      <c r="M7" s="15">
        <v>346</v>
      </c>
      <c r="N7" s="24">
        <f>ROUND(generation!N7*1000/8760/cf!N7, 0)</f>
        <v>0</v>
      </c>
      <c r="O7" s="24">
        <f>ROUND(generation!O7*1000/8760/cf!O7, 0)</f>
        <v>0</v>
      </c>
    </row>
    <row r="8" spans="1:15">
      <c r="A8">
        <v>2029</v>
      </c>
      <c r="B8" s="13">
        <v>28900</v>
      </c>
      <c r="C8" s="13">
        <v>32700.000000000004</v>
      </c>
      <c r="D8" s="13">
        <v>57600</v>
      </c>
      <c r="E8" s="13">
        <v>4700</v>
      </c>
      <c r="F8" s="13">
        <v>900</v>
      </c>
      <c r="G8" s="14">
        <v>43450</v>
      </c>
      <c r="H8" s="14">
        <v>13980</v>
      </c>
      <c r="I8" s="14">
        <v>1956</v>
      </c>
      <c r="J8" s="15">
        <v>256</v>
      </c>
      <c r="K8" s="14">
        <v>1800</v>
      </c>
      <c r="L8" s="14">
        <v>2347</v>
      </c>
      <c r="M8" s="15">
        <v>346</v>
      </c>
      <c r="N8" s="24">
        <f>ROUND(generation!N8*1000/8760/cf!N8, 0)</f>
        <v>0</v>
      </c>
      <c r="O8" s="24">
        <f>ROUND(generation!O8*1000/8760/cf!O8, 0)</f>
        <v>0</v>
      </c>
    </row>
    <row r="9" spans="1:15">
      <c r="A9">
        <v>2030</v>
      </c>
      <c r="B9" s="13">
        <v>28900</v>
      </c>
      <c r="C9" s="13">
        <v>31700</v>
      </c>
      <c r="D9" s="13">
        <v>58600</v>
      </c>
      <c r="E9" s="13">
        <v>5200</v>
      </c>
      <c r="F9" s="13">
        <v>900</v>
      </c>
      <c r="G9" s="14">
        <v>46500</v>
      </c>
      <c r="H9" s="14">
        <v>19300</v>
      </c>
      <c r="I9" s="14">
        <v>1976</v>
      </c>
      <c r="J9" s="15">
        <v>256</v>
      </c>
      <c r="K9" s="14">
        <v>1800</v>
      </c>
      <c r="L9" s="14">
        <v>2547</v>
      </c>
      <c r="M9" s="15">
        <v>346</v>
      </c>
      <c r="N9" s="24">
        <f>ROUND(generation!N9*1000/8760/cf!N9, 0)</f>
        <v>1786</v>
      </c>
      <c r="O9" s="24">
        <f>ROUND(generation!O9*1000/8760/cf!O9, 0)</f>
        <v>2510</v>
      </c>
    </row>
    <row r="10" spans="1:15">
      <c r="A10">
        <v>2031</v>
      </c>
      <c r="B10" s="13">
        <v>28900</v>
      </c>
      <c r="C10" s="13">
        <v>30700</v>
      </c>
      <c r="D10" s="13">
        <v>59800</v>
      </c>
      <c r="E10" s="13">
        <v>5200</v>
      </c>
      <c r="F10" s="13">
        <v>800</v>
      </c>
      <c r="G10" s="14">
        <v>49700</v>
      </c>
      <c r="H10" s="14">
        <v>23077</v>
      </c>
      <c r="I10" s="15">
        <v>2008</v>
      </c>
      <c r="J10" s="15">
        <v>256</v>
      </c>
      <c r="K10" s="14">
        <v>1800</v>
      </c>
      <c r="L10" s="14">
        <v>2697</v>
      </c>
      <c r="M10" s="15">
        <v>346</v>
      </c>
      <c r="N10" s="24">
        <f>ROUND(generation!N10*1000/8760/cf!N10, 0)</f>
        <v>2423</v>
      </c>
      <c r="O10" s="24">
        <f>ROUND(generation!O10*1000/8760/cf!O10, 0)</f>
        <v>4346</v>
      </c>
    </row>
    <row r="11" spans="1:15">
      <c r="A11">
        <v>2032</v>
      </c>
      <c r="B11" s="13">
        <v>30300</v>
      </c>
      <c r="C11" s="13">
        <v>29700</v>
      </c>
      <c r="D11" s="13">
        <v>61900</v>
      </c>
      <c r="E11" s="13">
        <v>5800</v>
      </c>
      <c r="F11" s="13">
        <v>800</v>
      </c>
      <c r="G11" s="14">
        <v>52900</v>
      </c>
      <c r="H11" s="14">
        <v>25910</v>
      </c>
      <c r="I11" s="14">
        <v>2039</v>
      </c>
      <c r="J11" s="15">
        <v>256</v>
      </c>
      <c r="K11" s="14">
        <v>1800</v>
      </c>
      <c r="L11" s="14">
        <v>2847</v>
      </c>
      <c r="M11" s="15">
        <v>346</v>
      </c>
      <c r="N11" s="24">
        <f>ROUND(generation!N11*1000/8760/cf!N11, 0)</f>
        <v>3080</v>
      </c>
      <c r="O11" s="24">
        <f>ROUND(generation!O11*1000/8760/cf!O11, 0)</f>
        <v>6644</v>
      </c>
    </row>
    <row r="12" spans="1:15">
      <c r="A12">
        <v>2033</v>
      </c>
      <c r="B12" s="13">
        <v>31700</v>
      </c>
      <c r="C12" s="13">
        <v>29700</v>
      </c>
      <c r="D12" s="13">
        <v>62000</v>
      </c>
      <c r="E12" s="13">
        <v>5800</v>
      </c>
      <c r="F12" s="13">
        <v>900</v>
      </c>
      <c r="G12" s="14">
        <v>56100</v>
      </c>
      <c r="H12" s="14">
        <v>27970</v>
      </c>
      <c r="I12" s="15">
        <v>2069</v>
      </c>
      <c r="J12" s="15">
        <v>256</v>
      </c>
      <c r="K12" s="14">
        <v>1800</v>
      </c>
      <c r="L12" s="14">
        <v>2997</v>
      </c>
      <c r="M12" s="15">
        <v>346</v>
      </c>
      <c r="N12" s="24">
        <f>ROUND(generation!N12*1000/8760/cf!N12, 0)</f>
        <v>3755</v>
      </c>
      <c r="O12" s="24">
        <f>ROUND(generation!O12*1000/8760/cf!O12, 0)</f>
        <v>9604</v>
      </c>
    </row>
    <row r="13" spans="1:15">
      <c r="A13">
        <v>2034</v>
      </c>
      <c r="B13" s="13">
        <v>31700</v>
      </c>
      <c r="C13" s="13">
        <v>28100</v>
      </c>
      <c r="D13" s="13">
        <v>63600</v>
      </c>
      <c r="E13" s="13">
        <v>6500</v>
      </c>
      <c r="F13" s="13">
        <v>900</v>
      </c>
      <c r="G13" s="14">
        <v>59300</v>
      </c>
      <c r="H13" s="14">
        <v>30010</v>
      </c>
      <c r="I13" s="14">
        <v>2089</v>
      </c>
      <c r="J13" s="15">
        <v>256</v>
      </c>
      <c r="K13" s="14">
        <v>1800</v>
      </c>
      <c r="L13" s="14">
        <v>3147</v>
      </c>
      <c r="M13" s="15">
        <v>346</v>
      </c>
      <c r="N13" s="24">
        <f>ROUND(generation!N13*1000/8760/cf!N13, 0)</f>
        <v>4451</v>
      </c>
      <c r="O13" s="24">
        <f>ROUND(generation!O13*1000/8760/cf!O13, 0)</f>
        <v>13559</v>
      </c>
    </row>
    <row r="14" spans="1:15">
      <c r="A14">
        <v>2035</v>
      </c>
      <c r="B14" s="13">
        <v>31700</v>
      </c>
      <c r="C14" s="13">
        <v>28100</v>
      </c>
      <c r="D14" s="13">
        <v>63600</v>
      </c>
      <c r="E14" s="13">
        <v>6500</v>
      </c>
      <c r="F14" s="13">
        <v>800</v>
      </c>
      <c r="G14" s="14">
        <v>62500</v>
      </c>
      <c r="H14" s="14">
        <v>32050</v>
      </c>
      <c r="I14" s="14">
        <v>2109</v>
      </c>
      <c r="J14" s="15">
        <v>256</v>
      </c>
      <c r="K14" s="14">
        <v>1800</v>
      </c>
      <c r="L14" s="14">
        <v>3447</v>
      </c>
      <c r="M14" s="15">
        <v>346</v>
      </c>
      <c r="N14" s="24">
        <f>ROUND(generation!N14*1000/8760/cf!N14, 0)</f>
        <v>5167</v>
      </c>
      <c r="O14" s="24">
        <f>ROUND(generation!O14*1000/8760/cf!O14, 0)</f>
        <v>19112</v>
      </c>
    </row>
    <row r="15" spans="1:15">
      <c r="A15">
        <v>2036</v>
      </c>
      <c r="B15" s="13">
        <v>31700</v>
      </c>
      <c r="C15" s="26">
        <v>27099.999999999996</v>
      </c>
      <c r="D15" s="26">
        <v>64599.999999999993</v>
      </c>
      <c r="E15" s="13">
        <v>6500</v>
      </c>
      <c r="F15" s="13">
        <v>800</v>
      </c>
      <c r="G15" s="14">
        <v>65699.999999999942</v>
      </c>
      <c r="H15" s="14">
        <v>34089.000000000022</v>
      </c>
      <c r="I15" s="14">
        <v>2129</v>
      </c>
      <c r="J15" s="15">
        <v>256</v>
      </c>
      <c r="K15" s="14">
        <v>1800</v>
      </c>
      <c r="L15" s="14">
        <v>3947</v>
      </c>
      <c r="M15" s="15">
        <v>346</v>
      </c>
      <c r="N15" s="24">
        <f>ROUND(generation!N15*1000/8760/cf!N15, 0)</f>
        <v>5906</v>
      </c>
      <c r="O15" s="24">
        <f>ROUND(generation!O15*1000/8760/cf!O15, 0)</f>
        <v>27478</v>
      </c>
    </row>
    <row r="16" spans="1:15">
      <c r="A16">
        <v>2037</v>
      </c>
      <c r="B16" s="13">
        <v>31700</v>
      </c>
      <c r="C16" s="24">
        <v>25164</v>
      </c>
      <c r="D16" s="24">
        <v>59986</v>
      </c>
      <c r="E16" s="13">
        <v>6500</v>
      </c>
      <c r="F16" s="13">
        <v>800</v>
      </c>
      <c r="G16" s="27">
        <f>G15*1.1</f>
        <v>72269.999999999942</v>
      </c>
      <c r="H16" s="27">
        <f>H15*1.1</f>
        <v>37497.900000000031</v>
      </c>
      <c r="I16" s="14">
        <v>2129</v>
      </c>
      <c r="J16" s="15">
        <v>256</v>
      </c>
      <c r="K16" s="14">
        <v>1800</v>
      </c>
      <c r="L16" s="14">
        <v>3947</v>
      </c>
      <c r="M16" s="15">
        <v>346</v>
      </c>
      <c r="N16" s="24">
        <f>ROUND(generation!N16*1000/8760/cf!N16, 0)</f>
        <v>7842</v>
      </c>
      <c r="O16" s="24">
        <f>ROUND(generation!O16*1000/8760/cf!O16, 0)</f>
        <v>32093</v>
      </c>
    </row>
    <row r="17" spans="1:15">
      <c r="A17">
        <v>2038</v>
      </c>
      <c r="B17" s="13">
        <v>31700</v>
      </c>
      <c r="C17" s="24">
        <v>23229</v>
      </c>
      <c r="D17" s="24">
        <v>55371</v>
      </c>
      <c r="E17" s="13">
        <v>6500</v>
      </c>
      <c r="F17" s="13">
        <v>800</v>
      </c>
      <c r="G17" s="27">
        <f t="shared" ref="G17:G29" si="0">G16*1.1</f>
        <v>79496.999999999942</v>
      </c>
      <c r="H17" s="27">
        <f t="shared" ref="H17:H29" si="1">H16*1.1</f>
        <v>41247.690000000039</v>
      </c>
      <c r="I17" s="14">
        <v>2129</v>
      </c>
      <c r="J17" s="15">
        <v>256</v>
      </c>
      <c r="K17" s="14">
        <v>1800</v>
      </c>
      <c r="L17" s="14">
        <v>3947</v>
      </c>
      <c r="M17" s="15">
        <v>346</v>
      </c>
      <c r="N17" s="24">
        <f>ROUND(generation!N17*1000/8760/cf!N17, 0)</f>
        <v>9777</v>
      </c>
      <c r="O17" s="24">
        <f>ROUND(generation!O17*1000/8760/cf!O17, 0)</f>
        <v>36707</v>
      </c>
    </row>
    <row r="18" spans="1:15">
      <c r="A18">
        <v>2039</v>
      </c>
      <c r="B18" s="13">
        <v>31700</v>
      </c>
      <c r="C18" s="24">
        <v>21293</v>
      </c>
      <c r="D18" s="24">
        <v>50757</v>
      </c>
      <c r="E18" s="13">
        <v>6500</v>
      </c>
      <c r="F18" s="13">
        <v>800</v>
      </c>
      <c r="G18" s="27">
        <f t="shared" si="0"/>
        <v>87446.699999999939</v>
      </c>
      <c r="H18" s="27">
        <f t="shared" si="1"/>
        <v>45372.459000000046</v>
      </c>
      <c r="I18" s="14">
        <v>2129</v>
      </c>
      <c r="J18" s="15">
        <v>256</v>
      </c>
      <c r="K18" s="14">
        <v>1800</v>
      </c>
      <c r="L18" s="14">
        <v>3947</v>
      </c>
      <c r="M18" s="15">
        <v>346</v>
      </c>
      <c r="N18" s="24">
        <f>ROUND(generation!N18*1000/8760/cf!N18, 0)</f>
        <v>11713</v>
      </c>
      <c r="O18" s="24">
        <f>ROUND(generation!O18*1000/8760/cf!O18, 0)</f>
        <v>41321</v>
      </c>
    </row>
    <row r="19" spans="1:15">
      <c r="A19">
        <v>2040</v>
      </c>
      <c r="B19" s="13">
        <v>31700</v>
      </c>
      <c r="C19" s="24">
        <v>19357</v>
      </c>
      <c r="D19" s="24">
        <v>46143</v>
      </c>
      <c r="E19" s="13">
        <v>6500</v>
      </c>
      <c r="F19" s="13">
        <v>800</v>
      </c>
      <c r="G19" s="27">
        <f t="shared" si="0"/>
        <v>96191.369999999937</v>
      </c>
      <c r="H19" s="27">
        <f t="shared" si="1"/>
        <v>49909.704900000055</v>
      </c>
      <c r="I19" s="14">
        <v>2129</v>
      </c>
      <c r="J19" s="15">
        <v>256</v>
      </c>
      <c r="K19" s="14">
        <v>1800</v>
      </c>
      <c r="L19" s="14">
        <v>3947</v>
      </c>
      <c r="M19" s="15">
        <v>346</v>
      </c>
      <c r="N19" s="24">
        <f>ROUND(generation!N19*1000/8760/cf!N19, 0)</f>
        <v>13649</v>
      </c>
      <c r="O19" s="24">
        <f>ROUND(generation!O19*1000/8760/cf!O19, 0)</f>
        <v>45935</v>
      </c>
    </row>
    <row r="20" spans="1:15">
      <c r="A20">
        <v>2041</v>
      </c>
      <c r="B20" s="13">
        <v>31700</v>
      </c>
      <c r="C20" s="24">
        <v>17421</v>
      </c>
      <c r="D20" s="24">
        <v>41529</v>
      </c>
      <c r="E20" s="13">
        <v>6500</v>
      </c>
      <c r="F20" s="13">
        <v>800</v>
      </c>
      <c r="G20" s="27">
        <f t="shared" si="0"/>
        <v>105810.50699999994</v>
      </c>
      <c r="H20" s="27">
        <f t="shared" si="1"/>
        <v>54900.675390000062</v>
      </c>
      <c r="I20" s="14">
        <v>2129</v>
      </c>
      <c r="J20" s="15">
        <v>256</v>
      </c>
      <c r="K20" s="14">
        <v>1800</v>
      </c>
      <c r="L20" s="14">
        <v>3947</v>
      </c>
      <c r="M20" s="15">
        <v>346</v>
      </c>
      <c r="N20" s="24">
        <f>ROUND(generation!N20*1000/8760/cf!N20, 0)</f>
        <v>15585</v>
      </c>
      <c r="O20" s="24">
        <f>ROUND(generation!O20*1000/8760/cf!O20, 0)</f>
        <v>50550</v>
      </c>
    </row>
    <row r="21" spans="1:15">
      <c r="A21">
        <v>2042</v>
      </c>
      <c r="B21" s="13">
        <v>31700</v>
      </c>
      <c r="C21" s="24">
        <v>15486</v>
      </c>
      <c r="D21" s="24">
        <v>36914</v>
      </c>
      <c r="E21" s="13">
        <v>6500</v>
      </c>
      <c r="F21" s="13">
        <v>800</v>
      </c>
      <c r="G21" s="27">
        <f t="shared" si="0"/>
        <v>116391.55769999995</v>
      </c>
      <c r="H21" s="27">
        <f t="shared" si="1"/>
        <v>60390.742929000073</v>
      </c>
      <c r="I21" s="14">
        <v>2129</v>
      </c>
      <c r="J21" s="15">
        <v>256</v>
      </c>
      <c r="K21" s="14">
        <v>1800</v>
      </c>
      <c r="L21" s="14">
        <v>3947</v>
      </c>
      <c r="M21" s="15">
        <v>346</v>
      </c>
      <c r="N21" s="24">
        <f>ROUND(generation!N21*1000/8760/cf!N21, 0)</f>
        <v>17520</v>
      </c>
      <c r="O21" s="24">
        <f>ROUND(generation!O21*1000/8760/cf!O21, 0)</f>
        <v>55164</v>
      </c>
    </row>
    <row r="22" spans="1:15">
      <c r="A22">
        <v>2043</v>
      </c>
      <c r="B22" s="13">
        <v>31700</v>
      </c>
      <c r="C22" s="24">
        <v>13550</v>
      </c>
      <c r="D22" s="24">
        <v>32300</v>
      </c>
      <c r="E22" s="13">
        <v>6500</v>
      </c>
      <c r="F22" s="13">
        <v>800</v>
      </c>
      <c r="G22" s="27">
        <f t="shared" si="0"/>
        <v>128030.71346999996</v>
      </c>
      <c r="H22" s="27">
        <f t="shared" si="1"/>
        <v>66429.817221900084</v>
      </c>
      <c r="I22" s="14">
        <v>2129</v>
      </c>
      <c r="J22" s="15">
        <v>256</v>
      </c>
      <c r="K22" s="14">
        <v>1800</v>
      </c>
      <c r="L22" s="14">
        <v>3947</v>
      </c>
      <c r="M22" s="15">
        <v>346</v>
      </c>
      <c r="N22" s="24">
        <f>ROUND(generation!N22*1000/8760/cf!N22, 0)</f>
        <v>19456</v>
      </c>
      <c r="O22" s="24">
        <f>ROUND(generation!O22*1000/8760/cf!O22, 0)</f>
        <v>59778</v>
      </c>
    </row>
    <row r="23" spans="1:15">
      <c r="A23">
        <v>2044</v>
      </c>
      <c r="B23" s="13">
        <v>31700</v>
      </c>
      <c r="C23" s="24">
        <v>11614</v>
      </c>
      <c r="D23" s="24">
        <v>27686</v>
      </c>
      <c r="E23" s="13">
        <v>6500</v>
      </c>
      <c r="F23" s="13">
        <v>800</v>
      </c>
      <c r="G23" s="27">
        <f t="shared" si="0"/>
        <v>140833.78481699998</v>
      </c>
      <c r="H23" s="27">
        <f t="shared" si="1"/>
        <v>73072.7989440901</v>
      </c>
      <c r="I23" s="14">
        <v>2129</v>
      </c>
      <c r="J23" s="15">
        <v>256</v>
      </c>
      <c r="K23" s="14">
        <v>1800</v>
      </c>
      <c r="L23" s="14">
        <v>3947</v>
      </c>
      <c r="M23" s="15">
        <v>346</v>
      </c>
      <c r="N23" s="24">
        <f>ROUND(generation!N23*1000/8760/cf!N23, 0)</f>
        <v>21392</v>
      </c>
      <c r="O23" s="24">
        <f>ROUND(generation!O23*1000/8760/cf!O23, 0)</f>
        <v>64393</v>
      </c>
    </row>
    <row r="24" spans="1:15">
      <c r="A24">
        <v>2045</v>
      </c>
      <c r="B24" s="13">
        <v>31700</v>
      </c>
      <c r="C24" s="24">
        <v>9679</v>
      </c>
      <c r="D24" s="24">
        <v>23071</v>
      </c>
      <c r="E24" s="13">
        <v>6500</v>
      </c>
      <c r="F24" s="13">
        <v>800</v>
      </c>
      <c r="G24" s="27">
        <f t="shared" si="0"/>
        <v>154917.16329869998</v>
      </c>
      <c r="H24" s="27">
        <f t="shared" si="1"/>
        <v>80380.078838499117</v>
      </c>
      <c r="I24" s="14">
        <v>2129</v>
      </c>
      <c r="J24" s="15">
        <v>256</v>
      </c>
      <c r="K24" s="14">
        <v>1800</v>
      </c>
      <c r="L24" s="14">
        <v>3947</v>
      </c>
      <c r="M24" s="15">
        <v>346</v>
      </c>
      <c r="N24" s="24">
        <f>ROUND(generation!N24*1000/8760/cf!N24, 0)</f>
        <v>23327</v>
      </c>
      <c r="O24" s="24">
        <f>ROUND(generation!O24*1000/8760/cf!O24, 0)</f>
        <v>69007</v>
      </c>
    </row>
    <row r="25" spans="1:15">
      <c r="A25">
        <v>2046</v>
      </c>
      <c r="B25" s="13">
        <v>31700</v>
      </c>
      <c r="C25" s="24">
        <v>7743</v>
      </c>
      <c r="D25" s="24">
        <v>18457</v>
      </c>
      <c r="E25" s="13">
        <v>6500</v>
      </c>
      <c r="F25" s="13">
        <v>800</v>
      </c>
      <c r="G25" s="27">
        <f t="shared" si="0"/>
        <v>170408.87962856999</v>
      </c>
      <c r="H25" s="27">
        <f t="shared" si="1"/>
        <v>88418.086722349035</v>
      </c>
      <c r="I25" s="14">
        <v>2129</v>
      </c>
      <c r="J25" s="15">
        <v>256</v>
      </c>
      <c r="K25" s="14">
        <v>1800</v>
      </c>
      <c r="L25" s="14">
        <v>3947</v>
      </c>
      <c r="M25" s="15">
        <v>346</v>
      </c>
      <c r="N25" s="24">
        <f>ROUND(generation!N25*1000/8760/cf!N25, 0)</f>
        <v>25263</v>
      </c>
      <c r="O25" s="24">
        <f>ROUND(generation!O25*1000/8760/cf!O25, 0)</f>
        <v>73621</v>
      </c>
    </row>
    <row r="26" spans="1:15">
      <c r="A26">
        <v>2047</v>
      </c>
      <c r="B26" s="13">
        <v>31700</v>
      </c>
      <c r="C26" s="24">
        <v>5807</v>
      </c>
      <c r="D26" s="24">
        <v>13843</v>
      </c>
      <c r="E26" s="13">
        <v>6500</v>
      </c>
      <c r="F26" s="13">
        <v>800</v>
      </c>
      <c r="G26" s="27">
        <f t="shared" si="0"/>
        <v>187449.76759142702</v>
      </c>
      <c r="H26" s="27">
        <f t="shared" si="1"/>
        <v>97259.895394583946</v>
      </c>
      <c r="I26" s="14">
        <v>2129</v>
      </c>
      <c r="J26" s="15">
        <v>256</v>
      </c>
      <c r="K26" s="14">
        <v>1800</v>
      </c>
      <c r="L26" s="14">
        <v>3947</v>
      </c>
      <c r="M26" s="15">
        <v>346</v>
      </c>
      <c r="N26" s="24">
        <f>ROUND(generation!N26*1000/8760/cf!N26, 0)</f>
        <v>27199</v>
      </c>
      <c r="O26" s="24">
        <f>ROUND(generation!O26*1000/8760/cf!O26, 0)</f>
        <v>78235</v>
      </c>
    </row>
    <row r="27" spans="1:15">
      <c r="A27">
        <v>2048</v>
      </c>
      <c r="B27" s="13">
        <v>31700</v>
      </c>
      <c r="C27" s="24">
        <v>3871</v>
      </c>
      <c r="D27" s="24">
        <v>9229</v>
      </c>
      <c r="E27" s="13">
        <v>6500</v>
      </c>
      <c r="F27" s="13">
        <v>800</v>
      </c>
      <c r="G27" s="27">
        <f t="shared" si="0"/>
        <v>206194.74435056973</v>
      </c>
      <c r="H27" s="27">
        <f t="shared" si="1"/>
        <v>106985.88493404235</v>
      </c>
      <c r="I27" s="14">
        <v>2129</v>
      </c>
      <c r="J27" s="15">
        <v>256</v>
      </c>
      <c r="K27" s="14">
        <v>1800</v>
      </c>
      <c r="L27" s="14">
        <v>3947</v>
      </c>
      <c r="M27" s="15">
        <v>346</v>
      </c>
      <c r="N27" s="24">
        <f>ROUND(generation!N27*1000/8760/cf!N27, 0)</f>
        <v>29135</v>
      </c>
      <c r="O27" s="24">
        <f>ROUND(generation!O27*1000/8760/cf!O27, 0)</f>
        <v>82850</v>
      </c>
    </row>
    <row r="28" spans="1:15">
      <c r="A28">
        <v>2049</v>
      </c>
      <c r="B28" s="13">
        <v>31700</v>
      </c>
      <c r="C28" s="24">
        <v>1936</v>
      </c>
      <c r="D28" s="24">
        <v>4614</v>
      </c>
      <c r="E28" s="13">
        <v>6500</v>
      </c>
      <c r="F28" s="13">
        <v>800</v>
      </c>
      <c r="G28" s="27">
        <f t="shared" si="0"/>
        <v>226814.21878562673</v>
      </c>
      <c r="H28" s="27">
        <f t="shared" si="1"/>
        <v>117684.47342744659</v>
      </c>
      <c r="I28" s="14">
        <v>2129</v>
      </c>
      <c r="J28" s="15">
        <v>256</v>
      </c>
      <c r="K28" s="14">
        <v>1800</v>
      </c>
      <c r="L28" s="14">
        <v>3947</v>
      </c>
      <c r="M28" s="15">
        <v>346</v>
      </c>
      <c r="N28" s="24">
        <f>ROUND(generation!N28*1000/8760/cf!N28, 0)</f>
        <v>31070</v>
      </c>
      <c r="O28" s="24">
        <f>ROUND(generation!O28*1000/8760/cf!O28, 0)</f>
        <v>87464</v>
      </c>
    </row>
    <row r="29" spans="1:15">
      <c r="A29">
        <v>2050</v>
      </c>
      <c r="B29" s="13">
        <v>31700</v>
      </c>
      <c r="C29" s="24">
        <v>0</v>
      </c>
      <c r="D29" s="24">
        <v>0</v>
      </c>
      <c r="E29" s="13">
        <v>6500</v>
      </c>
      <c r="F29" s="13">
        <v>800</v>
      </c>
      <c r="G29" s="27">
        <f t="shared" si="0"/>
        <v>249495.64066418941</v>
      </c>
      <c r="H29" s="27">
        <f t="shared" si="1"/>
        <v>129452.92077019125</v>
      </c>
      <c r="I29" s="14">
        <v>2129</v>
      </c>
      <c r="J29" s="15">
        <v>256</v>
      </c>
      <c r="K29" s="14">
        <v>1800</v>
      </c>
      <c r="L29" s="14">
        <v>3947</v>
      </c>
      <c r="M29" s="15">
        <v>346</v>
      </c>
      <c r="N29" s="24">
        <f>ROUND(generation!N29*1000/8760/cf!N29, 0)</f>
        <v>33006</v>
      </c>
      <c r="O29" s="24">
        <f>ROUND(generation!O29*1000/8760/cf!O29, 0)</f>
        <v>92078</v>
      </c>
    </row>
    <row r="30" spans="1:15">
      <c r="A30" t="s">
        <v>22</v>
      </c>
      <c r="B30" t="s">
        <v>23</v>
      </c>
    </row>
    <row r="31" spans="1:15">
      <c r="A31" t="s">
        <v>58</v>
      </c>
      <c r="B3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0536-E08B-489F-9C5D-9095A1DC0462}">
  <dimension ref="A1:P33"/>
  <sheetViews>
    <sheetView workbookViewId="0">
      <selection activeCell="R12" sqref="R12"/>
    </sheetView>
  </sheetViews>
  <sheetFormatPr baseColWidth="10" defaultColWidth="8.83203125" defaultRowHeight="15"/>
  <cols>
    <col min="2" max="4" width="11.1640625" bestFit="1" customWidth="1"/>
    <col min="5" max="6" width="9.1640625" bestFit="1" customWidth="1"/>
    <col min="7" max="8" width="10.1640625" bestFit="1" customWidth="1"/>
    <col min="9" max="9" width="9.1640625" bestFit="1" customWidth="1"/>
    <col min="10" max="10" width="8.83203125" bestFit="1" customWidth="1"/>
    <col min="11" max="12" width="10.1640625" bestFit="1" customWidth="1"/>
    <col min="13" max="13" width="9.1640625" bestFit="1" customWidth="1"/>
    <col min="16" max="16" width="9.6640625" bestFit="1" customWidth="1"/>
  </cols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</row>
    <row r="2" spans="1:15">
      <c r="A2">
        <v>2023</v>
      </c>
      <c r="B2" s="10">
        <v>171685</v>
      </c>
      <c r="C2" s="10">
        <v>178930</v>
      </c>
      <c r="D2" s="10">
        <v>153519</v>
      </c>
      <c r="E2" s="10">
        <v>3778</v>
      </c>
      <c r="F2" s="10">
        <v>2421</v>
      </c>
      <c r="G2" s="11">
        <v>31812</v>
      </c>
      <c r="H2" s="11">
        <v>3881</v>
      </c>
      <c r="I2" s="11">
        <v>3983</v>
      </c>
      <c r="J2" s="11">
        <v>457</v>
      </c>
      <c r="K2" s="11">
        <v>12481</v>
      </c>
      <c r="L2" s="11">
        <v>3827</v>
      </c>
      <c r="M2" s="11">
        <v>2377</v>
      </c>
      <c r="N2" s="26">
        <v>0</v>
      </c>
      <c r="O2" s="26">
        <v>0</v>
      </c>
    </row>
    <row r="3" spans="1:15">
      <c r="A3">
        <v>2024</v>
      </c>
      <c r="B3" s="10">
        <f>capacity!B3*cf!B3*8760/1000</f>
        <v>182470.57261038292</v>
      </c>
      <c r="C3" s="10">
        <f>capacity!C3*cf!C3*8760/1000</f>
        <v>179928.18951659009</v>
      </c>
      <c r="D3" s="10">
        <f>capacity!D3*cf!D3*8760/1000</f>
        <v>152758.51544915015</v>
      </c>
      <c r="E3" s="10">
        <f>capacity!E3*cf!E3*8760/1000</f>
        <v>3778</v>
      </c>
      <c r="F3" s="10">
        <f>capacity!F3*cf!F3*8760/1000</f>
        <v>2641.090909090909</v>
      </c>
      <c r="G3" s="11">
        <v>35891</v>
      </c>
      <c r="H3" s="11">
        <v>5098</v>
      </c>
      <c r="I3" s="11">
        <v>4015</v>
      </c>
      <c r="J3" s="11">
        <v>459</v>
      </c>
      <c r="K3" s="11">
        <v>13329</v>
      </c>
      <c r="L3" s="11">
        <v>8154</v>
      </c>
      <c r="M3" s="11">
        <v>2384</v>
      </c>
      <c r="N3" s="26">
        <v>0</v>
      </c>
      <c r="O3" s="26">
        <v>0</v>
      </c>
    </row>
    <row r="4" spans="1:15">
      <c r="A4">
        <v>2025</v>
      </c>
      <c r="B4" s="10">
        <f>capacity!B4*cf!B4*8760/1000</f>
        <v>193416.65298303228</v>
      </c>
      <c r="C4" s="10">
        <f>capacity!C4*cf!C4*8760/1000</f>
        <v>172192.00090130689</v>
      </c>
      <c r="D4" s="10">
        <f>capacity!D4*cf!D4*8760/1000</f>
        <v>153361.83952319308</v>
      </c>
      <c r="E4" s="10">
        <f>capacity!E4*cf!E4*8760/1000</f>
        <v>3778</v>
      </c>
      <c r="F4" s="10">
        <f>capacity!F4*cf!F4*8760/1000</f>
        <v>2641.090909090909</v>
      </c>
      <c r="G4" s="11">
        <v>39676</v>
      </c>
      <c r="H4" s="11">
        <v>6335</v>
      </c>
      <c r="I4" s="11">
        <v>4031</v>
      </c>
      <c r="J4" s="11">
        <v>457</v>
      </c>
      <c r="K4" s="11">
        <v>13365</v>
      </c>
      <c r="L4" s="11">
        <v>9435</v>
      </c>
      <c r="M4" s="11">
        <v>2377</v>
      </c>
      <c r="N4" s="26">
        <v>0</v>
      </c>
      <c r="O4" s="26">
        <v>0</v>
      </c>
    </row>
    <row r="5" spans="1:15">
      <c r="A5">
        <v>2026</v>
      </c>
      <c r="B5" s="10">
        <f>capacity!B5*cf!B5*8760/1000</f>
        <v>195073.32238642586</v>
      </c>
      <c r="C5" s="10">
        <f>capacity!C5*cf!C5*8760/1000</f>
        <v>157904.10076700771</v>
      </c>
      <c r="D5" s="10">
        <f>capacity!D5*cf!D5*8760/1000</f>
        <v>160245.129016964</v>
      </c>
      <c r="E5" s="10">
        <f>capacity!E5*cf!E5*8760/1000</f>
        <v>3778.0000000000005</v>
      </c>
      <c r="F5" s="10">
        <f>capacity!F5*cf!F5*8760/1000</f>
        <v>1540.6363636363637</v>
      </c>
      <c r="G5" s="11">
        <v>43815</v>
      </c>
      <c r="H5" s="11">
        <v>7890</v>
      </c>
      <c r="I5" s="11">
        <v>4063</v>
      </c>
      <c r="J5" s="11">
        <v>457</v>
      </c>
      <c r="K5" s="12">
        <v>13329</v>
      </c>
      <c r="L5" s="11">
        <v>10740</v>
      </c>
      <c r="M5" s="11">
        <v>2377</v>
      </c>
      <c r="N5" s="26">
        <v>0</v>
      </c>
      <c r="O5" s="26">
        <v>0</v>
      </c>
    </row>
    <row r="6" spans="1:15">
      <c r="A6">
        <v>2027</v>
      </c>
      <c r="B6" s="10">
        <f>capacity!B6*cf!B6*8760/1000</f>
        <v>196729.99178981935</v>
      </c>
      <c r="C6" s="10">
        <f>capacity!C6*cf!C6*8760/1000</f>
        <v>148579.33992722281</v>
      </c>
      <c r="D6" s="10">
        <f>capacity!D6*cf!D6*8760/1000</f>
        <v>156949.15263202137</v>
      </c>
      <c r="E6" s="10">
        <f>capacity!E6*cf!E6*8760/1000</f>
        <v>3778.0000000000005</v>
      </c>
      <c r="F6" s="10">
        <f>capacity!F6*cf!F6*8760/1000</f>
        <v>1540.6363636363637</v>
      </c>
      <c r="G6" s="11">
        <v>47747</v>
      </c>
      <c r="H6" s="11">
        <v>10562</v>
      </c>
      <c r="I6" s="11">
        <v>4095</v>
      </c>
      <c r="J6" s="11">
        <v>459</v>
      </c>
      <c r="K6" s="12">
        <v>13329</v>
      </c>
      <c r="L6" s="11">
        <v>12044</v>
      </c>
      <c r="M6" s="11">
        <v>2377</v>
      </c>
      <c r="N6" s="26">
        <v>0</v>
      </c>
      <c r="O6" s="26">
        <v>0</v>
      </c>
    </row>
    <row r="7" spans="1:15">
      <c r="A7">
        <v>2028</v>
      </c>
      <c r="B7" s="10">
        <f>capacity!B7*cf!B7*8760/1000</f>
        <v>198386.66119321296</v>
      </c>
      <c r="C7" s="10">
        <f>capacity!C7*cf!C7*8760/1000</f>
        <v>139505.99696425488</v>
      </c>
      <c r="D7" s="10">
        <f>capacity!D7*cf!D7*8760/1000</f>
        <v>152844.90171657226</v>
      </c>
      <c r="E7" s="10">
        <f>capacity!E7*cf!E7*8760/1000</f>
        <v>3778.0000000000005</v>
      </c>
      <c r="F7" s="10">
        <f>capacity!F7*cf!F7*8760/1000</f>
        <v>1980.818181818182</v>
      </c>
      <c r="G7" s="11">
        <v>51861</v>
      </c>
      <c r="H7" s="11">
        <v>16622</v>
      </c>
      <c r="I7" s="11">
        <v>4144</v>
      </c>
      <c r="J7" s="11">
        <v>457</v>
      </c>
      <c r="K7" s="12">
        <v>13329</v>
      </c>
      <c r="L7" s="11">
        <v>13384</v>
      </c>
      <c r="M7" s="11">
        <v>2384</v>
      </c>
      <c r="N7" s="26">
        <v>0</v>
      </c>
      <c r="O7" s="26">
        <v>0</v>
      </c>
    </row>
    <row r="8" spans="1:15">
      <c r="A8">
        <v>2029</v>
      </c>
      <c r="B8" s="10">
        <f>capacity!B8*cf!B8*8760/1000</f>
        <v>200043.33059660645</v>
      </c>
      <c r="C8" s="10">
        <f>capacity!C8*cf!C8*8760/1000</f>
        <v>129104.80816960713</v>
      </c>
      <c r="D8" s="10">
        <f>capacity!D8*cf!D8*8760/1000</f>
        <v>149014.30375090369</v>
      </c>
      <c r="E8" s="10">
        <f>capacity!E8*cf!E8*8760/1000</f>
        <v>3778.0000000000005</v>
      </c>
      <c r="F8" s="10">
        <f>capacity!F8*cf!F8*8760/1000</f>
        <v>1980.818181818182</v>
      </c>
      <c r="G8" s="11">
        <v>55242</v>
      </c>
      <c r="H8" s="11">
        <v>26662</v>
      </c>
      <c r="I8" s="11">
        <v>4176</v>
      </c>
      <c r="J8" s="11">
        <v>457</v>
      </c>
      <c r="K8" s="12">
        <v>13329</v>
      </c>
      <c r="L8" s="11">
        <v>14652</v>
      </c>
      <c r="M8" s="11">
        <v>2377</v>
      </c>
      <c r="N8" s="26">
        <v>0</v>
      </c>
      <c r="O8" s="26">
        <v>0</v>
      </c>
    </row>
    <row r="9" spans="1:15">
      <c r="A9">
        <v>2030</v>
      </c>
      <c r="B9" s="10">
        <v>201700</v>
      </c>
      <c r="C9" s="10">
        <f>122500</f>
        <v>122500</v>
      </c>
      <c r="D9" s="10">
        <f>142400</f>
        <v>142400</v>
      </c>
      <c r="E9" s="10">
        <f>(capacity!E9/capacity!E$2)*generation!E$2</f>
        <v>4179.9148936170213</v>
      </c>
      <c r="F9" s="10">
        <f>(capacity!F9/capacity!F$2)*generation!F$2</f>
        <v>1980.818181818182</v>
      </c>
      <c r="G9" s="11">
        <v>58921</v>
      </c>
      <c r="H9" s="11">
        <v>38887</v>
      </c>
      <c r="I9" s="11">
        <v>4219</v>
      </c>
      <c r="J9" s="11">
        <v>457</v>
      </c>
      <c r="K9" s="12">
        <v>13329</v>
      </c>
      <c r="L9" s="11">
        <v>15956</v>
      </c>
      <c r="M9" s="11">
        <v>2377</v>
      </c>
      <c r="N9" s="26">
        <v>6899.9999999999991</v>
      </c>
      <c r="O9" s="26">
        <v>6100</v>
      </c>
    </row>
    <row r="10" spans="1:15">
      <c r="A10">
        <v>2031</v>
      </c>
      <c r="B10" s="10">
        <f>capacity!B10*cf!B10*8760/1000</f>
        <v>203137.11882229234</v>
      </c>
      <c r="C10" s="10">
        <f>capacity!C10*cf!C10*8760/1000</f>
        <v>116969.61947221997</v>
      </c>
      <c r="D10" s="10">
        <f>capacity!D10*cf!D10*8760/1000</f>
        <v>130708.51710182904</v>
      </c>
      <c r="E10" s="10">
        <f>capacity!E10*cf!E10*8760/1000</f>
        <v>4179.9148936170213</v>
      </c>
      <c r="F10" s="10">
        <f>capacity!F10*cf!F10*8760/1000</f>
        <v>1760.727272727273</v>
      </c>
      <c r="G10" s="11">
        <v>62997</v>
      </c>
      <c r="H10" s="11">
        <v>50082</v>
      </c>
      <c r="I10" s="11">
        <v>4275</v>
      </c>
      <c r="J10" s="11">
        <v>459</v>
      </c>
      <c r="K10" s="12">
        <v>13329</v>
      </c>
      <c r="L10" s="11">
        <v>17097</v>
      </c>
      <c r="M10" s="11">
        <v>2377</v>
      </c>
      <c r="N10" s="26">
        <v>9233.3333333333321</v>
      </c>
      <c r="O10" s="26">
        <v>9500</v>
      </c>
    </row>
    <row r="11" spans="1:15">
      <c r="A11">
        <v>2032</v>
      </c>
      <c r="B11" s="10">
        <f>capacity!B11*cf!B11*8760/1000</f>
        <v>214484.4083263292</v>
      </c>
      <c r="C11" s="10">
        <f>capacity!C11*cf!C11*8760/1000</f>
        <v>111547.77491938959</v>
      </c>
      <c r="D11" s="10">
        <f>capacity!D11*cf!D11*8760/1000</f>
        <v>120178.11842897747</v>
      </c>
      <c r="E11" s="10">
        <f>capacity!E11*cf!E11*8760/1000</f>
        <v>4662.212765957448</v>
      </c>
      <c r="F11" s="10">
        <f>capacity!F11*cf!F11*8760/1000</f>
        <v>1760.727272727273</v>
      </c>
      <c r="G11" s="11">
        <v>67491</v>
      </c>
      <c r="H11" s="11">
        <v>58179</v>
      </c>
      <c r="I11" s="11">
        <v>4354</v>
      </c>
      <c r="J11" s="11">
        <v>457</v>
      </c>
      <c r="K11" s="12">
        <v>13329</v>
      </c>
      <c r="L11" s="11">
        <v>18124</v>
      </c>
      <c r="M11" s="11">
        <v>2384</v>
      </c>
      <c r="N11" s="26">
        <v>11566.666666666666</v>
      </c>
      <c r="O11" s="26">
        <v>12900</v>
      </c>
    </row>
    <row r="12" spans="1:15">
      <c r="A12">
        <v>2033</v>
      </c>
      <c r="B12" s="10">
        <f>capacity!B12*cf!B12*8760/1000</f>
        <v>225970.93425605539</v>
      </c>
      <c r="C12" s="10">
        <f>capacity!C12*cf!C12*8760/1000</f>
        <v>109936.01569138719</v>
      </c>
      <c r="D12" s="10">
        <f>capacity!D12*cf!D12*8760/1000</f>
        <v>105227.34285019916</v>
      </c>
      <c r="E12" s="10">
        <f>capacity!E12*cf!E12*8760/1000</f>
        <v>4662.212765957448</v>
      </c>
      <c r="F12" s="10">
        <f>capacity!F12*cf!F12*8760/1000</f>
        <v>1980.818181818182</v>
      </c>
      <c r="G12" s="11">
        <v>71415</v>
      </c>
      <c r="H12" s="11">
        <v>64200</v>
      </c>
      <c r="I12" s="11">
        <v>4408</v>
      </c>
      <c r="J12" s="11">
        <v>457</v>
      </c>
      <c r="K12" s="12">
        <v>13329</v>
      </c>
      <c r="L12" s="11">
        <v>19053</v>
      </c>
      <c r="M12" s="11">
        <v>2377</v>
      </c>
      <c r="N12" s="26">
        <v>13899.999999999998</v>
      </c>
      <c r="O12" s="26">
        <v>16300</v>
      </c>
    </row>
    <row r="13" spans="1:15">
      <c r="A13">
        <v>2034</v>
      </c>
      <c r="B13" s="10">
        <f>capacity!B13*cf!B13*8760/1000</f>
        <v>227547.28950403689</v>
      </c>
      <c r="C13" s="10">
        <f>capacity!C13*cf!C13*8760/1000</f>
        <v>102488.60628353919</v>
      </c>
      <c r="D13" s="10">
        <f>capacity!D13*cf!D13*8760/1000</f>
        <v>92407.126026268234</v>
      </c>
      <c r="E13" s="10">
        <f>capacity!E13*cf!E13*8760/1000</f>
        <v>5224.8936170212774</v>
      </c>
      <c r="F13" s="10">
        <f>capacity!F13*cf!F13*8760/1000</f>
        <v>1980.818181818182</v>
      </c>
      <c r="G13" s="11">
        <v>74616</v>
      </c>
      <c r="H13" s="11">
        <v>68170</v>
      </c>
      <c r="I13" s="11">
        <v>4461</v>
      </c>
      <c r="J13" s="11">
        <v>457</v>
      </c>
      <c r="K13" s="12">
        <v>13329</v>
      </c>
      <c r="L13" s="11">
        <v>20031</v>
      </c>
      <c r="M13" s="11">
        <v>2377</v>
      </c>
      <c r="N13" s="26">
        <v>16233.33333333333</v>
      </c>
      <c r="O13" s="26">
        <v>19700</v>
      </c>
    </row>
    <row r="14" spans="1:15">
      <c r="A14">
        <v>2035</v>
      </c>
      <c r="B14" s="10">
        <f>capacity!B14*cf!B14*8760/1000</f>
        <v>229123.64475201844</v>
      </c>
      <c r="C14" s="10">
        <f>capacity!C14*cf!C14*8760/1000</f>
        <v>100963.67583549651</v>
      </c>
      <c r="D14" s="10">
        <f>capacity!D14*cf!D14*8760/1000</f>
        <v>76871.364870719248</v>
      </c>
      <c r="E14" s="10">
        <f>capacity!E14*cf!E14*8760/1000</f>
        <v>5224.8936170212774</v>
      </c>
      <c r="F14" s="10">
        <f>capacity!F14*cf!F14*8760/1000</f>
        <v>1760.727272727273</v>
      </c>
      <c r="G14" s="11">
        <v>78122</v>
      </c>
      <c r="H14" s="11">
        <v>72916</v>
      </c>
      <c r="I14" s="11">
        <v>4504</v>
      </c>
      <c r="J14" s="11">
        <v>457</v>
      </c>
      <c r="K14" s="12">
        <v>13329</v>
      </c>
      <c r="L14" s="11">
        <v>21498</v>
      </c>
      <c r="M14" s="11">
        <v>2377</v>
      </c>
      <c r="N14" s="26">
        <v>18566.666666666664</v>
      </c>
      <c r="O14" s="26">
        <v>23100</v>
      </c>
    </row>
    <row r="15" spans="1:15">
      <c r="A15">
        <v>2036</v>
      </c>
      <c r="B15" s="10">
        <v>230700</v>
      </c>
      <c r="C15" s="10">
        <f>95900</f>
        <v>95900</v>
      </c>
      <c r="D15" s="10">
        <f>62300</f>
        <v>62300</v>
      </c>
      <c r="E15" s="10">
        <f>(capacity!E15/capacity!E$2)*generation!E$2</f>
        <v>5224.8936170212774</v>
      </c>
      <c r="F15" s="10">
        <f>(capacity!F15/capacity!F$2)*generation!F$2</f>
        <v>1760.7272727272727</v>
      </c>
      <c r="G15" s="11">
        <v>82185</v>
      </c>
      <c r="H15" s="11">
        <v>77282</v>
      </c>
      <c r="I15" s="11">
        <v>4559</v>
      </c>
      <c r="J15" s="11">
        <v>457</v>
      </c>
      <c r="K15" s="12">
        <v>13365</v>
      </c>
      <c r="L15" s="11">
        <v>24172</v>
      </c>
      <c r="M15" s="11">
        <v>2384</v>
      </c>
      <c r="N15" s="26">
        <v>20900.000000000007</v>
      </c>
      <c r="O15" s="26">
        <v>26500.000000000015</v>
      </c>
    </row>
    <row r="16" spans="1:15">
      <c r="A16">
        <v>2037</v>
      </c>
      <c r="B16" s="32">
        <v>230700</v>
      </c>
      <c r="C16" s="10">
        <f>ROUND(capacity!C16*cf!C16*8760/1000, 0)</f>
        <v>89049</v>
      </c>
      <c r="D16" s="10">
        <f>ROUND(capacity!D16*cf!D16*8760/1000, 0)</f>
        <v>57850</v>
      </c>
      <c r="E16" s="32">
        <f>(capacity!E16/capacity!E$2)*generation!E$2</f>
        <v>5224.8936170212774</v>
      </c>
      <c r="F16" s="32">
        <f>(capacity!F16/capacity!F$2)*generation!F$2</f>
        <v>1760.7272727272727</v>
      </c>
      <c r="G16" s="10">
        <f>ROUND(capacity!G16*cf!G16*8760/1000, 0)</f>
        <v>94963</v>
      </c>
      <c r="H16" s="10">
        <f>ROUND(capacity!H16*cf!H16*8760/1000, 0)</f>
        <v>90063</v>
      </c>
      <c r="I16" s="33">
        <v>4559</v>
      </c>
      <c r="J16" s="33">
        <v>457</v>
      </c>
      <c r="K16" s="34">
        <v>13365</v>
      </c>
      <c r="L16" s="33">
        <v>24172</v>
      </c>
      <c r="M16" s="33">
        <v>2384</v>
      </c>
      <c r="N16" s="26">
        <f>N15+(C15-C16)</f>
        <v>27751.000000000007</v>
      </c>
      <c r="O16" s="26">
        <f>O15+(D15-D16)</f>
        <v>30950.000000000015</v>
      </c>
    </row>
    <row r="17" spans="1:16">
      <c r="A17">
        <v>2038</v>
      </c>
      <c r="B17" s="32">
        <v>230700</v>
      </c>
      <c r="C17" s="10">
        <f>ROUND(capacity!C17*cf!C17*8760/1000, 0)</f>
        <v>82202</v>
      </c>
      <c r="D17" s="10">
        <f>ROUND(capacity!D17*cf!D17*8760/1000, 0)</f>
        <v>53400</v>
      </c>
      <c r="E17" s="32">
        <f>(capacity!E17/capacity!E$2)*generation!E$2</f>
        <v>5224.8936170212774</v>
      </c>
      <c r="F17" s="32">
        <f>(capacity!F17/capacity!F$2)*generation!F$2</f>
        <v>1760.7272727272727</v>
      </c>
      <c r="G17" s="10">
        <f>ROUND(capacity!G17*cf!G17*8760/1000, 0)</f>
        <v>107941</v>
      </c>
      <c r="H17" s="10">
        <f>ROUND(capacity!H17*cf!H17*8760/1000, 0)</f>
        <v>101209</v>
      </c>
      <c r="I17" s="33">
        <v>4559</v>
      </c>
      <c r="J17" s="33">
        <v>457</v>
      </c>
      <c r="K17" s="34">
        <v>13365</v>
      </c>
      <c r="L17" s="33">
        <v>24172</v>
      </c>
      <c r="M17" s="33">
        <v>2384</v>
      </c>
      <c r="N17" s="26">
        <f t="shared" ref="N17:N29" si="0">N16+(C16-C17)</f>
        <v>34598.000000000007</v>
      </c>
      <c r="O17" s="26">
        <f t="shared" ref="O17:O29" si="1">O16+(D16-D17)</f>
        <v>35400.000000000015</v>
      </c>
    </row>
    <row r="18" spans="1:16">
      <c r="A18">
        <v>2039</v>
      </c>
      <c r="B18" s="32">
        <v>230700</v>
      </c>
      <c r="C18" s="10">
        <f>ROUND(capacity!C18*cf!C18*8760/1000, 0)</f>
        <v>75351</v>
      </c>
      <c r="D18" s="10">
        <f>ROUND(capacity!D18*cf!D18*8760/1000, 0)</f>
        <v>48950</v>
      </c>
      <c r="E18" s="32">
        <f>(capacity!E18/capacity!E$2)*generation!E$2</f>
        <v>5224.8936170212774</v>
      </c>
      <c r="F18" s="32">
        <f>(capacity!F18/capacity!F$2)*generation!F$2</f>
        <v>1760.7272727272727</v>
      </c>
      <c r="G18" s="10">
        <f>ROUND(capacity!G18*cf!G18*8760/1000, 0)</f>
        <v>122565</v>
      </c>
      <c r="H18" s="10">
        <f>ROUND(capacity!H18*cf!H18*8760/1000, 0)</f>
        <v>113683</v>
      </c>
      <c r="I18" s="33">
        <v>4559</v>
      </c>
      <c r="J18" s="33">
        <v>457</v>
      </c>
      <c r="K18" s="34">
        <v>13365</v>
      </c>
      <c r="L18" s="33">
        <v>24172</v>
      </c>
      <c r="M18" s="33">
        <v>2384</v>
      </c>
      <c r="N18" s="26">
        <f t="shared" si="0"/>
        <v>41449.000000000007</v>
      </c>
      <c r="O18" s="26">
        <f t="shared" si="1"/>
        <v>39850.000000000015</v>
      </c>
    </row>
    <row r="19" spans="1:16">
      <c r="A19">
        <v>2040</v>
      </c>
      <c r="B19" s="32">
        <v>230700</v>
      </c>
      <c r="C19" s="10">
        <f>ROUND(capacity!C19*cf!C19*8760/1000, 0)</f>
        <v>68499</v>
      </c>
      <c r="D19" s="10">
        <f>ROUND(capacity!D19*cf!D19*8760/1000, 0)</f>
        <v>44500</v>
      </c>
      <c r="E19" s="32">
        <f>(capacity!E19/capacity!E$2)*generation!E$2</f>
        <v>5224.8936170212774</v>
      </c>
      <c r="F19" s="32">
        <f>(capacity!F19/capacity!F$2)*generation!F$2</f>
        <v>1760.7272727272727</v>
      </c>
      <c r="G19" s="10">
        <f>ROUND(capacity!G19*cf!G19*8760/1000, 0)</f>
        <v>139035</v>
      </c>
      <c r="H19" s="10">
        <f>ROUND(capacity!H19*cf!H19*8760/1000, 0)</f>
        <v>127640</v>
      </c>
      <c r="I19" s="33">
        <v>4559</v>
      </c>
      <c r="J19" s="33">
        <v>457</v>
      </c>
      <c r="K19" s="34">
        <v>13365</v>
      </c>
      <c r="L19" s="33">
        <v>24172</v>
      </c>
      <c r="M19" s="33">
        <v>2384</v>
      </c>
      <c r="N19" s="26">
        <f t="shared" si="0"/>
        <v>48301.000000000007</v>
      </c>
      <c r="O19" s="26">
        <f t="shared" si="1"/>
        <v>44300.000000000015</v>
      </c>
    </row>
    <row r="20" spans="1:16">
      <c r="A20">
        <v>2041</v>
      </c>
      <c r="B20" s="32">
        <v>230700</v>
      </c>
      <c r="C20" s="10">
        <f>ROUND(capacity!C20*cf!C20*8760/1000, 0)</f>
        <v>61648</v>
      </c>
      <c r="D20" s="10">
        <f>ROUND(capacity!D20*cf!D20*8760/1000, 0)</f>
        <v>40050</v>
      </c>
      <c r="E20" s="32">
        <f>(capacity!E20/capacity!E$2)*generation!E$2</f>
        <v>5224.8936170212774</v>
      </c>
      <c r="F20" s="32">
        <f>(capacity!F20/capacity!F$2)*generation!F$2</f>
        <v>1760.7272727272727</v>
      </c>
      <c r="G20" s="10">
        <f>ROUND(capacity!G20*cf!G20*8760/1000, 0)</f>
        <v>157573</v>
      </c>
      <c r="H20" s="10">
        <f>ROUND(capacity!H20*cf!H20*8760/1000, 0)</f>
        <v>143251</v>
      </c>
      <c r="I20" s="33">
        <v>4559</v>
      </c>
      <c r="J20" s="33">
        <v>457</v>
      </c>
      <c r="K20" s="34">
        <v>13365</v>
      </c>
      <c r="L20" s="33">
        <v>24172</v>
      </c>
      <c r="M20" s="33">
        <v>2384</v>
      </c>
      <c r="N20" s="26">
        <f t="shared" si="0"/>
        <v>55152.000000000007</v>
      </c>
      <c r="O20" s="26">
        <f t="shared" si="1"/>
        <v>48750.000000000015</v>
      </c>
    </row>
    <row r="21" spans="1:16">
      <c r="A21">
        <v>2042</v>
      </c>
      <c r="B21" s="32">
        <v>230700</v>
      </c>
      <c r="C21" s="10">
        <f>ROUND(capacity!C21*cf!C21*8760/1000, 0)</f>
        <v>54801</v>
      </c>
      <c r="D21" s="10">
        <f>ROUND(capacity!D21*cf!D21*8760/1000, 0)</f>
        <v>35600</v>
      </c>
      <c r="E21" s="32">
        <f>(capacity!E21/capacity!E$2)*generation!E$2</f>
        <v>5224.8936170212774</v>
      </c>
      <c r="F21" s="32">
        <f>(capacity!F21/capacity!F$2)*generation!F$2</f>
        <v>1760.7272727272727</v>
      </c>
      <c r="G21" s="10">
        <f>ROUND(capacity!G21*cf!G21*8760/1000, 0)</f>
        <v>178428</v>
      </c>
      <c r="H21" s="10">
        <f>ROUND(capacity!H21*cf!H21*8760/1000, 0)</f>
        <v>160709</v>
      </c>
      <c r="I21" s="33">
        <v>4559</v>
      </c>
      <c r="J21" s="33">
        <v>457</v>
      </c>
      <c r="K21" s="34">
        <v>13365</v>
      </c>
      <c r="L21" s="33">
        <v>24172</v>
      </c>
      <c r="M21" s="33">
        <v>2384</v>
      </c>
      <c r="N21" s="26">
        <f t="shared" si="0"/>
        <v>61999.000000000007</v>
      </c>
      <c r="O21" s="26">
        <f t="shared" si="1"/>
        <v>53200.000000000015</v>
      </c>
    </row>
    <row r="22" spans="1:16">
      <c r="A22">
        <v>2043</v>
      </c>
      <c r="B22" s="32">
        <v>230700</v>
      </c>
      <c r="C22" s="10">
        <f>ROUND(capacity!C22*cf!C22*8760/1000, 0)</f>
        <v>47950</v>
      </c>
      <c r="D22" s="10">
        <f>ROUND(capacity!D22*cf!D22*8760/1000, 0)</f>
        <v>31150</v>
      </c>
      <c r="E22" s="32">
        <f>(capacity!E22/capacity!E$2)*generation!E$2</f>
        <v>5224.8936170212774</v>
      </c>
      <c r="F22" s="32">
        <f>(capacity!F22/capacity!F$2)*generation!F$2</f>
        <v>1760.7272727272727</v>
      </c>
      <c r="G22" s="10">
        <f>ROUND(capacity!G22*cf!G22*8760/1000, 0)</f>
        <v>201879</v>
      </c>
      <c r="H22" s="10">
        <f>ROUND(capacity!H22*cf!H22*8760/1000, 0)</f>
        <v>180225</v>
      </c>
      <c r="I22" s="33">
        <v>4559</v>
      </c>
      <c r="J22" s="33">
        <v>457</v>
      </c>
      <c r="K22" s="34">
        <v>13365</v>
      </c>
      <c r="L22" s="33">
        <v>24172</v>
      </c>
      <c r="M22" s="33">
        <v>2384</v>
      </c>
      <c r="N22" s="26">
        <f t="shared" si="0"/>
        <v>68850</v>
      </c>
      <c r="O22" s="26">
        <f t="shared" si="1"/>
        <v>57650.000000000015</v>
      </c>
    </row>
    <row r="23" spans="1:16">
      <c r="A23">
        <v>2044</v>
      </c>
      <c r="B23" s="32">
        <v>230700</v>
      </c>
      <c r="C23" s="10">
        <f>ROUND(capacity!C23*cf!C23*8760/1000, 0)</f>
        <v>41099</v>
      </c>
      <c r="D23" s="10">
        <f>ROUND(capacity!D23*cf!D23*8760/1000, 0)</f>
        <v>26700</v>
      </c>
      <c r="E23" s="32">
        <f>(capacity!E23/capacity!E$2)*generation!E$2</f>
        <v>5224.8936170212774</v>
      </c>
      <c r="F23" s="32">
        <f>(capacity!F23/capacity!F$2)*generation!F$2</f>
        <v>1760.7272727272727</v>
      </c>
      <c r="G23" s="10">
        <f>ROUND(capacity!G23*cf!G23*8760/1000, 0)</f>
        <v>228235</v>
      </c>
      <c r="H23" s="10">
        <f>ROUND(capacity!H23*cf!H23*8760/1000, 0)</f>
        <v>202037</v>
      </c>
      <c r="I23" s="33">
        <v>4559</v>
      </c>
      <c r="J23" s="33">
        <v>457</v>
      </c>
      <c r="K23" s="34">
        <v>13365</v>
      </c>
      <c r="L23" s="33">
        <v>24172</v>
      </c>
      <c r="M23" s="33">
        <v>2384</v>
      </c>
      <c r="N23" s="26">
        <f t="shared" si="0"/>
        <v>75701</v>
      </c>
      <c r="O23" s="26">
        <f t="shared" si="1"/>
        <v>62100.000000000015</v>
      </c>
    </row>
    <row r="24" spans="1:16">
      <c r="A24">
        <v>2045</v>
      </c>
      <c r="B24" s="32">
        <v>230700</v>
      </c>
      <c r="C24" s="10">
        <f>ROUND(capacity!C24*cf!C24*8760/1000, 0)</f>
        <v>34252</v>
      </c>
      <c r="D24" s="10">
        <f>ROUND(capacity!D24*cf!D24*8760/1000, 0)</f>
        <v>22250</v>
      </c>
      <c r="E24" s="32">
        <f>(capacity!E24/capacity!E$2)*generation!E$2</f>
        <v>5224.8936170212774</v>
      </c>
      <c r="F24" s="32">
        <f>(capacity!F24/capacity!F$2)*generation!F$2</f>
        <v>1760.7272727272727</v>
      </c>
      <c r="G24" s="10">
        <f>ROUND(capacity!G24*cf!G24*8760/1000, 0)</f>
        <v>257844</v>
      </c>
      <c r="H24" s="10">
        <f>ROUND(capacity!H24*cf!H24*8760/1000, 0)</f>
        <v>226410</v>
      </c>
      <c r="I24" s="33">
        <v>4559</v>
      </c>
      <c r="J24" s="33">
        <v>457</v>
      </c>
      <c r="K24" s="34">
        <v>13365</v>
      </c>
      <c r="L24" s="33">
        <v>24172</v>
      </c>
      <c r="M24" s="33">
        <v>2384</v>
      </c>
      <c r="N24" s="26">
        <f t="shared" si="0"/>
        <v>82548</v>
      </c>
      <c r="O24" s="26">
        <f t="shared" si="1"/>
        <v>66550.000000000015</v>
      </c>
    </row>
    <row r="25" spans="1:16">
      <c r="A25">
        <v>2046</v>
      </c>
      <c r="B25" s="32">
        <v>230700</v>
      </c>
      <c r="C25" s="10">
        <f>ROUND(capacity!C25*cf!C25*8760/1000, 0)</f>
        <v>27401</v>
      </c>
      <c r="D25" s="10">
        <f>ROUND(capacity!D25*cf!D25*8760/1000, 0)</f>
        <v>17800</v>
      </c>
      <c r="E25" s="32">
        <f>(capacity!E25/capacity!E$2)*generation!E$2</f>
        <v>5224.8936170212774</v>
      </c>
      <c r="F25" s="32">
        <f>(capacity!F25/capacity!F$2)*generation!F$2</f>
        <v>1760.7272727272727</v>
      </c>
      <c r="G25" s="10">
        <f>ROUND(capacity!G25*cf!G25*8760/1000, 0)</f>
        <v>291092</v>
      </c>
      <c r="H25" s="10">
        <f>ROUND(capacity!H25*cf!H25*8760/1000, 0)</f>
        <v>253637</v>
      </c>
      <c r="I25" s="33">
        <v>4559</v>
      </c>
      <c r="J25" s="33">
        <v>457</v>
      </c>
      <c r="K25" s="34">
        <v>13365</v>
      </c>
      <c r="L25" s="33">
        <v>24172</v>
      </c>
      <c r="M25" s="33">
        <v>2384</v>
      </c>
      <c r="N25" s="26">
        <f t="shared" si="0"/>
        <v>89399</v>
      </c>
      <c r="O25" s="26">
        <f t="shared" si="1"/>
        <v>71000.000000000015</v>
      </c>
    </row>
    <row r="26" spans="1:16">
      <c r="A26">
        <v>2047</v>
      </c>
      <c r="B26" s="32">
        <v>230700</v>
      </c>
      <c r="C26" s="10">
        <f>ROUND(capacity!C26*cf!C26*8760/1000, 0)</f>
        <v>20549</v>
      </c>
      <c r="D26" s="10">
        <f>ROUND(capacity!D26*cf!D26*8760/1000, 0)</f>
        <v>13350</v>
      </c>
      <c r="E26" s="32">
        <f>(capacity!E26/capacity!E$2)*generation!E$2</f>
        <v>5224.8936170212774</v>
      </c>
      <c r="F26" s="32">
        <f>(capacity!F26/capacity!F$2)*generation!F$2</f>
        <v>1760.7272727272727</v>
      </c>
      <c r="G26" s="10">
        <f>ROUND(capacity!G26*cf!G26*8760/1000, 0)</f>
        <v>328412</v>
      </c>
      <c r="H26" s="10">
        <f>ROUND(capacity!H26*cf!H26*8760/1000, 0)</f>
        <v>284045</v>
      </c>
      <c r="I26" s="33">
        <v>4559</v>
      </c>
      <c r="J26" s="33">
        <v>457</v>
      </c>
      <c r="K26" s="34">
        <v>13365</v>
      </c>
      <c r="L26" s="33">
        <v>24172</v>
      </c>
      <c r="M26" s="33">
        <v>2384</v>
      </c>
      <c r="N26" s="26">
        <f t="shared" si="0"/>
        <v>96251</v>
      </c>
      <c r="O26" s="26">
        <f t="shared" si="1"/>
        <v>75450.000000000015</v>
      </c>
    </row>
    <row r="27" spans="1:16">
      <c r="A27">
        <v>2048</v>
      </c>
      <c r="B27" s="32">
        <v>230700</v>
      </c>
      <c r="C27" s="10">
        <f>ROUND(capacity!C27*cf!C27*8760/1000, 0)</f>
        <v>13698</v>
      </c>
      <c r="D27" s="10">
        <f>ROUND(capacity!D27*cf!D27*8760/1000, 0)</f>
        <v>8900</v>
      </c>
      <c r="E27" s="32">
        <f>(capacity!E27/capacity!E$2)*generation!E$2</f>
        <v>5224.8936170212774</v>
      </c>
      <c r="F27" s="32">
        <f>(capacity!F27/capacity!F$2)*generation!F$2</f>
        <v>1760.7272727272727</v>
      </c>
      <c r="G27" s="10">
        <f>ROUND(capacity!G27*cf!G27*8760/1000, 0)</f>
        <v>370285</v>
      </c>
      <c r="H27" s="10">
        <f>ROUND(capacity!H27*cf!H27*8760/1000, 0)</f>
        <v>317998</v>
      </c>
      <c r="I27" s="33">
        <v>4559</v>
      </c>
      <c r="J27" s="33">
        <v>457</v>
      </c>
      <c r="K27" s="34">
        <v>13365</v>
      </c>
      <c r="L27" s="33">
        <v>24172</v>
      </c>
      <c r="M27" s="33">
        <v>2384</v>
      </c>
      <c r="N27" s="26">
        <f t="shared" si="0"/>
        <v>103102</v>
      </c>
      <c r="O27" s="26">
        <f t="shared" si="1"/>
        <v>79900.000000000015</v>
      </c>
    </row>
    <row r="28" spans="1:16">
      <c r="A28">
        <v>2049</v>
      </c>
      <c r="B28" s="32">
        <v>230700</v>
      </c>
      <c r="C28" s="10">
        <f>ROUND(capacity!C28*cf!C28*8760/1000, 0)</f>
        <v>6851</v>
      </c>
      <c r="D28" s="10">
        <f>ROUND(capacity!D28*cf!D28*8760/1000, 0)</f>
        <v>4450</v>
      </c>
      <c r="E28" s="32">
        <f>(capacity!E28/capacity!E$2)*generation!E$2</f>
        <v>5224.8936170212774</v>
      </c>
      <c r="F28" s="32">
        <f>(capacity!F28/capacity!F$2)*generation!F$2</f>
        <v>1760.7272727272727</v>
      </c>
      <c r="G28" s="10">
        <f>ROUND(capacity!G28*cf!G28*8760/1000, 0)</f>
        <v>417247</v>
      </c>
      <c r="H28" s="10">
        <f>ROUND(capacity!H28*cf!H28*8760/1000, 0)</f>
        <v>355902</v>
      </c>
      <c r="I28" s="33">
        <v>4559</v>
      </c>
      <c r="J28" s="33">
        <v>457</v>
      </c>
      <c r="K28" s="34">
        <v>13365</v>
      </c>
      <c r="L28" s="33">
        <v>24172</v>
      </c>
      <c r="M28" s="33">
        <v>2384</v>
      </c>
      <c r="N28" s="26">
        <f t="shared" si="0"/>
        <v>109949</v>
      </c>
      <c r="O28" s="26">
        <f t="shared" si="1"/>
        <v>84350.000000000015</v>
      </c>
    </row>
    <row r="29" spans="1:16">
      <c r="A29">
        <v>2050</v>
      </c>
      <c r="B29" s="32">
        <v>230700</v>
      </c>
      <c r="C29" s="10">
        <f>ROUND(capacity!C29*cf!C29*8760/1000, 0)</f>
        <v>0</v>
      </c>
      <c r="D29" s="10">
        <f>ROUND(capacity!D29*cf!D29*8760/1000, 0)</f>
        <v>0</v>
      </c>
      <c r="E29" s="32">
        <f>(capacity!E29/capacity!E$2)*generation!E$2</f>
        <v>5224.8936170212774</v>
      </c>
      <c r="F29" s="32">
        <f>(capacity!F29/capacity!F$2)*generation!F$2</f>
        <v>1760.7272727272727</v>
      </c>
      <c r="G29" s="10">
        <f>ROUND(capacity!G29*cf!G29*8760/1000, 0)</f>
        <v>469900</v>
      </c>
      <c r="H29" s="10">
        <f>ROUND(capacity!H29*cf!H29*8760/1000, 0)</f>
        <v>398206</v>
      </c>
      <c r="I29" s="33">
        <v>4559</v>
      </c>
      <c r="J29" s="33">
        <v>457</v>
      </c>
      <c r="K29" s="34">
        <v>13365</v>
      </c>
      <c r="L29" s="33">
        <v>24172</v>
      </c>
      <c r="M29" s="33">
        <v>2384</v>
      </c>
      <c r="N29" s="26">
        <f t="shared" si="0"/>
        <v>116800</v>
      </c>
      <c r="O29" s="26">
        <f t="shared" si="1"/>
        <v>88800.000000000015</v>
      </c>
      <c r="P29" s="31"/>
    </row>
    <row r="30" spans="1:16">
      <c r="A30" t="s">
        <v>15</v>
      </c>
      <c r="B30" t="s">
        <v>17</v>
      </c>
    </row>
    <row r="31" spans="1:16">
      <c r="A31" t="s">
        <v>18</v>
      </c>
      <c r="B31" s="2" t="s">
        <v>19</v>
      </c>
      <c r="C31" t="s">
        <v>20</v>
      </c>
    </row>
    <row r="32" spans="1:16">
      <c r="A32" t="s">
        <v>58</v>
      </c>
      <c r="B32" t="s">
        <v>60</v>
      </c>
    </row>
    <row r="33" spans="1:2">
      <c r="A33" t="s">
        <v>108</v>
      </c>
      <c r="B3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E9AE-6176-445B-BF01-19425559CF11}">
  <dimension ref="A1:O30"/>
  <sheetViews>
    <sheetView workbookViewId="0">
      <selection activeCell="H31" sqref="H31"/>
    </sheetView>
  </sheetViews>
  <sheetFormatPr baseColWidth="10" defaultColWidth="8.83203125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</row>
    <row r="2" spans="1:15">
      <c r="A2">
        <v>2023</v>
      </c>
      <c r="B2" s="8">
        <v>0.75090974299760316</v>
      </c>
      <c r="C2" s="8">
        <v>0.50810445489447742</v>
      </c>
      <c r="D2" s="8">
        <v>0.40287356321839085</v>
      </c>
      <c r="E2" s="8">
        <v>9.1761391236762843E-2</v>
      </c>
      <c r="F2" s="8">
        <v>0.25124533001245331</v>
      </c>
      <c r="G2" s="8">
        <f>(generation!G2*1000)/(capacity!G2*8760)</f>
        <v>0.14439391050954548</v>
      </c>
      <c r="H2" s="8">
        <f>(generation!H2*1000)/(capacity!H2*8760)</f>
        <v>0.19716801498903663</v>
      </c>
      <c r="I2" s="8">
        <f>(generation!I2*1000)/(capacity!I2*8760)</f>
        <v>0.24432045421644474</v>
      </c>
      <c r="J2" s="8">
        <f>(generation!J2*1000)/(capacity!J2*8760)</f>
        <v>0.2037849600456621</v>
      </c>
      <c r="K2" s="8">
        <f>(generation!K2*1000)/(capacity!K2*8760)</f>
        <v>0.79153982749873164</v>
      </c>
      <c r="L2" s="8">
        <f>(generation!L2*1000)/(capacity!L2*8760)</f>
        <v>0.38088242904858016</v>
      </c>
      <c r="M2" s="8">
        <f>(generation!M2*1000)/(capacity!M2*8760)</f>
        <v>0.78423997677303559</v>
      </c>
      <c r="N2" s="29">
        <f>C2</f>
        <v>0.50810445489447742</v>
      </c>
      <c r="O2" s="29">
        <f>D2</f>
        <v>0.40287356321839085</v>
      </c>
    </row>
    <row r="3" spans="1:15">
      <c r="A3">
        <v>2024</v>
      </c>
      <c r="B3" s="8">
        <v>0.75745360153749652</v>
      </c>
      <c r="C3" s="8">
        <v>0.49853756460464071</v>
      </c>
      <c r="D3" s="8">
        <v>0.38494893366685345</v>
      </c>
      <c r="E3" s="8">
        <v>9.1761391236762843E-2</v>
      </c>
      <c r="F3" s="8">
        <v>0.25124533001245331</v>
      </c>
      <c r="G3" s="8">
        <f>(generation!G3*1000)/(capacity!G3*8760)</f>
        <v>0.14528886945820785</v>
      </c>
      <c r="H3" s="8">
        <f>(generation!H3*1000)/(capacity!H3*8760)</f>
        <v>0.19767780921183245</v>
      </c>
      <c r="I3" s="8">
        <f>(generation!I3*1000)/(capacity!I3*8760)</f>
        <v>0.24496704079814716</v>
      </c>
      <c r="J3" s="8">
        <f>(generation!J3*1000)/(capacity!J3*8760)</f>
        <v>0.20467679794520549</v>
      </c>
      <c r="K3" s="8">
        <f>(generation!K3*1000)/(capacity!K3*8760)</f>
        <v>0.84531963470319638</v>
      </c>
      <c r="L3" s="8">
        <f>(generation!L3*1000)/(capacity!L3*8760)</f>
        <v>0.69103334655398607</v>
      </c>
      <c r="M3" s="8">
        <f>(generation!M3*1000)/(capacity!M3*8760)</f>
        <v>0.78654947607358727</v>
      </c>
      <c r="N3" s="29">
        <f t="shared" ref="N3:N15" si="0">C3</f>
        <v>0.49853756460464071</v>
      </c>
      <c r="O3" s="29">
        <f t="shared" ref="O3:O15" si="1">D3</f>
        <v>0.38494893366685345</v>
      </c>
    </row>
    <row r="4" spans="1:15">
      <c r="A4">
        <v>2025</v>
      </c>
      <c r="B4" s="8">
        <v>0.76399746007738978</v>
      </c>
      <c r="C4" s="8">
        <v>0.48897067431480412</v>
      </c>
      <c r="D4" s="8">
        <v>0.36702430411531611</v>
      </c>
      <c r="E4" s="8">
        <v>9.1761391236762843E-2</v>
      </c>
      <c r="F4" s="8">
        <v>0.25124533001245331</v>
      </c>
      <c r="G4" s="8">
        <f>(generation!G4*1000)/(capacity!G4*8760)</f>
        <v>0.14493515981735161</v>
      </c>
      <c r="H4" s="8">
        <f>(generation!H4*1000)/(capacity!H4*8760)</f>
        <v>0.21102232739472868</v>
      </c>
      <c r="I4" s="8">
        <f>(generation!I4*1000)/(capacity!I4*8760)</f>
        <v>0.24398717781102766</v>
      </c>
      <c r="J4" s="8">
        <f>(generation!J4*1000)/(capacity!J4*8760)</f>
        <v>0.2037849600456621</v>
      </c>
      <c r="K4" s="8">
        <f>(generation!K4*1000)/(capacity!K4*8760)</f>
        <v>0.8476027397260274</v>
      </c>
      <c r="L4" s="8">
        <f>(generation!L4*1000)/(capacity!L4*8760)</f>
        <v>0.69622158663254552</v>
      </c>
      <c r="M4" s="8">
        <f>(generation!M4*1000)/(capacity!M4*8760)</f>
        <v>0.78423997677303559</v>
      </c>
      <c r="N4" s="29">
        <f t="shared" si="0"/>
        <v>0.48897067431480412</v>
      </c>
      <c r="O4" s="29">
        <f t="shared" si="1"/>
        <v>0.36702430411531611</v>
      </c>
    </row>
    <row r="5" spans="1:15">
      <c r="A5">
        <v>2026</v>
      </c>
      <c r="B5" s="8">
        <v>0.77054131861728303</v>
      </c>
      <c r="C5" s="8">
        <v>0.47940378402496747</v>
      </c>
      <c r="D5" s="8">
        <v>0.34909967456377877</v>
      </c>
      <c r="E5" s="8">
        <v>9.1761391236762857E-2</v>
      </c>
      <c r="F5" s="8">
        <v>0.25124533001245331</v>
      </c>
      <c r="G5" s="8">
        <f>(generation!G5*1000)/(capacity!G5*8760)</f>
        <v>0.14582251687367706</v>
      </c>
      <c r="H5" s="8">
        <f>(generation!H5*1000)/(capacity!H5*8760)</f>
        <v>0.20442236302924405</v>
      </c>
      <c r="I5" s="8">
        <f>(generation!I5*1000)/(capacity!I5*8760)</f>
        <v>0.24398357989906777</v>
      </c>
      <c r="J5" s="8">
        <f>(generation!J5*1000)/(capacity!J5*8760)</f>
        <v>0.2037849600456621</v>
      </c>
      <c r="K5" s="8">
        <f>(generation!K5*1000)/(capacity!K5*8760)</f>
        <v>0.84531963470319638</v>
      </c>
      <c r="L5" s="8">
        <f>(generation!L5*1000)/(capacity!L5*8760)</f>
        <v>0.7017901529824121</v>
      </c>
      <c r="M5" s="8">
        <f>(generation!M5*1000)/(capacity!M5*8760)</f>
        <v>0.78423997677303559</v>
      </c>
      <c r="N5" s="29">
        <f t="shared" si="0"/>
        <v>0.47940378402496747</v>
      </c>
      <c r="O5" s="29">
        <f t="shared" si="1"/>
        <v>0.34909967456377877</v>
      </c>
    </row>
    <row r="6" spans="1:15">
      <c r="A6">
        <v>2027</v>
      </c>
      <c r="B6" s="8">
        <v>0.77708517715717629</v>
      </c>
      <c r="C6" s="8">
        <v>0.46983689373513082</v>
      </c>
      <c r="D6" s="8">
        <v>0.33117504501224138</v>
      </c>
      <c r="E6" s="8">
        <v>9.1761391236762857E-2</v>
      </c>
      <c r="F6" s="8">
        <v>0.25124533001245331</v>
      </c>
      <c r="G6" s="8">
        <f>(generation!G6*1000)/(capacity!G6*8760)</f>
        <v>0.14593228316615015</v>
      </c>
      <c r="H6" s="8">
        <f>(generation!H6*1000)/(capacity!H6*8760)</f>
        <v>0.20990734027804275</v>
      </c>
      <c r="I6" s="8">
        <f>(generation!I6*1000)/(capacity!I6*8760)</f>
        <v>0.24398003832184631</v>
      </c>
      <c r="J6" s="8">
        <f>(generation!J6*1000)/(capacity!J6*8760)</f>
        <v>0.20467679794520549</v>
      </c>
      <c r="K6" s="8">
        <f>(generation!K6*1000)/(capacity!K6*8760)</f>
        <v>0.84531963470319638</v>
      </c>
      <c r="L6" s="8">
        <f>(generation!L6*1000)/(capacity!L6*8760)</f>
        <v>0.70615605790901825</v>
      </c>
      <c r="M6" s="8">
        <f>(generation!M6*1000)/(capacity!M6*8760)</f>
        <v>0.78423997677303559</v>
      </c>
      <c r="N6" s="29">
        <f t="shared" si="0"/>
        <v>0.46983689373513082</v>
      </c>
      <c r="O6" s="29">
        <f t="shared" si="1"/>
        <v>0.33117504501224138</v>
      </c>
    </row>
    <row r="7" spans="1:15">
      <c r="A7">
        <v>2028</v>
      </c>
      <c r="B7" s="8">
        <v>0.78362903569706965</v>
      </c>
      <c r="C7" s="8">
        <v>0.46027000344529417</v>
      </c>
      <c r="D7" s="8">
        <v>0.31325041546070403</v>
      </c>
      <c r="E7" s="8">
        <v>9.1761391236762857E-2</v>
      </c>
      <c r="F7" s="8">
        <v>0.25124533001245331</v>
      </c>
      <c r="G7" s="8">
        <f>(generation!G7*1000)/(capacity!G7*8760)</f>
        <v>0.1465397395903974</v>
      </c>
      <c r="H7" s="8">
        <f>(generation!H7*1000)/(capacity!H7*8760)</f>
        <v>0.20502307773904763</v>
      </c>
      <c r="I7" s="8">
        <f>(generation!I7*1000)/(capacity!I7*8760)</f>
        <v>0.24434884335257934</v>
      </c>
      <c r="J7" s="8">
        <f>(generation!J7*1000)/(capacity!J7*8760)</f>
        <v>0.2037849600456621</v>
      </c>
      <c r="K7" s="8">
        <f>(generation!K7*1000)/(capacity!K7*8760)</f>
        <v>0.84531963470319638</v>
      </c>
      <c r="L7" s="8">
        <f>(generation!L7*1000)/(capacity!L7*8760)</f>
        <v>0.71162267409340418</v>
      </c>
      <c r="M7" s="8">
        <f>(generation!M7*1000)/(capacity!M7*8760)</f>
        <v>0.78654947607358727</v>
      </c>
      <c r="N7" s="29">
        <f t="shared" si="0"/>
        <v>0.46027000344529417</v>
      </c>
      <c r="O7" s="29">
        <f t="shared" si="1"/>
        <v>0.31325041546070403</v>
      </c>
    </row>
    <row r="8" spans="1:15">
      <c r="A8">
        <v>2029</v>
      </c>
      <c r="B8" s="8">
        <v>0.79017289423696291</v>
      </c>
      <c r="C8" s="8">
        <v>0.45070311315545752</v>
      </c>
      <c r="D8" s="8">
        <v>0.29532578590916669</v>
      </c>
      <c r="E8" s="8">
        <v>9.1761391236762857E-2</v>
      </c>
      <c r="F8" s="8">
        <v>0.25124533001245331</v>
      </c>
      <c r="G8" s="8">
        <f>(generation!G8*1000)/(capacity!G8*8760)</f>
        <v>0.14513611929946246</v>
      </c>
      <c r="H8" s="8">
        <f>(generation!H8*1000)/(capacity!H8*8760)</f>
        <v>0.21771153833591367</v>
      </c>
      <c r="I8" s="8">
        <f>(generation!I8*1000)/(capacity!I8*8760)</f>
        <v>0.24371795949239433</v>
      </c>
      <c r="J8" s="8">
        <f>(generation!J8*1000)/(capacity!J8*8760)</f>
        <v>0.2037849600456621</v>
      </c>
      <c r="K8" s="8">
        <f>(generation!K8*1000)/(capacity!K8*8760)</f>
        <v>0.84531963470319638</v>
      </c>
      <c r="L8" s="8">
        <f>(generation!L8*1000)/(capacity!L8*8760)</f>
        <v>0.71265561982361625</v>
      </c>
      <c r="M8" s="8">
        <f>(generation!M8*1000)/(capacity!M8*8760)</f>
        <v>0.78423997677303559</v>
      </c>
      <c r="N8" s="29">
        <f t="shared" si="0"/>
        <v>0.45070311315545752</v>
      </c>
      <c r="O8" s="29">
        <f t="shared" si="1"/>
        <v>0.29532578590916669</v>
      </c>
    </row>
    <row r="9" spans="1:15">
      <c r="A9">
        <v>2030</v>
      </c>
      <c r="B9" s="8">
        <f>(generation!B9*1000)/(capacity!B9*8760)</f>
        <v>0.79671675277685616</v>
      </c>
      <c r="C9" s="8">
        <f>(generation!C9*1000)/(capacity!C9*8760)</f>
        <v>0.44113622286562093</v>
      </c>
      <c r="D9" s="8">
        <f>(generation!D9*1000)/(capacity!D9*8760)</f>
        <v>0.2774011563576293</v>
      </c>
      <c r="E9" s="8">
        <f>(generation!E9*1000)/(capacity!E9*8760)</f>
        <v>9.1761391236762857E-2</v>
      </c>
      <c r="F9" s="8">
        <f>(generation!F9*1000)/(capacity!F9*8760)</f>
        <v>0.25124533001245331</v>
      </c>
      <c r="G9" s="8">
        <f>(generation!G9*1000)/(capacity!G9*8760)</f>
        <v>0.14464820543035303</v>
      </c>
      <c r="H9" s="8">
        <f>(generation!H9*1000)/(capacity!H9*8760)</f>
        <v>0.23000804410059858</v>
      </c>
      <c r="I9" s="8">
        <f>(generation!I9*1000)/(capacity!I9*8760)</f>
        <v>0.24373532619747473</v>
      </c>
      <c r="J9" s="8">
        <f>(generation!J9*1000)/(capacity!J9*8760)</f>
        <v>0.2037849600456621</v>
      </c>
      <c r="K9" s="8">
        <f>(generation!K9*1000)/(capacity!K9*8760)</f>
        <v>0.84531963470319638</v>
      </c>
      <c r="L9" s="8">
        <f>(generation!L9*1000)/(capacity!L9*8760)</f>
        <v>0.71513984578508516</v>
      </c>
      <c r="M9" s="8">
        <f>(generation!M9*1000)/(capacity!M9*8760)</f>
        <v>0.78423997677303559</v>
      </c>
      <c r="N9" s="29">
        <f t="shared" si="0"/>
        <v>0.44113622286562093</v>
      </c>
      <c r="O9" s="29">
        <f t="shared" si="1"/>
        <v>0.2774011563576293</v>
      </c>
    </row>
    <row r="10" spans="1:15">
      <c r="A10">
        <v>2031</v>
      </c>
      <c r="B10" s="8">
        <v>0.80239338461350085</v>
      </c>
      <c r="C10" s="8">
        <v>0.43494124712648541</v>
      </c>
      <c r="D10" s="8">
        <v>0.24951611364714391</v>
      </c>
      <c r="E10" s="8">
        <v>9.1761391236762843E-2</v>
      </c>
      <c r="F10" s="8">
        <v>0.25124533001245331</v>
      </c>
      <c r="G10" s="8">
        <f>(generation!G10*1000)/(capacity!G10*8760)</f>
        <v>0.14469694881618478</v>
      </c>
      <c r="H10" s="8">
        <f>(generation!H10*1000)/(capacity!H10*8760)</f>
        <v>0.24774118332847567</v>
      </c>
      <c r="I10" s="8">
        <f>(generation!I10*1000)/(capacity!I10*8760)</f>
        <v>0.24303471047317579</v>
      </c>
      <c r="J10" s="8">
        <f>(generation!J10*1000)/(capacity!J10*8760)</f>
        <v>0.20467679794520549</v>
      </c>
      <c r="K10" s="8">
        <f>(generation!K10*1000)/(capacity!K10*8760)</f>
        <v>0.84531963470319638</v>
      </c>
      <c r="L10" s="8">
        <f>(generation!L10*1000)/(capacity!L10*8760)</f>
        <v>0.72366048526775062</v>
      </c>
      <c r="M10" s="8">
        <f>(generation!M10*1000)/(capacity!M10*8760)</f>
        <v>0.78423997677303559</v>
      </c>
      <c r="N10" s="29">
        <f t="shared" si="0"/>
        <v>0.43494124712648541</v>
      </c>
      <c r="O10" s="29">
        <f t="shared" si="1"/>
        <v>0.24951611364714391</v>
      </c>
    </row>
    <row r="11" spans="1:15">
      <c r="A11">
        <v>2032</v>
      </c>
      <c r="B11" s="8">
        <v>0.80807001645014553</v>
      </c>
      <c r="C11" s="8">
        <v>0.42874627138734983</v>
      </c>
      <c r="D11" s="8">
        <v>0.22163107093665854</v>
      </c>
      <c r="E11" s="8">
        <v>9.1761391236762857E-2</v>
      </c>
      <c r="F11" s="8">
        <v>0.25124533001245331</v>
      </c>
      <c r="G11" s="8">
        <f>(generation!G11*1000)/(capacity!G11*8760)</f>
        <v>0.14564181578061475</v>
      </c>
      <c r="H11" s="8">
        <f>(generation!H11*1000)/(capacity!H11*8760)</f>
        <v>0.25632722331780716</v>
      </c>
      <c r="I11" s="8">
        <f>(generation!I11*1000)/(capacity!I11*8760)</f>
        <v>0.24376261082409006</v>
      </c>
      <c r="J11" s="8">
        <f>(generation!J11*1000)/(capacity!J11*8760)</f>
        <v>0.2037849600456621</v>
      </c>
      <c r="K11" s="8">
        <f>(generation!K11*1000)/(capacity!K11*8760)</f>
        <v>0.84531963470319638</v>
      </c>
      <c r="L11" s="8">
        <f>(generation!L11*1000)/(capacity!L11*8760)</f>
        <v>0.72671224857376104</v>
      </c>
      <c r="M11" s="8">
        <f>(generation!M11*1000)/(capacity!M11*8760)</f>
        <v>0.78654947607358727</v>
      </c>
      <c r="N11" s="29">
        <f t="shared" si="0"/>
        <v>0.42874627138734983</v>
      </c>
      <c r="O11" s="29">
        <f t="shared" si="1"/>
        <v>0.22163107093665854</v>
      </c>
    </row>
    <row r="12" spans="1:15">
      <c r="A12">
        <v>2033</v>
      </c>
      <c r="B12" s="8">
        <v>0.81374664828679033</v>
      </c>
      <c r="C12" s="8">
        <v>0.42255129564821425</v>
      </c>
      <c r="D12" s="8">
        <v>0.19374602822617315</v>
      </c>
      <c r="E12" s="8">
        <v>9.1761391236762857E-2</v>
      </c>
      <c r="F12" s="8">
        <v>0.25124533001245331</v>
      </c>
      <c r="G12" s="8">
        <f>(generation!G12*1000)/(capacity!G12*8760)</f>
        <v>0.14531902424730789</v>
      </c>
      <c r="H12" s="8">
        <f>(generation!H12*1000)/(capacity!H12*8760)</f>
        <v>0.26202242128307729</v>
      </c>
      <c r="I12" s="8">
        <f>(generation!I12*1000)/(capacity!I12*8760)</f>
        <v>0.24320751427354445</v>
      </c>
      <c r="J12" s="8">
        <f>(generation!J12*1000)/(capacity!J12*8760)</f>
        <v>0.2037849600456621</v>
      </c>
      <c r="K12" s="8">
        <f>(generation!K12*1000)/(capacity!K12*8760)</f>
        <v>0.84531963470319638</v>
      </c>
      <c r="L12" s="8">
        <f>(generation!L12*1000)/(capacity!L12*8760)</f>
        <v>0.72572572572572569</v>
      </c>
      <c r="M12" s="8">
        <f>(generation!M12*1000)/(capacity!M12*8760)</f>
        <v>0.78423997677303559</v>
      </c>
      <c r="N12" s="29">
        <f t="shared" si="0"/>
        <v>0.42255129564821425</v>
      </c>
      <c r="O12" s="29">
        <f t="shared" si="1"/>
        <v>0.19374602822617315</v>
      </c>
    </row>
    <row r="13" spans="1:15">
      <c r="A13">
        <v>2034</v>
      </c>
      <c r="B13" s="8">
        <v>0.81942328012343502</v>
      </c>
      <c r="C13" s="8">
        <v>0.41635631990907873</v>
      </c>
      <c r="D13" s="8">
        <v>0.16586098551568779</v>
      </c>
      <c r="E13" s="8">
        <v>9.1761391236762857E-2</v>
      </c>
      <c r="F13" s="8">
        <v>0.25124533001245331</v>
      </c>
      <c r="G13" s="8">
        <f>(generation!G13*1000)/(capacity!G13*8760)</f>
        <v>0.14363926170620711</v>
      </c>
      <c r="H13" s="8">
        <f>(generation!H13*1000)/(capacity!H13*8760)</f>
        <v>0.25931234489568927</v>
      </c>
      <c r="I13" s="8">
        <f>(generation!I13*1000)/(capacity!I13*8760)</f>
        <v>0.2437752873827026</v>
      </c>
      <c r="J13" s="8">
        <f>(generation!J13*1000)/(capacity!J13*8760)</f>
        <v>0.2037849600456621</v>
      </c>
      <c r="K13" s="8">
        <f>(generation!K13*1000)/(capacity!K13*8760)</f>
        <v>0.84531963470319638</v>
      </c>
      <c r="L13" s="8">
        <f>(generation!L13*1000)/(capacity!L13*8760)</f>
        <v>0.7266106881526655</v>
      </c>
      <c r="M13" s="8">
        <f>(generation!M13*1000)/(capacity!M13*8760)</f>
        <v>0.78423997677303559</v>
      </c>
      <c r="N13" s="29">
        <f t="shared" si="0"/>
        <v>0.41635631990907873</v>
      </c>
      <c r="O13" s="29">
        <f t="shared" si="1"/>
        <v>0.16586098551568779</v>
      </c>
    </row>
    <row r="14" spans="1:15">
      <c r="A14">
        <v>2035</v>
      </c>
      <c r="B14" s="8">
        <v>0.8250999119600797</v>
      </c>
      <c r="C14" s="8">
        <v>0.41016134416994315</v>
      </c>
      <c r="D14" s="8">
        <v>0.13797594280520242</v>
      </c>
      <c r="E14" s="8">
        <v>9.1761391236762857E-2</v>
      </c>
      <c r="F14" s="8">
        <v>0.25124533001245331</v>
      </c>
      <c r="G14" s="8">
        <f>(generation!G14*1000)/(capacity!G14*8760)</f>
        <v>0.14268858447488583</v>
      </c>
      <c r="H14" s="8">
        <f>(generation!H14*1000)/(capacity!H14*8760)</f>
        <v>0.25971121036622286</v>
      </c>
      <c r="I14" s="8">
        <f>(generation!I14*1000)/(capacity!I14*8760)</f>
        <v>0.24379101524018612</v>
      </c>
      <c r="J14" s="8">
        <f>(generation!J14*1000)/(capacity!J14*8760)</f>
        <v>0.2037849600456621</v>
      </c>
      <c r="K14" s="8">
        <f>(generation!K14*1000)/(capacity!K14*8760)</f>
        <v>0.84531963470319638</v>
      </c>
      <c r="L14" s="8">
        <f>(generation!L14*1000)/(capacity!L14*8760)</f>
        <v>0.71195520424748937</v>
      </c>
      <c r="M14" s="8">
        <f>(generation!M14*1000)/(capacity!M14*8760)</f>
        <v>0.78423997677303559</v>
      </c>
      <c r="N14" s="29">
        <f t="shared" si="0"/>
        <v>0.41016134416994315</v>
      </c>
      <c r="O14" s="29">
        <f t="shared" si="1"/>
        <v>0.13797594280520242</v>
      </c>
    </row>
    <row r="15" spans="1:15">
      <c r="A15">
        <v>2036</v>
      </c>
      <c r="B15" s="8">
        <f>(generation!B15*1000)/(capacity!B15*8760)</f>
        <v>0.83077654379672439</v>
      </c>
      <c r="C15" s="8">
        <f>(generation!C15*1000)/(capacity!C15*8760)</f>
        <v>0.40396636843080763</v>
      </c>
      <c r="D15" s="8">
        <f>(generation!D15*1000)/(capacity!D15*8760)</f>
        <v>0.11009090009471707</v>
      </c>
      <c r="E15" s="8">
        <f>(generation!E15*1000)/(capacity!E15*8760)</f>
        <v>9.1761391236762871E-2</v>
      </c>
      <c r="F15" s="8">
        <f>(generation!F15*1000)/(capacity!F15*8760)</f>
        <v>0.25124533001245331</v>
      </c>
      <c r="G15" s="8">
        <f>(generation!G15*1000)/(capacity!G15*8760)</f>
        <v>0.14279831529784628</v>
      </c>
      <c r="H15" s="8">
        <f>(generation!H15*1000)/(capacity!H15*8760)</f>
        <v>0.25879744547277583</v>
      </c>
      <c r="I15" s="8">
        <f>(generation!I15*1000)/(capacity!I15*8760)</f>
        <v>0.24444987785548986</v>
      </c>
      <c r="J15" s="8">
        <f>(generation!J15*1000)/(capacity!J15*8760)</f>
        <v>0.2037849600456621</v>
      </c>
      <c r="K15" s="8">
        <f>(generation!K15*1000)/(capacity!K15*8760)</f>
        <v>0.8476027397260274</v>
      </c>
      <c r="L15" s="8">
        <f>(generation!L15*1000)/(capacity!L15*8760)</f>
        <v>0.69910330139184373</v>
      </c>
      <c r="M15" s="8">
        <f>(generation!M15*1000)/(capacity!M15*8760)</f>
        <v>0.78654947607358727</v>
      </c>
      <c r="N15" s="29">
        <f t="shared" si="0"/>
        <v>0.40396636843080763</v>
      </c>
      <c r="O15" s="29">
        <f t="shared" si="1"/>
        <v>0.11009090009471707</v>
      </c>
    </row>
    <row r="16" spans="1:15">
      <c r="A16">
        <v>2037</v>
      </c>
      <c r="B16" s="8">
        <f>(generation!B16*1000)/(capacity!B16*8760)</f>
        <v>0.83077654379672439</v>
      </c>
      <c r="C16" s="8">
        <f>C15</f>
        <v>0.40396636843080763</v>
      </c>
      <c r="D16" s="8">
        <f>D15</f>
        <v>0.11009090009471707</v>
      </c>
      <c r="E16" s="8">
        <f>(generation!E16*1000)/(capacity!E16*8760)</f>
        <v>9.1761391236762871E-2</v>
      </c>
      <c r="F16" s="8">
        <f>(generation!F16*1000)/(capacity!F16*8760)</f>
        <v>0.25124533001245331</v>
      </c>
      <c r="G16" s="8">
        <v>0.15</v>
      </c>
      <c r="H16" s="8" cm="1">
        <f t="array" ref="H16">TREND($H$2:$H$15,$A$2:$A$15,A16)</f>
        <v>0.27418029068497241</v>
      </c>
      <c r="I16" s="8">
        <f>(generation!I16*1000)/(capacity!I16*8760)</f>
        <v>0.24444987785548986</v>
      </c>
      <c r="J16" s="8">
        <f>(generation!J16*1000)/(capacity!J16*8760)</f>
        <v>0.2037849600456621</v>
      </c>
      <c r="K16" s="8">
        <f>(generation!K16*1000)/(capacity!K16*8760)</f>
        <v>0.8476027397260274</v>
      </c>
      <c r="L16" s="8">
        <f>(generation!L16*1000)/(capacity!L16*8760)</f>
        <v>0.69910330139184373</v>
      </c>
      <c r="M16" s="8">
        <f>(generation!M16*1000)/(capacity!M16*8760)</f>
        <v>0.78654947607358727</v>
      </c>
      <c r="N16" s="29">
        <f>N15</f>
        <v>0.40396636843080763</v>
      </c>
      <c r="O16" s="29">
        <f t="shared" ref="O16" si="2">O15</f>
        <v>0.11009090009471707</v>
      </c>
    </row>
    <row r="17" spans="1:15">
      <c r="A17">
        <v>2038</v>
      </c>
      <c r="B17" s="8">
        <f>(generation!B17*1000)/(capacity!B17*8760)</f>
        <v>0.83077654379672439</v>
      </c>
      <c r="C17" s="8">
        <f t="shared" ref="C17:C29" si="3">C16</f>
        <v>0.40396636843080763</v>
      </c>
      <c r="D17" s="8">
        <f t="shared" ref="D17:D29" si="4">D16</f>
        <v>0.11009090009471707</v>
      </c>
      <c r="E17" s="8">
        <f>(generation!E17*1000)/(capacity!E17*8760)</f>
        <v>9.1761391236762871E-2</v>
      </c>
      <c r="F17" s="8">
        <f>(generation!F17*1000)/(capacity!F17*8760)</f>
        <v>0.25124533001245331</v>
      </c>
      <c r="G17" s="8">
        <v>0.155</v>
      </c>
      <c r="H17" s="8" cm="1">
        <f t="array" ref="H17">TREND($H$2:$H$15,$A$2:$A$15,A17)</f>
        <v>0.28010097378827759</v>
      </c>
      <c r="I17" s="8">
        <f>(generation!I17*1000)/(capacity!I17*8760)</f>
        <v>0.24444987785548986</v>
      </c>
      <c r="J17" s="8">
        <f>(generation!J17*1000)/(capacity!J17*8760)</f>
        <v>0.2037849600456621</v>
      </c>
      <c r="K17" s="8">
        <f>(generation!K17*1000)/(capacity!K17*8760)</f>
        <v>0.8476027397260274</v>
      </c>
      <c r="L17" s="8">
        <f>(generation!L17*1000)/(capacity!L17*8760)</f>
        <v>0.69910330139184373</v>
      </c>
      <c r="M17" s="8">
        <f>(generation!M17*1000)/(capacity!M17*8760)</f>
        <v>0.78654947607358727</v>
      </c>
      <c r="N17" s="29">
        <f t="shared" ref="N17:N29" si="5">N16</f>
        <v>0.40396636843080763</v>
      </c>
      <c r="O17" s="29">
        <f t="shared" ref="O17:O29" si="6">O16</f>
        <v>0.11009090009471707</v>
      </c>
    </row>
    <row r="18" spans="1:15">
      <c r="A18">
        <v>2039</v>
      </c>
      <c r="B18" s="8">
        <f>(generation!B18*1000)/(capacity!B18*8760)</f>
        <v>0.83077654379672439</v>
      </c>
      <c r="C18" s="8">
        <f t="shared" si="3"/>
        <v>0.40396636843080763</v>
      </c>
      <c r="D18" s="8">
        <f t="shared" si="4"/>
        <v>0.11009090009471707</v>
      </c>
      <c r="E18" s="8">
        <f>(generation!E18*1000)/(capacity!E18*8760)</f>
        <v>9.1761391236762871E-2</v>
      </c>
      <c r="F18" s="8">
        <f>(generation!F18*1000)/(capacity!F18*8760)</f>
        <v>0.25124533001245331</v>
      </c>
      <c r="G18" s="8">
        <v>0.16</v>
      </c>
      <c r="H18" s="8" cm="1">
        <f t="array" ref="H18">TREND($H$2:$H$15,$A$2:$A$15,A18)</f>
        <v>0.28602165689158277</v>
      </c>
      <c r="I18" s="8">
        <f>(generation!I18*1000)/(capacity!I18*8760)</f>
        <v>0.24444987785548986</v>
      </c>
      <c r="J18" s="8">
        <f>(generation!J18*1000)/(capacity!J18*8760)</f>
        <v>0.2037849600456621</v>
      </c>
      <c r="K18" s="8">
        <f>(generation!K18*1000)/(capacity!K18*8760)</f>
        <v>0.8476027397260274</v>
      </c>
      <c r="L18" s="8">
        <f>(generation!L18*1000)/(capacity!L18*8760)</f>
        <v>0.69910330139184373</v>
      </c>
      <c r="M18" s="8">
        <f>(generation!M18*1000)/(capacity!M18*8760)</f>
        <v>0.78654947607358727</v>
      </c>
      <c r="N18" s="29">
        <f t="shared" si="5"/>
        <v>0.40396636843080763</v>
      </c>
      <c r="O18" s="29">
        <f t="shared" si="6"/>
        <v>0.11009090009471707</v>
      </c>
    </row>
    <row r="19" spans="1:15">
      <c r="A19">
        <v>2040</v>
      </c>
      <c r="B19" s="8">
        <f>(generation!B19*1000)/(capacity!B19*8760)</f>
        <v>0.83077654379672439</v>
      </c>
      <c r="C19" s="8">
        <f t="shared" si="3"/>
        <v>0.40396636843080763</v>
      </c>
      <c r="D19" s="8">
        <f t="shared" si="4"/>
        <v>0.11009090009471707</v>
      </c>
      <c r="E19" s="8">
        <f>(generation!E19*1000)/(capacity!E19*8760)</f>
        <v>9.1761391236762871E-2</v>
      </c>
      <c r="F19" s="8">
        <f>(generation!F19*1000)/(capacity!F19*8760)</f>
        <v>0.25124533001245331</v>
      </c>
      <c r="G19" s="8">
        <v>0.16500000000000001</v>
      </c>
      <c r="H19" s="8" cm="1">
        <f t="array" ref="H19">TREND($H$2:$H$15,$A$2:$A$15,A19)</f>
        <v>0.29194233999488972</v>
      </c>
      <c r="I19" s="8">
        <f>(generation!I19*1000)/(capacity!I19*8760)</f>
        <v>0.24444987785548986</v>
      </c>
      <c r="J19" s="8">
        <f>(generation!J19*1000)/(capacity!J19*8760)</f>
        <v>0.2037849600456621</v>
      </c>
      <c r="K19" s="8">
        <f>(generation!K19*1000)/(capacity!K19*8760)</f>
        <v>0.8476027397260274</v>
      </c>
      <c r="L19" s="8">
        <f>(generation!L19*1000)/(capacity!L19*8760)</f>
        <v>0.69910330139184373</v>
      </c>
      <c r="M19" s="8">
        <f>(generation!M19*1000)/(capacity!M19*8760)</f>
        <v>0.78654947607358727</v>
      </c>
      <c r="N19" s="29">
        <f t="shared" si="5"/>
        <v>0.40396636843080763</v>
      </c>
      <c r="O19" s="29">
        <f t="shared" si="6"/>
        <v>0.11009090009471707</v>
      </c>
    </row>
    <row r="20" spans="1:15">
      <c r="A20">
        <v>2041</v>
      </c>
      <c r="B20" s="8">
        <f>(generation!B20*1000)/(capacity!B20*8760)</f>
        <v>0.83077654379672439</v>
      </c>
      <c r="C20" s="8">
        <f t="shared" si="3"/>
        <v>0.40396636843080763</v>
      </c>
      <c r="D20" s="8">
        <f t="shared" si="4"/>
        <v>0.11009090009471707</v>
      </c>
      <c r="E20" s="8">
        <f>(generation!E20*1000)/(capacity!E20*8760)</f>
        <v>9.1761391236762871E-2</v>
      </c>
      <c r="F20" s="8">
        <f>(generation!F20*1000)/(capacity!F20*8760)</f>
        <v>0.25124533001245331</v>
      </c>
      <c r="G20" s="8">
        <v>0.17</v>
      </c>
      <c r="H20" s="8" cm="1">
        <f t="array" ref="H20">TREND($H$2:$H$15,$A$2:$A$15,A20)</f>
        <v>0.2978630230981949</v>
      </c>
      <c r="I20" s="8">
        <f>(generation!I20*1000)/(capacity!I20*8760)</f>
        <v>0.24444987785548986</v>
      </c>
      <c r="J20" s="8">
        <f>(generation!J20*1000)/(capacity!J20*8760)</f>
        <v>0.2037849600456621</v>
      </c>
      <c r="K20" s="8">
        <f>(generation!K20*1000)/(capacity!K20*8760)</f>
        <v>0.8476027397260274</v>
      </c>
      <c r="L20" s="8">
        <f>(generation!L20*1000)/(capacity!L20*8760)</f>
        <v>0.69910330139184373</v>
      </c>
      <c r="M20" s="8">
        <f>(generation!M20*1000)/(capacity!M20*8760)</f>
        <v>0.78654947607358727</v>
      </c>
      <c r="N20" s="29">
        <f t="shared" si="5"/>
        <v>0.40396636843080763</v>
      </c>
      <c r="O20" s="29">
        <f t="shared" si="6"/>
        <v>0.11009090009471707</v>
      </c>
    </row>
    <row r="21" spans="1:15">
      <c r="A21">
        <v>2042</v>
      </c>
      <c r="B21" s="8">
        <f>(generation!B21*1000)/(capacity!B21*8760)</f>
        <v>0.83077654379672439</v>
      </c>
      <c r="C21" s="8">
        <f t="shared" si="3"/>
        <v>0.40396636843080763</v>
      </c>
      <c r="D21" s="8">
        <f t="shared" si="4"/>
        <v>0.11009090009471707</v>
      </c>
      <c r="E21" s="8">
        <f>(generation!E21*1000)/(capacity!E21*8760)</f>
        <v>9.1761391236762871E-2</v>
      </c>
      <c r="F21" s="8">
        <f>(generation!F21*1000)/(capacity!F21*8760)</f>
        <v>0.25124533001245331</v>
      </c>
      <c r="G21" s="8">
        <v>0.17499999999999999</v>
      </c>
      <c r="H21" s="8" cm="1">
        <f t="array" ref="H21">TREND($H$2:$H$15,$A$2:$A$15,A21)</f>
        <v>0.30378370620150186</v>
      </c>
      <c r="I21" s="8">
        <f>(generation!I21*1000)/(capacity!I21*8760)</f>
        <v>0.24444987785548986</v>
      </c>
      <c r="J21" s="8">
        <f>(generation!J21*1000)/(capacity!J21*8760)</f>
        <v>0.2037849600456621</v>
      </c>
      <c r="K21" s="8">
        <f>(generation!K21*1000)/(capacity!K21*8760)</f>
        <v>0.8476027397260274</v>
      </c>
      <c r="L21" s="8">
        <f>(generation!L21*1000)/(capacity!L21*8760)</f>
        <v>0.69910330139184373</v>
      </c>
      <c r="M21" s="8">
        <f>(generation!M21*1000)/(capacity!M21*8760)</f>
        <v>0.78654947607358727</v>
      </c>
      <c r="N21" s="29">
        <f t="shared" si="5"/>
        <v>0.40396636843080763</v>
      </c>
      <c r="O21" s="29">
        <f t="shared" si="6"/>
        <v>0.11009090009471707</v>
      </c>
    </row>
    <row r="22" spans="1:15">
      <c r="A22">
        <v>2043</v>
      </c>
      <c r="B22" s="8">
        <f>(generation!B22*1000)/(capacity!B22*8760)</f>
        <v>0.83077654379672439</v>
      </c>
      <c r="C22" s="8">
        <f t="shared" si="3"/>
        <v>0.40396636843080763</v>
      </c>
      <c r="D22" s="8">
        <f t="shared" si="4"/>
        <v>0.11009090009471707</v>
      </c>
      <c r="E22" s="8">
        <f>(generation!E22*1000)/(capacity!E22*8760)</f>
        <v>9.1761391236762871E-2</v>
      </c>
      <c r="F22" s="8">
        <f>(generation!F22*1000)/(capacity!F22*8760)</f>
        <v>0.25124533001245331</v>
      </c>
      <c r="G22" s="8">
        <v>0.18</v>
      </c>
      <c r="H22" s="8" cm="1">
        <f t="array" ref="H22">TREND($H$2:$H$15,$A$2:$A$15,A22)</f>
        <v>0.30970438930480704</v>
      </c>
      <c r="I22" s="8">
        <f>(generation!I22*1000)/(capacity!I22*8760)</f>
        <v>0.24444987785548986</v>
      </c>
      <c r="J22" s="8">
        <f>(generation!J22*1000)/(capacity!J22*8760)</f>
        <v>0.2037849600456621</v>
      </c>
      <c r="K22" s="8">
        <f>(generation!K22*1000)/(capacity!K22*8760)</f>
        <v>0.8476027397260274</v>
      </c>
      <c r="L22" s="8">
        <f>(generation!L22*1000)/(capacity!L22*8760)</f>
        <v>0.69910330139184373</v>
      </c>
      <c r="M22" s="8">
        <f>(generation!M22*1000)/(capacity!M22*8760)</f>
        <v>0.78654947607358727</v>
      </c>
      <c r="N22" s="29">
        <f t="shared" si="5"/>
        <v>0.40396636843080763</v>
      </c>
      <c r="O22" s="29">
        <f t="shared" si="6"/>
        <v>0.11009090009471707</v>
      </c>
    </row>
    <row r="23" spans="1:15">
      <c r="A23">
        <v>2044</v>
      </c>
      <c r="B23" s="8">
        <f>(generation!B23*1000)/(capacity!B23*8760)</f>
        <v>0.83077654379672439</v>
      </c>
      <c r="C23" s="8">
        <f t="shared" si="3"/>
        <v>0.40396636843080763</v>
      </c>
      <c r="D23" s="8">
        <f t="shared" si="4"/>
        <v>0.11009090009471707</v>
      </c>
      <c r="E23" s="8">
        <f>(generation!E23*1000)/(capacity!E23*8760)</f>
        <v>9.1761391236762871E-2</v>
      </c>
      <c r="F23" s="8">
        <f>(generation!F23*1000)/(capacity!F23*8760)</f>
        <v>0.25124533001245331</v>
      </c>
      <c r="G23" s="8">
        <v>0.185</v>
      </c>
      <c r="H23" s="8" cm="1">
        <f t="array" ref="H23">TREND($H$2:$H$15,$A$2:$A$15,A23)</f>
        <v>0.31562507240811222</v>
      </c>
      <c r="I23" s="8">
        <f>(generation!I23*1000)/(capacity!I23*8760)</f>
        <v>0.24444987785548986</v>
      </c>
      <c r="J23" s="8">
        <f>(generation!J23*1000)/(capacity!J23*8760)</f>
        <v>0.2037849600456621</v>
      </c>
      <c r="K23" s="8">
        <f>(generation!K23*1000)/(capacity!K23*8760)</f>
        <v>0.8476027397260274</v>
      </c>
      <c r="L23" s="8">
        <f>(generation!L23*1000)/(capacity!L23*8760)</f>
        <v>0.69910330139184373</v>
      </c>
      <c r="M23" s="8">
        <f>(generation!M23*1000)/(capacity!M23*8760)</f>
        <v>0.78654947607358727</v>
      </c>
      <c r="N23" s="29">
        <f t="shared" si="5"/>
        <v>0.40396636843080763</v>
      </c>
      <c r="O23" s="29">
        <f t="shared" si="6"/>
        <v>0.11009090009471707</v>
      </c>
    </row>
    <row r="24" spans="1:15">
      <c r="A24">
        <v>2045</v>
      </c>
      <c r="B24" s="8">
        <f>(generation!B24*1000)/(capacity!B24*8760)</f>
        <v>0.83077654379672439</v>
      </c>
      <c r="C24" s="8">
        <f t="shared" si="3"/>
        <v>0.40396636843080763</v>
      </c>
      <c r="D24" s="8">
        <f t="shared" si="4"/>
        <v>0.11009090009471707</v>
      </c>
      <c r="E24" s="8">
        <f>(generation!E24*1000)/(capacity!E24*8760)</f>
        <v>9.1761391236762871E-2</v>
      </c>
      <c r="F24" s="8">
        <f>(generation!F24*1000)/(capacity!F24*8760)</f>
        <v>0.25124533001245331</v>
      </c>
      <c r="G24" s="8">
        <v>0.19</v>
      </c>
      <c r="H24" s="8" cm="1">
        <f t="array" ref="H24">TREND($H$2:$H$15,$A$2:$A$15,A24)</f>
        <v>0.32154575551141917</v>
      </c>
      <c r="I24" s="8">
        <f>(generation!I24*1000)/(capacity!I24*8760)</f>
        <v>0.24444987785548986</v>
      </c>
      <c r="J24" s="8">
        <f>(generation!J24*1000)/(capacity!J24*8760)</f>
        <v>0.2037849600456621</v>
      </c>
      <c r="K24" s="8">
        <f>(generation!K24*1000)/(capacity!K24*8760)</f>
        <v>0.8476027397260274</v>
      </c>
      <c r="L24" s="8">
        <f>(generation!L24*1000)/(capacity!L24*8760)</f>
        <v>0.69910330139184373</v>
      </c>
      <c r="M24" s="8">
        <f>(generation!M24*1000)/(capacity!M24*8760)</f>
        <v>0.78654947607358727</v>
      </c>
      <c r="N24" s="29">
        <f t="shared" si="5"/>
        <v>0.40396636843080763</v>
      </c>
      <c r="O24" s="29">
        <f t="shared" si="6"/>
        <v>0.11009090009471707</v>
      </c>
    </row>
    <row r="25" spans="1:15">
      <c r="A25">
        <v>2046</v>
      </c>
      <c r="B25" s="8">
        <f>(generation!B25*1000)/(capacity!B25*8760)</f>
        <v>0.83077654379672439</v>
      </c>
      <c r="C25" s="8">
        <f t="shared" si="3"/>
        <v>0.40396636843080763</v>
      </c>
      <c r="D25" s="8">
        <f t="shared" si="4"/>
        <v>0.11009090009471707</v>
      </c>
      <c r="E25" s="8">
        <f>(generation!E25*1000)/(capacity!E25*8760)</f>
        <v>9.1761391236762871E-2</v>
      </c>
      <c r="F25" s="8">
        <f>(generation!F25*1000)/(capacity!F25*8760)</f>
        <v>0.25124533001245331</v>
      </c>
      <c r="G25" s="8">
        <v>0.19500000000000001</v>
      </c>
      <c r="H25" s="8" cm="1">
        <f t="array" ref="H25">TREND($H$2:$H$15,$A$2:$A$15,A25)</f>
        <v>0.32746643861472435</v>
      </c>
      <c r="I25" s="8">
        <f>(generation!I25*1000)/(capacity!I25*8760)</f>
        <v>0.24444987785548986</v>
      </c>
      <c r="J25" s="8">
        <f>(generation!J25*1000)/(capacity!J25*8760)</f>
        <v>0.2037849600456621</v>
      </c>
      <c r="K25" s="8">
        <f>(generation!K25*1000)/(capacity!K25*8760)</f>
        <v>0.8476027397260274</v>
      </c>
      <c r="L25" s="8">
        <f>(generation!L25*1000)/(capacity!L25*8760)</f>
        <v>0.69910330139184373</v>
      </c>
      <c r="M25" s="8">
        <f>(generation!M25*1000)/(capacity!M25*8760)</f>
        <v>0.78654947607358727</v>
      </c>
      <c r="N25" s="29">
        <f t="shared" si="5"/>
        <v>0.40396636843080763</v>
      </c>
      <c r="O25" s="29">
        <f t="shared" si="6"/>
        <v>0.11009090009471707</v>
      </c>
    </row>
    <row r="26" spans="1:15">
      <c r="A26">
        <v>2047</v>
      </c>
      <c r="B26" s="8">
        <f>(generation!B26*1000)/(capacity!B26*8760)</f>
        <v>0.83077654379672439</v>
      </c>
      <c r="C26" s="8">
        <f t="shared" si="3"/>
        <v>0.40396636843080763</v>
      </c>
      <c r="D26" s="8">
        <f t="shared" si="4"/>
        <v>0.11009090009471707</v>
      </c>
      <c r="E26" s="8">
        <f>(generation!E26*1000)/(capacity!E26*8760)</f>
        <v>9.1761391236762871E-2</v>
      </c>
      <c r="F26" s="8">
        <f>(generation!F26*1000)/(capacity!F26*8760)</f>
        <v>0.25124533001245331</v>
      </c>
      <c r="G26" s="8">
        <v>0.2</v>
      </c>
      <c r="H26" s="8" cm="1">
        <f t="array" ref="H26">TREND($H$2:$H$15,$A$2:$A$15,A26)</f>
        <v>0.33338712171803131</v>
      </c>
      <c r="I26" s="8">
        <f>(generation!I26*1000)/(capacity!I26*8760)</f>
        <v>0.24444987785548986</v>
      </c>
      <c r="J26" s="8">
        <f>(generation!J26*1000)/(capacity!J26*8760)</f>
        <v>0.2037849600456621</v>
      </c>
      <c r="K26" s="8">
        <f>(generation!K26*1000)/(capacity!K26*8760)</f>
        <v>0.8476027397260274</v>
      </c>
      <c r="L26" s="8">
        <f>(generation!L26*1000)/(capacity!L26*8760)</f>
        <v>0.69910330139184373</v>
      </c>
      <c r="M26" s="8">
        <f>(generation!M26*1000)/(capacity!M26*8760)</f>
        <v>0.78654947607358727</v>
      </c>
      <c r="N26" s="29">
        <f t="shared" si="5"/>
        <v>0.40396636843080763</v>
      </c>
      <c r="O26" s="29">
        <f t="shared" si="6"/>
        <v>0.11009090009471707</v>
      </c>
    </row>
    <row r="27" spans="1:15">
      <c r="A27">
        <v>2048</v>
      </c>
      <c r="B27" s="8">
        <f>(generation!B27*1000)/(capacity!B27*8760)</f>
        <v>0.83077654379672439</v>
      </c>
      <c r="C27" s="8">
        <f t="shared" si="3"/>
        <v>0.40396636843080763</v>
      </c>
      <c r="D27" s="8">
        <f t="shared" si="4"/>
        <v>0.11009090009471707</v>
      </c>
      <c r="E27" s="8">
        <f>(generation!E27*1000)/(capacity!E27*8760)</f>
        <v>9.1761391236762871E-2</v>
      </c>
      <c r="F27" s="8">
        <f>(generation!F27*1000)/(capacity!F27*8760)</f>
        <v>0.25124533001245331</v>
      </c>
      <c r="G27" s="8">
        <v>0.20499999999999999</v>
      </c>
      <c r="H27" s="8" cm="1">
        <f t="array" ref="H27">TREND($H$2:$H$15,$A$2:$A$15,A27)</f>
        <v>0.33930780482133649</v>
      </c>
      <c r="I27" s="8">
        <f>(generation!I27*1000)/(capacity!I27*8760)</f>
        <v>0.24444987785548986</v>
      </c>
      <c r="J27" s="8">
        <f>(generation!J27*1000)/(capacity!J27*8760)</f>
        <v>0.2037849600456621</v>
      </c>
      <c r="K27" s="8">
        <f>(generation!K27*1000)/(capacity!K27*8760)</f>
        <v>0.8476027397260274</v>
      </c>
      <c r="L27" s="8">
        <f>(generation!L27*1000)/(capacity!L27*8760)</f>
        <v>0.69910330139184373</v>
      </c>
      <c r="M27" s="8">
        <f>(generation!M27*1000)/(capacity!M27*8760)</f>
        <v>0.78654947607358727</v>
      </c>
      <c r="N27" s="29">
        <f t="shared" si="5"/>
        <v>0.40396636843080763</v>
      </c>
      <c r="O27" s="29">
        <f t="shared" si="6"/>
        <v>0.11009090009471707</v>
      </c>
    </row>
    <row r="28" spans="1:15">
      <c r="A28">
        <v>2049</v>
      </c>
      <c r="B28" s="8">
        <f>(generation!B28*1000)/(capacity!B28*8760)</f>
        <v>0.83077654379672439</v>
      </c>
      <c r="C28" s="8">
        <f t="shared" si="3"/>
        <v>0.40396636843080763</v>
      </c>
      <c r="D28" s="8">
        <f t="shared" si="4"/>
        <v>0.11009090009471707</v>
      </c>
      <c r="E28" s="8">
        <f>(generation!E28*1000)/(capacity!E28*8760)</f>
        <v>9.1761391236762871E-2</v>
      </c>
      <c r="F28" s="8">
        <f>(generation!F28*1000)/(capacity!F28*8760)</f>
        <v>0.25124533001245331</v>
      </c>
      <c r="G28" s="8">
        <v>0.21</v>
      </c>
      <c r="H28" s="8" cm="1">
        <f t="array" ref="H28">TREND($H$2:$H$15,$A$2:$A$15,A28)</f>
        <v>0.34522848792464167</v>
      </c>
      <c r="I28" s="8">
        <f>(generation!I28*1000)/(capacity!I28*8760)</f>
        <v>0.24444987785548986</v>
      </c>
      <c r="J28" s="8">
        <f>(generation!J28*1000)/(capacity!J28*8760)</f>
        <v>0.2037849600456621</v>
      </c>
      <c r="K28" s="8">
        <f>(generation!K28*1000)/(capacity!K28*8760)</f>
        <v>0.8476027397260274</v>
      </c>
      <c r="L28" s="8">
        <f>(generation!L28*1000)/(capacity!L28*8760)</f>
        <v>0.69910330139184373</v>
      </c>
      <c r="M28" s="8">
        <f>(generation!M28*1000)/(capacity!M28*8760)</f>
        <v>0.78654947607358727</v>
      </c>
      <c r="N28" s="29">
        <f t="shared" si="5"/>
        <v>0.40396636843080763</v>
      </c>
      <c r="O28" s="29">
        <f t="shared" si="6"/>
        <v>0.11009090009471707</v>
      </c>
    </row>
    <row r="29" spans="1:15">
      <c r="A29">
        <v>2050</v>
      </c>
      <c r="B29" s="8">
        <f>(generation!B29*1000)/(capacity!B29*8760)</f>
        <v>0.83077654379672439</v>
      </c>
      <c r="C29" s="8">
        <f t="shared" si="3"/>
        <v>0.40396636843080763</v>
      </c>
      <c r="D29" s="8">
        <f t="shared" si="4"/>
        <v>0.11009090009471707</v>
      </c>
      <c r="E29" s="8">
        <f>(generation!E29*1000)/(capacity!E29*8760)</f>
        <v>9.1761391236762871E-2</v>
      </c>
      <c r="F29" s="8">
        <f>(generation!F29*1000)/(capacity!F29*8760)</f>
        <v>0.25124533001245331</v>
      </c>
      <c r="G29" s="8">
        <v>0.215</v>
      </c>
      <c r="H29" s="8" cm="1">
        <f t="array" ref="H29">TREND($H$2:$H$15,$A$2:$A$15,A29)</f>
        <v>0.35114917102794863</v>
      </c>
      <c r="I29" s="8">
        <f>(generation!I29*1000)/(capacity!I29*8760)</f>
        <v>0.24444987785548986</v>
      </c>
      <c r="J29" s="8">
        <f>(generation!J29*1000)/(capacity!J29*8760)</f>
        <v>0.2037849600456621</v>
      </c>
      <c r="K29" s="8">
        <f>(generation!K29*1000)/(capacity!K29*8760)</f>
        <v>0.8476027397260274</v>
      </c>
      <c r="L29" s="8">
        <f>(generation!L29*1000)/(capacity!L29*8760)</f>
        <v>0.69910330139184373</v>
      </c>
      <c r="M29" s="8">
        <f>(generation!M29*1000)/(capacity!M29*8760)</f>
        <v>0.78654947607358727</v>
      </c>
      <c r="N29" s="29">
        <f t="shared" si="5"/>
        <v>0.40396636843080763</v>
      </c>
      <c r="O29" s="29">
        <f t="shared" si="6"/>
        <v>0.11009090009471707</v>
      </c>
    </row>
    <row r="30" spans="1:15">
      <c r="A30" t="s">
        <v>58</v>
      </c>
      <c r="B30" t="s">
        <v>59</v>
      </c>
      <c r="G30" t="s">
        <v>121</v>
      </c>
      <c r="H30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5CF-C306-494D-B391-AA96559448B9}">
  <dimension ref="A1:O30"/>
  <sheetViews>
    <sheetView workbookViewId="0">
      <selection activeCell="O29" sqref="O29"/>
    </sheetView>
  </sheetViews>
  <sheetFormatPr baseColWidth="10" defaultColWidth="8.83203125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</row>
    <row r="2" spans="1:15">
      <c r="A2">
        <v>2023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spans="1:15">
      <c r="A3">
        <v>2024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>
      <c r="A4">
        <v>2025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>
      <c r="A5">
        <v>2026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>
      <c r="A6">
        <v>2027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>
      <c r="A7">
        <v>2028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>
      <c r="A8">
        <v>2029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>
      <c r="A9">
        <v>2030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>
      <c r="A10">
        <v>2031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>
      <c r="A11">
        <v>2032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>
      <c r="A12">
        <v>2033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>
      <c r="A13">
        <v>2034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>
      <c r="A14">
        <v>2035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>
      <c r="A15">
        <v>2036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>
      <c r="A16">
        <v>2037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>
      <c r="A17">
        <v>2038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>
      <c r="A18">
        <v>2039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>
      <c r="A19">
        <v>2040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spans="1:15">
      <c r="A20">
        <v>2041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>
      <c r="A21">
        <v>2042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>
      <c r="A22">
        <v>2043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>
      <c r="A23">
        <v>2044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>
      <c r="A24">
        <v>2045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>
      <c r="A25">
        <v>2046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</row>
    <row r="26" spans="1:15">
      <c r="A26">
        <v>2047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1:15">
      <c r="A27">
        <v>2048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>
      <c r="A28">
        <v>2049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>
      <c r="A29">
        <v>2050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>
      <c r="A30" t="s">
        <v>18</v>
      </c>
      <c r="G30" t="s">
        <v>105</v>
      </c>
      <c r="H30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9F3-3008-41F2-A03F-5952B2E88448}">
  <dimension ref="A1:O32"/>
  <sheetViews>
    <sheetView workbookViewId="0">
      <selection activeCell="N1" sqref="N1:O1"/>
    </sheetView>
  </sheetViews>
  <sheetFormatPr baseColWidth="10" defaultColWidth="8.83203125" defaultRowHeight="15"/>
  <cols>
    <col min="1" max="1" width="10.33203125" bestFit="1" customWidth="1"/>
    <col min="2" max="2" width="12.5" bestFit="1" customWidth="1"/>
    <col min="3" max="3" width="5.5" bestFit="1" customWidth="1"/>
    <col min="4" max="4" width="12.1640625" customWidth="1"/>
    <col min="5" max="5" width="8.6640625" bestFit="1" customWidth="1"/>
  </cols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</row>
    <row r="2" spans="1:15">
      <c r="A2">
        <v>2023</v>
      </c>
      <c r="B2" s="3">
        <v>0</v>
      </c>
      <c r="C2" s="3">
        <v>0.83599999999999997</v>
      </c>
      <c r="D2" s="3">
        <v>0.38700000000000001</v>
      </c>
      <c r="E2" s="3">
        <v>0</v>
      </c>
      <c r="F2" s="23">
        <f>D2</f>
        <v>0.38700000000000001</v>
      </c>
      <c r="G2" s="3">
        <v>0</v>
      </c>
      <c r="H2" s="3">
        <v>0</v>
      </c>
      <c r="I2" s="3">
        <v>0</v>
      </c>
      <c r="J2" s="3">
        <v>0</v>
      </c>
      <c r="K2" s="23">
        <f>C2</f>
        <v>0.83599999999999997</v>
      </c>
      <c r="L2" s="22">
        <f>D2</f>
        <v>0.38700000000000001</v>
      </c>
      <c r="M2" s="22">
        <f>C2</f>
        <v>0.83599999999999997</v>
      </c>
      <c r="N2">
        <v>0</v>
      </c>
      <c r="O2">
        <v>0</v>
      </c>
    </row>
    <row r="3" spans="1:15">
      <c r="A3">
        <v>2024</v>
      </c>
      <c r="B3" s="3">
        <v>0</v>
      </c>
      <c r="C3" s="3">
        <v>0.83599999999999997</v>
      </c>
      <c r="D3" s="3">
        <v>0.38700000000000001</v>
      </c>
      <c r="E3" s="3">
        <v>0</v>
      </c>
      <c r="F3" s="23">
        <f t="shared" ref="F3:F15" si="0">D3</f>
        <v>0.38700000000000001</v>
      </c>
      <c r="G3" s="3">
        <v>0</v>
      </c>
      <c r="H3" s="3">
        <v>0</v>
      </c>
      <c r="I3" s="3">
        <v>0</v>
      </c>
      <c r="J3" s="3">
        <v>0</v>
      </c>
      <c r="K3" s="23">
        <f t="shared" ref="K3:K15" si="1">C3</f>
        <v>0.83599999999999997</v>
      </c>
      <c r="L3" s="22">
        <f t="shared" ref="L3:L15" si="2">D3</f>
        <v>0.38700000000000001</v>
      </c>
      <c r="M3" s="22">
        <f t="shared" ref="M3:M15" si="3">C3</f>
        <v>0.83599999999999997</v>
      </c>
      <c r="N3">
        <v>0</v>
      </c>
      <c r="O3">
        <v>0</v>
      </c>
    </row>
    <row r="4" spans="1:15">
      <c r="A4">
        <v>2025</v>
      </c>
      <c r="B4" s="3">
        <v>0</v>
      </c>
      <c r="C4" s="3">
        <v>0.83599999999999997</v>
      </c>
      <c r="D4" s="3">
        <v>0.38700000000000001</v>
      </c>
      <c r="E4" s="3">
        <v>0</v>
      </c>
      <c r="F4" s="23">
        <f t="shared" si="0"/>
        <v>0.38700000000000001</v>
      </c>
      <c r="G4" s="3">
        <v>0</v>
      </c>
      <c r="H4" s="3">
        <v>0</v>
      </c>
      <c r="I4" s="3">
        <v>0</v>
      </c>
      <c r="J4" s="3">
        <v>0</v>
      </c>
      <c r="K4" s="23">
        <f t="shared" si="1"/>
        <v>0.83599999999999997</v>
      </c>
      <c r="L4" s="22">
        <f t="shared" si="2"/>
        <v>0.38700000000000001</v>
      </c>
      <c r="M4" s="22">
        <f t="shared" si="3"/>
        <v>0.83599999999999997</v>
      </c>
      <c r="N4">
        <v>0</v>
      </c>
      <c r="O4">
        <v>0</v>
      </c>
    </row>
    <row r="5" spans="1:15">
      <c r="A5">
        <v>2026</v>
      </c>
      <c r="B5" s="3">
        <v>0</v>
      </c>
      <c r="C5" s="3">
        <v>0.83599999999999997</v>
      </c>
      <c r="D5" s="3">
        <v>0.38700000000000001</v>
      </c>
      <c r="E5" s="3">
        <v>0</v>
      </c>
      <c r="F5" s="23">
        <f t="shared" si="0"/>
        <v>0.38700000000000001</v>
      </c>
      <c r="G5" s="3">
        <v>0</v>
      </c>
      <c r="H5" s="3">
        <v>0</v>
      </c>
      <c r="I5" s="3">
        <v>0</v>
      </c>
      <c r="J5" s="3">
        <v>0</v>
      </c>
      <c r="K5" s="23">
        <f t="shared" si="1"/>
        <v>0.83599999999999997</v>
      </c>
      <c r="L5" s="22">
        <f t="shared" si="2"/>
        <v>0.38700000000000001</v>
      </c>
      <c r="M5" s="22">
        <f t="shared" si="3"/>
        <v>0.83599999999999997</v>
      </c>
      <c r="N5">
        <v>0</v>
      </c>
      <c r="O5">
        <v>0</v>
      </c>
    </row>
    <row r="6" spans="1:15">
      <c r="A6">
        <v>2027</v>
      </c>
      <c r="B6" s="3">
        <v>0</v>
      </c>
      <c r="C6" s="3">
        <v>0.83599999999999997</v>
      </c>
      <c r="D6" s="3">
        <v>0.38700000000000001</v>
      </c>
      <c r="E6" s="3">
        <v>0</v>
      </c>
      <c r="F6" s="23">
        <f t="shared" si="0"/>
        <v>0.38700000000000001</v>
      </c>
      <c r="G6" s="3">
        <v>0</v>
      </c>
      <c r="H6" s="3">
        <v>0</v>
      </c>
      <c r="I6" s="3">
        <v>0</v>
      </c>
      <c r="J6" s="3">
        <v>0</v>
      </c>
      <c r="K6" s="23">
        <f t="shared" si="1"/>
        <v>0.83599999999999997</v>
      </c>
      <c r="L6" s="22">
        <f t="shared" si="2"/>
        <v>0.38700000000000001</v>
      </c>
      <c r="M6" s="22">
        <f t="shared" si="3"/>
        <v>0.83599999999999997</v>
      </c>
      <c r="N6">
        <v>0</v>
      </c>
      <c r="O6">
        <v>0</v>
      </c>
    </row>
    <row r="7" spans="1:15">
      <c r="A7">
        <v>2028</v>
      </c>
      <c r="B7" s="3">
        <v>0</v>
      </c>
      <c r="C7" s="3">
        <v>0.83599999999999997</v>
      </c>
      <c r="D7" s="3">
        <v>0.38700000000000001</v>
      </c>
      <c r="E7" s="3">
        <v>0</v>
      </c>
      <c r="F7" s="23">
        <f t="shared" si="0"/>
        <v>0.38700000000000001</v>
      </c>
      <c r="G7" s="3">
        <v>0</v>
      </c>
      <c r="H7" s="3">
        <v>0</v>
      </c>
      <c r="I7" s="3">
        <v>0</v>
      </c>
      <c r="J7" s="3">
        <v>0</v>
      </c>
      <c r="K7" s="23">
        <f t="shared" si="1"/>
        <v>0.83599999999999997</v>
      </c>
      <c r="L7" s="22">
        <f t="shared" si="2"/>
        <v>0.38700000000000001</v>
      </c>
      <c r="M7" s="22">
        <f t="shared" si="3"/>
        <v>0.83599999999999997</v>
      </c>
      <c r="N7">
        <v>0</v>
      </c>
      <c r="O7">
        <v>0</v>
      </c>
    </row>
    <row r="8" spans="1:15">
      <c r="A8">
        <v>2029</v>
      </c>
      <c r="B8" s="3">
        <v>0</v>
      </c>
      <c r="C8" s="3">
        <v>0.83599999999999997</v>
      </c>
      <c r="D8" s="3">
        <v>0.38700000000000001</v>
      </c>
      <c r="E8" s="3">
        <v>0</v>
      </c>
      <c r="F8" s="23">
        <f t="shared" si="0"/>
        <v>0.38700000000000001</v>
      </c>
      <c r="G8" s="3">
        <v>0</v>
      </c>
      <c r="H8" s="3">
        <v>0</v>
      </c>
      <c r="I8" s="3">
        <v>0</v>
      </c>
      <c r="J8" s="3">
        <v>0</v>
      </c>
      <c r="K8" s="23">
        <f t="shared" si="1"/>
        <v>0.83599999999999997</v>
      </c>
      <c r="L8" s="22">
        <f t="shared" si="2"/>
        <v>0.38700000000000001</v>
      </c>
      <c r="M8" s="22">
        <f t="shared" si="3"/>
        <v>0.83599999999999997</v>
      </c>
      <c r="N8">
        <v>0</v>
      </c>
      <c r="O8">
        <v>0</v>
      </c>
    </row>
    <row r="9" spans="1:15">
      <c r="A9">
        <v>2030</v>
      </c>
      <c r="B9" s="3">
        <v>0</v>
      </c>
      <c r="C9" s="3">
        <v>0.83599999999999997</v>
      </c>
      <c r="D9" s="3">
        <v>0.38700000000000001</v>
      </c>
      <c r="E9" s="3">
        <v>0</v>
      </c>
      <c r="F9" s="23">
        <f t="shared" si="0"/>
        <v>0.38700000000000001</v>
      </c>
      <c r="G9" s="3">
        <v>0</v>
      </c>
      <c r="H9" s="3">
        <v>0</v>
      </c>
      <c r="I9" s="3">
        <v>0</v>
      </c>
      <c r="J9" s="3">
        <v>0</v>
      </c>
      <c r="K9" s="23">
        <f t="shared" si="1"/>
        <v>0.83599999999999997</v>
      </c>
      <c r="L9" s="22">
        <f t="shared" si="2"/>
        <v>0.38700000000000001</v>
      </c>
      <c r="M9" s="22">
        <f t="shared" si="3"/>
        <v>0.83599999999999997</v>
      </c>
      <c r="N9">
        <v>0</v>
      </c>
      <c r="O9">
        <v>0</v>
      </c>
    </row>
    <row r="10" spans="1:15">
      <c r="A10">
        <v>2031</v>
      </c>
      <c r="B10" s="3">
        <v>0</v>
      </c>
      <c r="C10" s="3">
        <v>0.83599999999999997</v>
      </c>
      <c r="D10" s="3">
        <v>0.38700000000000001</v>
      </c>
      <c r="E10" s="3">
        <v>0</v>
      </c>
      <c r="F10" s="23">
        <f t="shared" si="0"/>
        <v>0.38700000000000001</v>
      </c>
      <c r="G10" s="3">
        <v>0</v>
      </c>
      <c r="H10" s="3">
        <v>0</v>
      </c>
      <c r="I10" s="3">
        <v>0</v>
      </c>
      <c r="J10" s="3">
        <v>0</v>
      </c>
      <c r="K10" s="23">
        <f t="shared" si="1"/>
        <v>0.83599999999999997</v>
      </c>
      <c r="L10" s="22">
        <f t="shared" si="2"/>
        <v>0.38700000000000001</v>
      </c>
      <c r="M10" s="22">
        <f t="shared" si="3"/>
        <v>0.83599999999999997</v>
      </c>
      <c r="N10">
        <v>0</v>
      </c>
      <c r="O10">
        <v>0</v>
      </c>
    </row>
    <row r="11" spans="1:15">
      <c r="A11">
        <v>2032</v>
      </c>
      <c r="B11" s="3">
        <v>0</v>
      </c>
      <c r="C11" s="3">
        <v>0.83599999999999997</v>
      </c>
      <c r="D11" s="3">
        <v>0.38700000000000001</v>
      </c>
      <c r="E11" s="3">
        <v>0</v>
      </c>
      <c r="F11" s="23">
        <f t="shared" si="0"/>
        <v>0.38700000000000001</v>
      </c>
      <c r="G11" s="3">
        <v>0</v>
      </c>
      <c r="H11" s="3">
        <v>0</v>
      </c>
      <c r="I11" s="3">
        <v>0</v>
      </c>
      <c r="J11" s="3">
        <v>0</v>
      </c>
      <c r="K11" s="23">
        <f t="shared" si="1"/>
        <v>0.83599999999999997</v>
      </c>
      <c r="L11" s="22">
        <f t="shared" si="2"/>
        <v>0.38700000000000001</v>
      </c>
      <c r="M11" s="22">
        <f t="shared" si="3"/>
        <v>0.83599999999999997</v>
      </c>
      <c r="N11">
        <v>0</v>
      </c>
      <c r="O11">
        <v>0</v>
      </c>
    </row>
    <row r="12" spans="1:15">
      <c r="A12">
        <v>2033</v>
      </c>
      <c r="B12" s="3">
        <v>0</v>
      </c>
      <c r="C12" s="3">
        <v>0.83599999999999997</v>
      </c>
      <c r="D12" s="3">
        <v>0.38700000000000001</v>
      </c>
      <c r="E12" s="3">
        <v>0</v>
      </c>
      <c r="F12" s="23">
        <f t="shared" si="0"/>
        <v>0.38700000000000001</v>
      </c>
      <c r="G12" s="3">
        <v>0</v>
      </c>
      <c r="H12" s="3">
        <v>0</v>
      </c>
      <c r="I12" s="3">
        <v>0</v>
      </c>
      <c r="J12" s="3">
        <v>0</v>
      </c>
      <c r="K12" s="23">
        <f t="shared" si="1"/>
        <v>0.83599999999999997</v>
      </c>
      <c r="L12" s="22">
        <f t="shared" si="2"/>
        <v>0.38700000000000001</v>
      </c>
      <c r="M12" s="22">
        <f t="shared" si="3"/>
        <v>0.83599999999999997</v>
      </c>
      <c r="N12">
        <v>0</v>
      </c>
      <c r="O12">
        <v>0</v>
      </c>
    </row>
    <row r="13" spans="1:15">
      <c r="A13">
        <v>2034</v>
      </c>
      <c r="B13" s="3">
        <v>0</v>
      </c>
      <c r="C13" s="3">
        <v>0.83599999999999997</v>
      </c>
      <c r="D13" s="3">
        <v>0.38700000000000001</v>
      </c>
      <c r="E13" s="3">
        <v>0</v>
      </c>
      <c r="F13" s="23">
        <f t="shared" si="0"/>
        <v>0.38700000000000001</v>
      </c>
      <c r="G13" s="3">
        <v>0</v>
      </c>
      <c r="H13" s="3">
        <v>0</v>
      </c>
      <c r="I13" s="3">
        <v>0</v>
      </c>
      <c r="J13" s="3">
        <v>0</v>
      </c>
      <c r="K13" s="23">
        <f t="shared" si="1"/>
        <v>0.83599999999999997</v>
      </c>
      <c r="L13" s="22">
        <f t="shared" si="2"/>
        <v>0.38700000000000001</v>
      </c>
      <c r="M13" s="22">
        <f t="shared" si="3"/>
        <v>0.83599999999999997</v>
      </c>
      <c r="N13">
        <v>0</v>
      </c>
      <c r="O13">
        <v>0</v>
      </c>
    </row>
    <row r="14" spans="1:15">
      <c r="A14">
        <v>2035</v>
      </c>
      <c r="B14" s="3">
        <v>0</v>
      </c>
      <c r="C14" s="3">
        <v>0.83599999999999997</v>
      </c>
      <c r="D14" s="3">
        <v>0.38700000000000001</v>
      </c>
      <c r="E14" s="3">
        <v>0</v>
      </c>
      <c r="F14" s="23">
        <f t="shared" si="0"/>
        <v>0.38700000000000001</v>
      </c>
      <c r="G14" s="3">
        <v>0</v>
      </c>
      <c r="H14" s="3">
        <v>0</v>
      </c>
      <c r="I14" s="3">
        <v>0</v>
      </c>
      <c r="J14" s="3">
        <v>0</v>
      </c>
      <c r="K14" s="23">
        <f t="shared" si="1"/>
        <v>0.83599999999999997</v>
      </c>
      <c r="L14" s="22">
        <f t="shared" si="2"/>
        <v>0.38700000000000001</v>
      </c>
      <c r="M14" s="22">
        <f t="shared" si="3"/>
        <v>0.83599999999999997</v>
      </c>
      <c r="N14">
        <v>0</v>
      </c>
      <c r="O14">
        <v>0</v>
      </c>
    </row>
    <row r="15" spans="1:15">
      <c r="A15">
        <v>2036</v>
      </c>
      <c r="B15" s="3">
        <v>0</v>
      </c>
      <c r="C15" s="3">
        <v>0.83599999999999997</v>
      </c>
      <c r="D15" s="3">
        <v>0.38700000000000001</v>
      </c>
      <c r="E15" s="3">
        <v>0</v>
      </c>
      <c r="F15" s="23">
        <f t="shared" si="0"/>
        <v>0.38700000000000001</v>
      </c>
      <c r="G15" s="3">
        <v>0</v>
      </c>
      <c r="H15" s="3">
        <v>0</v>
      </c>
      <c r="I15" s="3">
        <v>0</v>
      </c>
      <c r="J15" s="3">
        <v>0</v>
      </c>
      <c r="K15" s="23">
        <f t="shared" si="1"/>
        <v>0.83599999999999997</v>
      </c>
      <c r="L15" s="22">
        <f t="shared" si="2"/>
        <v>0.38700000000000001</v>
      </c>
      <c r="M15" s="22">
        <f t="shared" si="3"/>
        <v>0.83599999999999997</v>
      </c>
      <c r="N15">
        <v>0</v>
      </c>
      <c r="O15">
        <v>0</v>
      </c>
    </row>
    <row r="16" spans="1:15">
      <c r="A16">
        <v>2037</v>
      </c>
      <c r="B16" s="3">
        <v>0</v>
      </c>
      <c r="C16" s="3">
        <v>0.83599999999999997</v>
      </c>
      <c r="D16" s="3">
        <v>0.38700000000000001</v>
      </c>
      <c r="E16" s="3">
        <v>0</v>
      </c>
      <c r="F16" s="23">
        <f t="shared" ref="F16:F29" si="4">D16</f>
        <v>0.38700000000000001</v>
      </c>
      <c r="G16" s="3">
        <v>0</v>
      </c>
      <c r="H16" s="3">
        <v>0</v>
      </c>
      <c r="I16" s="3">
        <v>0</v>
      </c>
      <c r="J16" s="3">
        <v>0</v>
      </c>
      <c r="K16" s="23">
        <f t="shared" ref="K16:K29" si="5">C16</f>
        <v>0.83599999999999997</v>
      </c>
      <c r="L16" s="22">
        <f t="shared" ref="L16:L29" si="6">D16</f>
        <v>0.38700000000000001</v>
      </c>
      <c r="M16" s="22">
        <f t="shared" ref="M16:M29" si="7">C16</f>
        <v>0.83599999999999997</v>
      </c>
      <c r="N16">
        <v>0</v>
      </c>
      <c r="O16">
        <v>0</v>
      </c>
    </row>
    <row r="17" spans="1:15">
      <c r="A17">
        <v>2038</v>
      </c>
      <c r="B17" s="3">
        <v>0</v>
      </c>
      <c r="C17" s="3">
        <v>0.83599999999999997</v>
      </c>
      <c r="D17" s="3">
        <v>0.38700000000000001</v>
      </c>
      <c r="E17" s="3">
        <v>0</v>
      </c>
      <c r="F17" s="23">
        <f t="shared" si="4"/>
        <v>0.38700000000000001</v>
      </c>
      <c r="G17" s="3">
        <v>0</v>
      </c>
      <c r="H17" s="3">
        <v>0</v>
      </c>
      <c r="I17" s="3">
        <v>0</v>
      </c>
      <c r="J17" s="3">
        <v>0</v>
      </c>
      <c r="K17" s="23">
        <f t="shared" si="5"/>
        <v>0.83599999999999997</v>
      </c>
      <c r="L17" s="22">
        <f t="shared" si="6"/>
        <v>0.38700000000000001</v>
      </c>
      <c r="M17" s="22">
        <f t="shared" si="7"/>
        <v>0.83599999999999997</v>
      </c>
      <c r="N17">
        <v>0</v>
      </c>
      <c r="O17">
        <v>0</v>
      </c>
    </row>
    <row r="18" spans="1:15">
      <c r="A18">
        <v>2039</v>
      </c>
      <c r="B18" s="3">
        <v>0</v>
      </c>
      <c r="C18" s="3">
        <v>0.83599999999999997</v>
      </c>
      <c r="D18" s="3">
        <v>0.38700000000000001</v>
      </c>
      <c r="E18" s="3">
        <v>0</v>
      </c>
      <c r="F18" s="23">
        <f t="shared" si="4"/>
        <v>0.38700000000000001</v>
      </c>
      <c r="G18" s="3">
        <v>0</v>
      </c>
      <c r="H18" s="3">
        <v>0</v>
      </c>
      <c r="I18" s="3">
        <v>0</v>
      </c>
      <c r="J18" s="3">
        <v>0</v>
      </c>
      <c r="K18" s="23">
        <f t="shared" si="5"/>
        <v>0.83599999999999997</v>
      </c>
      <c r="L18" s="22">
        <f t="shared" si="6"/>
        <v>0.38700000000000001</v>
      </c>
      <c r="M18" s="22">
        <f t="shared" si="7"/>
        <v>0.83599999999999997</v>
      </c>
      <c r="N18">
        <v>0</v>
      </c>
      <c r="O18">
        <v>0</v>
      </c>
    </row>
    <row r="19" spans="1:15">
      <c r="A19">
        <v>2040</v>
      </c>
      <c r="B19" s="3">
        <v>0</v>
      </c>
      <c r="C19" s="3">
        <v>0.83599999999999997</v>
      </c>
      <c r="D19" s="3">
        <v>0.38700000000000001</v>
      </c>
      <c r="E19" s="3">
        <v>0</v>
      </c>
      <c r="F19" s="23">
        <f t="shared" si="4"/>
        <v>0.38700000000000001</v>
      </c>
      <c r="G19" s="3">
        <v>0</v>
      </c>
      <c r="H19" s="3">
        <v>0</v>
      </c>
      <c r="I19" s="3">
        <v>0</v>
      </c>
      <c r="J19" s="3">
        <v>0</v>
      </c>
      <c r="K19" s="23">
        <f t="shared" si="5"/>
        <v>0.83599999999999997</v>
      </c>
      <c r="L19" s="22">
        <f t="shared" si="6"/>
        <v>0.38700000000000001</v>
      </c>
      <c r="M19" s="22">
        <f t="shared" si="7"/>
        <v>0.83599999999999997</v>
      </c>
      <c r="N19">
        <v>0</v>
      </c>
      <c r="O19">
        <v>0</v>
      </c>
    </row>
    <row r="20" spans="1:15">
      <c r="A20">
        <v>2041</v>
      </c>
      <c r="B20" s="3">
        <v>0</v>
      </c>
      <c r="C20" s="3">
        <v>0.83599999999999997</v>
      </c>
      <c r="D20" s="3">
        <v>0.38700000000000001</v>
      </c>
      <c r="E20" s="3">
        <v>0</v>
      </c>
      <c r="F20" s="23">
        <f t="shared" si="4"/>
        <v>0.38700000000000001</v>
      </c>
      <c r="G20" s="3">
        <v>0</v>
      </c>
      <c r="H20" s="3">
        <v>0</v>
      </c>
      <c r="I20" s="3">
        <v>0</v>
      </c>
      <c r="J20" s="3">
        <v>0</v>
      </c>
      <c r="K20" s="23">
        <f t="shared" si="5"/>
        <v>0.83599999999999997</v>
      </c>
      <c r="L20" s="22">
        <f t="shared" si="6"/>
        <v>0.38700000000000001</v>
      </c>
      <c r="M20" s="22">
        <f t="shared" si="7"/>
        <v>0.83599999999999997</v>
      </c>
      <c r="N20">
        <v>0</v>
      </c>
      <c r="O20">
        <v>0</v>
      </c>
    </row>
    <row r="21" spans="1:15">
      <c r="A21">
        <v>2042</v>
      </c>
      <c r="B21" s="3">
        <v>0</v>
      </c>
      <c r="C21" s="3">
        <v>0.83599999999999997</v>
      </c>
      <c r="D21" s="3">
        <v>0.38700000000000001</v>
      </c>
      <c r="E21" s="3">
        <v>0</v>
      </c>
      <c r="F21" s="23">
        <f t="shared" si="4"/>
        <v>0.38700000000000001</v>
      </c>
      <c r="G21" s="3">
        <v>0</v>
      </c>
      <c r="H21" s="3">
        <v>0</v>
      </c>
      <c r="I21" s="3">
        <v>0</v>
      </c>
      <c r="J21" s="3">
        <v>0</v>
      </c>
      <c r="K21" s="23">
        <f t="shared" si="5"/>
        <v>0.83599999999999997</v>
      </c>
      <c r="L21" s="22">
        <f t="shared" si="6"/>
        <v>0.38700000000000001</v>
      </c>
      <c r="M21" s="22">
        <f t="shared" si="7"/>
        <v>0.83599999999999997</v>
      </c>
      <c r="N21">
        <v>0</v>
      </c>
      <c r="O21">
        <v>0</v>
      </c>
    </row>
    <row r="22" spans="1:15">
      <c r="A22">
        <v>2043</v>
      </c>
      <c r="B22" s="3">
        <v>0</v>
      </c>
      <c r="C22" s="3">
        <v>0.83599999999999997</v>
      </c>
      <c r="D22" s="3">
        <v>0.38700000000000001</v>
      </c>
      <c r="E22" s="3">
        <v>0</v>
      </c>
      <c r="F22" s="23">
        <f t="shared" si="4"/>
        <v>0.38700000000000001</v>
      </c>
      <c r="G22" s="3">
        <v>0</v>
      </c>
      <c r="H22" s="3">
        <v>0</v>
      </c>
      <c r="I22" s="3">
        <v>0</v>
      </c>
      <c r="J22" s="3">
        <v>0</v>
      </c>
      <c r="K22" s="23">
        <f t="shared" si="5"/>
        <v>0.83599999999999997</v>
      </c>
      <c r="L22" s="22">
        <f t="shared" si="6"/>
        <v>0.38700000000000001</v>
      </c>
      <c r="M22" s="22">
        <f t="shared" si="7"/>
        <v>0.83599999999999997</v>
      </c>
      <c r="N22">
        <v>0</v>
      </c>
      <c r="O22">
        <v>0</v>
      </c>
    </row>
    <row r="23" spans="1:15">
      <c r="A23">
        <v>2044</v>
      </c>
      <c r="B23" s="3">
        <v>0</v>
      </c>
      <c r="C23" s="3">
        <v>0.83599999999999997</v>
      </c>
      <c r="D23" s="3">
        <v>0.38700000000000001</v>
      </c>
      <c r="E23" s="3">
        <v>0</v>
      </c>
      <c r="F23" s="23">
        <f t="shared" si="4"/>
        <v>0.38700000000000001</v>
      </c>
      <c r="G23" s="3">
        <v>0</v>
      </c>
      <c r="H23" s="3">
        <v>0</v>
      </c>
      <c r="I23" s="3">
        <v>0</v>
      </c>
      <c r="J23" s="3">
        <v>0</v>
      </c>
      <c r="K23" s="23">
        <f t="shared" si="5"/>
        <v>0.83599999999999997</v>
      </c>
      <c r="L23" s="22">
        <f t="shared" si="6"/>
        <v>0.38700000000000001</v>
      </c>
      <c r="M23" s="22">
        <f t="shared" si="7"/>
        <v>0.83599999999999997</v>
      </c>
      <c r="N23">
        <v>0</v>
      </c>
      <c r="O23">
        <v>0</v>
      </c>
    </row>
    <row r="24" spans="1:15">
      <c r="A24">
        <v>2045</v>
      </c>
      <c r="B24" s="3">
        <v>0</v>
      </c>
      <c r="C24" s="3">
        <v>0.83599999999999997</v>
      </c>
      <c r="D24" s="3">
        <v>0.38700000000000001</v>
      </c>
      <c r="E24" s="3">
        <v>0</v>
      </c>
      <c r="F24" s="23">
        <f t="shared" si="4"/>
        <v>0.38700000000000001</v>
      </c>
      <c r="G24" s="3">
        <v>0</v>
      </c>
      <c r="H24" s="3">
        <v>0</v>
      </c>
      <c r="I24" s="3">
        <v>0</v>
      </c>
      <c r="J24" s="3">
        <v>0</v>
      </c>
      <c r="K24" s="23">
        <f t="shared" si="5"/>
        <v>0.83599999999999997</v>
      </c>
      <c r="L24" s="22">
        <f t="shared" si="6"/>
        <v>0.38700000000000001</v>
      </c>
      <c r="M24" s="22">
        <f t="shared" si="7"/>
        <v>0.83599999999999997</v>
      </c>
      <c r="N24">
        <v>0</v>
      </c>
      <c r="O24">
        <v>0</v>
      </c>
    </row>
    <row r="25" spans="1:15">
      <c r="A25">
        <v>2046</v>
      </c>
      <c r="B25" s="3">
        <v>0</v>
      </c>
      <c r="C25" s="3">
        <v>0.83599999999999997</v>
      </c>
      <c r="D25" s="3">
        <v>0.38700000000000001</v>
      </c>
      <c r="E25" s="3">
        <v>0</v>
      </c>
      <c r="F25" s="23">
        <f t="shared" si="4"/>
        <v>0.38700000000000001</v>
      </c>
      <c r="G25" s="3">
        <v>0</v>
      </c>
      <c r="H25" s="3">
        <v>0</v>
      </c>
      <c r="I25" s="3">
        <v>0</v>
      </c>
      <c r="J25" s="3">
        <v>0</v>
      </c>
      <c r="K25" s="23">
        <f t="shared" si="5"/>
        <v>0.83599999999999997</v>
      </c>
      <c r="L25" s="22">
        <f t="shared" si="6"/>
        <v>0.38700000000000001</v>
      </c>
      <c r="M25" s="22">
        <f t="shared" si="7"/>
        <v>0.83599999999999997</v>
      </c>
      <c r="N25">
        <v>0</v>
      </c>
      <c r="O25">
        <v>0</v>
      </c>
    </row>
    <row r="26" spans="1:15">
      <c r="A26">
        <v>2047</v>
      </c>
      <c r="B26" s="3">
        <v>0</v>
      </c>
      <c r="C26" s="3">
        <v>0.83599999999999997</v>
      </c>
      <c r="D26" s="3">
        <v>0.38700000000000001</v>
      </c>
      <c r="E26" s="3">
        <v>0</v>
      </c>
      <c r="F26" s="23">
        <f t="shared" si="4"/>
        <v>0.38700000000000001</v>
      </c>
      <c r="G26" s="3">
        <v>0</v>
      </c>
      <c r="H26" s="3">
        <v>0</v>
      </c>
      <c r="I26" s="3">
        <v>0</v>
      </c>
      <c r="J26" s="3">
        <v>0</v>
      </c>
      <c r="K26" s="23">
        <f t="shared" si="5"/>
        <v>0.83599999999999997</v>
      </c>
      <c r="L26" s="22">
        <f t="shared" si="6"/>
        <v>0.38700000000000001</v>
      </c>
      <c r="M26" s="22">
        <f t="shared" si="7"/>
        <v>0.83599999999999997</v>
      </c>
      <c r="N26">
        <v>0</v>
      </c>
      <c r="O26">
        <v>0</v>
      </c>
    </row>
    <row r="27" spans="1:15">
      <c r="A27">
        <v>2048</v>
      </c>
      <c r="B27" s="3">
        <v>0</v>
      </c>
      <c r="C27" s="3">
        <v>0.83599999999999997</v>
      </c>
      <c r="D27" s="3">
        <v>0.38700000000000001</v>
      </c>
      <c r="E27" s="3">
        <v>0</v>
      </c>
      <c r="F27" s="23">
        <f t="shared" si="4"/>
        <v>0.38700000000000001</v>
      </c>
      <c r="G27" s="3">
        <v>0</v>
      </c>
      <c r="H27" s="3">
        <v>0</v>
      </c>
      <c r="I27" s="3">
        <v>0</v>
      </c>
      <c r="J27" s="3">
        <v>0</v>
      </c>
      <c r="K27" s="23">
        <f t="shared" si="5"/>
        <v>0.83599999999999997</v>
      </c>
      <c r="L27" s="22">
        <f t="shared" si="6"/>
        <v>0.38700000000000001</v>
      </c>
      <c r="M27" s="22">
        <f t="shared" si="7"/>
        <v>0.83599999999999997</v>
      </c>
      <c r="N27">
        <v>0</v>
      </c>
      <c r="O27">
        <v>0</v>
      </c>
    </row>
    <row r="28" spans="1:15">
      <c r="A28">
        <v>2049</v>
      </c>
      <c r="B28" s="3">
        <v>0</v>
      </c>
      <c r="C28" s="3">
        <v>0.83599999999999997</v>
      </c>
      <c r="D28" s="3">
        <v>0.38700000000000001</v>
      </c>
      <c r="E28" s="3">
        <v>0</v>
      </c>
      <c r="F28" s="23">
        <f t="shared" si="4"/>
        <v>0.38700000000000001</v>
      </c>
      <c r="G28" s="3">
        <v>0</v>
      </c>
      <c r="H28" s="3">
        <v>0</v>
      </c>
      <c r="I28" s="3">
        <v>0</v>
      </c>
      <c r="J28" s="3">
        <v>0</v>
      </c>
      <c r="K28" s="23">
        <f t="shared" si="5"/>
        <v>0.83599999999999997</v>
      </c>
      <c r="L28" s="22">
        <f t="shared" si="6"/>
        <v>0.38700000000000001</v>
      </c>
      <c r="M28" s="22">
        <f t="shared" si="7"/>
        <v>0.83599999999999997</v>
      </c>
      <c r="N28">
        <v>0</v>
      </c>
      <c r="O28">
        <v>0</v>
      </c>
    </row>
    <row r="29" spans="1:15">
      <c r="A29">
        <v>2050</v>
      </c>
      <c r="B29" s="3">
        <v>0</v>
      </c>
      <c r="C29" s="3">
        <v>0.83599999999999997</v>
      </c>
      <c r="D29" s="3">
        <v>0.38700000000000001</v>
      </c>
      <c r="E29" s="3">
        <v>0</v>
      </c>
      <c r="F29" s="23">
        <f t="shared" si="4"/>
        <v>0.38700000000000001</v>
      </c>
      <c r="G29" s="3">
        <v>0</v>
      </c>
      <c r="H29" s="3">
        <v>0</v>
      </c>
      <c r="I29" s="3">
        <v>0</v>
      </c>
      <c r="J29" s="3">
        <v>0</v>
      </c>
      <c r="K29" s="23">
        <f t="shared" si="5"/>
        <v>0.83599999999999997</v>
      </c>
      <c r="L29" s="22">
        <f t="shared" si="6"/>
        <v>0.38700000000000001</v>
      </c>
      <c r="M29" s="22">
        <f t="shared" si="7"/>
        <v>0.83599999999999997</v>
      </c>
      <c r="N29">
        <v>0</v>
      </c>
      <c r="O29">
        <v>0</v>
      </c>
    </row>
    <row r="30" spans="1:15">
      <c r="A30" t="s">
        <v>15</v>
      </c>
      <c r="B30" t="s">
        <v>16</v>
      </c>
    </row>
    <row r="31" spans="1:15">
      <c r="A31" t="s">
        <v>18</v>
      </c>
      <c r="B31" t="s">
        <v>79</v>
      </c>
      <c r="F31" t="s">
        <v>83</v>
      </c>
      <c r="K31" t="s">
        <v>82</v>
      </c>
      <c r="L31" t="s">
        <v>83</v>
      </c>
      <c r="M31" t="s">
        <v>82</v>
      </c>
    </row>
    <row r="32" spans="1:15">
      <c r="A32" t="s">
        <v>18</v>
      </c>
      <c r="B3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BE74-95C2-4EEB-B2A4-070E325785B2}">
  <dimension ref="A1:O33"/>
  <sheetViews>
    <sheetView tabSelected="1" workbookViewId="0">
      <selection activeCell="J24" sqref="J24"/>
    </sheetView>
  </sheetViews>
  <sheetFormatPr baseColWidth="10" defaultColWidth="8.83203125" defaultRowHeight="15"/>
  <cols>
    <col min="2" max="5" width="9.5" bestFit="1" customWidth="1"/>
    <col min="7" max="7" width="9.83203125" bestFit="1" customWidth="1"/>
    <col min="8" max="8" width="9" bestFit="1" customWidth="1"/>
  </cols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8" t="s">
        <v>114</v>
      </c>
      <c r="O1" s="28" t="s">
        <v>115</v>
      </c>
    </row>
    <row r="2" spans="1:15">
      <c r="A2">
        <v>2023</v>
      </c>
      <c r="B2" s="6">
        <v>2623969.9999999995</v>
      </c>
      <c r="C2" s="6">
        <v>1396000</v>
      </c>
      <c r="D2" s="6">
        <v>924000</v>
      </c>
      <c r="E2" s="6">
        <f>I2</f>
        <v>968700</v>
      </c>
      <c r="F2" s="24">
        <f>D2</f>
        <v>924000</v>
      </c>
      <c r="G2" s="6">
        <v>1416000</v>
      </c>
      <c r="H2">
        <v>6073000</v>
      </c>
      <c r="I2" s="6">
        <v>968700</v>
      </c>
      <c r="J2" s="24">
        <f>H2*1.5</f>
        <v>9109500</v>
      </c>
      <c r="K2">
        <v>3823333.5</v>
      </c>
      <c r="L2" s="24">
        <f>D2*1.5</f>
        <v>1386000</v>
      </c>
      <c r="M2" s="24">
        <f>C2*1.5</f>
        <v>2094000</v>
      </c>
      <c r="N2" s="6">
        <f>C2</f>
        <v>1396000</v>
      </c>
      <c r="O2" s="6">
        <f>D2</f>
        <v>924000</v>
      </c>
    </row>
    <row r="3" spans="1:15">
      <c r="A3">
        <v>2024</v>
      </c>
      <c r="B3" s="6">
        <v>2728211.7142857141</v>
      </c>
      <c r="C3" s="6">
        <v>1403575</v>
      </c>
      <c r="D3" s="6">
        <v>936174.75728155347</v>
      </c>
      <c r="E3" s="6">
        <f t="shared" ref="E3:E29" si="0">I3</f>
        <v>981463.73092926503</v>
      </c>
      <c r="F3" s="24">
        <f t="shared" ref="F3:F29" si="1">D3</f>
        <v>936174.75728155347</v>
      </c>
      <c r="G3" s="6">
        <v>1164266.6666666665</v>
      </c>
      <c r="H3">
        <v>5649794.4250871083</v>
      </c>
      <c r="I3" s="6">
        <f t="shared" ref="I3:I29" si="2">I2*D3/D2</f>
        <v>981463.73092926503</v>
      </c>
      <c r="J3" s="24">
        <f t="shared" ref="J3:J29" si="3">H3*1.5</f>
        <v>8474691.6376306619</v>
      </c>
      <c r="K3" s="6">
        <f>K2*D3/D2</f>
        <v>3873710.2936893203</v>
      </c>
      <c r="L3" s="24">
        <f t="shared" ref="L3:L29" si="4">D3*1.5</f>
        <v>1404262.1359223302</v>
      </c>
      <c r="M3" s="24">
        <f t="shared" ref="M3:M29" si="5">C3*1.5</f>
        <v>2105362.5</v>
      </c>
      <c r="N3" s="6">
        <f t="shared" ref="N3:N29" si="6">C3</f>
        <v>1403575</v>
      </c>
      <c r="O3" s="6">
        <f t="shared" ref="O3:O29" si="7">D3</f>
        <v>936174.75728155347</v>
      </c>
    </row>
    <row r="4" spans="1:15">
      <c r="A4">
        <v>2025</v>
      </c>
      <c r="B4" s="6">
        <v>2832453.4285714282</v>
      </c>
      <c r="C4" s="6">
        <v>1411150</v>
      </c>
      <c r="D4" s="6">
        <v>948349.51456310682</v>
      </c>
      <c r="E4" s="6">
        <f t="shared" si="0"/>
        <v>994227.46185852995</v>
      </c>
      <c r="F4" s="24">
        <f t="shared" si="1"/>
        <v>948349.51456310682</v>
      </c>
      <c r="G4" s="6">
        <v>1027911.1111111111</v>
      </c>
      <c r="H4">
        <v>5311229.9651567945</v>
      </c>
      <c r="I4" s="6">
        <f t="shared" si="2"/>
        <v>994227.46185852995</v>
      </c>
      <c r="J4" s="24">
        <f t="shared" si="3"/>
        <v>7966844.9477351923</v>
      </c>
      <c r="K4" s="6">
        <f t="shared" ref="K4:K29" si="8">K3*D4/D3</f>
        <v>3924087.0873786407</v>
      </c>
      <c r="L4" s="24">
        <f t="shared" si="4"/>
        <v>1422524.2718446602</v>
      </c>
      <c r="M4" s="24">
        <f t="shared" si="5"/>
        <v>2116725</v>
      </c>
      <c r="N4" s="6">
        <f t="shared" si="6"/>
        <v>1411150</v>
      </c>
      <c r="O4" s="6">
        <f t="shared" si="7"/>
        <v>948349.51456310682</v>
      </c>
    </row>
    <row r="5" spans="1:15">
      <c r="A5">
        <v>2026</v>
      </c>
      <c r="B5" s="6">
        <v>2936695.1428571427</v>
      </c>
      <c r="C5" s="6">
        <v>1418725</v>
      </c>
      <c r="D5" s="6">
        <v>960524.27184466028</v>
      </c>
      <c r="E5" s="6">
        <f t="shared" si="0"/>
        <v>1006991.192787795</v>
      </c>
      <c r="F5" s="24">
        <f t="shared" si="1"/>
        <v>960524.27184466028</v>
      </c>
      <c r="G5" s="6">
        <v>954488.88888888888</v>
      </c>
      <c r="H5">
        <v>5057306.6202090597</v>
      </c>
      <c r="I5" s="6">
        <f t="shared" si="2"/>
        <v>1006991.192787795</v>
      </c>
      <c r="J5" s="24">
        <f t="shared" si="3"/>
        <v>7585959.9303135891</v>
      </c>
      <c r="K5" s="6">
        <f t="shared" si="8"/>
        <v>3974463.8810679615</v>
      </c>
      <c r="L5" s="24">
        <f t="shared" si="4"/>
        <v>1440786.4077669904</v>
      </c>
      <c r="M5" s="24">
        <f t="shared" si="5"/>
        <v>2128087.5</v>
      </c>
      <c r="N5" s="6">
        <f t="shared" si="6"/>
        <v>1418725</v>
      </c>
      <c r="O5" s="6">
        <f t="shared" si="7"/>
        <v>960524.27184466028</v>
      </c>
    </row>
    <row r="6" spans="1:15">
      <c r="A6">
        <v>2027</v>
      </c>
      <c r="B6" s="6">
        <v>3040936.8571428568</v>
      </c>
      <c r="C6" s="6">
        <v>1426300</v>
      </c>
      <c r="D6" s="6">
        <v>972699.02912621363</v>
      </c>
      <c r="E6" s="6">
        <f t="shared" si="0"/>
        <v>1019754.9237170598</v>
      </c>
      <c r="F6" s="24">
        <f t="shared" si="1"/>
        <v>972699.02912621363</v>
      </c>
      <c r="G6" s="6">
        <v>902044.4444444445</v>
      </c>
      <c r="H6">
        <v>4888024.3902439028</v>
      </c>
      <c r="I6" s="6">
        <f t="shared" si="2"/>
        <v>1019754.9237170598</v>
      </c>
      <c r="J6" s="24">
        <f t="shared" si="3"/>
        <v>7332036.5853658542</v>
      </c>
      <c r="K6" s="6">
        <f t="shared" si="8"/>
        <v>4024840.6747572818</v>
      </c>
      <c r="L6" s="24">
        <f t="shared" si="4"/>
        <v>1459048.5436893203</v>
      </c>
      <c r="M6" s="24">
        <f t="shared" si="5"/>
        <v>2139450</v>
      </c>
      <c r="N6" s="6">
        <f t="shared" si="6"/>
        <v>1426300</v>
      </c>
      <c r="O6" s="6">
        <f t="shared" si="7"/>
        <v>972699.02912621363</v>
      </c>
    </row>
    <row r="7" spans="1:15">
      <c r="A7">
        <v>2028</v>
      </c>
      <c r="B7" s="6">
        <v>3145178.5714285714</v>
      </c>
      <c r="C7" s="6">
        <v>1433875</v>
      </c>
      <c r="D7" s="6">
        <v>984873.7864077671</v>
      </c>
      <c r="E7" s="6">
        <f t="shared" si="0"/>
        <v>1032518.6546463247</v>
      </c>
      <c r="F7" s="24">
        <f t="shared" si="1"/>
        <v>984873.7864077671</v>
      </c>
      <c r="G7" s="6">
        <v>860088.88888888888</v>
      </c>
      <c r="H7">
        <v>4718742.160278745</v>
      </c>
      <c r="I7" s="6">
        <f t="shared" si="2"/>
        <v>1032518.6546463247</v>
      </c>
      <c r="J7" s="24">
        <f t="shared" si="3"/>
        <v>7078113.2404181175</v>
      </c>
      <c r="K7" s="6">
        <f t="shared" si="8"/>
        <v>4075217.4684466026</v>
      </c>
      <c r="L7" s="24">
        <f t="shared" si="4"/>
        <v>1477310.6796116508</v>
      </c>
      <c r="M7" s="24">
        <f t="shared" si="5"/>
        <v>2150812.5</v>
      </c>
      <c r="N7" s="6">
        <f t="shared" si="6"/>
        <v>1433875</v>
      </c>
      <c r="O7" s="6">
        <f t="shared" si="7"/>
        <v>984873.7864077671</v>
      </c>
    </row>
    <row r="8" spans="1:15">
      <c r="A8">
        <v>2029</v>
      </c>
      <c r="B8" s="6">
        <v>3249420.2857142854</v>
      </c>
      <c r="C8" s="6">
        <v>1441450</v>
      </c>
      <c r="D8" s="6">
        <v>997048.54368932045</v>
      </c>
      <c r="E8" s="6">
        <f t="shared" si="0"/>
        <v>1045282.3855755896</v>
      </c>
      <c r="F8" s="24">
        <f t="shared" si="1"/>
        <v>997048.54368932045</v>
      </c>
      <c r="G8" s="6">
        <v>818133.33333333326</v>
      </c>
      <c r="H8">
        <v>4485979.0940766549</v>
      </c>
      <c r="I8" s="6">
        <f t="shared" si="2"/>
        <v>1045282.3855755896</v>
      </c>
      <c r="J8" s="24">
        <f t="shared" si="3"/>
        <v>6728968.6411149818</v>
      </c>
      <c r="K8" s="6">
        <f t="shared" si="8"/>
        <v>4125594.2621359229</v>
      </c>
      <c r="L8" s="24">
        <f t="shared" si="4"/>
        <v>1495572.8155339807</v>
      </c>
      <c r="M8" s="24">
        <f t="shared" si="5"/>
        <v>2162175</v>
      </c>
      <c r="N8" s="6">
        <f t="shared" si="6"/>
        <v>1441450</v>
      </c>
      <c r="O8" s="6">
        <f t="shared" si="7"/>
        <v>997048.54368932045</v>
      </c>
    </row>
    <row r="9" spans="1:15">
      <c r="A9">
        <v>2030</v>
      </c>
      <c r="B9" s="6">
        <v>3353662</v>
      </c>
      <c r="C9" s="6">
        <v>1449025</v>
      </c>
      <c r="D9" s="6">
        <v>1009223.3009708738</v>
      </c>
      <c r="E9" s="6">
        <f t="shared" si="0"/>
        <v>1058046.1165048545</v>
      </c>
      <c r="F9" s="24">
        <f t="shared" si="1"/>
        <v>1009223.3009708738</v>
      </c>
      <c r="G9" s="6">
        <v>786666.66666666674</v>
      </c>
      <c r="H9">
        <v>4337857.1428571427</v>
      </c>
      <c r="I9" s="6">
        <f t="shared" si="2"/>
        <v>1058046.1165048545</v>
      </c>
      <c r="J9" s="24">
        <f t="shared" si="3"/>
        <v>6506785.7142857146</v>
      </c>
      <c r="K9" s="6">
        <f t="shared" si="8"/>
        <v>4175971.0558252432</v>
      </c>
      <c r="L9" s="24">
        <f t="shared" si="4"/>
        <v>1513834.9514563107</v>
      </c>
      <c r="M9" s="24">
        <f t="shared" si="5"/>
        <v>2173537.5</v>
      </c>
      <c r="N9" s="6">
        <f t="shared" si="6"/>
        <v>1449025</v>
      </c>
      <c r="O9" s="6">
        <f t="shared" si="7"/>
        <v>1009223.3009708738</v>
      </c>
    </row>
    <row r="10" spans="1:15">
      <c r="A10">
        <v>2031</v>
      </c>
      <c r="B10" s="6" cm="1">
        <f t="array" ref="B10">TREND(B$2:B$9,$A$2:$A$9,$A10)</f>
        <v>3457903.7142857313</v>
      </c>
      <c r="C10" s="6" cm="1">
        <f t="array" ref="C10">TREND(C$2:C$9,$A$2:$A$9,$A10)</f>
        <v>1456600</v>
      </c>
      <c r="D10" s="6" cm="1">
        <f t="array" ref="D10">TREND(D$2:D$9,$A$2:$A$9,$A10)</f>
        <v>1021398.0582524277</v>
      </c>
      <c r="E10" s="6">
        <f t="shared" si="0"/>
        <v>1070809.84743412</v>
      </c>
      <c r="F10" s="24">
        <f t="shared" si="1"/>
        <v>1021398.0582524277</v>
      </c>
      <c r="G10" s="6">
        <v>765688.88888888888</v>
      </c>
      <c r="H10">
        <v>4147414.6341463416</v>
      </c>
      <c r="I10" s="6">
        <f t="shared" si="2"/>
        <v>1070809.84743412</v>
      </c>
      <c r="J10" s="24">
        <f t="shared" si="3"/>
        <v>6221121.9512195121</v>
      </c>
      <c r="K10" s="6">
        <f t="shared" si="8"/>
        <v>4226347.8495145664</v>
      </c>
      <c r="L10" s="24">
        <f t="shared" si="4"/>
        <v>1532097.0873786416</v>
      </c>
      <c r="M10" s="24">
        <f t="shared" si="5"/>
        <v>2184900</v>
      </c>
      <c r="N10" s="6">
        <f t="shared" si="6"/>
        <v>1456600</v>
      </c>
      <c r="O10" s="6">
        <f t="shared" si="7"/>
        <v>1021398.0582524277</v>
      </c>
    </row>
    <row r="11" spans="1:15">
      <c r="A11">
        <v>2032</v>
      </c>
      <c r="B11" s="6" cm="1">
        <f t="array" ref="B11">TREND(B$2:B$9,$A$2:$A$9,$A11)</f>
        <v>3562145.4285714328</v>
      </c>
      <c r="C11" s="6" cm="1">
        <f t="array" ref="C11">TREND(C$2:C$9,$A$2:$A$9,$A11)</f>
        <v>1464175</v>
      </c>
      <c r="D11" s="6" cm="1">
        <f t="array" ref="D11">TREND(D$2:D$9,$A$2:$A$9,$A11)</f>
        <v>1033572.8155339807</v>
      </c>
      <c r="E11" s="6">
        <f t="shared" si="0"/>
        <v>1083573.5783633846</v>
      </c>
      <c r="F11" s="24">
        <f t="shared" si="1"/>
        <v>1033572.8155339807</v>
      </c>
      <c r="G11" s="6">
        <v>744711.11111111112</v>
      </c>
      <c r="H11">
        <v>3978132.4041811842</v>
      </c>
      <c r="I11" s="6">
        <f t="shared" si="2"/>
        <v>1083573.5783633846</v>
      </c>
      <c r="J11" s="24">
        <f t="shared" si="3"/>
        <v>5967198.6062717764</v>
      </c>
      <c r="K11" s="6">
        <f t="shared" si="8"/>
        <v>4276724.6432038853</v>
      </c>
      <c r="L11" s="24">
        <f t="shared" si="4"/>
        <v>1550359.2233009711</v>
      </c>
      <c r="M11" s="24">
        <f t="shared" si="5"/>
        <v>2196262.5</v>
      </c>
      <c r="N11" s="6">
        <f t="shared" si="6"/>
        <v>1464175</v>
      </c>
      <c r="O11" s="6">
        <f t="shared" si="7"/>
        <v>1033572.8155339807</v>
      </c>
    </row>
    <row r="12" spans="1:15">
      <c r="A12">
        <v>2033</v>
      </c>
      <c r="B12" s="6" cm="1">
        <f t="array" ref="B12">TREND(B$2:B$9,$A$2:$A$9,$A12)</f>
        <v>3666387.1428571641</v>
      </c>
      <c r="C12" s="6" cm="1">
        <f t="array" ref="C12">TREND(C$2:C$9,$A$2:$A$9,$A12)</f>
        <v>1471750</v>
      </c>
      <c r="D12" s="6" cm="1">
        <f t="array" ref="D12">TREND(D$2:D$9,$A$2:$A$9,$A12)</f>
        <v>1045747.5728155337</v>
      </c>
      <c r="E12" s="6">
        <f t="shared" si="0"/>
        <v>1096337.3092926492</v>
      </c>
      <c r="F12" s="24">
        <f t="shared" si="1"/>
        <v>1045747.5728155337</v>
      </c>
      <c r="G12" s="6">
        <v>723733.33333333326</v>
      </c>
      <c r="H12">
        <v>3808850.1742160274</v>
      </c>
      <c r="I12" s="6">
        <f t="shared" si="2"/>
        <v>1096337.3092926492</v>
      </c>
      <c r="J12" s="24">
        <f t="shared" si="3"/>
        <v>5713275.2613240406</v>
      </c>
      <c r="K12" s="6">
        <f t="shared" si="8"/>
        <v>4327101.4368932042</v>
      </c>
      <c r="L12" s="24">
        <f t="shared" si="4"/>
        <v>1568621.3592233006</v>
      </c>
      <c r="M12" s="24">
        <f t="shared" si="5"/>
        <v>2207625</v>
      </c>
      <c r="N12" s="6">
        <f t="shared" si="6"/>
        <v>1471750</v>
      </c>
      <c r="O12" s="6">
        <f t="shared" si="7"/>
        <v>1045747.5728155337</v>
      </c>
    </row>
    <row r="13" spans="1:15">
      <c r="A13">
        <v>2034</v>
      </c>
      <c r="B13" s="6" cm="1">
        <f t="array" ref="B13">TREND(B$2:B$9,$A$2:$A$9,$A13)</f>
        <v>3770628.8571428657</v>
      </c>
      <c r="C13" s="6" cm="1">
        <f t="array" ref="C13">TREND(C$2:C$9,$A$2:$A$9,$A13)</f>
        <v>1479325</v>
      </c>
      <c r="D13" s="6" cm="1">
        <f t="array" ref="D13">TREND(D$2:D$9,$A$2:$A$9,$A13)</f>
        <v>1057922.3300970905</v>
      </c>
      <c r="E13" s="6">
        <f t="shared" si="0"/>
        <v>1109101.0402219174</v>
      </c>
      <c r="F13" s="24">
        <f t="shared" si="1"/>
        <v>1057922.3300970905</v>
      </c>
      <c r="G13" s="6">
        <v>713244.44444444438</v>
      </c>
      <c r="H13">
        <v>3745369.3379790941</v>
      </c>
      <c r="I13" s="6">
        <f t="shared" si="2"/>
        <v>1109101.0402219174</v>
      </c>
      <c r="J13" s="24">
        <f t="shared" si="3"/>
        <v>5618054.0069686417</v>
      </c>
      <c r="K13" s="6">
        <f t="shared" si="8"/>
        <v>4377478.2305825381</v>
      </c>
      <c r="L13" s="24">
        <f t="shared" si="4"/>
        <v>1586883.4951456357</v>
      </c>
      <c r="M13" s="24">
        <f t="shared" si="5"/>
        <v>2218987.5</v>
      </c>
      <c r="N13" s="6">
        <f t="shared" si="6"/>
        <v>1479325</v>
      </c>
      <c r="O13" s="6">
        <f t="shared" si="7"/>
        <v>1057922.3300970905</v>
      </c>
    </row>
    <row r="14" spans="1:15">
      <c r="A14">
        <v>2035</v>
      </c>
      <c r="B14" s="6" cm="1">
        <f t="array" ref="B14">TREND(B$2:B$9,$A$2:$A$9,$A14)</f>
        <v>3874870.5714285672</v>
      </c>
      <c r="C14" s="6" cm="1">
        <f t="array" ref="C14">TREND(C$2:C$9,$A$2:$A$9,$A14)</f>
        <v>1486900</v>
      </c>
      <c r="D14" s="6" cm="1">
        <f t="array" ref="D14">TREND(D$2:D$9,$A$2:$A$9,$A14)</f>
        <v>1070097.0873786435</v>
      </c>
      <c r="E14" s="6">
        <f t="shared" si="0"/>
        <v>1121864.771151182</v>
      </c>
      <c r="F14" s="24">
        <f t="shared" si="1"/>
        <v>1070097.0873786435</v>
      </c>
      <c r="G14" s="6">
        <v>692266.66666666663</v>
      </c>
      <c r="H14">
        <v>3681888.5017421604</v>
      </c>
      <c r="I14" s="6">
        <f t="shared" si="2"/>
        <v>1121864.771151182</v>
      </c>
      <c r="J14" s="24">
        <f t="shared" si="3"/>
        <v>5522832.7526132409</v>
      </c>
      <c r="K14" s="6">
        <f t="shared" si="8"/>
        <v>4427855.024271857</v>
      </c>
      <c r="L14" s="24">
        <f t="shared" si="4"/>
        <v>1605145.6310679652</v>
      </c>
      <c r="M14" s="24">
        <f t="shared" si="5"/>
        <v>2230350</v>
      </c>
      <c r="N14" s="6">
        <f t="shared" si="6"/>
        <v>1486900</v>
      </c>
      <c r="O14" s="6">
        <f t="shared" si="7"/>
        <v>1070097.0873786435</v>
      </c>
    </row>
    <row r="15" spans="1:15">
      <c r="A15">
        <v>2036</v>
      </c>
      <c r="B15" s="6" cm="1">
        <f t="array" ref="B15">TREND(B$2:B$9,$A$2:$A$9,$A15)</f>
        <v>3979112.2857142985</v>
      </c>
      <c r="C15" s="6" cm="1">
        <f t="array" ref="C15">TREND(C$2:C$9,$A$2:$A$9,$A15)</f>
        <v>1494475</v>
      </c>
      <c r="D15" s="6" cm="1">
        <f t="array" ref="D15">TREND(D$2:D$9,$A$2:$A$9,$A15)</f>
        <v>1082271.8446601965</v>
      </c>
      <c r="E15" s="6">
        <f t="shared" si="0"/>
        <v>1134628.5020804466</v>
      </c>
      <c r="F15" s="24">
        <f t="shared" si="1"/>
        <v>1082271.8446601965</v>
      </c>
      <c r="G15" s="6">
        <v>681777.77777777775</v>
      </c>
      <c r="H15">
        <v>3597247.386759582</v>
      </c>
      <c r="I15" s="6">
        <f t="shared" si="2"/>
        <v>1134628.5020804466</v>
      </c>
      <c r="J15" s="24">
        <f t="shared" si="3"/>
        <v>5395871.0801393725</v>
      </c>
      <c r="K15" s="6">
        <f t="shared" si="8"/>
        <v>4478231.8179611759</v>
      </c>
      <c r="L15" s="24">
        <f t="shared" si="4"/>
        <v>1623407.7669902947</v>
      </c>
      <c r="M15" s="24">
        <f t="shared" si="5"/>
        <v>2241712.5</v>
      </c>
      <c r="N15" s="6">
        <f t="shared" si="6"/>
        <v>1494475</v>
      </c>
      <c r="O15" s="6">
        <f t="shared" si="7"/>
        <v>1082271.8446601965</v>
      </c>
    </row>
    <row r="16" spans="1:15">
      <c r="A16">
        <v>2037</v>
      </c>
      <c r="B16" s="6" cm="1">
        <f t="array" ref="B16">TREND(B$2:B$9,$A$2:$A$9,$A16)</f>
        <v>4083354</v>
      </c>
      <c r="C16" s="6" cm="1">
        <f t="array" ref="C16">TREND(C$2:C$9,$A$2:$A$9,$A16)</f>
        <v>1502050</v>
      </c>
      <c r="D16" s="6" cm="1">
        <f t="array" ref="D16">TREND(D$2:D$9,$A$2:$A$9,$A16)</f>
        <v>1094446.6019417495</v>
      </c>
      <c r="E16" s="6">
        <f t="shared" si="0"/>
        <v>1147392.2330097111</v>
      </c>
      <c r="F16" s="24">
        <f t="shared" si="1"/>
        <v>1094446.6019417495</v>
      </c>
      <c r="G16" s="6">
        <f>G15*0.985</f>
        <v>671551.11111111112</v>
      </c>
      <c r="H16">
        <f>H15*0.978</f>
        <v>3518107.944250871</v>
      </c>
      <c r="I16" s="6">
        <f t="shared" si="2"/>
        <v>1147392.2330097111</v>
      </c>
      <c r="J16" s="24">
        <f t="shared" si="3"/>
        <v>5277161.9163763067</v>
      </c>
      <c r="K16" s="6">
        <f t="shared" si="8"/>
        <v>4528608.6116504949</v>
      </c>
      <c r="L16" s="24">
        <f t="shared" si="4"/>
        <v>1641669.9029126242</v>
      </c>
      <c r="M16" s="24">
        <f t="shared" si="5"/>
        <v>2253075</v>
      </c>
      <c r="N16" s="6">
        <f t="shared" si="6"/>
        <v>1502050</v>
      </c>
      <c r="O16" s="6">
        <f t="shared" si="7"/>
        <v>1094446.6019417495</v>
      </c>
    </row>
    <row r="17" spans="1:15">
      <c r="A17">
        <v>2038</v>
      </c>
      <c r="B17" s="6" cm="1">
        <f t="array" ref="B17">TREND(B$2:B$9,$A$2:$A$9,$A17)</f>
        <v>4187595.7142857313</v>
      </c>
      <c r="C17" s="6" cm="1">
        <f t="array" ref="C17">TREND(C$2:C$9,$A$2:$A$9,$A17)</f>
        <v>1509625</v>
      </c>
      <c r="D17" s="6" cm="1">
        <f t="array" ref="D17">TREND(D$2:D$9,$A$2:$A$9,$A17)</f>
        <v>1106621.3592233025</v>
      </c>
      <c r="E17" s="6">
        <f t="shared" si="0"/>
        <v>1160155.9639389757</v>
      </c>
      <c r="F17" s="24">
        <f t="shared" si="1"/>
        <v>1106621.3592233025</v>
      </c>
      <c r="G17" s="6">
        <f t="shared" ref="G17:G29" si="9">G16*0.985</f>
        <v>661477.8444444444</v>
      </c>
      <c r="H17">
        <f t="shared" ref="H17:H29" si="10">H16*0.978</f>
        <v>3440709.5694773518</v>
      </c>
      <c r="I17" s="6">
        <f t="shared" si="2"/>
        <v>1160155.9639389757</v>
      </c>
      <c r="J17" s="24">
        <f t="shared" si="3"/>
        <v>5161064.354216028</v>
      </c>
      <c r="K17" s="6">
        <f t="shared" si="8"/>
        <v>4578985.4053398138</v>
      </c>
      <c r="L17" s="24">
        <f t="shared" si="4"/>
        <v>1659932.0388349537</v>
      </c>
      <c r="M17" s="24">
        <f t="shared" si="5"/>
        <v>2264437.5</v>
      </c>
      <c r="N17" s="6">
        <f t="shared" si="6"/>
        <v>1509625</v>
      </c>
      <c r="O17" s="6">
        <f t="shared" si="7"/>
        <v>1106621.3592233025</v>
      </c>
    </row>
    <row r="18" spans="1:15">
      <c r="A18">
        <v>2039</v>
      </c>
      <c r="B18" s="6" cm="1">
        <f t="array" ref="B18">TREND(B$2:B$9,$A$2:$A$9,$A18)</f>
        <v>4291837.4285714328</v>
      </c>
      <c r="C18" s="6" cm="1">
        <f t="array" ref="C18">TREND(C$2:C$9,$A$2:$A$9,$A18)</f>
        <v>1517200</v>
      </c>
      <c r="D18" s="6" cm="1">
        <f t="array" ref="D18">TREND(D$2:D$9,$A$2:$A$9,$A18)</f>
        <v>1118796.1165048555</v>
      </c>
      <c r="E18" s="6">
        <f t="shared" si="0"/>
        <v>1172919.69486824</v>
      </c>
      <c r="F18" s="24">
        <f t="shared" si="1"/>
        <v>1118796.1165048555</v>
      </c>
      <c r="G18" s="6">
        <f t="shared" si="9"/>
        <v>651555.67677777773</v>
      </c>
      <c r="H18">
        <f t="shared" si="10"/>
        <v>3365013.9589488502</v>
      </c>
      <c r="I18" s="6">
        <f t="shared" si="2"/>
        <v>1172919.69486824</v>
      </c>
      <c r="J18" s="24">
        <f t="shared" si="3"/>
        <v>5047520.938423275</v>
      </c>
      <c r="K18" s="6">
        <f t="shared" si="8"/>
        <v>4629362.1990291318</v>
      </c>
      <c r="L18" s="24">
        <f t="shared" si="4"/>
        <v>1678194.1747572832</v>
      </c>
      <c r="M18" s="24">
        <f t="shared" si="5"/>
        <v>2275800</v>
      </c>
      <c r="N18" s="6">
        <f t="shared" si="6"/>
        <v>1517200</v>
      </c>
      <c r="O18" s="6">
        <f t="shared" si="7"/>
        <v>1118796.1165048555</v>
      </c>
    </row>
    <row r="19" spans="1:15">
      <c r="A19">
        <v>2040</v>
      </c>
      <c r="B19" s="6" cm="1">
        <f t="array" ref="B19">TREND(B$2:B$9,$A$2:$A$9,$A19)</f>
        <v>4396079.1428571641</v>
      </c>
      <c r="C19" s="6" cm="1">
        <f t="array" ref="C19">TREND(C$2:C$9,$A$2:$A$9,$A19)</f>
        <v>1524775</v>
      </c>
      <c r="D19" s="6" cm="1">
        <f t="array" ref="D19">TREND(D$2:D$9,$A$2:$A$9,$A19)</f>
        <v>1130970.8737864085</v>
      </c>
      <c r="E19" s="6">
        <f t="shared" si="0"/>
        <v>1185683.4257975046</v>
      </c>
      <c r="F19" s="24">
        <f t="shared" si="1"/>
        <v>1130970.8737864085</v>
      </c>
      <c r="G19" s="6">
        <f t="shared" si="9"/>
        <v>641782.34162611107</v>
      </c>
      <c r="H19">
        <f t="shared" si="10"/>
        <v>3290983.6518519754</v>
      </c>
      <c r="I19" s="6">
        <f t="shared" si="2"/>
        <v>1185683.4257975046</v>
      </c>
      <c r="J19" s="24">
        <f t="shared" si="3"/>
        <v>4936475.4777779635</v>
      </c>
      <c r="K19" s="6">
        <f t="shared" si="8"/>
        <v>4679738.9927184498</v>
      </c>
      <c r="L19" s="24">
        <f t="shared" si="4"/>
        <v>1696456.3106796127</v>
      </c>
      <c r="M19" s="24">
        <f t="shared" si="5"/>
        <v>2287162.5</v>
      </c>
      <c r="N19" s="6">
        <f t="shared" si="6"/>
        <v>1524775</v>
      </c>
      <c r="O19" s="6">
        <f t="shared" si="7"/>
        <v>1130970.8737864085</v>
      </c>
    </row>
    <row r="20" spans="1:15">
      <c r="A20">
        <v>2041</v>
      </c>
      <c r="B20" s="6" cm="1">
        <f t="array" ref="B20">TREND(B$2:B$9,$A$2:$A$9,$A20)</f>
        <v>4500320.8571428657</v>
      </c>
      <c r="C20" s="6" cm="1">
        <f t="array" ref="C20">TREND(C$2:C$9,$A$2:$A$9,$A20)</f>
        <v>1532350</v>
      </c>
      <c r="D20" s="6" cm="1">
        <f t="array" ref="D20">TREND(D$2:D$9,$A$2:$A$9,$A20)</f>
        <v>1143145.6310679615</v>
      </c>
      <c r="E20" s="6">
        <f t="shared" si="0"/>
        <v>1198447.1567267692</v>
      </c>
      <c r="F20" s="24">
        <f t="shared" si="1"/>
        <v>1143145.6310679615</v>
      </c>
      <c r="G20" s="6">
        <f t="shared" si="9"/>
        <v>632155.60650171945</v>
      </c>
      <c r="H20">
        <f t="shared" si="10"/>
        <v>3218582.0115112318</v>
      </c>
      <c r="I20" s="6">
        <f t="shared" si="2"/>
        <v>1198447.1567267692</v>
      </c>
      <c r="J20" s="24">
        <f t="shared" si="3"/>
        <v>4827873.0172668472</v>
      </c>
      <c r="K20" s="6">
        <f t="shared" si="8"/>
        <v>4730115.7864077687</v>
      </c>
      <c r="L20" s="24">
        <f t="shared" si="4"/>
        <v>1714718.4466019422</v>
      </c>
      <c r="M20" s="24">
        <f t="shared" si="5"/>
        <v>2298525</v>
      </c>
      <c r="N20" s="6">
        <f t="shared" si="6"/>
        <v>1532350</v>
      </c>
      <c r="O20" s="6">
        <f t="shared" si="7"/>
        <v>1143145.6310679615</v>
      </c>
    </row>
    <row r="21" spans="1:15">
      <c r="A21">
        <v>2042</v>
      </c>
      <c r="B21" s="6" cm="1">
        <f t="array" ref="B21">TREND(B$2:B$9,$A$2:$A$9,$A21)</f>
        <v>4604562.5714285672</v>
      </c>
      <c r="C21" s="6" cm="1">
        <f t="array" ref="C21">TREND(C$2:C$9,$A$2:$A$9,$A21)</f>
        <v>1539925</v>
      </c>
      <c r="D21" s="6" cm="1">
        <f t="array" ref="D21">TREND(D$2:D$9,$A$2:$A$9,$A21)</f>
        <v>1155320.3883495145</v>
      </c>
      <c r="E21" s="6">
        <f t="shared" si="0"/>
        <v>1211210.8876560337</v>
      </c>
      <c r="F21" s="24">
        <f t="shared" si="1"/>
        <v>1155320.3883495145</v>
      </c>
      <c r="G21" s="6">
        <f t="shared" si="9"/>
        <v>622673.27240419365</v>
      </c>
      <c r="H21">
        <f t="shared" si="10"/>
        <v>3147773.2072579847</v>
      </c>
      <c r="I21" s="6">
        <f t="shared" si="2"/>
        <v>1211210.8876560337</v>
      </c>
      <c r="J21" s="24">
        <f t="shared" si="3"/>
        <v>4721659.8108869772</v>
      </c>
      <c r="K21" s="6">
        <f t="shared" si="8"/>
        <v>4780492.5800970867</v>
      </c>
      <c r="L21" s="24">
        <f t="shared" si="4"/>
        <v>1732980.5825242717</v>
      </c>
      <c r="M21" s="24">
        <f t="shared" si="5"/>
        <v>2309887.5</v>
      </c>
      <c r="N21" s="6">
        <f t="shared" si="6"/>
        <v>1539925</v>
      </c>
      <c r="O21" s="6">
        <f t="shared" si="7"/>
        <v>1155320.3883495145</v>
      </c>
    </row>
    <row r="22" spans="1:15">
      <c r="A22">
        <v>2043</v>
      </c>
      <c r="B22" s="6" cm="1">
        <f t="array" ref="B22">TREND(B$2:B$9,$A$2:$A$9,$A22)</f>
        <v>4708804.2857142985</v>
      </c>
      <c r="C22" s="6" cm="1">
        <f t="array" ref="C22">TREND(C$2:C$9,$A$2:$A$9,$A22)</f>
        <v>1547500</v>
      </c>
      <c r="D22" s="6" cm="1">
        <f t="array" ref="D22">TREND(D$2:D$9,$A$2:$A$9,$A22)</f>
        <v>1167495.1456310675</v>
      </c>
      <c r="E22" s="6">
        <f t="shared" si="0"/>
        <v>1223974.6185852981</v>
      </c>
      <c r="F22" s="24">
        <f t="shared" si="1"/>
        <v>1167495.1456310675</v>
      </c>
      <c r="G22" s="6">
        <f t="shared" si="9"/>
        <v>613333.17331813078</v>
      </c>
      <c r="H22">
        <f t="shared" si="10"/>
        <v>3078522.1966983089</v>
      </c>
      <c r="I22" s="6">
        <f t="shared" si="2"/>
        <v>1223974.6185852981</v>
      </c>
      <c r="J22" s="24">
        <f t="shared" si="3"/>
        <v>4617783.2950474638</v>
      </c>
      <c r="K22" s="6">
        <f t="shared" si="8"/>
        <v>4830869.3737864057</v>
      </c>
      <c r="L22" s="24">
        <f t="shared" si="4"/>
        <v>1751242.7184466012</v>
      </c>
      <c r="M22" s="24">
        <f t="shared" si="5"/>
        <v>2321250</v>
      </c>
      <c r="N22" s="6">
        <f t="shared" si="6"/>
        <v>1547500</v>
      </c>
      <c r="O22" s="6">
        <f t="shared" si="7"/>
        <v>1167495.1456310675</v>
      </c>
    </row>
    <row r="23" spans="1:15">
      <c r="A23">
        <v>2044</v>
      </c>
      <c r="B23" s="6" cm="1">
        <f t="array" ref="B23">TREND(B$2:B$9,$A$2:$A$9,$A23)</f>
        <v>4813046</v>
      </c>
      <c r="C23" s="6" cm="1">
        <f t="array" ref="C23">TREND(C$2:C$9,$A$2:$A$9,$A23)</f>
        <v>1555075</v>
      </c>
      <c r="D23" s="6" cm="1">
        <f t="array" ref="D23">TREND(D$2:D$9,$A$2:$A$9,$A23)</f>
        <v>1179669.9029126242</v>
      </c>
      <c r="E23" s="6">
        <f t="shared" si="0"/>
        <v>1236738.3495145664</v>
      </c>
      <c r="F23" s="24">
        <f t="shared" si="1"/>
        <v>1179669.9029126242</v>
      </c>
      <c r="G23" s="6">
        <f t="shared" si="9"/>
        <v>604133.17571835883</v>
      </c>
      <c r="H23">
        <f t="shared" si="10"/>
        <v>3010794.7083709459</v>
      </c>
      <c r="I23" s="6">
        <f t="shared" si="2"/>
        <v>1236738.3495145664</v>
      </c>
      <c r="J23" s="24">
        <f t="shared" si="3"/>
        <v>4516192.0625564186</v>
      </c>
      <c r="K23" s="6">
        <f t="shared" si="8"/>
        <v>4881246.1674757395</v>
      </c>
      <c r="L23" s="24">
        <f t="shared" si="4"/>
        <v>1769504.8543689363</v>
      </c>
      <c r="M23" s="24">
        <f t="shared" si="5"/>
        <v>2332612.5</v>
      </c>
      <c r="N23" s="6">
        <f t="shared" si="6"/>
        <v>1555075</v>
      </c>
      <c r="O23" s="6">
        <f t="shared" si="7"/>
        <v>1179669.9029126242</v>
      </c>
    </row>
    <row r="24" spans="1:15">
      <c r="A24">
        <v>2045</v>
      </c>
      <c r="B24" s="6" cm="1">
        <f t="array" ref="B24">TREND(B$2:B$9,$A$2:$A$9,$A24)</f>
        <v>4917287.7142857313</v>
      </c>
      <c r="C24" s="6" cm="1">
        <f t="array" ref="C24">TREND(C$2:C$9,$A$2:$A$9,$A24)</f>
        <v>1562650</v>
      </c>
      <c r="D24" s="6" cm="1">
        <f t="array" ref="D24">TREND(D$2:D$9,$A$2:$A$9,$A24)</f>
        <v>1191844.6601941772</v>
      </c>
      <c r="E24" s="6">
        <f t="shared" si="0"/>
        <v>1249502.0804438309</v>
      </c>
      <c r="F24" s="24">
        <f t="shared" si="1"/>
        <v>1191844.6601941772</v>
      </c>
      <c r="G24" s="6">
        <f t="shared" si="9"/>
        <v>595071.17808258347</v>
      </c>
      <c r="H24">
        <f t="shared" si="10"/>
        <v>2944557.224786785</v>
      </c>
      <c r="I24" s="6">
        <f t="shared" si="2"/>
        <v>1249502.0804438309</v>
      </c>
      <c r="J24" s="24">
        <f t="shared" si="3"/>
        <v>4416835.8371801777</v>
      </c>
      <c r="K24" s="6">
        <f t="shared" si="8"/>
        <v>4931622.9611650575</v>
      </c>
      <c r="L24" s="24">
        <f t="shared" si="4"/>
        <v>1787766.9902912658</v>
      </c>
      <c r="M24" s="24">
        <f t="shared" si="5"/>
        <v>2343975</v>
      </c>
      <c r="N24" s="6">
        <f t="shared" si="6"/>
        <v>1562650</v>
      </c>
      <c r="O24" s="6">
        <f t="shared" si="7"/>
        <v>1191844.6601941772</v>
      </c>
    </row>
    <row r="25" spans="1:15">
      <c r="A25">
        <v>2046</v>
      </c>
      <c r="B25" s="6" cm="1">
        <f t="array" ref="B25">TREND(B$2:B$9,$A$2:$A$9,$A25)</f>
        <v>5021529.4285714328</v>
      </c>
      <c r="C25" s="6" cm="1">
        <f t="array" ref="C25">TREND(C$2:C$9,$A$2:$A$9,$A25)</f>
        <v>1570225</v>
      </c>
      <c r="D25" s="6" cm="1">
        <f t="array" ref="D25">TREND(D$2:D$9,$A$2:$A$9,$A25)</f>
        <v>1204019.4174757302</v>
      </c>
      <c r="E25" s="6">
        <f t="shared" si="0"/>
        <v>1262265.8113730955</v>
      </c>
      <c r="F25" s="24">
        <f t="shared" si="1"/>
        <v>1204019.4174757302</v>
      </c>
      <c r="G25" s="6">
        <f t="shared" si="9"/>
        <v>586145.11041134468</v>
      </c>
      <c r="H25">
        <f t="shared" si="10"/>
        <v>2879776.9658414754</v>
      </c>
      <c r="I25" s="6">
        <f t="shared" si="2"/>
        <v>1262265.8113730955</v>
      </c>
      <c r="J25" s="24">
        <f t="shared" si="3"/>
        <v>4319665.4487622129</v>
      </c>
      <c r="K25" s="6">
        <f t="shared" si="8"/>
        <v>4981999.7548543755</v>
      </c>
      <c r="L25" s="24">
        <f t="shared" si="4"/>
        <v>1806029.1262135953</v>
      </c>
      <c r="M25" s="24">
        <f t="shared" si="5"/>
        <v>2355337.5</v>
      </c>
      <c r="N25" s="6">
        <f t="shared" si="6"/>
        <v>1570225</v>
      </c>
      <c r="O25" s="6">
        <f t="shared" si="7"/>
        <v>1204019.4174757302</v>
      </c>
    </row>
    <row r="26" spans="1:15">
      <c r="A26">
        <v>2047</v>
      </c>
      <c r="B26" s="6" cm="1">
        <f t="array" ref="B26">TREND(B$2:B$9,$A$2:$A$9,$A26)</f>
        <v>5125771.1428571641</v>
      </c>
      <c r="C26" s="6" cm="1">
        <f t="array" ref="C26">TREND(C$2:C$9,$A$2:$A$9,$A26)</f>
        <v>1577800</v>
      </c>
      <c r="D26" s="6" cm="1">
        <f t="array" ref="D26">TREND(D$2:D$9,$A$2:$A$9,$A26)</f>
        <v>1216194.1747572832</v>
      </c>
      <c r="E26" s="6">
        <f t="shared" si="0"/>
        <v>1275029.5423023601</v>
      </c>
      <c r="F26" s="24">
        <f t="shared" si="1"/>
        <v>1216194.1747572832</v>
      </c>
      <c r="G26" s="6">
        <f t="shared" si="9"/>
        <v>577352.93375517451</v>
      </c>
      <c r="H26">
        <f t="shared" si="10"/>
        <v>2816421.8725929628</v>
      </c>
      <c r="I26" s="6">
        <f t="shared" si="2"/>
        <v>1275029.5423023601</v>
      </c>
      <c r="J26" s="24">
        <f t="shared" si="3"/>
        <v>4224632.808889444</v>
      </c>
      <c r="K26" s="6">
        <f t="shared" si="8"/>
        <v>5032376.5485436944</v>
      </c>
      <c r="L26" s="24">
        <f t="shared" si="4"/>
        <v>1824291.2621359248</v>
      </c>
      <c r="M26" s="24">
        <f t="shared" si="5"/>
        <v>2366700</v>
      </c>
      <c r="N26" s="6">
        <f t="shared" si="6"/>
        <v>1577800</v>
      </c>
      <c r="O26" s="6">
        <f t="shared" si="7"/>
        <v>1216194.1747572832</v>
      </c>
    </row>
    <row r="27" spans="1:15">
      <c r="A27">
        <v>2048</v>
      </c>
      <c r="B27" s="6" cm="1">
        <f t="array" ref="B27">TREND(B$2:B$9,$A$2:$A$9,$A27)</f>
        <v>5230012.8571428657</v>
      </c>
      <c r="C27" s="6" cm="1">
        <f t="array" ref="C27">TREND(C$2:C$9,$A$2:$A$9,$A27)</f>
        <v>1585375</v>
      </c>
      <c r="D27" s="6" cm="1">
        <f t="array" ref="D27">TREND(D$2:D$9,$A$2:$A$9,$A27)</f>
        <v>1228368.9320388362</v>
      </c>
      <c r="E27" s="6">
        <f t="shared" si="0"/>
        <v>1287793.2732316244</v>
      </c>
      <c r="F27" s="24">
        <f t="shared" si="1"/>
        <v>1228368.9320388362</v>
      </c>
      <c r="G27" s="6">
        <f t="shared" si="9"/>
        <v>568692.63974884688</v>
      </c>
      <c r="H27">
        <f t="shared" si="10"/>
        <v>2754460.5913959173</v>
      </c>
      <c r="I27" s="6">
        <f t="shared" si="2"/>
        <v>1287793.2732316244</v>
      </c>
      <c r="J27" s="24">
        <f t="shared" si="3"/>
        <v>4131690.887093876</v>
      </c>
      <c r="K27" s="6">
        <f t="shared" si="8"/>
        <v>5082753.3422330134</v>
      </c>
      <c r="L27" s="24">
        <f t="shared" si="4"/>
        <v>1842553.3980582543</v>
      </c>
      <c r="M27" s="24">
        <f t="shared" si="5"/>
        <v>2378062.5</v>
      </c>
      <c r="N27" s="6">
        <f t="shared" si="6"/>
        <v>1585375</v>
      </c>
      <c r="O27" s="6">
        <f t="shared" si="7"/>
        <v>1228368.9320388362</v>
      </c>
    </row>
    <row r="28" spans="1:15">
      <c r="A28">
        <v>2049</v>
      </c>
      <c r="B28" s="6" cm="1">
        <f t="array" ref="B28">TREND(B$2:B$9,$A$2:$A$9,$A28)</f>
        <v>5334254.5714285672</v>
      </c>
      <c r="C28" s="6" cm="1">
        <f t="array" ref="C28">TREND(C$2:C$9,$A$2:$A$9,$A28)</f>
        <v>1592950</v>
      </c>
      <c r="D28" s="6" cm="1">
        <f t="array" ref="D28">TREND(D$2:D$9,$A$2:$A$9,$A28)</f>
        <v>1240543.6893203892</v>
      </c>
      <c r="E28" s="6">
        <f t="shared" si="0"/>
        <v>1300557.004160889</v>
      </c>
      <c r="F28" s="24">
        <f t="shared" si="1"/>
        <v>1240543.6893203892</v>
      </c>
      <c r="G28" s="6">
        <f t="shared" si="9"/>
        <v>560162.2501526142</v>
      </c>
      <c r="H28">
        <f t="shared" si="10"/>
        <v>2693862.4583852072</v>
      </c>
      <c r="I28" s="6">
        <f t="shared" si="2"/>
        <v>1300557.004160889</v>
      </c>
      <c r="J28" s="24">
        <f t="shared" si="3"/>
        <v>4040793.6875778111</v>
      </c>
      <c r="K28" s="6">
        <f t="shared" si="8"/>
        <v>5133130.1359223323</v>
      </c>
      <c r="L28" s="24">
        <f t="shared" si="4"/>
        <v>1860815.5339805838</v>
      </c>
      <c r="M28" s="24">
        <f t="shared" si="5"/>
        <v>2389425</v>
      </c>
      <c r="N28" s="6">
        <f t="shared" si="6"/>
        <v>1592950</v>
      </c>
      <c r="O28" s="6">
        <f t="shared" si="7"/>
        <v>1240543.6893203892</v>
      </c>
    </row>
    <row r="29" spans="1:15">
      <c r="A29">
        <v>2050</v>
      </c>
      <c r="B29" s="6" cm="1">
        <f t="array" ref="B29">TREND(B$2:B$9,$A$2:$A$9,$A29)</f>
        <v>5438496.2857142985</v>
      </c>
      <c r="C29" s="6" cm="1">
        <f t="array" ref="C29">TREND(C$2:C$9,$A$2:$A$9,$A29)</f>
        <v>1600525</v>
      </c>
      <c r="D29" s="6" cm="1">
        <f t="array" ref="D29">TREND(D$2:D$9,$A$2:$A$9,$A29)</f>
        <v>1252718.4466019422</v>
      </c>
      <c r="E29" s="6">
        <f t="shared" si="0"/>
        <v>1313320.7350901535</v>
      </c>
      <c r="F29" s="24">
        <f t="shared" si="1"/>
        <v>1252718.4466019422</v>
      </c>
      <c r="G29" s="6">
        <f t="shared" si="9"/>
        <v>551759.81640032493</v>
      </c>
      <c r="H29">
        <f t="shared" si="10"/>
        <v>2634597.4843007326</v>
      </c>
      <c r="I29" s="6">
        <f t="shared" si="2"/>
        <v>1313320.7350901535</v>
      </c>
      <c r="J29" s="24">
        <f t="shared" si="3"/>
        <v>3951896.2264510989</v>
      </c>
      <c r="K29" s="6">
        <f t="shared" si="8"/>
        <v>5183506.9296116512</v>
      </c>
      <c r="L29" s="24">
        <f t="shared" si="4"/>
        <v>1879077.6699029133</v>
      </c>
      <c r="M29" s="24">
        <f t="shared" si="5"/>
        <v>2400787.5</v>
      </c>
      <c r="N29" s="6">
        <f t="shared" si="6"/>
        <v>1600525</v>
      </c>
      <c r="O29" s="6">
        <f t="shared" si="7"/>
        <v>1252718.4466019422</v>
      </c>
    </row>
    <row r="30" spans="1:15">
      <c r="A30" t="s">
        <v>15</v>
      </c>
      <c r="B30" t="s">
        <v>66</v>
      </c>
    </row>
    <row r="31" spans="1:15">
      <c r="A31" t="s">
        <v>18</v>
      </c>
      <c r="B31" t="s">
        <v>69</v>
      </c>
      <c r="C31" t="s">
        <v>69</v>
      </c>
      <c r="D31" t="s">
        <v>69</v>
      </c>
      <c r="E31" t="s">
        <v>71</v>
      </c>
      <c r="F31" t="s">
        <v>81</v>
      </c>
      <c r="I31" t="s">
        <v>70</v>
      </c>
      <c r="J31" t="s">
        <v>84</v>
      </c>
      <c r="K31" t="s">
        <v>68</v>
      </c>
      <c r="L31" t="s">
        <v>85</v>
      </c>
      <c r="M31" t="s">
        <v>87</v>
      </c>
      <c r="N31" s="30" t="s">
        <v>116</v>
      </c>
      <c r="O31" s="30" t="s">
        <v>117</v>
      </c>
    </row>
    <row r="32" spans="1:15">
      <c r="A32" t="s">
        <v>18</v>
      </c>
      <c r="G32" t="s">
        <v>112</v>
      </c>
      <c r="H32" t="s">
        <v>112</v>
      </c>
      <c r="L32" t="s">
        <v>86</v>
      </c>
    </row>
    <row r="33" spans="1:7">
      <c r="A33" t="s">
        <v>18</v>
      </c>
      <c r="G33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AA6-2B73-4F53-A5A8-A777A44DF24D}">
  <dimension ref="A1:O32"/>
  <sheetViews>
    <sheetView workbookViewId="0">
      <selection activeCell="Q27" sqref="Q27:Q28"/>
    </sheetView>
  </sheetViews>
  <sheetFormatPr baseColWidth="10" defaultColWidth="8.83203125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</row>
    <row r="2" spans="1:15">
      <c r="A2">
        <v>2023</v>
      </c>
      <c r="B2">
        <v>149292</v>
      </c>
      <c r="C2">
        <v>66300</v>
      </c>
      <c r="D2">
        <f>3623*12</f>
        <v>43476</v>
      </c>
      <c r="E2" s="6">
        <f>capex!E2*0.025</f>
        <v>24217.5</v>
      </c>
      <c r="F2" s="6">
        <f>capex!F2*0.025</f>
        <v>23100</v>
      </c>
      <c r="G2" s="13">
        <f>capex!G2*0.025</f>
        <v>35400</v>
      </c>
      <c r="H2" s="13">
        <f>capex!H2*0.025</f>
        <v>151825</v>
      </c>
      <c r="I2" s="6">
        <f>capex!I2*0.025</f>
        <v>24217.5</v>
      </c>
      <c r="J2" s="6">
        <f>capex!J2*0.025</f>
        <v>227737.5</v>
      </c>
      <c r="K2" s="6">
        <f>capex!K2*0.025</f>
        <v>95583.337500000009</v>
      </c>
      <c r="L2" s="6">
        <f>capex!L2*0.025</f>
        <v>34650</v>
      </c>
      <c r="M2" s="6">
        <f>capex!M2*0.025</f>
        <v>52350</v>
      </c>
      <c r="N2" s="6">
        <f>C2</f>
        <v>66300</v>
      </c>
      <c r="O2" s="6">
        <f>D2</f>
        <v>43476</v>
      </c>
    </row>
    <row r="3" spans="1:15">
      <c r="A3">
        <v>2024</v>
      </c>
      <c r="B3" s="6">
        <f>B$2*capex!B3/capex!B$2</f>
        <v>155222.88107300879</v>
      </c>
      <c r="C3" s="6">
        <f>C$2*capex!C3/capex!C$2</f>
        <v>66659.758237822345</v>
      </c>
      <c r="D3" s="6">
        <f>D$2*capex!D3/capex!D$2</f>
        <v>44048.846047156723</v>
      </c>
      <c r="E3" s="6">
        <f>capex!E3*0.025</f>
        <v>24536.593273231629</v>
      </c>
      <c r="F3" s="6">
        <f>capex!F3*0.025</f>
        <v>23404.368932038837</v>
      </c>
      <c r="G3" s="6">
        <f>G$2*capex!G3/capex!G$2</f>
        <v>29106.666666666661</v>
      </c>
      <c r="H3" s="6">
        <f>H$2*capex!H3/capex!H$2</f>
        <v>141244.8606271777</v>
      </c>
      <c r="I3" s="6">
        <f>capex!I3*0.025</f>
        <v>24536.593273231629</v>
      </c>
      <c r="J3" s="6">
        <f>capex!J3*0.025</f>
        <v>211867.29094076657</v>
      </c>
      <c r="K3" s="6">
        <f>capex!K3*0.025</f>
        <v>96842.757342233017</v>
      </c>
      <c r="L3" s="6">
        <f>capex!L3*0.025</f>
        <v>35106.553398058255</v>
      </c>
      <c r="M3" s="6">
        <f>capex!M3*0.025</f>
        <v>52634.0625</v>
      </c>
      <c r="N3" s="6">
        <f t="shared" ref="N3:N29" si="0">C3</f>
        <v>66659.758237822345</v>
      </c>
      <c r="O3" s="6">
        <f t="shared" ref="O3:O29" si="1">D3</f>
        <v>44048.846047156723</v>
      </c>
    </row>
    <row r="4" spans="1:15">
      <c r="A4">
        <v>2025</v>
      </c>
      <c r="B4" s="6">
        <f>B$2*capex!B4/capex!B$2</f>
        <v>161153.76214601757</v>
      </c>
      <c r="C4" s="6">
        <f>C$2*capex!C4/capex!C$2</f>
        <v>67019.516475644705</v>
      </c>
      <c r="D4" s="6">
        <f>D$2*capex!D4/capex!D$2</f>
        <v>44621.692094313454</v>
      </c>
      <c r="E4" s="6">
        <f>capex!E4*0.025</f>
        <v>24855.68654646325</v>
      </c>
      <c r="F4" s="6">
        <f>capex!F4*0.025</f>
        <v>23708.737864077673</v>
      </c>
      <c r="G4" s="6">
        <f>G$2*capex!G4/capex!G$2</f>
        <v>25697.777777777781</v>
      </c>
      <c r="H4" s="6">
        <f>H$2*capex!H4/capex!H$2</f>
        <v>132780.74912891985</v>
      </c>
      <c r="I4" s="6">
        <f>capex!I4*0.025</f>
        <v>24855.68654646325</v>
      </c>
      <c r="J4" s="6">
        <f>capex!J4*0.025</f>
        <v>199171.12369337981</v>
      </c>
      <c r="K4" s="6">
        <f>capex!K4*0.025</f>
        <v>98102.177184466025</v>
      </c>
      <c r="L4" s="6">
        <f>capex!L4*0.025</f>
        <v>35563.106796116503</v>
      </c>
      <c r="M4" s="6">
        <f>capex!M4*0.025</f>
        <v>52918.125</v>
      </c>
      <c r="N4" s="6">
        <f t="shared" si="0"/>
        <v>67019.516475644705</v>
      </c>
      <c r="O4" s="6">
        <f t="shared" si="1"/>
        <v>44621.692094313454</v>
      </c>
    </row>
    <row r="5" spans="1:15">
      <c r="A5">
        <v>2026</v>
      </c>
      <c r="B5" s="6">
        <f>B$2*capex!B5/capex!B$2</f>
        <v>167084.64321902636</v>
      </c>
      <c r="C5" s="6">
        <f>C$2*capex!C5/capex!C$2</f>
        <v>67379.27471346705</v>
      </c>
      <c r="D5" s="6">
        <f>D$2*capex!D5/capex!D$2</f>
        <v>45194.538141470184</v>
      </c>
      <c r="E5" s="6">
        <f>capex!E5*0.025</f>
        <v>25174.779819694875</v>
      </c>
      <c r="F5" s="6">
        <f>capex!F5*0.025</f>
        <v>24013.10679611651</v>
      </c>
      <c r="G5" s="6">
        <f>G$2*capex!G5/capex!G$2</f>
        <v>23862.222222222223</v>
      </c>
      <c r="H5" s="6">
        <f>H$2*capex!H5/capex!H$2</f>
        <v>126432.6655052265</v>
      </c>
      <c r="I5" s="6">
        <f>capex!I5*0.025</f>
        <v>25174.779819694875</v>
      </c>
      <c r="J5" s="6">
        <f>capex!J5*0.025</f>
        <v>189648.99825783973</v>
      </c>
      <c r="K5" s="6">
        <f>capex!K5*0.025</f>
        <v>99361.597026699048</v>
      </c>
      <c r="L5" s="6">
        <f>capex!L5*0.025</f>
        <v>36019.660194174758</v>
      </c>
      <c r="M5" s="6">
        <f>capex!M5*0.025</f>
        <v>53202.1875</v>
      </c>
      <c r="N5" s="6">
        <f t="shared" si="0"/>
        <v>67379.27471346705</v>
      </c>
      <c r="O5" s="6">
        <f t="shared" si="1"/>
        <v>45194.538141470184</v>
      </c>
    </row>
    <row r="6" spans="1:15">
      <c r="A6">
        <v>2027</v>
      </c>
      <c r="B6" s="6">
        <f>B$2*capex!B6/capex!B$2</f>
        <v>173015.52429203514</v>
      </c>
      <c r="C6" s="6">
        <f>C$2*capex!C6/capex!C$2</f>
        <v>67739.032951289395</v>
      </c>
      <c r="D6" s="6">
        <f>D$2*capex!D6/capex!D$2</f>
        <v>45767.384188626915</v>
      </c>
      <c r="E6" s="6">
        <f>capex!E6*0.025</f>
        <v>25493.873092926497</v>
      </c>
      <c r="F6" s="6">
        <f>capex!F6*0.025</f>
        <v>24317.475728155343</v>
      </c>
      <c r="G6" s="6">
        <f>G$2*capex!G6/capex!G$2</f>
        <v>22551.111111111113</v>
      </c>
      <c r="H6" s="6">
        <f>H$2*capex!H6/capex!H$2</f>
        <v>122200.60975609756</v>
      </c>
      <c r="I6" s="6">
        <f>capex!I6*0.025</f>
        <v>25493.873092926497</v>
      </c>
      <c r="J6" s="6">
        <f>capex!J6*0.025</f>
        <v>183300.91463414638</v>
      </c>
      <c r="K6" s="6">
        <f>capex!K6*0.025</f>
        <v>100621.01686893206</v>
      </c>
      <c r="L6" s="6">
        <f>capex!L6*0.025</f>
        <v>36476.213592233013</v>
      </c>
      <c r="M6" s="6">
        <f>capex!M6*0.025</f>
        <v>53486.25</v>
      </c>
      <c r="N6" s="6">
        <f t="shared" si="0"/>
        <v>67739.032951289395</v>
      </c>
      <c r="O6" s="6">
        <f t="shared" si="1"/>
        <v>45767.384188626915</v>
      </c>
    </row>
    <row r="7" spans="1:15">
      <c r="A7">
        <v>2028</v>
      </c>
      <c r="B7" s="6">
        <f>B$2*capex!B7/capex!B$2</f>
        <v>178946.40536504396</v>
      </c>
      <c r="C7" s="6">
        <f>C$2*capex!C7/capex!C$2</f>
        <v>68098.791189111755</v>
      </c>
      <c r="D7" s="6">
        <f>D$2*capex!D7/capex!D$2</f>
        <v>46340.230235783638</v>
      </c>
      <c r="E7" s="6">
        <f>capex!E7*0.025</f>
        <v>25812.966366158118</v>
      </c>
      <c r="F7" s="6">
        <f>capex!F7*0.025</f>
        <v>24621.84466019418</v>
      </c>
      <c r="G7" s="6">
        <f>G$2*capex!G7/capex!G$2</f>
        <v>21502.222222222223</v>
      </c>
      <c r="H7" s="6">
        <f>H$2*capex!H7/capex!H$2</f>
        <v>117968.55400696862</v>
      </c>
      <c r="I7" s="6">
        <f>capex!I7*0.025</f>
        <v>25812.966366158118</v>
      </c>
      <c r="J7" s="6">
        <f>capex!J7*0.025</f>
        <v>176952.83101045294</v>
      </c>
      <c r="K7" s="6">
        <f>capex!K7*0.025</f>
        <v>101880.43671116506</v>
      </c>
      <c r="L7" s="6">
        <f>capex!L7*0.025</f>
        <v>36932.766990291268</v>
      </c>
      <c r="M7" s="6">
        <f>capex!M7*0.025</f>
        <v>53770.3125</v>
      </c>
      <c r="N7" s="6">
        <f t="shared" si="0"/>
        <v>68098.791189111755</v>
      </c>
      <c r="O7" s="6">
        <f t="shared" si="1"/>
        <v>46340.230235783638</v>
      </c>
    </row>
    <row r="8" spans="1:15">
      <c r="A8">
        <v>2029</v>
      </c>
      <c r="B8" s="6">
        <f>B$2*capex!B8/capex!B$2</f>
        <v>184877.28643805272</v>
      </c>
      <c r="C8" s="6">
        <f>C$2*capex!C8/capex!C$2</f>
        <v>68458.5494269341</v>
      </c>
      <c r="D8" s="6">
        <f>D$2*capex!D8/capex!D$2</f>
        <v>46913.076282940368</v>
      </c>
      <c r="E8" s="6">
        <f>capex!E8*0.025</f>
        <v>26132.059639389743</v>
      </c>
      <c r="F8" s="6">
        <f>capex!F8*0.025</f>
        <v>24926.213592233013</v>
      </c>
      <c r="G8" s="6">
        <f>G$2*capex!G8/capex!G$2</f>
        <v>20453.333333333332</v>
      </c>
      <c r="H8" s="6">
        <f>H$2*capex!H8/capex!H$2</f>
        <v>112149.47735191637</v>
      </c>
      <c r="I8" s="6">
        <f>capex!I8*0.025</f>
        <v>26132.059639389743</v>
      </c>
      <c r="J8" s="6">
        <f>capex!J8*0.025</f>
        <v>168224.21602787456</v>
      </c>
      <c r="K8" s="6">
        <f>capex!K8*0.025</f>
        <v>103139.85655339807</v>
      </c>
      <c r="L8" s="6">
        <f>capex!L8*0.025</f>
        <v>37389.320388349523</v>
      </c>
      <c r="M8" s="6">
        <f>capex!M8*0.025</f>
        <v>54054.375</v>
      </c>
      <c r="N8" s="6">
        <f t="shared" si="0"/>
        <v>68458.5494269341</v>
      </c>
      <c r="O8" s="6">
        <f t="shared" si="1"/>
        <v>46913.076282940368</v>
      </c>
    </row>
    <row r="9" spans="1:15">
      <c r="A9">
        <v>2030</v>
      </c>
      <c r="B9" s="6">
        <f>B$2*capex!B9/capex!B$2</f>
        <v>190808.1675110615</v>
      </c>
      <c r="C9" s="6">
        <f>C$2*capex!C9/capex!C$2</f>
        <v>68818.307664756445</v>
      </c>
      <c r="D9" s="6">
        <f>D$2*capex!D9/capex!D$2</f>
        <v>47485.922330097092</v>
      </c>
      <c r="E9" s="6">
        <f>capex!E9*0.025</f>
        <v>26451.152912621365</v>
      </c>
      <c r="F9" s="6">
        <f>capex!F9*0.025</f>
        <v>25230.582524271846</v>
      </c>
      <c r="G9" s="6">
        <f>G$2*capex!G9/capex!G$2</f>
        <v>19666.666666666668</v>
      </c>
      <c r="H9" s="6">
        <f>H$2*capex!H9/capex!H$2</f>
        <v>108446.42857142857</v>
      </c>
      <c r="I9" s="6">
        <f>capex!I9*0.025</f>
        <v>26451.152912621365</v>
      </c>
      <c r="J9" s="6">
        <f>capex!J9*0.025</f>
        <v>162669.64285714287</v>
      </c>
      <c r="K9" s="6">
        <f>capex!K9*0.025</f>
        <v>104399.27639563108</v>
      </c>
      <c r="L9" s="6">
        <f>capex!L9*0.025</f>
        <v>37845.87378640777</v>
      </c>
      <c r="M9" s="6">
        <f>capex!M9*0.025</f>
        <v>54338.4375</v>
      </c>
      <c r="N9" s="6">
        <f t="shared" si="0"/>
        <v>68818.307664756445</v>
      </c>
      <c r="O9" s="6">
        <f t="shared" si="1"/>
        <v>47485.922330097092</v>
      </c>
    </row>
    <row r="10" spans="1:15">
      <c r="A10">
        <v>2031</v>
      </c>
      <c r="B10" s="6">
        <f>B$2*capex!B10/capex!B$2</f>
        <v>196739.04858407128</v>
      </c>
      <c r="C10" s="6">
        <f>C$2*capex!C10/capex!C$2</f>
        <v>69178.06590257879</v>
      </c>
      <c r="D10" s="6">
        <f>D$2*capex!D10/capex!D$2</f>
        <v>48058.768377253844</v>
      </c>
      <c r="E10" s="6">
        <f>capex!E10*0.025</f>
        <v>26770.246185853</v>
      </c>
      <c r="F10" s="6">
        <f>capex!F10*0.025</f>
        <v>25534.951456310693</v>
      </c>
      <c r="G10" s="6">
        <f>G$2*capex!G10/capex!G$2</f>
        <v>19142.222222222223</v>
      </c>
      <c r="H10" s="6">
        <f>H$2*capex!H10/capex!H$2</f>
        <v>103685.36585365854</v>
      </c>
      <c r="I10" s="6">
        <f>capex!I10*0.025</f>
        <v>26770.246185853</v>
      </c>
      <c r="J10" s="6">
        <f>capex!J10*0.025</f>
        <v>155528.04878048782</v>
      </c>
      <c r="K10" s="6">
        <f>capex!K10*0.025</f>
        <v>105658.69623786416</v>
      </c>
      <c r="L10" s="6">
        <f>capex!L10*0.025</f>
        <v>38302.42718446604</v>
      </c>
      <c r="M10" s="6">
        <f>capex!M10*0.025</f>
        <v>54622.5</v>
      </c>
      <c r="N10" s="6">
        <f t="shared" si="0"/>
        <v>69178.06590257879</v>
      </c>
      <c r="O10" s="6">
        <f t="shared" si="1"/>
        <v>48058.768377253844</v>
      </c>
    </row>
    <row r="11" spans="1:15">
      <c r="A11">
        <v>2032</v>
      </c>
      <c r="B11" s="6">
        <f>B$2*capex!B11/capex!B$2</f>
        <v>202669.92965707934</v>
      </c>
      <c r="C11" s="6">
        <f>C$2*capex!C11/capex!C$2</f>
        <v>69537.82414040115</v>
      </c>
      <c r="D11" s="6">
        <f>D$2*capex!D11/capex!D$2</f>
        <v>48631.614424410553</v>
      </c>
      <c r="E11" s="6">
        <f>capex!E11*0.025</f>
        <v>27089.339459084615</v>
      </c>
      <c r="F11" s="6">
        <f>capex!F11*0.025</f>
        <v>25839.320388349519</v>
      </c>
      <c r="G11" s="6">
        <f>G$2*capex!G11/capex!G$2</f>
        <v>18617.777777777777</v>
      </c>
      <c r="H11" s="6">
        <f>H$2*capex!H11/capex!H$2</f>
        <v>99453.310104529621</v>
      </c>
      <c r="I11" s="6">
        <f>capex!I11*0.025</f>
        <v>27089.339459084615</v>
      </c>
      <c r="J11" s="6">
        <f>capex!J11*0.025</f>
        <v>149179.96515679441</v>
      </c>
      <c r="K11" s="6">
        <f>capex!K11*0.025</f>
        <v>106918.11608009714</v>
      </c>
      <c r="L11" s="6">
        <f>capex!L11*0.025</f>
        <v>38758.98058252428</v>
      </c>
      <c r="M11" s="6">
        <f>capex!M11*0.025</f>
        <v>54906.5625</v>
      </c>
      <c r="N11" s="6">
        <f t="shared" si="0"/>
        <v>69537.82414040115</v>
      </c>
      <c r="O11" s="6">
        <f t="shared" si="1"/>
        <v>48631.614424410553</v>
      </c>
    </row>
    <row r="12" spans="1:15">
      <c r="A12">
        <v>2033</v>
      </c>
      <c r="B12" s="6">
        <f>B$2*capex!B12/capex!B$2</f>
        <v>208600.81073008908</v>
      </c>
      <c r="C12" s="6">
        <f>C$2*capex!C12/capex!C$2</f>
        <v>69897.582378223495</v>
      </c>
      <c r="D12" s="6">
        <f>D$2*capex!D12/capex!D$2</f>
        <v>49204.460471567254</v>
      </c>
      <c r="E12" s="6">
        <f>capex!E12*0.025</f>
        <v>27408.432732316229</v>
      </c>
      <c r="F12" s="6">
        <f>capex!F12*0.025</f>
        <v>26143.689320388345</v>
      </c>
      <c r="G12" s="6">
        <f>G$2*capex!G12/capex!G$2</f>
        <v>18093.333333333332</v>
      </c>
      <c r="H12" s="6">
        <f>H$2*capex!H12/capex!H$2</f>
        <v>95221.254355400684</v>
      </c>
      <c r="I12" s="6">
        <f>capex!I12*0.025</f>
        <v>27408.432732316229</v>
      </c>
      <c r="J12" s="6">
        <f>capex!J12*0.025</f>
        <v>142831.88153310103</v>
      </c>
      <c r="K12" s="6">
        <f>capex!K12*0.025</f>
        <v>108177.53592233011</v>
      </c>
      <c r="L12" s="6">
        <f>capex!L12*0.025</f>
        <v>39215.533980582513</v>
      </c>
      <c r="M12" s="6">
        <f>capex!M12*0.025</f>
        <v>55190.625</v>
      </c>
      <c r="N12" s="6">
        <f t="shared" si="0"/>
        <v>69897.582378223495</v>
      </c>
      <c r="O12" s="6">
        <f t="shared" si="1"/>
        <v>49204.460471567254</v>
      </c>
    </row>
    <row r="13" spans="1:15">
      <c r="A13">
        <v>2034</v>
      </c>
      <c r="B13" s="6">
        <f>B$2*capex!B13/capex!B$2</f>
        <v>214531.69180309717</v>
      </c>
      <c r="C13" s="6">
        <f>C$2*capex!C13/capex!C$2</f>
        <v>70257.34061604584</v>
      </c>
      <c r="D13" s="6">
        <f>D$2*capex!D13/capex!D$2</f>
        <v>49777.306518724137</v>
      </c>
      <c r="E13" s="6">
        <f>capex!E13*0.025</f>
        <v>27727.526005547938</v>
      </c>
      <c r="F13" s="6">
        <f>capex!F13*0.025</f>
        <v>26448.058252427261</v>
      </c>
      <c r="G13" s="6">
        <f>G$2*capex!G13/capex!G$2</f>
        <v>17831.111111111109</v>
      </c>
      <c r="H13" s="6">
        <f>H$2*capex!H13/capex!H$2</f>
        <v>93634.233449477368</v>
      </c>
      <c r="I13" s="6">
        <f>capex!I13*0.025</f>
        <v>27727.526005547938</v>
      </c>
      <c r="J13" s="6">
        <f>capex!J13*0.025</f>
        <v>140451.35017421606</v>
      </c>
      <c r="K13" s="6">
        <f>capex!K13*0.025</f>
        <v>109436.95576456346</v>
      </c>
      <c r="L13" s="6">
        <f>capex!L13*0.025</f>
        <v>39672.087378640892</v>
      </c>
      <c r="M13" s="6">
        <f>capex!M13*0.025</f>
        <v>55474.6875</v>
      </c>
      <c r="N13" s="6">
        <f t="shared" si="0"/>
        <v>70257.34061604584</v>
      </c>
      <c r="O13" s="6">
        <f t="shared" si="1"/>
        <v>49777.306518724137</v>
      </c>
    </row>
    <row r="14" spans="1:15">
      <c r="A14">
        <v>2035</v>
      </c>
      <c r="B14" s="6">
        <f>B$2*capex!B14/capex!B$2</f>
        <v>220462.57287610517</v>
      </c>
      <c r="C14" s="6">
        <f>C$2*capex!C14/capex!C$2</f>
        <v>70617.0988538682</v>
      </c>
      <c r="D14" s="6">
        <f>D$2*capex!D14/capex!D$2</f>
        <v>50350.152565880846</v>
      </c>
      <c r="E14" s="6">
        <f>capex!E14*0.025</f>
        <v>28046.619278779552</v>
      </c>
      <c r="F14" s="6">
        <f>capex!F14*0.025</f>
        <v>26752.427184466087</v>
      </c>
      <c r="G14" s="6">
        <f>G$2*capex!G14/capex!G$2</f>
        <v>17306.666666666668</v>
      </c>
      <c r="H14" s="6">
        <f>H$2*capex!H14/capex!H$2</f>
        <v>92047.212543554022</v>
      </c>
      <c r="I14" s="6">
        <f>capex!I14*0.025</f>
        <v>28046.619278779552</v>
      </c>
      <c r="J14" s="6">
        <f>capex!J14*0.025</f>
        <v>138070.81881533103</v>
      </c>
      <c r="K14" s="6">
        <f>capex!K14*0.025</f>
        <v>110696.37560679643</v>
      </c>
      <c r="L14" s="6">
        <f>capex!L14*0.025</f>
        <v>40128.640776699132</v>
      </c>
      <c r="M14" s="6">
        <f>capex!M14*0.025</f>
        <v>55758.75</v>
      </c>
      <c r="N14" s="6">
        <f t="shared" si="0"/>
        <v>70617.0988538682</v>
      </c>
      <c r="O14" s="6">
        <f t="shared" si="1"/>
        <v>50350.152565880846</v>
      </c>
    </row>
    <row r="15" spans="1:15">
      <c r="A15">
        <v>2036</v>
      </c>
      <c r="B15" s="6">
        <f>B$2*capex!B15/capex!B$2</f>
        <v>226393.45394911495</v>
      </c>
      <c r="C15" s="6">
        <f>C$2*capex!C15/capex!C$2</f>
        <v>70976.857091690545</v>
      </c>
      <c r="D15" s="6">
        <f>D$2*capex!D15/capex!D$2</f>
        <v>50922.998613037555</v>
      </c>
      <c r="E15" s="6">
        <f>capex!E15*0.025</f>
        <v>28365.712552011166</v>
      </c>
      <c r="F15" s="6">
        <f>capex!F15*0.025</f>
        <v>27056.796116504913</v>
      </c>
      <c r="G15" s="6">
        <f>G$2*capex!G15/capex!G$2</f>
        <v>17044.444444444445</v>
      </c>
      <c r="H15" s="6">
        <f>H$2*capex!H15/capex!H$2</f>
        <v>89931.184668989546</v>
      </c>
      <c r="I15" s="6">
        <f>capex!I15*0.025</f>
        <v>28365.712552011166</v>
      </c>
      <c r="J15" s="6">
        <f>capex!J15*0.025</f>
        <v>134896.77700348431</v>
      </c>
      <c r="K15" s="6">
        <f>capex!K15*0.025</f>
        <v>111955.79544902941</v>
      </c>
      <c r="L15" s="6">
        <f>capex!L15*0.025</f>
        <v>40585.194174757373</v>
      </c>
      <c r="M15" s="6">
        <f>capex!M15*0.025</f>
        <v>56042.8125</v>
      </c>
      <c r="N15" s="6">
        <f t="shared" si="0"/>
        <v>70976.857091690545</v>
      </c>
      <c r="O15" s="6">
        <f t="shared" si="1"/>
        <v>50922.998613037555</v>
      </c>
    </row>
    <row r="16" spans="1:15">
      <c r="A16">
        <v>2037</v>
      </c>
      <c r="B16" s="6">
        <f>B$2*capex!B16/capex!B$2</f>
        <v>232324.33502212301</v>
      </c>
      <c r="C16" s="6">
        <f>C$2*capex!C16/capex!C$2</f>
        <v>71336.61532951289</v>
      </c>
      <c r="D16" s="6">
        <f>D$2*capex!D16/capex!D$2</f>
        <v>51495.844660194263</v>
      </c>
      <c r="E16" s="6">
        <f>capex!E16*0.025</f>
        <v>28684.80582524278</v>
      </c>
      <c r="F16" s="6">
        <f>capex!F16*0.025</f>
        <v>27361.165048543739</v>
      </c>
      <c r="G16" s="6">
        <f>G$2*capex!G16/capex!G$2</f>
        <v>16788.777777777777</v>
      </c>
      <c r="H16" s="6">
        <f>H$2*capex!H16/capex!H$2</f>
        <v>87952.698606271777</v>
      </c>
      <c r="I16" s="6">
        <f>capex!I16*0.025</f>
        <v>28684.80582524278</v>
      </c>
      <c r="J16" s="6">
        <f>capex!J16*0.025</f>
        <v>131929.04790940767</v>
      </c>
      <c r="K16" s="6">
        <f>capex!K16*0.025</f>
        <v>113215.21529126237</v>
      </c>
      <c r="L16" s="6">
        <f>capex!L16*0.025</f>
        <v>41041.747572815606</v>
      </c>
      <c r="M16" s="6">
        <f>capex!M16*0.025</f>
        <v>56326.875</v>
      </c>
      <c r="N16" s="6">
        <f t="shared" si="0"/>
        <v>71336.61532951289</v>
      </c>
      <c r="O16" s="6">
        <f t="shared" si="1"/>
        <v>51495.844660194263</v>
      </c>
    </row>
    <row r="17" spans="1:15">
      <c r="A17">
        <v>2038</v>
      </c>
      <c r="B17" s="6">
        <f>B$2*capex!B17/capex!B$2</f>
        <v>238255.21609513275</v>
      </c>
      <c r="C17" s="6">
        <f>C$2*capex!C17/capex!C$2</f>
        <v>71696.373567335249</v>
      </c>
      <c r="D17" s="6">
        <f>D$2*capex!D17/capex!D$2</f>
        <v>52068.690707350972</v>
      </c>
      <c r="E17" s="6">
        <f>capex!E17*0.025</f>
        <v>29003.899098474394</v>
      </c>
      <c r="F17" s="6">
        <f>capex!F17*0.025</f>
        <v>27665.533980582564</v>
      </c>
      <c r="G17" s="6">
        <f>G$2*capex!G17/capex!G$2</f>
        <v>16536.946111111109</v>
      </c>
      <c r="H17" s="6">
        <f>H$2*capex!H17/capex!H$2</f>
        <v>86017.73923693379</v>
      </c>
      <c r="I17" s="6">
        <f>capex!I17*0.025</f>
        <v>29003.899098474394</v>
      </c>
      <c r="J17" s="6">
        <f>capex!J17*0.025</f>
        <v>129026.6088554007</v>
      </c>
      <c r="K17" s="6">
        <f>capex!K17*0.025</f>
        <v>114474.63513349535</v>
      </c>
      <c r="L17" s="6">
        <f>capex!L17*0.025</f>
        <v>41498.300970873846</v>
      </c>
      <c r="M17" s="6">
        <f>capex!M17*0.025</f>
        <v>56610.9375</v>
      </c>
      <c r="N17" s="6">
        <f t="shared" si="0"/>
        <v>71696.373567335249</v>
      </c>
      <c r="O17" s="6">
        <f t="shared" si="1"/>
        <v>52068.690707350972</v>
      </c>
    </row>
    <row r="18" spans="1:15">
      <c r="A18">
        <v>2039</v>
      </c>
      <c r="B18" s="6">
        <f>B$2*capex!B18/capex!B$2</f>
        <v>244186.09716814084</v>
      </c>
      <c r="C18" s="6">
        <f>C$2*capex!C18/capex!C$2</f>
        <v>72056.131805157594</v>
      </c>
      <c r="D18" s="6">
        <f>D$2*capex!D18/capex!D$2</f>
        <v>52641.536754507673</v>
      </c>
      <c r="E18" s="6">
        <f>capex!E18*0.025</f>
        <v>29322.992371706001</v>
      </c>
      <c r="F18" s="6">
        <f>capex!F18*0.025</f>
        <v>27969.902912621386</v>
      </c>
      <c r="G18" s="6">
        <f>G$2*capex!G18/capex!G$2</f>
        <v>16288.891919444442</v>
      </c>
      <c r="H18" s="6">
        <f>H$2*capex!H18/capex!H$2</f>
        <v>84125.348973721251</v>
      </c>
      <c r="I18" s="6">
        <f>capex!I18*0.025</f>
        <v>29322.992371706001</v>
      </c>
      <c r="J18" s="6">
        <f>capex!J18*0.025</f>
        <v>126188.02346058188</v>
      </c>
      <c r="K18" s="6">
        <f>capex!K18*0.025</f>
        <v>115734.0549757283</v>
      </c>
      <c r="L18" s="6">
        <f>capex!L18*0.025</f>
        <v>41954.85436893208</v>
      </c>
      <c r="M18" s="6">
        <f>capex!M18*0.025</f>
        <v>56895</v>
      </c>
      <c r="N18" s="6">
        <f t="shared" si="0"/>
        <v>72056.131805157594</v>
      </c>
      <c r="O18" s="6">
        <f t="shared" si="1"/>
        <v>52641.536754507673</v>
      </c>
    </row>
    <row r="19" spans="1:15">
      <c r="A19">
        <v>2040</v>
      </c>
      <c r="B19" s="6">
        <f>B$2*capex!B19/capex!B$2</f>
        <v>250116.97824115059</v>
      </c>
      <c r="C19" s="6">
        <f>C$2*capex!C19/capex!C$2</f>
        <v>72415.89004297994</v>
      </c>
      <c r="D19" s="6">
        <f>D$2*capex!D19/capex!D$2</f>
        <v>53214.382801664382</v>
      </c>
      <c r="E19" s="6">
        <f>capex!E19*0.025</f>
        <v>29642.085644937615</v>
      </c>
      <c r="F19" s="6">
        <f>capex!F19*0.025</f>
        <v>28274.271844660212</v>
      </c>
      <c r="G19" s="6">
        <f>G$2*capex!G19/capex!G$2</f>
        <v>16044.558540652775</v>
      </c>
      <c r="H19" s="6">
        <f>H$2*capex!H19/capex!H$2</f>
        <v>82274.591296299375</v>
      </c>
      <c r="I19" s="6">
        <f>capex!I19*0.025</f>
        <v>29642.085644937615</v>
      </c>
      <c r="J19" s="6">
        <f>capex!J19*0.025</f>
        <v>123411.8869444491</v>
      </c>
      <c r="K19" s="6">
        <f>capex!K19*0.025</f>
        <v>116993.47481796125</v>
      </c>
      <c r="L19" s="6">
        <f>capex!L19*0.025</f>
        <v>42411.40776699032</v>
      </c>
      <c r="M19" s="6">
        <f>capex!M19*0.025</f>
        <v>57179.0625</v>
      </c>
      <c r="N19" s="6">
        <f t="shared" si="0"/>
        <v>72415.89004297994</v>
      </c>
      <c r="O19" s="6">
        <f t="shared" si="1"/>
        <v>53214.382801664382</v>
      </c>
    </row>
    <row r="20" spans="1:15">
      <c r="A20">
        <v>2041</v>
      </c>
      <c r="B20" s="6">
        <f>B$2*capex!B20/capex!B$2</f>
        <v>256047.85931415865</v>
      </c>
      <c r="C20" s="6">
        <f>C$2*capex!C20/capex!C$2</f>
        <v>72775.648280802299</v>
      </c>
      <c r="D20" s="6">
        <f>D$2*capex!D20/capex!D$2</f>
        <v>53787.228848821098</v>
      </c>
      <c r="E20" s="6">
        <f>capex!E20*0.025</f>
        <v>29961.178918169229</v>
      </c>
      <c r="F20" s="6">
        <f>capex!F20*0.025</f>
        <v>28578.640776699038</v>
      </c>
      <c r="G20" s="6">
        <f>G$2*capex!G20/capex!G$2</f>
        <v>15803.890162542986</v>
      </c>
      <c r="H20" s="6">
        <f>H$2*capex!H20/capex!H$2</f>
        <v>80464.550287780788</v>
      </c>
      <c r="I20" s="6">
        <f>capex!I20*0.025</f>
        <v>29961.178918169229</v>
      </c>
      <c r="J20" s="6">
        <f>capex!J20*0.025</f>
        <v>120696.82543167118</v>
      </c>
      <c r="K20" s="6">
        <f>capex!K20*0.025</f>
        <v>118252.89466019423</v>
      </c>
      <c r="L20" s="6">
        <f>capex!L20*0.025</f>
        <v>42867.96116504856</v>
      </c>
      <c r="M20" s="6">
        <f>capex!M20*0.025</f>
        <v>57463.125</v>
      </c>
      <c r="N20" s="6">
        <f t="shared" si="0"/>
        <v>72775.648280802299</v>
      </c>
      <c r="O20" s="6">
        <f t="shared" si="1"/>
        <v>53787.228848821098</v>
      </c>
    </row>
    <row r="21" spans="1:15">
      <c r="A21">
        <v>2042</v>
      </c>
      <c r="B21" s="6">
        <f>B$2*capex!B21/capex!B$2</f>
        <v>261978.74038716668</v>
      </c>
      <c r="C21" s="6">
        <f>C$2*capex!C21/capex!C$2</f>
        <v>73135.406518624644</v>
      </c>
      <c r="D21" s="6">
        <f>D$2*capex!D21/capex!D$2</f>
        <v>54360.074895977807</v>
      </c>
      <c r="E21" s="6">
        <f>capex!E21*0.025</f>
        <v>30280.272191400843</v>
      </c>
      <c r="F21" s="6">
        <f>capex!F21*0.025</f>
        <v>28883.009708737864</v>
      </c>
      <c r="G21" s="6">
        <f>G$2*capex!G21/capex!G$2</f>
        <v>15566.831810104841</v>
      </c>
      <c r="H21" s="6">
        <f>H$2*capex!H21/capex!H$2</f>
        <v>78694.330181449623</v>
      </c>
      <c r="I21" s="6">
        <f>capex!I21*0.025</f>
        <v>30280.272191400843</v>
      </c>
      <c r="J21" s="6">
        <f>capex!J21*0.025</f>
        <v>118041.49527217443</v>
      </c>
      <c r="K21" s="6">
        <f>capex!K21*0.025</f>
        <v>119512.31450242718</v>
      </c>
      <c r="L21" s="6">
        <f>capex!L21*0.025</f>
        <v>43324.514563106794</v>
      </c>
      <c r="M21" s="6">
        <f>capex!M21*0.025</f>
        <v>57747.1875</v>
      </c>
      <c r="N21" s="6">
        <f t="shared" si="0"/>
        <v>73135.406518624644</v>
      </c>
      <c r="O21" s="6">
        <f t="shared" si="1"/>
        <v>54360.074895977807</v>
      </c>
    </row>
    <row r="22" spans="1:15">
      <c r="A22">
        <v>2043</v>
      </c>
      <c r="B22" s="6">
        <f>B$2*capex!B22/capex!B$2</f>
        <v>267909.62146017642</v>
      </c>
      <c r="C22" s="6">
        <f>C$2*capex!C22/capex!C$2</f>
        <v>73495.164756446989</v>
      </c>
      <c r="D22" s="6">
        <f>D$2*capex!D22/capex!D$2</f>
        <v>54932.920943134515</v>
      </c>
      <c r="E22" s="6">
        <f>capex!E22*0.025</f>
        <v>30599.365464632454</v>
      </c>
      <c r="F22" s="6">
        <f>capex!F22*0.025</f>
        <v>29187.378640776689</v>
      </c>
      <c r="G22" s="6">
        <f>G$2*capex!G22/capex!G$2</f>
        <v>15333.32933295327</v>
      </c>
      <c r="H22" s="6">
        <f>H$2*capex!H22/capex!H$2</f>
        <v>76963.054917457732</v>
      </c>
      <c r="I22" s="6">
        <f>capex!I22*0.025</f>
        <v>30599.365464632454</v>
      </c>
      <c r="J22" s="6">
        <f>capex!J22*0.025</f>
        <v>115444.5823761866</v>
      </c>
      <c r="K22" s="6">
        <f>capex!K22*0.025</f>
        <v>120771.73434466014</v>
      </c>
      <c r="L22" s="6">
        <f>capex!L22*0.025</f>
        <v>43781.067961165034</v>
      </c>
      <c r="M22" s="6">
        <f>capex!M22*0.025</f>
        <v>58031.25</v>
      </c>
      <c r="N22" s="6">
        <f t="shared" si="0"/>
        <v>73495.164756446989</v>
      </c>
      <c r="O22" s="6">
        <f t="shared" si="1"/>
        <v>54932.920943134515</v>
      </c>
    </row>
    <row r="23" spans="1:15">
      <c r="A23">
        <v>2044</v>
      </c>
      <c r="B23" s="6">
        <f>B$2*capex!B23/capex!B$2</f>
        <v>273840.50253318448</v>
      </c>
      <c r="C23" s="6">
        <f>C$2*capex!C23/capex!C$2</f>
        <v>73854.922994269335</v>
      </c>
      <c r="D23" s="6">
        <f>D$2*capex!D23/capex!D$2</f>
        <v>55505.766990291399</v>
      </c>
      <c r="E23" s="6">
        <f>capex!E23*0.025</f>
        <v>30918.458737864159</v>
      </c>
      <c r="F23" s="6">
        <f>capex!F23*0.025</f>
        <v>29491.747572815606</v>
      </c>
      <c r="G23" s="6">
        <f>G$2*capex!G23/capex!G$2</f>
        <v>15103.329392958969</v>
      </c>
      <c r="H23" s="6">
        <f>H$2*capex!H23/capex!H$2</f>
        <v>75269.867709273647</v>
      </c>
      <c r="I23" s="6">
        <f>capex!I23*0.025</f>
        <v>30918.458737864159</v>
      </c>
      <c r="J23" s="6">
        <f>capex!J23*0.025</f>
        <v>112904.80156391047</v>
      </c>
      <c r="K23" s="6">
        <f>capex!K23*0.025</f>
        <v>122031.15418689349</v>
      </c>
      <c r="L23" s="6">
        <f>capex!L23*0.025</f>
        <v>44237.621359223413</v>
      </c>
      <c r="M23" s="6">
        <f>capex!M23*0.025</f>
        <v>58315.3125</v>
      </c>
      <c r="N23" s="6">
        <f t="shared" si="0"/>
        <v>73854.922994269335</v>
      </c>
      <c r="O23" s="6">
        <f t="shared" si="1"/>
        <v>55505.766990291399</v>
      </c>
    </row>
    <row r="24" spans="1:15">
      <c r="A24">
        <v>2045</v>
      </c>
      <c r="B24" s="6">
        <f>B$2*capex!B24/capex!B$2</f>
        <v>279771.38360619423</v>
      </c>
      <c r="C24" s="6">
        <f>C$2*capex!C24/capex!C$2</f>
        <v>74214.681232091694</v>
      </c>
      <c r="D24" s="6">
        <f>D$2*capex!D24/capex!D$2</f>
        <v>56078.613037448107</v>
      </c>
      <c r="E24" s="6">
        <f>capex!E24*0.025</f>
        <v>31237.552011095773</v>
      </c>
      <c r="F24" s="6">
        <f>capex!F24*0.025</f>
        <v>29796.116504854432</v>
      </c>
      <c r="G24" s="6">
        <f>G$2*capex!G24/capex!G$2</f>
        <v>14876.779452064588</v>
      </c>
      <c r="H24" s="6">
        <f>H$2*capex!H24/capex!H$2</f>
        <v>73613.930619669627</v>
      </c>
      <c r="I24" s="6">
        <f>capex!I24*0.025</f>
        <v>31237.552011095773</v>
      </c>
      <c r="J24" s="6">
        <f>capex!J24*0.025</f>
        <v>110420.89592950445</v>
      </c>
      <c r="K24" s="6">
        <f>capex!K24*0.025</f>
        <v>123290.57402912644</v>
      </c>
      <c r="L24" s="6">
        <f>capex!L24*0.025</f>
        <v>44694.174757281646</v>
      </c>
      <c r="M24" s="6">
        <f>capex!M24*0.025</f>
        <v>58599.375</v>
      </c>
      <c r="N24" s="6">
        <f t="shared" si="0"/>
        <v>74214.681232091694</v>
      </c>
      <c r="O24" s="6">
        <f t="shared" si="1"/>
        <v>56078.613037448107</v>
      </c>
    </row>
    <row r="25" spans="1:15">
      <c r="A25">
        <v>2046</v>
      </c>
      <c r="B25" s="6">
        <f>B$2*capex!B25/capex!B$2</f>
        <v>285702.26467920234</v>
      </c>
      <c r="C25" s="6">
        <f>C$2*capex!C25/capex!C$2</f>
        <v>74574.439469914039</v>
      </c>
      <c r="D25" s="6">
        <f>D$2*capex!D25/capex!D$2</f>
        <v>56651.459084604809</v>
      </c>
      <c r="E25" s="6">
        <f>capex!E25*0.025</f>
        <v>31556.645284327387</v>
      </c>
      <c r="F25" s="6">
        <f>capex!F25*0.025</f>
        <v>30100.485436893257</v>
      </c>
      <c r="G25" s="6">
        <f>G$2*capex!G25/capex!G$2</f>
        <v>14653.627760283616</v>
      </c>
      <c r="H25" s="6">
        <f>H$2*capex!H25/capex!H$2</f>
        <v>71994.424146036894</v>
      </c>
      <c r="I25" s="6">
        <f>capex!I25*0.025</f>
        <v>31556.645284327387</v>
      </c>
      <c r="J25" s="6">
        <f>capex!J25*0.025</f>
        <v>107991.63621905533</v>
      </c>
      <c r="K25" s="6">
        <f>capex!K25*0.025</f>
        <v>124549.99387135939</v>
      </c>
      <c r="L25" s="6">
        <f>capex!L25*0.025</f>
        <v>45150.728155339886</v>
      </c>
      <c r="M25" s="6">
        <f>capex!M25*0.025</f>
        <v>58883.4375</v>
      </c>
      <c r="N25" s="6">
        <f t="shared" si="0"/>
        <v>74574.439469914039</v>
      </c>
      <c r="O25" s="6">
        <f t="shared" si="1"/>
        <v>56651.459084604809</v>
      </c>
    </row>
    <row r="26" spans="1:15">
      <c r="A26">
        <v>2047</v>
      </c>
      <c r="B26" s="6">
        <f>B$2*capex!B26/capex!B$2</f>
        <v>291633.14575221209</v>
      </c>
      <c r="C26" s="6">
        <f>C$2*capex!C26/capex!C$2</f>
        <v>74934.197707736384</v>
      </c>
      <c r="D26" s="6">
        <f>D$2*capex!D26/capex!D$2</f>
        <v>57224.305131761517</v>
      </c>
      <c r="E26" s="6">
        <f>capex!E26*0.025</f>
        <v>31875.738557559001</v>
      </c>
      <c r="F26" s="6">
        <f>capex!F26*0.025</f>
        <v>30404.85436893208</v>
      </c>
      <c r="G26" s="6">
        <f>G$2*capex!G26/capex!G$2</f>
        <v>14433.823343879363</v>
      </c>
      <c r="H26" s="6">
        <f>H$2*capex!H26/capex!H$2</f>
        <v>70410.546814824076</v>
      </c>
      <c r="I26" s="6">
        <f>capex!I26*0.025</f>
        <v>31875.738557559001</v>
      </c>
      <c r="J26" s="6">
        <f>capex!J26*0.025</f>
        <v>105615.8202222361</v>
      </c>
      <c r="K26" s="6">
        <f>capex!K26*0.025</f>
        <v>125809.41371359237</v>
      </c>
      <c r="L26" s="6">
        <f>capex!L26*0.025</f>
        <v>45607.281553398119</v>
      </c>
      <c r="M26" s="6">
        <f>capex!M26*0.025</f>
        <v>59167.5</v>
      </c>
      <c r="N26" s="6">
        <f t="shared" si="0"/>
        <v>74934.197707736384</v>
      </c>
      <c r="O26" s="6">
        <f t="shared" si="1"/>
        <v>57224.305131761517</v>
      </c>
    </row>
    <row r="27" spans="1:15">
      <c r="A27">
        <v>2048</v>
      </c>
      <c r="B27" s="6">
        <f>B$2*capex!B27/capex!B$2</f>
        <v>297564.02682522015</v>
      </c>
      <c r="C27" s="6">
        <f>C$2*capex!C27/capex!C$2</f>
        <v>75293.955945558744</v>
      </c>
      <c r="D27" s="6">
        <f>D$2*capex!D27/capex!D$2</f>
        <v>57797.151178918226</v>
      </c>
      <c r="E27" s="6">
        <f>capex!E27*0.025</f>
        <v>32194.831830790612</v>
      </c>
      <c r="F27" s="6">
        <f>capex!F27*0.025</f>
        <v>30709.223300970905</v>
      </c>
      <c r="G27" s="6">
        <f>G$2*capex!G27/capex!G$2</f>
        <v>14217.315993721173</v>
      </c>
      <c r="H27" s="6">
        <f>H$2*capex!H27/capex!H$2</f>
        <v>68861.51478489794</v>
      </c>
      <c r="I27" s="6">
        <f>capex!I27*0.025</f>
        <v>32194.831830790612</v>
      </c>
      <c r="J27" s="6">
        <f>capex!J27*0.025</f>
        <v>103292.27217734691</v>
      </c>
      <c r="K27" s="6">
        <f>capex!K27*0.025</f>
        <v>127068.83355582535</v>
      </c>
      <c r="L27" s="6">
        <f>capex!L27*0.025</f>
        <v>46063.83495145636</v>
      </c>
      <c r="M27" s="6">
        <f>capex!M27*0.025</f>
        <v>59451.5625</v>
      </c>
      <c r="N27" s="6">
        <f t="shared" si="0"/>
        <v>75293.955945558744</v>
      </c>
      <c r="O27" s="6">
        <f t="shared" si="1"/>
        <v>57797.151178918226</v>
      </c>
    </row>
    <row r="28" spans="1:15">
      <c r="A28">
        <v>2049</v>
      </c>
      <c r="B28" s="6">
        <f>B$2*capex!B28/capex!B$2</f>
        <v>303494.90789822815</v>
      </c>
      <c r="C28" s="6">
        <f>C$2*capex!C28/capex!C$2</f>
        <v>75653.714183381089</v>
      </c>
      <c r="D28" s="6">
        <f>D$2*capex!D28/capex!D$2</f>
        <v>58369.997226074935</v>
      </c>
      <c r="E28" s="6">
        <f>capex!E28*0.025</f>
        <v>32513.925104022226</v>
      </c>
      <c r="F28" s="6">
        <f>capex!F28*0.025</f>
        <v>31013.592233009731</v>
      </c>
      <c r="G28" s="6">
        <f>G$2*capex!G28/capex!G$2</f>
        <v>14004.056253815355</v>
      </c>
      <c r="H28" s="6">
        <f>H$2*capex!H28/capex!H$2</f>
        <v>67346.561459630189</v>
      </c>
      <c r="I28" s="6">
        <f>capex!I28*0.025</f>
        <v>32513.925104022226</v>
      </c>
      <c r="J28" s="6">
        <f>capex!J28*0.025</f>
        <v>101019.84218944528</v>
      </c>
      <c r="K28" s="6">
        <f>capex!K28*0.025</f>
        <v>128328.25339805831</v>
      </c>
      <c r="L28" s="6">
        <f>capex!L28*0.025</f>
        <v>46520.3883495146</v>
      </c>
      <c r="M28" s="6">
        <f>capex!M28*0.025</f>
        <v>59735.625</v>
      </c>
      <c r="N28" s="6">
        <f t="shared" si="0"/>
        <v>75653.714183381089</v>
      </c>
      <c r="O28" s="6">
        <f t="shared" si="1"/>
        <v>58369.997226074935</v>
      </c>
    </row>
    <row r="29" spans="1:15">
      <c r="A29">
        <v>2050</v>
      </c>
      <c r="B29" s="6">
        <f>B$2*capex!B29/capex!B$2</f>
        <v>309425.7889712379</v>
      </c>
      <c r="C29" s="6">
        <f>C$2*capex!C29/capex!C$2</f>
        <v>76013.472421203434</v>
      </c>
      <c r="D29" s="6">
        <f>D$2*capex!D29/capex!D$2</f>
        <v>58942.843273231643</v>
      </c>
      <c r="E29" s="6">
        <f>capex!E29*0.025</f>
        <v>32833.018377253837</v>
      </c>
      <c r="F29" s="6">
        <f>capex!F29*0.025</f>
        <v>31317.961165048557</v>
      </c>
      <c r="G29" s="6">
        <f>G$2*capex!G29/capex!G$2</f>
        <v>13793.995410008123</v>
      </c>
      <c r="H29" s="6">
        <f>H$2*capex!H29/capex!H$2</f>
        <v>65864.937107518315</v>
      </c>
      <c r="I29" s="6">
        <f>capex!I29*0.025</f>
        <v>32833.018377253837</v>
      </c>
      <c r="J29" s="6">
        <f>capex!J29*0.025</f>
        <v>98797.405661277473</v>
      </c>
      <c r="K29" s="6">
        <f>capex!K29*0.025</f>
        <v>129587.67324029129</v>
      </c>
      <c r="L29" s="6">
        <f>capex!L29*0.025</f>
        <v>46976.941747572833</v>
      </c>
      <c r="M29" s="6">
        <f>capex!M29*0.025</f>
        <v>60019.6875</v>
      </c>
      <c r="N29" s="6">
        <f t="shared" si="0"/>
        <v>76013.472421203434</v>
      </c>
      <c r="O29" s="6">
        <f t="shared" si="1"/>
        <v>58942.843273231643</v>
      </c>
    </row>
    <row r="30" spans="1:15">
      <c r="A30" t="s">
        <v>15</v>
      </c>
      <c r="B30" t="s">
        <v>24</v>
      </c>
    </row>
    <row r="31" spans="1:15">
      <c r="A31" t="s">
        <v>18</v>
      </c>
      <c r="B31" t="s">
        <v>73</v>
      </c>
      <c r="E31" s="21">
        <v>2.5000000000000001E-2</v>
      </c>
      <c r="F31" s="21">
        <v>2.5000000000000001E-2</v>
      </c>
      <c r="G31" s="21">
        <v>2.5000000000000001E-2</v>
      </c>
      <c r="H31" s="21">
        <v>2.5000000000000001E-2</v>
      </c>
      <c r="I31" s="21">
        <v>2.5000000000000001E-2</v>
      </c>
      <c r="J31" s="21">
        <v>2.5000000000000001E-2</v>
      </c>
      <c r="K31" s="21">
        <v>2.5000000000000001E-2</v>
      </c>
      <c r="L31" s="21">
        <v>2.5000000000000001E-2</v>
      </c>
      <c r="M31" s="21">
        <v>2.5000000000000001E-2</v>
      </c>
      <c r="N31" s="30" t="s">
        <v>116</v>
      </c>
      <c r="O31" s="30" t="s">
        <v>117</v>
      </c>
    </row>
    <row r="32" spans="1:15">
      <c r="A32" t="s">
        <v>18</v>
      </c>
      <c r="B32" t="s">
        <v>69</v>
      </c>
      <c r="C32" t="s">
        <v>69</v>
      </c>
      <c r="D32" t="s">
        <v>69</v>
      </c>
      <c r="E32" t="s">
        <v>75</v>
      </c>
      <c r="G32" t="s">
        <v>74</v>
      </c>
      <c r="H32" t="s">
        <v>74</v>
      </c>
      <c r="I32" t="s">
        <v>70</v>
      </c>
      <c r="K32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055-CDA1-4DB0-8C0C-EE0CADCAB2C0}">
  <dimension ref="A1:O33"/>
  <sheetViews>
    <sheetView workbookViewId="0">
      <selection activeCell="G24" sqref="G24"/>
    </sheetView>
  </sheetViews>
  <sheetFormatPr baseColWidth="10" defaultColWidth="8.83203125" defaultRowHeight="15"/>
  <cols>
    <col min="2" max="2" width="8.6640625" bestFit="1" customWidth="1"/>
    <col min="3" max="4" width="9.5" bestFit="1" customWidth="1"/>
  </cols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</row>
    <row r="2" spans="1:15">
      <c r="A2">
        <v>2023</v>
      </c>
      <c r="B2" s="3">
        <v>6.3706666666666685</v>
      </c>
      <c r="C2" s="3">
        <v>93.344633333333334</v>
      </c>
      <c r="D2" s="3">
        <v>180.01149999999998</v>
      </c>
      <c r="E2">
        <v>0</v>
      </c>
      <c r="F2" s="9">
        <v>0</v>
      </c>
      <c r="G2">
        <v>0</v>
      </c>
      <c r="H2">
        <v>0</v>
      </c>
      <c r="I2">
        <v>0</v>
      </c>
      <c r="J2">
        <v>0</v>
      </c>
      <c r="K2" s="9">
        <v>0</v>
      </c>
      <c r="L2" s="23">
        <f>D2</f>
        <v>180.01149999999998</v>
      </c>
      <c r="M2" s="23">
        <f>C2</f>
        <v>93.344633333333334</v>
      </c>
      <c r="N2" s="6">
        <f>altfuelcost!D2</f>
        <v>597.39239627968277</v>
      </c>
      <c r="O2" s="6">
        <f>altfuelcost!E2</f>
        <v>562.0608899297423</v>
      </c>
    </row>
    <row r="3" spans="1:15">
      <c r="A3">
        <v>2024</v>
      </c>
      <c r="B3" s="3">
        <v>6.4141980000000007</v>
      </c>
      <c r="C3" s="3">
        <v>85.483711999999997</v>
      </c>
      <c r="D3" s="3">
        <v>141.618584</v>
      </c>
      <c r="E3">
        <v>0</v>
      </c>
      <c r="F3" s="9">
        <v>0</v>
      </c>
      <c r="G3">
        <v>0</v>
      </c>
      <c r="H3">
        <v>0</v>
      </c>
      <c r="I3">
        <v>0</v>
      </c>
      <c r="J3">
        <v>0</v>
      </c>
      <c r="K3" s="9">
        <v>0</v>
      </c>
      <c r="L3" s="23">
        <f t="shared" ref="L3:L15" si="0">D3</f>
        <v>141.618584</v>
      </c>
      <c r="M3" s="23">
        <f t="shared" ref="M3:M15" si="1">C3</f>
        <v>85.483711999999997</v>
      </c>
      <c r="N3" s="6">
        <f>altfuelcost!D3</f>
        <v>551.06603831104167</v>
      </c>
      <c r="O3" s="6">
        <f>altfuelcost!E3</f>
        <v>449.64871194379384</v>
      </c>
    </row>
    <row r="4" spans="1:15">
      <c r="A4">
        <v>2025</v>
      </c>
      <c r="B4" s="3">
        <f>B3*1.032</f>
        <v>6.619452336000001</v>
      </c>
      <c r="C4" s="3">
        <f t="shared" ref="C4:D4" si="2">C3*1.032</f>
        <v>88.219190784000006</v>
      </c>
      <c r="D4" s="3">
        <f t="shared" si="2"/>
        <v>146.15037868799999</v>
      </c>
      <c r="E4">
        <v>0</v>
      </c>
      <c r="F4" s="9">
        <v>0</v>
      </c>
      <c r="G4">
        <v>0</v>
      </c>
      <c r="H4">
        <v>0</v>
      </c>
      <c r="I4">
        <v>0</v>
      </c>
      <c r="J4">
        <v>0</v>
      </c>
      <c r="K4" s="9">
        <v>0</v>
      </c>
      <c r="L4" s="23">
        <f t="shared" si="0"/>
        <v>146.15037868799999</v>
      </c>
      <c r="M4" s="23">
        <f t="shared" si="1"/>
        <v>88.219190784000006</v>
      </c>
      <c r="N4" s="6">
        <f>altfuelcost!D4</f>
        <v>504.73968034240056</v>
      </c>
      <c r="O4" s="6">
        <f>altfuelcost!E4</f>
        <v>337.23653395784538</v>
      </c>
    </row>
    <row r="5" spans="1:15">
      <c r="A5">
        <v>2026</v>
      </c>
      <c r="B5" s="3">
        <f t="shared" ref="B5:D19" si="3">B4*1.032</f>
        <v>6.8312748107520012</v>
      </c>
      <c r="C5" s="3">
        <f t="shared" ref="C5:C14" si="4">C4*1.032</f>
        <v>91.042204889088012</v>
      </c>
      <c r="D5" s="3">
        <f t="shared" ref="D5:D14" si="5">D4*1.032</f>
        <v>150.82719080601601</v>
      </c>
      <c r="E5">
        <v>0</v>
      </c>
      <c r="F5" s="9">
        <v>0</v>
      </c>
      <c r="G5">
        <v>0</v>
      </c>
      <c r="H5">
        <v>0</v>
      </c>
      <c r="I5">
        <v>0</v>
      </c>
      <c r="J5">
        <v>0</v>
      </c>
      <c r="K5" s="9">
        <v>0</v>
      </c>
      <c r="L5" s="23">
        <f t="shared" si="0"/>
        <v>150.82719080601601</v>
      </c>
      <c r="M5" s="23">
        <f t="shared" si="1"/>
        <v>91.042204889088012</v>
      </c>
      <c r="N5" s="6">
        <f>altfuelcost!D5</f>
        <v>458.41332237375951</v>
      </c>
      <c r="O5" s="6">
        <f>altfuelcost!E5</f>
        <v>309.13348946135829</v>
      </c>
    </row>
    <row r="6" spans="1:15">
      <c r="A6">
        <v>2027</v>
      </c>
      <c r="B6" s="3">
        <f t="shared" si="3"/>
        <v>7.0498756046960658</v>
      </c>
      <c r="C6" s="3">
        <f t="shared" si="4"/>
        <v>93.955555445538835</v>
      </c>
      <c r="D6" s="3">
        <f t="shared" si="5"/>
        <v>155.65366091180852</v>
      </c>
      <c r="E6">
        <v>0</v>
      </c>
      <c r="F6" s="9">
        <v>0</v>
      </c>
      <c r="G6">
        <v>0</v>
      </c>
      <c r="H6">
        <v>0</v>
      </c>
      <c r="I6">
        <v>0</v>
      </c>
      <c r="J6">
        <v>0</v>
      </c>
      <c r="K6" s="9">
        <v>0</v>
      </c>
      <c r="L6" s="23">
        <f t="shared" si="0"/>
        <v>155.65366091180852</v>
      </c>
      <c r="M6" s="23">
        <f t="shared" si="1"/>
        <v>93.955555445538835</v>
      </c>
      <c r="N6" s="6">
        <f>altfuelcost!D6</f>
        <v>412.08696440511835</v>
      </c>
      <c r="O6" s="6">
        <f>altfuelcost!E6</f>
        <v>281.03044496487115</v>
      </c>
    </row>
    <row r="7" spans="1:15">
      <c r="A7">
        <v>2028</v>
      </c>
      <c r="B7" s="3">
        <f t="shared" si="3"/>
        <v>7.2754716240463404</v>
      </c>
      <c r="C7" s="3">
        <f t="shared" si="4"/>
        <v>96.962133219796087</v>
      </c>
      <c r="D7" s="3">
        <f t="shared" si="5"/>
        <v>160.6345780609864</v>
      </c>
      <c r="E7">
        <v>0</v>
      </c>
      <c r="F7" s="9">
        <v>0</v>
      </c>
      <c r="G7">
        <v>0</v>
      </c>
      <c r="H7">
        <v>0</v>
      </c>
      <c r="I7">
        <v>0</v>
      </c>
      <c r="J7">
        <v>0</v>
      </c>
      <c r="K7" s="9">
        <v>0</v>
      </c>
      <c r="L7" s="23">
        <f t="shared" si="0"/>
        <v>160.6345780609864</v>
      </c>
      <c r="M7" s="23">
        <f t="shared" si="1"/>
        <v>96.962133219796087</v>
      </c>
      <c r="N7" s="6">
        <f>altfuelcost!D7</f>
        <v>365.76060643647725</v>
      </c>
      <c r="O7" s="6">
        <f>altfuelcost!E7</f>
        <v>252.92740046838404</v>
      </c>
    </row>
    <row r="8" spans="1:15">
      <c r="A8">
        <v>2029</v>
      </c>
      <c r="B8" s="3">
        <f t="shared" si="3"/>
        <v>7.5082867160158235</v>
      </c>
      <c r="C8" s="3">
        <f t="shared" si="4"/>
        <v>100.06492148282956</v>
      </c>
      <c r="D8" s="3">
        <f t="shared" si="5"/>
        <v>165.77488455893797</v>
      </c>
      <c r="E8">
        <v>0</v>
      </c>
      <c r="F8" s="9">
        <v>0</v>
      </c>
      <c r="G8">
        <v>0</v>
      </c>
      <c r="H8">
        <v>0</v>
      </c>
      <c r="I8">
        <v>0</v>
      </c>
      <c r="J8">
        <v>0</v>
      </c>
      <c r="K8" s="9">
        <v>0</v>
      </c>
      <c r="L8" s="23">
        <f t="shared" si="0"/>
        <v>165.77488455893797</v>
      </c>
      <c r="M8" s="23">
        <f t="shared" si="1"/>
        <v>100.06492148282956</v>
      </c>
      <c r="N8" s="6">
        <f>altfuelcost!D8</f>
        <v>319.43424846783614</v>
      </c>
      <c r="O8" s="6">
        <f>altfuelcost!E8</f>
        <v>224.82435597189698</v>
      </c>
    </row>
    <row r="9" spans="1:15">
      <c r="A9">
        <v>2030</v>
      </c>
      <c r="B9" s="3">
        <f t="shared" si="3"/>
        <v>7.7485518909283302</v>
      </c>
      <c r="C9" s="3">
        <f t="shared" si="4"/>
        <v>103.26699897028011</v>
      </c>
      <c r="D9" s="3">
        <f t="shared" si="5"/>
        <v>171.07968086482398</v>
      </c>
      <c r="E9">
        <v>0</v>
      </c>
      <c r="F9" s="9">
        <v>0</v>
      </c>
      <c r="G9">
        <v>0</v>
      </c>
      <c r="H9">
        <v>0</v>
      </c>
      <c r="I9">
        <v>0</v>
      </c>
      <c r="J9">
        <v>0</v>
      </c>
      <c r="K9" s="9">
        <v>0</v>
      </c>
      <c r="L9" s="23">
        <f t="shared" si="0"/>
        <v>171.07968086482398</v>
      </c>
      <c r="M9" s="23">
        <f t="shared" si="1"/>
        <v>103.26699897028011</v>
      </c>
      <c r="N9" s="6">
        <f>altfuelcost!D9</f>
        <v>273.10789049919498</v>
      </c>
      <c r="O9" s="6">
        <f>altfuelcost!E9</f>
        <v>196.72131147540986</v>
      </c>
    </row>
    <row r="10" spans="1:15">
      <c r="A10">
        <v>2031</v>
      </c>
      <c r="B10" s="3">
        <f t="shared" si="3"/>
        <v>7.9965055514380365</v>
      </c>
      <c r="C10" s="3">
        <f t="shared" si="4"/>
        <v>106.57154293732908</v>
      </c>
      <c r="D10" s="3">
        <f t="shared" si="5"/>
        <v>176.55423065249835</v>
      </c>
      <c r="E10">
        <v>0</v>
      </c>
      <c r="F10" s="9">
        <v>0</v>
      </c>
      <c r="G10">
        <v>0</v>
      </c>
      <c r="H10">
        <v>0</v>
      </c>
      <c r="I10">
        <v>0</v>
      </c>
      <c r="J10">
        <v>0</v>
      </c>
      <c r="K10" s="9">
        <v>0</v>
      </c>
      <c r="L10" s="23">
        <f t="shared" si="0"/>
        <v>176.55423065249835</v>
      </c>
      <c r="M10" s="23">
        <f t="shared" si="1"/>
        <v>106.57154293732908</v>
      </c>
      <c r="N10" s="6">
        <f>altfuelcost!D10</f>
        <v>266.28019323671509</v>
      </c>
      <c r="O10" s="6">
        <f>altfuelcost!E10</f>
        <v>191.80327868852461</v>
      </c>
    </row>
    <row r="11" spans="1:15">
      <c r="A11">
        <v>2032</v>
      </c>
      <c r="B11" s="3">
        <f t="shared" si="3"/>
        <v>8.2523937290840532</v>
      </c>
      <c r="C11" s="3">
        <f t="shared" si="4"/>
        <v>109.98183231132361</v>
      </c>
      <c r="D11" s="3">
        <f t="shared" si="5"/>
        <v>182.20396603337829</v>
      </c>
      <c r="E11">
        <v>0</v>
      </c>
      <c r="F11" s="9">
        <v>0</v>
      </c>
      <c r="G11">
        <v>0</v>
      </c>
      <c r="H11">
        <v>0</v>
      </c>
      <c r="I11">
        <v>0</v>
      </c>
      <c r="J11">
        <v>0</v>
      </c>
      <c r="K11" s="9">
        <v>0</v>
      </c>
      <c r="L11" s="23">
        <f t="shared" si="0"/>
        <v>182.20396603337829</v>
      </c>
      <c r="M11" s="23">
        <f t="shared" si="1"/>
        <v>109.98183231132361</v>
      </c>
      <c r="N11" s="6">
        <f>altfuelcost!D11</f>
        <v>259.45249597423515</v>
      </c>
      <c r="O11" s="6">
        <f>altfuelcost!E11</f>
        <v>186.88524590163937</v>
      </c>
    </row>
    <row r="12" spans="1:15">
      <c r="A12">
        <v>2033</v>
      </c>
      <c r="B12" s="3">
        <f t="shared" si="3"/>
        <v>8.5164703284147425</v>
      </c>
      <c r="C12" s="3">
        <f t="shared" si="4"/>
        <v>113.50125094528597</v>
      </c>
      <c r="D12" s="3">
        <f t="shared" si="5"/>
        <v>188.03449294644639</v>
      </c>
      <c r="E12">
        <v>0</v>
      </c>
      <c r="F12" s="9">
        <v>0</v>
      </c>
      <c r="G12">
        <v>0</v>
      </c>
      <c r="H12">
        <v>0</v>
      </c>
      <c r="I12">
        <v>0</v>
      </c>
      <c r="J12">
        <v>0</v>
      </c>
      <c r="K12" s="9">
        <v>0</v>
      </c>
      <c r="L12" s="23">
        <f t="shared" si="0"/>
        <v>188.03449294644639</v>
      </c>
      <c r="M12" s="23">
        <f t="shared" si="1"/>
        <v>113.50125094528597</v>
      </c>
      <c r="N12" s="6">
        <f>altfuelcost!D12</f>
        <v>252.62479871175532</v>
      </c>
      <c r="O12" s="6">
        <f>altfuelcost!E12</f>
        <v>181.96721311475414</v>
      </c>
    </row>
    <row r="13" spans="1:15">
      <c r="A13">
        <v>2034</v>
      </c>
      <c r="B13" s="3">
        <f t="shared" si="3"/>
        <v>8.7889973789240141</v>
      </c>
      <c r="C13" s="3">
        <f t="shared" si="4"/>
        <v>117.13329097553513</v>
      </c>
      <c r="D13" s="3">
        <f t="shared" si="5"/>
        <v>194.05159672073268</v>
      </c>
      <c r="E13">
        <v>0</v>
      </c>
      <c r="F13" s="9">
        <v>0</v>
      </c>
      <c r="G13">
        <v>0</v>
      </c>
      <c r="H13">
        <v>0</v>
      </c>
      <c r="I13">
        <v>0</v>
      </c>
      <c r="J13">
        <v>0</v>
      </c>
      <c r="K13" s="9">
        <v>0</v>
      </c>
      <c r="L13" s="23">
        <f t="shared" si="0"/>
        <v>194.05159672073268</v>
      </c>
      <c r="M13" s="23">
        <f t="shared" si="1"/>
        <v>117.13329097553513</v>
      </c>
      <c r="N13" s="6">
        <f>altfuelcost!D13</f>
        <v>245.79710144927549</v>
      </c>
      <c r="O13" s="6">
        <f>altfuelcost!E13</f>
        <v>177.0491803278689</v>
      </c>
    </row>
    <row r="14" spans="1:15">
      <c r="A14">
        <v>2035</v>
      </c>
      <c r="B14" s="3">
        <f t="shared" si="3"/>
        <v>9.0702452950495829</v>
      </c>
      <c r="C14" s="3">
        <f t="shared" si="4"/>
        <v>120.88155628675226</v>
      </c>
      <c r="D14" s="3">
        <f t="shared" si="5"/>
        <v>200.26124781579614</v>
      </c>
      <c r="E14">
        <v>0</v>
      </c>
      <c r="F14" s="9">
        <v>0</v>
      </c>
      <c r="G14">
        <v>0</v>
      </c>
      <c r="H14">
        <v>0</v>
      </c>
      <c r="I14">
        <v>0</v>
      </c>
      <c r="J14">
        <v>0</v>
      </c>
      <c r="K14" s="9">
        <v>0</v>
      </c>
      <c r="L14" s="23">
        <f t="shared" si="0"/>
        <v>200.26124781579614</v>
      </c>
      <c r="M14" s="23">
        <f t="shared" si="1"/>
        <v>120.88155628675226</v>
      </c>
      <c r="N14" s="6">
        <f>altfuelcost!D14</f>
        <v>238.9694041867956</v>
      </c>
      <c r="O14" s="6">
        <f>altfuelcost!E14</f>
        <v>172.13114754098368</v>
      </c>
    </row>
    <row r="15" spans="1:15">
      <c r="A15">
        <v>2036</v>
      </c>
      <c r="B15" s="3">
        <f t="shared" si="3"/>
        <v>9.3604931444911692</v>
      </c>
      <c r="C15" s="3">
        <f t="shared" si="3"/>
        <v>124.74976608792834</v>
      </c>
      <c r="D15" s="3">
        <f t="shared" si="3"/>
        <v>206.66960774590163</v>
      </c>
      <c r="E15">
        <v>0</v>
      </c>
      <c r="F15" s="9">
        <v>0</v>
      </c>
      <c r="G15">
        <v>0</v>
      </c>
      <c r="H15">
        <v>0</v>
      </c>
      <c r="I15">
        <v>0</v>
      </c>
      <c r="J15">
        <v>0</v>
      </c>
      <c r="K15" s="9">
        <v>0</v>
      </c>
      <c r="L15" s="23">
        <f t="shared" si="0"/>
        <v>206.66960774590163</v>
      </c>
      <c r="M15" s="23">
        <f t="shared" si="1"/>
        <v>124.74976608792834</v>
      </c>
      <c r="N15" s="6">
        <f>altfuelcost!D15</f>
        <v>232.1417069243156</v>
      </c>
      <c r="O15" s="6">
        <f>altfuelcost!E15</f>
        <v>167.2131147540984</v>
      </c>
    </row>
    <row r="16" spans="1:15">
      <c r="A16">
        <v>2037</v>
      </c>
      <c r="B16" s="3">
        <f t="shared" si="3"/>
        <v>9.6600289251148865</v>
      </c>
      <c r="C16" s="3">
        <f t="shared" si="3"/>
        <v>128.74175860274204</v>
      </c>
      <c r="D16" s="3">
        <f t="shared" si="3"/>
        <v>213.28303519377047</v>
      </c>
      <c r="E16">
        <v>0</v>
      </c>
      <c r="F16" s="9">
        <v>0</v>
      </c>
      <c r="G16">
        <v>0</v>
      </c>
      <c r="H16">
        <v>0</v>
      </c>
      <c r="I16">
        <v>0</v>
      </c>
      <c r="J16">
        <v>0</v>
      </c>
      <c r="K16" s="9">
        <v>0</v>
      </c>
      <c r="L16" s="23">
        <f t="shared" ref="L16:L19" si="6">D16</f>
        <v>213.28303519377047</v>
      </c>
      <c r="M16" s="23">
        <f t="shared" ref="M16:M19" si="7">C16</f>
        <v>128.74175860274204</v>
      </c>
      <c r="N16" s="6">
        <f>altfuelcost!D16</f>
        <v>225.3140096618358</v>
      </c>
      <c r="O16" s="6">
        <f>altfuelcost!E16</f>
        <v>162.29508196721309</v>
      </c>
    </row>
    <row r="17" spans="1:15">
      <c r="A17">
        <v>2038</v>
      </c>
      <c r="B17" s="3">
        <f t="shared" si="3"/>
        <v>9.9691498507185639</v>
      </c>
      <c r="C17" s="3">
        <f t="shared" si="3"/>
        <v>132.86149487802979</v>
      </c>
      <c r="D17" s="3">
        <f t="shared" si="3"/>
        <v>220.10809231997112</v>
      </c>
      <c r="E17">
        <v>0</v>
      </c>
      <c r="F17" s="9">
        <v>0</v>
      </c>
      <c r="G17">
        <v>0</v>
      </c>
      <c r="H17">
        <v>0</v>
      </c>
      <c r="I17">
        <v>0</v>
      </c>
      <c r="J17">
        <v>0</v>
      </c>
      <c r="K17" s="9">
        <v>0</v>
      </c>
      <c r="L17" s="23">
        <f t="shared" si="6"/>
        <v>220.10809231997112</v>
      </c>
      <c r="M17" s="23">
        <f t="shared" si="7"/>
        <v>132.86149487802979</v>
      </c>
      <c r="N17" s="6">
        <f>altfuelcost!D17</f>
        <v>218.48631239935594</v>
      </c>
      <c r="O17" s="6">
        <f>altfuelcost!E17</f>
        <v>157.37704918032787</v>
      </c>
    </row>
    <row r="18" spans="1:15">
      <c r="A18">
        <v>2039</v>
      </c>
      <c r="B18" s="3">
        <f t="shared" si="3"/>
        <v>10.288162645941558</v>
      </c>
      <c r="C18" s="3">
        <f t="shared" si="3"/>
        <v>137.11306271412676</v>
      </c>
      <c r="D18" s="3">
        <f t="shared" si="3"/>
        <v>227.15155127421019</v>
      </c>
      <c r="E18">
        <v>0</v>
      </c>
      <c r="F18" s="9">
        <v>0</v>
      </c>
      <c r="G18">
        <v>0</v>
      </c>
      <c r="H18">
        <v>0</v>
      </c>
      <c r="I18">
        <v>0</v>
      </c>
      <c r="J18">
        <v>0</v>
      </c>
      <c r="K18" s="9">
        <v>0</v>
      </c>
      <c r="L18" s="23">
        <f t="shared" si="6"/>
        <v>227.15155127421019</v>
      </c>
      <c r="M18" s="23">
        <f t="shared" si="7"/>
        <v>137.11306271412676</v>
      </c>
      <c r="N18" s="6">
        <f>altfuelcost!D18</f>
        <v>211.65861513687608</v>
      </c>
      <c r="O18" s="6">
        <f>altfuelcost!E18</f>
        <v>152.45901639344262</v>
      </c>
    </row>
    <row r="19" spans="1:15">
      <c r="A19">
        <v>2040</v>
      </c>
      <c r="B19" s="3">
        <f t="shared" si="3"/>
        <v>10.617383850611688</v>
      </c>
      <c r="C19" s="3">
        <f t="shared" si="3"/>
        <v>141.50068072097881</v>
      </c>
      <c r="D19" s="3">
        <f t="shared" si="3"/>
        <v>234.42040091498492</v>
      </c>
      <c r="E19">
        <v>0</v>
      </c>
      <c r="F19" s="9">
        <v>0</v>
      </c>
      <c r="G19">
        <v>0</v>
      </c>
      <c r="H19">
        <v>0</v>
      </c>
      <c r="I19">
        <v>0</v>
      </c>
      <c r="J19">
        <v>0</v>
      </c>
      <c r="K19" s="9">
        <v>0</v>
      </c>
      <c r="L19" s="23">
        <f t="shared" si="6"/>
        <v>234.42040091498492</v>
      </c>
      <c r="M19" s="23">
        <f t="shared" si="7"/>
        <v>141.50068072097881</v>
      </c>
      <c r="N19" s="6">
        <f>altfuelcost!D19</f>
        <v>204.83091787439614</v>
      </c>
      <c r="O19" s="6">
        <f>altfuelcost!E19</f>
        <v>147.54098360655738</v>
      </c>
    </row>
    <row r="20" spans="1:15">
      <c r="A20">
        <v>2041</v>
      </c>
      <c r="B20" s="3">
        <f>B19*1.012</f>
        <v>10.744792456819029</v>
      </c>
      <c r="C20" s="3">
        <f t="shared" ref="C20:M20" si="8">C19*1.012</f>
        <v>143.19868888963055</v>
      </c>
      <c r="D20" s="3">
        <f t="shared" si="8"/>
        <v>237.23344572596474</v>
      </c>
      <c r="E20">
        <v>0</v>
      </c>
      <c r="F20" s="9">
        <v>0</v>
      </c>
      <c r="G20">
        <v>0</v>
      </c>
      <c r="H20">
        <v>0</v>
      </c>
      <c r="I20">
        <v>0</v>
      </c>
      <c r="J20">
        <v>0</v>
      </c>
      <c r="K20" s="9">
        <v>0</v>
      </c>
      <c r="L20" s="3">
        <f t="shared" si="8"/>
        <v>237.23344572596474</v>
      </c>
      <c r="M20" s="3">
        <f t="shared" si="8"/>
        <v>143.19868888963055</v>
      </c>
      <c r="N20" s="6">
        <f>altfuelcost!D20</f>
        <v>201.41706924315622</v>
      </c>
      <c r="O20" s="6">
        <f>altfuelcost!E20</f>
        <v>145.08196721311472</v>
      </c>
    </row>
    <row r="21" spans="1:15">
      <c r="A21">
        <v>2042</v>
      </c>
      <c r="B21" s="3">
        <f t="shared" ref="B21:B29" si="9">B20*1.012</f>
        <v>10.873729966300857</v>
      </c>
      <c r="C21" s="3">
        <f t="shared" ref="C21:C29" si="10">C20*1.012</f>
        <v>144.91707315630612</v>
      </c>
      <c r="D21" s="3">
        <f t="shared" ref="D21:D29" si="11">D20*1.012</f>
        <v>240.08024707467632</v>
      </c>
      <c r="E21">
        <v>0</v>
      </c>
      <c r="F21" s="9">
        <v>0</v>
      </c>
      <c r="G21">
        <v>0</v>
      </c>
      <c r="H21">
        <v>0</v>
      </c>
      <c r="I21">
        <v>0</v>
      </c>
      <c r="J21">
        <v>0</v>
      </c>
      <c r="K21" s="9">
        <v>0</v>
      </c>
      <c r="L21" s="3">
        <f t="shared" ref="L21:L29" si="12">L20*1.012</f>
        <v>240.08024707467632</v>
      </c>
      <c r="M21" s="3">
        <f t="shared" ref="M21:M29" si="13">M20*1.012</f>
        <v>144.91707315630612</v>
      </c>
      <c r="N21" s="6">
        <f>altfuelcost!D21</f>
        <v>198.00322061191628</v>
      </c>
      <c r="O21" s="6">
        <f>altfuelcost!E21</f>
        <v>142.6229508196721</v>
      </c>
    </row>
    <row r="22" spans="1:15">
      <c r="A22">
        <v>2043</v>
      </c>
      <c r="B22" s="3">
        <f t="shared" si="9"/>
        <v>11.004214725896468</v>
      </c>
      <c r="C22" s="3">
        <f t="shared" si="10"/>
        <v>146.6560780341818</v>
      </c>
      <c r="D22" s="3">
        <f t="shared" si="11"/>
        <v>242.96121003957245</v>
      </c>
      <c r="E22">
        <v>0</v>
      </c>
      <c r="F22" s="9">
        <v>0</v>
      </c>
      <c r="G22">
        <v>0</v>
      </c>
      <c r="H22">
        <v>0</v>
      </c>
      <c r="I22">
        <v>0</v>
      </c>
      <c r="J22">
        <v>0</v>
      </c>
      <c r="K22" s="9">
        <v>0</v>
      </c>
      <c r="L22" s="3">
        <f t="shared" si="12"/>
        <v>242.96121003957245</v>
      </c>
      <c r="M22" s="3">
        <f t="shared" si="13"/>
        <v>146.6560780341818</v>
      </c>
      <c r="N22" s="6">
        <f>altfuelcost!D22</f>
        <v>194.58937198067636</v>
      </c>
      <c r="O22" s="6">
        <f>altfuelcost!E22</f>
        <v>140.1639344262295</v>
      </c>
    </row>
    <row r="23" spans="1:15">
      <c r="A23">
        <v>2044</v>
      </c>
      <c r="B23" s="3">
        <f t="shared" si="9"/>
        <v>11.136265302607224</v>
      </c>
      <c r="C23" s="3">
        <f t="shared" si="10"/>
        <v>148.41595097059198</v>
      </c>
      <c r="D23" s="3">
        <f t="shared" si="11"/>
        <v>245.87674456004731</v>
      </c>
      <c r="E23">
        <v>0</v>
      </c>
      <c r="F23" s="9">
        <v>0</v>
      </c>
      <c r="G23">
        <v>0</v>
      </c>
      <c r="H23">
        <v>0</v>
      </c>
      <c r="I23">
        <v>0</v>
      </c>
      <c r="J23">
        <v>0</v>
      </c>
      <c r="K23" s="9">
        <v>0</v>
      </c>
      <c r="L23" s="3">
        <f t="shared" si="12"/>
        <v>245.87674456004731</v>
      </c>
      <c r="M23" s="3">
        <f t="shared" si="13"/>
        <v>148.41595097059198</v>
      </c>
      <c r="N23" s="6">
        <f>altfuelcost!D23</f>
        <v>191.17552334943642</v>
      </c>
      <c r="O23" s="6">
        <f>altfuelcost!E23</f>
        <v>137.70491803278688</v>
      </c>
    </row>
    <row r="24" spans="1:15">
      <c r="A24">
        <v>2045</v>
      </c>
      <c r="B24" s="3">
        <f t="shared" si="9"/>
        <v>11.269900486238511</v>
      </c>
      <c r="C24" s="3">
        <f t="shared" si="10"/>
        <v>150.19694238223909</v>
      </c>
      <c r="D24" s="3">
        <f t="shared" si="11"/>
        <v>248.82726549476789</v>
      </c>
      <c r="E24">
        <v>0</v>
      </c>
      <c r="F24" s="9">
        <v>0</v>
      </c>
      <c r="G24">
        <v>0</v>
      </c>
      <c r="H24">
        <v>0</v>
      </c>
      <c r="I24">
        <v>0</v>
      </c>
      <c r="J24">
        <v>0</v>
      </c>
      <c r="K24" s="9">
        <v>0</v>
      </c>
      <c r="L24" s="3">
        <f t="shared" si="12"/>
        <v>248.82726549476789</v>
      </c>
      <c r="M24" s="3">
        <f t="shared" si="13"/>
        <v>150.19694238223909</v>
      </c>
      <c r="N24" s="6">
        <f>altfuelcost!D24</f>
        <v>187.7616747181965</v>
      </c>
      <c r="O24" s="6">
        <f>altfuelcost!E24</f>
        <v>135.24590163934425</v>
      </c>
    </row>
    <row r="25" spans="1:15">
      <c r="A25">
        <v>2046</v>
      </c>
      <c r="B25" s="3">
        <f t="shared" si="9"/>
        <v>11.405139292073374</v>
      </c>
      <c r="C25" s="3">
        <f t="shared" si="10"/>
        <v>151.99930569082596</v>
      </c>
      <c r="D25" s="3">
        <f t="shared" si="11"/>
        <v>251.8131926807051</v>
      </c>
      <c r="E25">
        <v>0</v>
      </c>
      <c r="F25" s="9">
        <v>0</v>
      </c>
      <c r="G25">
        <v>0</v>
      </c>
      <c r="H25">
        <v>0</v>
      </c>
      <c r="I25">
        <v>0</v>
      </c>
      <c r="J25">
        <v>0</v>
      </c>
      <c r="K25" s="9">
        <v>0</v>
      </c>
      <c r="L25" s="3">
        <f t="shared" si="12"/>
        <v>251.8131926807051</v>
      </c>
      <c r="M25" s="3">
        <f t="shared" si="13"/>
        <v>151.99930569082596</v>
      </c>
      <c r="N25" s="6">
        <f>altfuelcost!D25</f>
        <v>184.34782608695653</v>
      </c>
      <c r="O25" s="6">
        <f>altfuelcost!E25</f>
        <v>132.78688524590163</v>
      </c>
    </row>
    <row r="26" spans="1:15">
      <c r="A26">
        <v>2047</v>
      </c>
      <c r="B26" s="3">
        <f t="shared" si="9"/>
        <v>11.542000963578253</v>
      </c>
      <c r="C26" s="3">
        <f t="shared" si="10"/>
        <v>153.82329735911588</v>
      </c>
      <c r="D26" s="3">
        <f t="shared" si="11"/>
        <v>254.83495099287356</v>
      </c>
      <c r="E26">
        <v>0</v>
      </c>
      <c r="F26" s="9">
        <v>0</v>
      </c>
      <c r="G26">
        <v>0</v>
      </c>
      <c r="H26">
        <v>0</v>
      </c>
      <c r="I26">
        <v>0</v>
      </c>
      <c r="J26">
        <v>0</v>
      </c>
      <c r="K26" s="9">
        <v>0</v>
      </c>
      <c r="L26" s="3">
        <f t="shared" si="12"/>
        <v>254.83495099287356</v>
      </c>
      <c r="M26" s="3">
        <f t="shared" si="13"/>
        <v>153.82329735911588</v>
      </c>
      <c r="N26" s="6">
        <f>altfuelcost!D26</f>
        <v>180.93397745571662</v>
      </c>
      <c r="O26" s="6">
        <f>altfuelcost!E26</f>
        <v>130.32786885245903</v>
      </c>
    </row>
    <row r="27" spans="1:15">
      <c r="A27">
        <v>2048</v>
      </c>
      <c r="B27" s="3">
        <f t="shared" si="9"/>
        <v>11.680504975141192</v>
      </c>
      <c r="C27" s="3">
        <f t="shared" si="10"/>
        <v>155.66917692742527</v>
      </c>
      <c r="D27" s="3">
        <f t="shared" si="11"/>
        <v>257.89297040478806</v>
      </c>
      <c r="E27">
        <v>0</v>
      </c>
      <c r="F27" s="9">
        <v>0</v>
      </c>
      <c r="G27">
        <v>0</v>
      </c>
      <c r="H27">
        <v>0</v>
      </c>
      <c r="I27">
        <v>0</v>
      </c>
      <c r="J27">
        <v>0</v>
      </c>
      <c r="K27" s="9">
        <v>0</v>
      </c>
      <c r="L27" s="3">
        <f t="shared" si="12"/>
        <v>257.89297040478806</v>
      </c>
      <c r="M27" s="3">
        <f t="shared" si="13"/>
        <v>155.66917692742527</v>
      </c>
      <c r="N27" s="6">
        <f>altfuelcost!D27</f>
        <v>177.52012882447667</v>
      </c>
      <c r="O27" s="6">
        <f>altfuelcost!E27</f>
        <v>127.86885245901638</v>
      </c>
    </row>
    <row r="28" spans="1:15">
      <c r="A28">
        <v>2049</v>
      </c>
      <c r="B28" s="3">
        <f t="shared" si="9"/>
        <v>11.820671034842887</v>
      </c>
      <c r="C28" s="3">
        <f t="shared" si="10"/>
        <v>157.53720705055437</v>
      </c>
      <c r="D28" s="3">
        <f t="shared" si="11"/>
        <v>260.9876860496455</v>
      </c>
      <c r="E28">
        <v>0</v>
      </c>
      <c r="F28" s="9">
        <v>0</v>
      </c>
      <c r="G28">
        <v>0</v>
      </c>
      <c r="H28">
        <v>0</v>
      </c>
      <c r="I28">
        <v>0</v>
      </c>
      <c r="J28">
        <v>0</v>
      </c>
      <c r="K28" s="9">
        <v>0</v>
      </c>
      <c r="L28" s="3">
        <f t="shared" si="12"/>
        <v>260.9876860496455</v>
      </c>
      <c r="M28" s="3">
        <f t="shared" si="13"/>
        <v>157.53720705055437</v>
      </c>
      <c r="N28" s="6">
        <f>altfuelcost!D28</f>
        <v>174.10628019323676</v>
      </c>
      <c r="O28" s="6">
        <f>altfuelcost!E28</f>
        <v>125.40983606557376</v>
      </c>
    </row>
    <row r="29" spans="1:15">
      <c r="A29">
        <v>2050</v>
      </c>
      <c r="B29" s="3">
        <f t="shared" si="9"/>
        <v>11.962519087261002</v>
      </c>
      <c r="C29" s="3">
        <f t="shared" si="10"/>
        <v>159.42765353516103</v>
      </c>
      <c r="D29" s="3">
        <f t="shared" si="11"/>
        <v>264.11953828224125</v>
      </c>
      <c r="E29">
        <v>0</v>
      </c>
      <c r="F29" s="9">
        <v>0</v>
      </c>
      <c r="G29">
        <v>0</v>
      </c>
      <c r="H29">
        <v>0</v>
      </c>
      <c r="I29">
        <v>0</v>
      </c>
      <c r="J29">
        <v>0</v>
      </c>
      <c r="K29" s="9">
        <v>0</v>
      </c>
      <c r="L29" s="3">
        <f t="shared" si="12"/>
        <v>264.11953828224125</v>
      </c>
      <c r="M29" s="3">
        <f t="shared" si="13"/>
        <v>159.42765353516103</v>
      </c>
      <c r="N29" s="6">
        <f>altfuelcost!D29</f>
        <v>170.69243156199678</v>
      </c>
      <c r="O29" s="6">
        <f>altfuelcost!E29</f>
        <v>122.95081967213113</v>
      </c>
    </row>
    <row r="30" spans="1:15">
      <c r="A30" t="s">
        <v>15</v>
      </c>
      <c r="B30" t="s">
        <v>57</v>
      </c>
    </row>
    <row r="31" spans="1:15">
      <c r="A31" t="s">
        <v>18</v>
      </c>
      <c r="B31" t="s">
        <v>63</v>
      </c>
    </row>
    <row r="32" spans="1:15">
      <c r="A32" t="s">
        <v>18</v>
      </c>
      <c r="B32" t="s">
        <v>64</v>
      </c>
      <c r="L32" t="s">
        <v>88</v>
      </c>
      <c r="M32" t="s">
        <v>89</v>
      </c>
    </row>
    <row r="33" spans="1:2">
      <c r="A33" t="s">
        <v>18</v>
      </c>
      <c r="B33" t="s">
        <v>72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22E-479E-44B6-94C7-43FBC92888B1}">
  <dimension ref="A1:O30"/>
  <sheetViews>
    <sheetView workbookViewId="0">
      <selection activeCell="H2" sqref="H2"/>
    </sheetView>
  </sheetViews>
  <sheetFormatPr baseColWidth="10" defaultColWidth="8.83203125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</row>
    <row r="2" spans="1:15">
      <c r="A2">
        <v>2023</v>
      </c>
      <c r="B2">
        <f>$G2*0.1</f>
        <v>1410.3000000000002</v>
      </c>
      <c r="C2">
        <f>$G2*0.1</f>
        <v>1410.3000000000002</v>
      </c>
      <c r="D2">
        <f>$G2*0.1</f>
        <v>1410.3000000000002</v>
      </c>
      <c r="E2">
        <f>G2</f>
        <v>14103</v>
      </c>
      <c r="F2">
        <f>$G2*0.1</f>
        <v>1410.3000000000002</v>
      </c>
      <c r="G2">
        <v>14103</v>
      </c>
      <c r="H2">
        <v>5300</v>
      </c>
      <c r="I2">
        <f>$G2*0.2</f>
        <v>2820.6000000000004</v>
      </c>
      <c r="J2">
        <v>5300</v>
      </c>
      <c r="K2">
        <f>$G2*0.1</f>
        <v>1410.3000000000002</v>
      </c>
      <c r="L2">
        <f>$G2*0.1</f>
        <v>1410.3000000000002</v>
      </c>
      <c r="M2">
        <f>$G2*0.1</f>
        <v>1410.3000000000002</v>
      </c>
      <c r="N2" s="6">
        <f>C2</f>
        <v>1410.3000000000002</v>
      </c>
      <c r="O2" s="6">
        <f>D2</f>
        <v>1410.3000000000002</v>
      </c>
    </row>
    <row r="3" spans="1:15">
      <c r="A3">
        <v>2024</v>
      </c>
      <c r="B3">
        <f t="shared" ref="B3:D19" si="0">$G3*0.1</f>
        <v>1410.3000000000002</v>
      </c>
      <c r="C3">
        <f t="shared" ref="C3:D18" si="1">$G3*0.1</f>
        <v>1410.3000000000002</v>
      </c>
      <c r="D3">
        <f t="shared" si="1"/>
        <v>1410.3000000000002</v>
      </c>
      <c r="E3">
        <f t="shared" ref="E3:E29" si="2">G3</f>
        <v>14103</v>
      </c>
      <c r="F3">
        <f t="shared" ref="F3:F29" si="3">$G3*0.1</f>
        <v>1410.3000000000002</v>
      </c>
      <c r="G3">
        <v>14103</v>
      </c>
      <c r="H3">
        <v>5300</v>
      </c>
      <c r="I3">
        <f t="shared" ref="I3:I29" si="4">$G3*0.2</f>
        <v>2820.6000000000004</v>
      </c>
      <c r="J3">
        <v>5300</v>
      </c>
      <c r="K3">
        <f t="shared" ref="K3:M18" si="5">$G3*0.1</f>
        <v>1410.3000000000002</v>
      </c>
      <c r="L3">
        <f t="shared" si="5"/>
        <v>1410.3000000000002</v>
      </c>
      <c r="M3">
        <f t="shared" si="5"/>
        <v>1410.3000000000002</v>
      </c>
      <c r="N3" s="6">
        <f t="shared" ref="N3:O29" si="6">C3</f>
        <v>1410.3000000000002</v>
      </c>
      <c r="O3" s="6">
        <f t="shared" si="6"/>
        <v>1410.3000000000002</v>
      </c>
    </row>
    <row r="4" spans="1:15">
      <c r="A4">
        <v>2025</v>
      </c>
      <c r="B4">
        <f t="shared" si="0"/>
        <v>1410.3000000000002</v>
      </c>
      <c r="C4">
        <f t="shared" si="1"/>
        <v>1410.3000000000002</v>
      </c>
      <c r="D4">
        <f t="shared" si="1"/>
        <v>1410.3000000000002</v>
      </c>
      <c r="E4">
        <f t="shared" si="2"/>
        <v>14103</v>
      </c>
      <c r="F4">
        <f t="shared" si="3"/>
        <v>1410.3000000000002</v>
      </c>
      <c r="G4">
        <v>14103</v>
      </c>
      <c r="H4">
        <v>5300</v>
      </c>
      <c r="I4">
        <f t="shared" si="4"/>
        <v>2820.6000000000004</v>
      </c>
      <c r="J4">
        <v>5300</v>
      </c>
      <c r="K4">
        <f t="shared" si="5"/>
        <v>1410.3000000000002</v>
      </c>
      <c r="L4">
        <f t="shared" si="5"/>
        <v>1410.3000000000002</v>
      </c>
      <c r="M4">
        <f t="shared" si="5"/>
        <v>1410.3000000000002</v>
      </c>
      <c r="N4" s="6">
        <f t="shared" si="6"/>
        <v>1410.3000000000002</v>
      </c>
      <c r="O4" s="6">
        <f t="shared" si="6"/>
        <v>1410.3000000000002</v>
      </c>
    </row>
    <row r="5" spans="1:15">
      <c r="A5">
        <v>2026</v>
      </c>
      <c r="B5">
        <f t="shared" si="0"/>
        <v>1410.3000000000002</v>
      </c>
      <c r="C5">
        <f t="shared" si="1"/>
        <v>1410.3000000000002</v>
      </c>
      <c r="D5">
        <f t="shared" si="1"/>
        <v>1410.3000000000002</v>
      </c>
      <c r="E5">
        <f t="shared" si="2"/>
        <v>14103</v>
      </c>
      <c r="F5">
        <f t="shared" si="3"/>
        <v>1410.3000000000002</v>
      </c>
      <c r="G5">
        <v>14103</v>
      </c>
      <c r="H5">
        <v>5300</v>
      </c>
      <c r="I5">
        <f t="shared" si="4"/>
        <v>2820.6000000000004</v>
      </c>
      <c r="J5">
        <v>5300</v>
      </c>
      <c r="K5">
        <f t="shared" si="5"/>
        <v>1410.3000000000002</v>
      </c>
      <c r="L5">
        <f t="shared" si="5"/>
        <v>1410.3000000000002</v>
      </c>
      <c r="M5">
        <f t="shared" si="5"/>
        <v>1410.3000000000002</v>
      </c>
      <c r="N5" s="6">
        <f t="shared" si="6"/>
        <v>1410.3000000000002</v>
      </c>
      <c r="O5" s="6">
        <f t="shared" si="6"/>
        <v>1410.3000000000002</v>
      </c>
    </row>
    <row r="6" spans="1:15">
      <c r="A6">
        <v>2027</v>
      </c>
      <c r="B6">
        <f t="shared" si="0"/>
        <v>1410.3000000000002</v>
      </c>
      <c r="C6">
        <f t="shared" si="1"/>
        <v>1410.3000000000002</v>
      </c>
      <c r="D6">
        <f t="shared" si="1"/>
        <v>1410.3000000000002</v>
      </c>
      <c r="E6">
        <f t="shared" si="2"/>
        <v>14103</v>
      </c>
      <c r="F6">
        <f t="shared" si="3"/>
        <v>1410.3000000000002</v>
      </c>
      <c r="G6">
        <v>14103</v>
      </c>
      <c r="H6">
        <v>5300</v>
      </c>
      <c r="I6">
        <f t="shared" si="4"/>
        <v>2820.6000000000004</v>
      </c>
      <c r="J6">
        <v>5300</v>
      </c>
      <c r="K6">
        <f t="shared" si="5"/>
        <v>1410.3000000000002</v>
      </c>
      <c r="L6">
        <f t="shared" si="5"/>
        <v>1410.3000000000002</v>
      </c>
      <c r="M6">
        <f t="shared" si="5"/>
        <v>1410.3000000000002</v>
      </c>
      <c r="N6" s="6">
        <f t="shared" si="6"/>
        <v>1410.3000000000002</v>
      </c>
      <c r="O6" s="6">
        <f t="shared" si="6"/>
        <v>1410.3000000000002</v>
      </c>
    </row>
    <row r="7" spans="1:15">
      <c r="A7">
        <v>2028</v>
      </c>
      <c r="B7">
        <f t="shared" si="0"/>
        <v>1410.3000000000002</v>
      </c>
      <c r="C7">
        <f t="shared" si="1"/>
        <v>1410.3000000000002</v>
      </c>
      <c r="D7">
        <f t="shared" si="1"/>
        <v>1410.3000000000002</v>
      </c>
      <c r="E7">
        <f t="shared" si="2"/>
        <v>14103</v>
      </c>
      <c r="F7">
        <f t="shared" si="3"/>
        <v>1410.3000000000002</v>
      </c>
      <c r="G7">
        <v>14103</v>
      </c>
      <c r="H7">
        <v>5300</v>
      </c>
      <c r="I7">
        <f t="shared" si="4"/>
        <v>2820.6000000000004</v>
      </c>
      <c r="J7">
        <v>5300</v>
      </c>
      <c r="K7">
        <f t="shared" si="5"/>
        <v>1410.3000000000002</v>
      </c>
      <c r="L7">
        <f t="shared" si="5"/>
        <v>1410.3000000000002</v>
      </c>
      <c r="M7">
        <f t="shared" si="5"/>
        <v>1410.3000000000002</v>
      </c>
      <c r="N7" s="6">
        <f t="shared" si="6"/>
        <v>1410.3000000000002</v>
      </c>
      <c r="O7" s="6">
        <f t="shared" si="6"/>
        <v>1410.3000000000002</v>
      </c>
    </row>
    <row r="8" spans="1:15">
      <c r="A8">
        <v>2029</v>
      </c>
      <c r="B8">
        <f t="shared" si="0"/>
        <v>1410.3000000000002</v>
      </c>
      <c r="C8">
        <f t="shared" si="1"/>
        <v>1410.3000000000002</v>
      </c>
      <c r="D8">
        <f t="shared" si="1"/>
        <v>1410.3000000000002</v>
      </c>
      <c r="E8">
        <f t="shared" si="2"/>
        <v>14103</v>
      </c>
      <c r="F8">
        <f t="shared" si="3"/>
        <v>1410.3000000000002</v>
      </c>
      <c r="G8">
        <v>14103</v>
      </c>
      <c r="H8">
        <v>5300</v>
      </c>
      <c r="I8">
        <f t="shared" si="4"/>
        <v>2820.6000000000004</v>
      </c>
      <c r="J8">
        <v>5300</v>
      </c>
      <c r="K8">
        <f t="shared" si="5"/>
        <v>1410.3000000000002</v>
      </c>
      <c r="L8">
        <f t="shared" si="5"/>
        <v>1410.3000000000002</v>
      </c>
      <c r="M8">
        <f t="shared" si="5"/>
        <v>1410.3000000000002</v>
      </c>
      <c r="N8" s="6">
        <f t="shared" si="6"/>
        <v>1410.3000000000002</v>
      </c>
      <c r="O8" s="6">
        <f t="shared" si="6"/>
        <v>1410.3000000000002</v>
      </c>
    </row>
    <row r="9" spans="1:15">
      <c r="A9">
        <v>2030</v>
      </c>
      <c r="B9">
        <f t="shared" si="0"/>
        <v>1410.3000000000002</v>
      </c>
      <c r="C9">
        <f t="shared" si="1"/>
        <v>1410.3000000000002</v>
      </c>
      <c r="D9">
        <f t="shared" si="1"/>
        <v>1410.3000000000002</v>
      </c>
      <c r="E9">
        <f t="shared" si="2"/>
        <v>14103</v>
      </c>
      <c r="F9">
        <f t="shared" si="3"/>
        <v>1410.3000000000002</v>
      </c>
      <c r="G9">
        <v>14103</v>
      </c>
      <c r="H9">
        <v>5300</v>
      </c>
      <c r="I9">
        <f t="shared" si="4"/>
        <v>2820.6000000000004</v>
      </c>
      <c r="J9">
        <v>5300</v>
      </c>
      <c r="K9">
        <f t="shared" si="5"/>
        <v>1410.3000000000002</v>
      </c>
      <c r="L9">
        <f t="shared" si="5"/>
        <v>1410.3000000000002</v>
      </c>
      <c r="M9">
        <f t="shared" si="5"/>
        <v>1410.3000000000002</v>
      </c>
      <c r="N9" s="6">
        <f t="shared" si="6"/>
        <v>1410.3000000000002</v>
      </c>
      <c r="O9" s="6">
        <f t="shared" si="6"/>
        <v>1410.3000000000002</v>
      </c>
    </row>
    <row r="10" spans="1:15">
      <c r="A10">
        <v>2031</v>
      </c>
      <c r="B10">
        <f t="shared" si="0"/>
        <v>1410.3000000000002</v>
      </c>
      <c r="C10">
        <f t="shared" si="1"/>
        <v>1410.3000000000002</v>
      </c>
      <c r="D10">
        <f t="shared" si="1"/>
        <v>1410.3000000000002</v>
      </c>
      <c r="E10">
        <f t="shared" si="2"/>
        <v>14103</v>
      </c>
      <c r="F10">
        <f t="shared" si="3"/>
        <v>1410.3000000000002</v>
      </c>
      <c r="G10">
        <v>14103</v>
      </c>
      <c r="H10">
        <v>5300</v>
      </c>
      <c r="I10">
        <f t="shared" si="4"/>
        <v>2820.6000000000004</v>
      </c>
      <c r="J10">
        <v>5300</v>
      </c>
      <c r="K10">
        <f t="shared" si="5"/>
        <v>1410.3000000000002</v>
      </c>
      <c r="L10">
        <f t="shared" si="5"/>
        <v>1410.3000000000002</v>
      </c>
      <c r="M10">
        <f t="shared" si="5"/>
        <v>1410.3000000000002</v>
      </c>
      <c r="N10" s="6">
        <f t="shared" si="6"/>
        <v>1410.3000000000002</v>
      </c>
      <c r="O10" s="6">
        <f t="shared" si="6"/>
        <v>1410.3000000000002</v>
      </c>
    </row>
    <row r="11" spans="1:15">
      <c r="A11">
        <v>2032</v>
      </c>
      <c r="B11">
        <f t="shared" si="0"/>
        <v>1410.3000000000002</v>
      </c>
      <c r="C11">
        <f t="shared" si="1"/>
        <v>1410.3000000000002</v>
      </c>
      <c r="D11">
        <f t="shared" si="1"/>
        <v>1410.3000000000002</v>
      </c>
      <c r="E11">
        <f t="shared" si="2"/>
        <v>14103</v>
      </c>
      <c r="F11">
        <f t="shared" si="3"/>
        <v>1410.3000000000002</v>
      </c>
      <c r="G11">
        <v>14103</v>
      </c>
      <c r="H11">
        <v>5300</v>
      </c>
      <c r="I11">
        <f t="shared" si="4"/>
        <v>2820.6000000000004</v>
      </c>
      <c r="J11">
        <v>5300</v>
      </c>
      <c r="K11">
        <f t="shared" si="5"/>
        <v>1410.3000000000002</v>
      </c>
      <c r="L11">
        <f t="shared" si="5"/>
        <v>1410.3000000000002</v>
      </c>
      <c r="M11">
        <f t="shared" si="5"/>
        <v>1410.3000000000002</v>
      </c>
      <c r="N11" s="6">
        <f t="shared" si="6"/>
        <v>1410.3000000000002</v>
      </c>
      <c r="O11" s="6">
        <f t="shared" si="6"/>
        <v>1410.3000000000002</v>
      </c>
    </row>
    <row r="12" spans="1:15">
      <c r="A12">
        <v>2033</v>
      </c>
      <c r="B12">
        <f t="shared" si="0"/>
        <v>1410.3000000000002</v>
      </c>
      <c r="C12">
        <f t="shared" si="1"/>
        <v>1410.3000000000002</v>
      </c>
      <c r="D12">
        <f t="shared" si="1"/>
        <v>1410.3000000000002</v>
      </c>
      <c r="E12">
        <f t="shared" si="2"/>
        <v>14103</v>
      </c>
      <c r="F12">
        <f t="shared" si="3"/>
        <v>1410.3000000000002</v>
      </c>
      <c r="G12">
        <v>14103</v>
      </c>
      <c r="H12">
        <v>5300</v>
      </c>
      <c r="I12">
        <f t="shared" si="4"/>
        <v>2820.6000000000004</v>
      </c>
      <c r="J12">
        <v>5300</v>
      </c>
      <c r="K12">
        <f t="shared" si="5"/>
        <v>1410.3000000000002</v>
      </c>
      <c r="L12">
        <f t="shared" si="5"/>
        <v>1410.3000000000002</v>
      </c>
      <c r="M12">
        <f t="shared" si="5"/>
        <v>1410.3000000000002</v>
      </c>
      <c r="N12" s="6">
        <f t="shared" si="6"/>
        <v>1410.3000000000002</v>
      </c>
      <c r="O12" s="6">
        <f t="shared" si="6"/>
        <v>1410.3000000000002</v>
      </c>
    </row>
    <row r="13" spans="1:15">
      <c r="A13">
        <v>2034</v>
      </c>
      <c r="B13">
        <f t="shared" si="0"/>
        <v>1410.3000000000002</v>
      </c>
      <c r="C13">
        <f t="shared" si="1"/>
        <v>1410.3000000000002</v>
      </c>
      <c r="D13">
        <f t="shared" si="1"/>
        <v>1410.3000000000002</v>
      </c>
      <c r="E13">
        <f t="shared" si="2"/>
        <v>14103</v>
      </c>
      <c r="F13">
        <f t="shared" si="3"/>
        <v>1410.3000000000002</v>
      </c>
      <c r="G13">
        <v>14103</v>
      </c>
      <c r="H13">
        <v>5300</v>
      </c>
      <c r="I13">
        <f t="shared" si="4"/>
        <v>2820.6000000000004</v>
      </c>
      <c r="J13">
        <v>5300</v>
      </c>
      <c r="K13">
        <f t="shared" si="5"/>
        <v>1410.3000000000002</v>
      </c>
      <c r="L13">
        <f t="shared" si="5"/>
        <v>1410.3000000000002</v>
      </c>
      <c r="M13">
        <f t="shared" si="5"/>
        <v>1410.3000000000002</v>
      </c>
      <c r="N13" s="6">
        <f t="shared" si="6"/>
        <v>1410.3000000000002</v>
      </c>
      <c r="O13" s="6">
        <f t="shared" si="6"/>
        <v>1410.3000000000002</v>
      </c>
    </row>
    <row r="14" spans="1:15">
      <c r="A14">
        <v>2035</v>
      </c>
      <c r="B14">
        <f t="shared" si="0"/>
        <v>1410.3000000000002</v>
      </c>
      <c r="C14">
        <f t="shared" si="1"/>
        <v>1410.3000000000002</v>
      </c>
      <c r="D14">
        <f t="shared" si="1"/>
        <v>1410.3000000000002</v>
      </c>
      <c r="E14">
        <f t="shared" si="2"/>
        <v>14103</v>
      </c>
      <c r="F14">
        <f t="shared" si="3"/>
        <v>1410.3000000000002</v>
      </c>
      <c r="G14">
        <v>14103</v>
      </c>
      <c r="H14">
        <v>5300</v>
      </c>
      <c r="I14">
        <f t="shared" si="4"/>
        <v>2820.6000000000004</v>
      </c>
      <c r="J14">
        <v>5300</v>
      </c>
      <c r="K14">
        <f t="shared" si="5"/>
        <v>1410.3000000000002</v>
      </c>
      <c r="L14">
        <f t="shared" si="5"/>
        <v>1410.3000000000002</v>
      </c>
      <c r="M14">
        <f t="shared" si="5"/>
        <v>1410.3000000000002</v>
      </c>
      <c r="N14" s="6">
        <f t="shared" si="6"/>
        <v>1410.3000000000002</v>
      </c>
      <c r="O14" s="6">
        <f t="shared" si="6"/>
        <v>1410.3000000000002</v>
      </c>
    </row>
    <row r="15" spans="1:15">
      <c r="A15">
        <v>2036</v>
      </c>
      <c r="B15">
        <f t="shared" si="0"/>
        <v>1410.3000000000002</v>
      </c>
      <c r="C15">
        <f t="shared" si="1"/>
        <v>1410.3000000000002</v>
      </c>
      <c r="D15">
        <f t="shared" si="1"/>
        <v>1410.3000000000002</v>
      </c>
      <c r="E15">
        <f t="shared" si="2"/>
        <v>14103</v>
      </c>
      <c r="F15">
        <f t="shared" si="3"/>
        <v>1410.3000000000002</v>
      </c>
      <c r="G15">
        <v>14103</v>
      </c>
      <c r="H15">
        <v>5300</v>
      </c>
      <c r="I15">
        <f t="shared" si="4"/>
        <v>2820.6000000000004</v>
      </c>
      <c r="J15">
        <v>5300</v>
      </c>
      <c r="K15">
        <f t="shared" si="5"/>
        <v>1410.3000000000002</v>
      </c>
      <c r="L15">
        <f t="shared" si="5"/>
        <v>1410.3000000000002</v>
      </c>
      <c r="M15">
        <f t="shared" si="5"/>
        <v>1410.3000000000002</v>
      </c>
      <c r="N15" s="6">
        <f t="shared" si="6"/>
        <v>1410.3000000000002</v>
      </c>
      <c r="O15" s="6">
        <f t="shared" si="6"/>
        <v>1410.3000000000002</v>
      </c>
    </row>
    <row r="16" spans="1:15">
      <c r="A16">
        <v>2037</v>
      </c>
      <c r="B16">
        <f t="shared" si="0"/>
        <v>1410.3000000000002</v>
      </c>
      <c r="C16">
        <f t="shared" si="1"/>
        <v>1410.3000000000002</v>
      </c>
      <c r="D16">
        <f t="shared" si="1"/>
        <v>1410.3000000000002</v>
      </c>
      <c r="E16">
        <f t="shared" si="2"/>
        <v>14103</v>
      </c>
      <c r="F16">
        <f t="shared" si="3"/>
        <v>1410.3000000000002</v>
      </c>
      <c r="G16">
        <v>14103</v>
      </c>
      <c r="H16">
        <v>5300</v>
      </c>
      <c r="I16">
        <f t="shared" si="4"/>
        <v>2820.6000000000004</v>
      </c>
      <c r="J16">
        <v>5300</v>
      </c>
      <c r="K16">
        <f t="shared" si="5"/>
        <v>1410.3000000000002</v>
      </c>
      <c r="L16">
        <f t="shared" si="5"/>
        <v>1410.3000000000002</v>
      </c>
      <c r="M16">
        <f t="shared" si="5"/>
        <v>1410.3000000000002</v>
      </c>
      <c r="N16" s="6">
        <f t="shared" si="6"/>
        <v>1410.3000000000002</v>
      </c>
      <c r="O16" s="6">
        <f t="shared" si="6"/>
        <v>1410.3000000000002</v>
      </c>
    </row>
    <row r="17" spans="1:15">
      <c r="A17">
        <v>2038</v>
      </c>
      <c r="B17">
        <f t="shared" si="0"/>
        <v>1410.3000000000002</v>
      </c>
      <c r="C17">
        <f t="shared" si="1"/>
        <v>1410.3000000000002</v>
      </c>
      <c r="D17">
        <f t="shared" si="1"/>
        <v>1410.3000000000002</v>
      </c>
      <c r="E17">
        <f t="shared" si="2"/>
        <v>14103</v>
      </c>
      <c r="F17">
        <f t="shared" si="3"/>
        <v>1410.3000000000002</v>
      </c>
      <c r="G17">
        <v>14103</v>
      </c>
      <c r="H17">
        <v>5300</v>
      </c>
      <c r="I17">
        <f t="shared" si="4"/>
        <v>2820.6000000000004</v>
      </c>
      <c r="J17">
        <v>5300</v>
      </c>
      <c r="K17">
        <f t="shared" si="5"/>
        <v>1410.3000000000002</v>
      </c>
      <c r="L17">
        <f t="shared" si="5"/>
        <v>1410.3000000000002</v>
      </c>
      <c r="M17">
        <f t="shared" si="5"/>
        <v>1410.3000000000002</v>
      </c>
      <c r="N17" s="6">
        <f t="shared" si="6"/>
        <v>1410.3000000000002</v>
      </c>
      <c r="O17" s="6">
        <f t="shared" si="6"/>
        <v>1410.3000000000002</v>
      </c>
    </row>
    <row r="18" spans="1:15">
      <c r="A18">
        <v>2039</v>
      </c>
      <c r="B18">
        <f t="shared" si="0"/>
        <v>1410.3000000000002</v>
      </c>
      <c r="C18">
        <f t="shared" si="1"/>
        <v>1410.3000000000002</v>
      </c>
      <c r="D18">
        <f t="shared" si="1"/>
        <v>1410.3000000000002</v>
      </c>
      <c r="E18">
        <f t="shared" si="2"/>
        <v>14103</v>
      </c>
      <c r="F18">
        <f t="shared" si="3"/>
        <v>1410.3000000000002</v>
      </c>
      <c r="G18">
        <v>14103</v>
      </c>
      <c r="H18">
        <v>5300</v>
      </c>
      <c r="I18">
        <f t="shared" si="4"/>
        <v>2820.6000000000004</v>
      </c>
      <c r="J18">
        <v>5300</v>
      </c>
      <c r="K18">
        <f t="shared" si="5"/>
        <v>1410.3000000000002</v>
      </c>
      <c r="L18">
        <f t="shared" si="5"/>
        <v>1410.3000000000002</v>
      </c>
      <c r="M18">
        <f t="shared" si="5"/>
        <v>1410.3000000000002</v>
      </c>
      <c r="N18" s="6">
        <f t="shared" si="6"/>
        <v>1410.3000000000002</v>
      </c>
      <c r="O18" s="6">
        <f t="shared" si="6"/>
        <v>1410.3000000000002</v>
      </c>
    </row>
    <row r="19" spans="1:15">
      <c r="A19">
        <v>2040</v>
      </c>
      <c r="B19">
        <f t="shared" si="0"/>
        <v>1410.3000000000002</v>
      </c>
      <c r="C19">
        <f t="shared" si="0"/>
        <v>1410.3000000000002</v>
      </c>
      <c r="D19">
        <f t="shared" si="0"/>
        <v>1410.3000000000002</v>
      </c>
      <c r="E19">
        <f t="shared" si="2"/>
        <v>14103</v>
      </c>
      <c r="F19">
        <f t="shared" si="3"/>
        <v>1410.3000000000002</v>
      </c>
      <c r="G19">
        <v>14103</v>
      </c>
      <c r="H19">
        <v>5300</v>
      </c>
      <c r="I19">
        <f t="shared" si="4"/>
        <v>2820.6000000000004</v>
      </c>
      <c r="J19">
        <v>5300</v>
      </c>
      <c r="K19">
        <f t="shared" ref="K19:M29" si="7">$G19*0.1</f>
        <v>1410.3000000000002</v>
      </c>
      <c r="L19">
        <f t="shared" si="7"/>
        <v>1410.3000000000002</v>
      </c>
      <c r="M19">
        <f t="shared" si="7"/>
        <v>1410.3000000000002</v>
      </c>
      <c r="N19" s="6">
        <f t="shared" si="6"/>
        <v>1410.3000000000002</v>
      </c>
      <c r="O19" s="6">
        <f t="shared" si="6"/>
        <v>1410.3000000000002</v>
      </c>
    </row>
    <row r="20" spans="1:15">
      <c r="A20">
        <v>2041</v>
      </c>
      <c r="B20">
        <f t="shared" ref="B20:D29" si="8">$G20*0.1</f>
        <v>1410.3000000000002</v>
      </c>
      <c r="C20">
        <f t="shared" si="8"/>
        <v>1410.3000000000002</v>
      </c>
      <c r="D20">
        <f t="shared" si="8"/>
        <v>1410.3000000000002</v>
      </c>
      <c r="E20">
        <f t="shared" si="2"/>
        <v>14103</v>
      </c>
      <c r="F20">
        <f t="shared" si="3"/>
        <v>1410.3000000000002</v>
      </c>
      <c r="G20">
        <v>14103</v>
      </c>
      <c r="H20">
        <v>5300</v>
      </c>
      <c r="I20">
        <f t="shared" si="4"/>
        <v>2820.6000000000004</v>
      </c>
      <c r="J20">
        <v>5300</v>
      </c>
      <c r="K20">
        <f t="shared" si="7"/>
        <v>1410.3000000000002</v>
      </c>
      <c r="L20">
        <f t="shared" si="7"/>
        <v>1410.3000000000002</v>
      </c>
      <c r="M20">
        <f t="shared" si="7"/>
        <v>1410.3000000000002</v>
      </c>
      <c r="N20" s="6">
        <f t="shared" si="6"/>
        <v>1410.3000000000002</v>
      </c>
      <c r="O20" s="6">
        <f t="shared" si="6"/>
        <v>1410.3000000000002</v>
      </c>
    </row>
    <row r="21" spans="1:15">
      <c r="A21">
        <v>2042</v>
      </c>
      <c r="B21">
        <f t="shared" si="8"/>
        <v>1410.3000000000002</v>
      </c>
      <c r="C21">
        <f t="shared" si="8"/>
        <v>1410.3000000000002</v>
      </c>
      <c r="D21">
        <f t="shared" si="8"/>
        <v>1410.3000000000002</v>
      </c>
      <c r="E21">
        <f t="shared" si="2"/>
        <v>14103</v>
      </c>
      <c r="F21">
        <f t="shared" si="3"/>
        <v>1410.3000000000002</v>
      </c>
      <c r="G21">
        <v>14103</v>
      </c>
      <c r="H21">
        <v>5300</v>
      </c>
      <c r="I21">
        <f t="shared" si="4"/>
        <v>2820.6000000000004</v>
      </c>
      <c r="J21">
        <v>5300</v>
      </c>
      <c r="K21">
        <f t="shared" si="7"/>
        <v>1410.3000000000002</v>
      </c>
      <c r="L21">
        <f t="shared" si="7"/>
        <v>1410.3000000000002</v>
      </c>
      <c r="M21">
        <f t="shared" si="7"/>
        <v>1410.3000000000002</v>
      </c>
      <c r="N21" s="6">
        <f t="shared" si="6"/>
        <v>1410.3000000000002</v>
      </c>
      <c r="O21" s="6">
        <f t="shared" si="6"/>
        <v>1410.3000000000002</v>
      </c>
    </row>
    <row r="22" spans="1:15">
      <c r="A22">
        <v>2043</v>
      </c>
      <c r="B22">
        <f t="shared" si="8"/>
        <v>1410.3000000000002</v>
      </c>
      <c r="C22">
        <f t="shared" si="8"/>
        <v>1410.3000000000002</v>
      </c>
      <c r="D22">
        <f t="shared" si="8"/>
        <v>1410.3000000000002</v>
      </c>
      <c r="E22">
        <f t="shared" si="2"/>
        <v>14103</v>
      </c>
      <c r="F22">
        <f t="shared" si="3"/>
        <v>1410.3000000000002</v>
      </c>
      <c r="G22">
        <v>14103</v>
      </c>
      <c r="H22">
        <v>5300</v>
      </c>
      <c r="I22">
        <f t="shared" si="4"/>
        <v>2820.6000000000004</v>
      </c>
      <c r="J22">
        <v>5300</v>
      </c>
      <c r="K22">
        <f t="shared" si="7"/>
        <v>1410.3000000000002</v>
      </c>
      <c r="L22">
        <f t="shared" si="7"/>
        <v>1410.3000000000002</v>
      </c>
      <c r="M22">
        <f t="shared" si="7"/>
        <v>1410.3000000000002</v>
      </c>
      <c r="N22" s="6">
        <f t="shared" si="6"/>
        <v>1410.3000000000002</v>
      </c>
      <c r="O22" s="6">
        <f t="shared" si="6"/>
        <v>1410.3000000000002</v>
      </c>
    </row>
    <row r="23" spans="1:15">
      <c r="A23">
        <v>2044</v>
      </c>
      <c r="B23">
        <f t="shared" si="8"/>
        <v>1410.3000000000002</v>
      </c>
      <c r="C23">
        <f t="shared" si="8"/>
        <v>1410.3000000000002</v>
      </c>
      <c r="D23">
        <f t="shared" si="8"/>
        <v>1410.3000000000002</v>
      </c>
      <c r="E23">
        <f t="shared" si="2"/>
        <v>14103</v>
      </c>
      <c r="F23">
        <f t="shared" si="3"/>
        <v>1410.3000000000002</v>
      </c>
      <c r="G23">
        <v>14103</v>
      </c>
      <c r="H23">
        <v>5300</v>
      </c>
      <c r="I23">
        <f t="shared" si="4"/>
        <v>2820.6000000000004</v>
      </c>
      <c r="J23">
        <v>5300</v>
      </c>
      <c r="K23">
        <f t="shared" si="7"/>
        <v>1410.3000000000002</v>
      </c>
      <c r="L23">
        <f t="shared" si="7"/>
        <v>1410.3000000000002</v>
      </c>
      <c r="M23">
        <f t="shared" si="7"/>
        <v>1410.3000000000002</v>
      </c>
      <c r="N23" s="6">
        <f t="shared" si="6"/>
        <v>1410.3000000000002</v>
      </c>
      <c r="O23" s="6">
        <f t="shared" si="6"/>
        <v>1410.3000000000002</v>
      </c>
    </row>
    <row r="24" spans="1:15">
      <c r="A24">
        <v>2045</v>
      </c>
      <c r="B24">
        <f t="shared" si="8"/>
        <v>1410.3000000000002</v>
      </c>
      <c r="C24">
        <f t="shared" si="8"/>
        <v>1410.3000000000002</v>
      </c>
      <c r="D24">
        <f t="shared" si="8"/>
        <v>1410.3000000000002</v>
      </c>
      <c r="E24">
        <f t="shared" si="2"/>
        <v>14103</v>
      </c>
      <c r="F24">
        <f t="shared" si="3"/>
        <v>1410.3000000000002</v>
      </c>
      <c r="G24">
        <v>14103</v>
      </c>
      <c r="H24">
        <v>5300</v>
      </c>
      <c r="I24">
        <f t="shared" si="4"/>
        <v>2820.6000000000004</v>
      </c>
      <c r="J24">
        <v>5300</v>
      </c>
      <c r="K24">
        <f t="shared" si="7"/>
        <v>1410.3000000000002</v>
      </c>
      <c r="L24">
        <f t="shared" si="7"/>
        <v>1410.3000000000002</v>
      </c>
      <c r="M24">
        <f t="shared" si="7"/>
        <v>1410.3000000000002</v>
      </c>
      <c r="N24" s="6">
        <f t="shared" si="6"/>
        <v>1410.3000000000002</v>
      </c>
      <c r="O24" s="6">
        <f t="shared" si="6"/>
        <v>1410.3000000000002</v>
      </c>
    </row>
    <row r="25" spans="1:15">
      <c r="A25">
        <v>2046</v>
      </c>
      <c r="B25">
        <f t="shared" si="8"/>
        <v>1410.3000000000002</v>
      </c>
      <c r="C25">
        <f t="shared" si="8"/>
        <v>1410.3000000000002</v>
      </c>
      <c r="D25">
        <f t="shared" si="8"/>
        <v>1410.3000000000002</v>
      </c>
      <c r="E25">
        <f t="shared" si="2"/>
        <v>14103</v>
      </c>
      <c r="F25">
        <f t="shared" si="3"/>
        <v>1410.3000000000002</v>
      </c>
      <c r="G25">
        <v>14103</v>
      </c>
      <c r="H25">
        <v>5300</v>
      </c>
      <c r="I25">
        <f t="shared" si="4"/>
        <v>2820.6000000000004</v>
      </c>
      <c r="J25">
        <v>5300</v>
      </c>
      <c r="K25">
        <f t="shared" si="7"/>
        <v>1410.3000000000002</v>
      </c>
      <c r="L25">
        <f t="shared" si="7"/>
        <v>1410.3000000000002</v>
      </c>
      <c r="M25">
        <f t="shared" si="7"/>
        <v>1410.3000000000002</v>
      </c>
      <c r="N25" s="6">
        <f t="shared" si="6"/>
        <v>1410.3000000000002</v>
      </c>
      <c r="O25" s="6">
        <f t="shared" si="6"/>
        <v>1410.3000000000002</v>
      </c>
    </row>
    <row r="26" spans="1:15">
      <c r="A26">
        <v>2047</v>
      </c>
      <c r="B26">
        <f t="shared" si="8"/>
        <v>1410.3000000000002</v>
      </c>
      <c r="C26">
        <f t="shared" si="8"/>
        <v>1410.3000000000002</v>
      </c>
      <c r="D26">
        <f t="shared" si="8"/>
        <v>1410.3000000000002</v>
      </c>
      <c r="E26">
        <f t="shared" si="2"/>
        <v>14103</v>
      </c>
      <c r="F26">
        <f t="shared" si="3"/>
        <v>1410.3000000000002</v>
      </c>
      <c r="G26">
        <v>14103</v>
      </c>
      <c r="H26">
        <v>5300</v>
      </c>
      <c r="I26">
        <f t="shared" si="4"/>
        <v>2820.6000000000004</v>
      </c>
      <c r="J26">
        <v>5300</v>
      </c>
      <c r="K26">
        <f t="shared" si="7"/>
        <v>1410.3000000000002</v>
      </c>
      <c r="L26">
        <f t="shared" si="7"/>
        <v>1410.3000000000002</v>
      </c>
      <c r="M26">
        <f t="shared" si="7"/>
        <v>1410.3000000000002</v>
      </c>
      <c r="N26" s="6">
        <f t="shared" si="6"/>
        <v>1410.3000000000002</v>
      </c>
      <c r="O26" s="6">
        <f t="shared" si="6"/>
        <v>1410.3000000000002</v>
      </c>
    </row>
    <row r="27" spans="1:15">
      <c r="A27">
        <v>2048</v>
      </c>
      <c r="B27">
        <f t="shared" si="8"/>
        <v>1410.3000000000002</v>
      </c>
      <c r="C27">
        <f t="shared" si="8"/>
        <v>1410.3000000000002</v>
      </c>
      <c r="D27">
        <f t="shared" si="8"/>
        <v>1410.3000000000002</v>
      </c>
      <c r="E27">
        <f t="shared" si="2"/>
        <v>14103</v>
      </c>
      <c r="F27">
        <f t="shared" si="3"/>
        <v>1410.3000000000002</v>
      </c>
      <c r="G27">
        <v>14103</v>
      </c>
      <c r="H27">
        <v>5300</v>
      </c>
      <c r="I27">
        <f t="shared" si="4"/>
        <v>2820.6000000000004</v>
      </c>
      <c r="J27">
        <v>5300</v>
      </c>
      <c r="K27">
        <f t="shared" si="7"/>
        <v>1410.3000000000002</v>
      </c>
      <c r="L27">
        <f t="shared" si="7"/>
        <v>1410.3000000000002</v>
      </c>
      <c r="M27">
        <f t="shared" si="7"/>
        <v>1410.3000000000002</v>
      </c>
      <c r="N27" s="6">
        <f t="shared" si="6"/>
        <v>1410.3000000000002</v>
      </c>
      <c r="O27" s="6">
        <f t="shared" si="6"/>
        <v>1410.3000000000002</v>
      </c>
    </row>
    <row r="28" spans="1:15">
      <c r="A28">
        <v>2049</v>
      </c>
      <c r="B28">
        <f t="shared" si="8"/>
        <v>1410.3000000000002</v>
      </c>
      <c r="C28">
        <f t="shared" si="8"/>
        <v>1410.3000000000002</v>
      </c>
      <c r="D28">
        <f t="shared" si="8"/>
        <v>1410.3000000000002</v>
      </c>
      <c r="E28">
        <f t="shared" si="2"/>
        <v>14103</v>
      </c>
      <c r="F28">
        <f t="shared" si="3"/>
        <v>1410.3000000000002</v>
      </c>
      <c r="G28">
        <v>14103</v>
      </c>
      <c r="H28">
        <v>5300</v>
      </c>
      <c r="I28">
        <f t="shared" si="4"/>
        <v>2820.6000000000004</v>
      </c>
      <c r="J28">
        <v>5300</v>
      </c>
      <c r="K28">
        <f t="shared" si="7"/>
        <v>1410.3000000000002</v>
      </c>
      <c r="L28">
        <f t="shared" si="7"/>
        <v>1410.3000000000002</v>
      </c>
      <c r="M28">
        <f t="shared" si="7"/>
        <v>1410.3000000000002</v>
      </c>
      <c r="N28" s="6">
        <f t="shared" si="6"/>
        <v>1410.3000000000002</v>
      </c>
      <c r="O28" s="6">
        <f t="shared" si="6"/>
        <v>1410.3000000000002</v>
      </c>
    </row>
    <row r="29" spans="1:15">
      <c r="A29">
        <v>2050</v>
      </c>
      <c r="B29">
        <f t="shared" si="8"/>
        <v>1410.3000000000002</v>
      </c>
      <c r="C29">
        <f t="shared" si="8"/>
        <v>1410.3000000000002</v>
      </c>
      <c r="D29">
        <f t="shared" si="8"/>
        <v>1410.3000000000002</v>
      </c>
      <c r="E29">
        <f t="shared" si="2"/>
        <v>14103</v>
      </c>
      <c r="F29">
        <f t="shared" si="3"/>
        <v>1410.3000000000002</v>
      </c>
      <c r="G29">
        <v>14103</v>
      </c>
      <c r="H29">
        <v>5300</v>
      </c>
      <c r="I29">
        <f t="shared" si="4"/>
        <v>2820.6000000000004</v>
      </c>
      <c r="J29">
        <v>5300</v>
      </c>
      <c r="K29">
        <f t="shared" si="7"/>
        <v>1410.3000000000002</v>
      </c>
      <c r="L29">
        <f t="shared" si="7"/>
        <v>1410.3000000000002</v>
      </c>
      <c r="M29">
        <f t="shared" si="7"/>
        <v>1410.3000000000002</v>
      </c>
      <c r="N29" s="6">
        <f t="shared" si="6"/>
        <v>1410.3000000000002</v>
      </c>
      <c r="O29" s="6">
        <f t="shared" si="6"/>
        <v>1410.3000000000002</v>
      </c>
    </row>
    <row r="30" spans="1:15">
      <c r="A30" t="s">
        <v>15</v>
      </c>
      <c r="B30" t="s">
        <v>24</v>
      </c>
      <c r="G30" t="s">
        <v>31</v>
      </c>
      <c r="H30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1AE2-D817-40CB-B168-C270A598E724}">
  <dimension ref="A1:O30"/>
  <sheetViews>
    <sheetView workbookViewId="0">
      <selection activeCell="N1" sqref="N1:O29"/>
    </sheetView>
  </sheetViews>
  <sheetFormatPr baseColWidth="10" defaultColWidth="8.83203125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</row>
    <row r="2" spans="1:15">
      <c r="A2">
        <v>2023</v>
      </c>
      <c r="B2">
        <v>240</v>
      </c>
      <c r="C2">
        <v>135</v>
      </c>
      <c r="D2">
        <v>482</v>
      </c>
      <c r="E2">
        <v>0.14000000000000001</v>
      </c>
      <c r="F2">
        <v>194</v>
      </c>
      <c r="G2">
        <v>6.63</v>
      </c>
      <c r="H2">
        <v>1.84</v>
      </c>
      <c r="I2">
        <v>0.14000000000000001</v>
      </c>
      <c r="J2">
        <v>1.84</v>
      </c>
      <c r="K2">
        <v>0.08</v>
      </c>
      <c r="L2">
        <v>482</v>
      </c>
      <c r="M2">
        <v>135</v>
      </c>
      <c r="N2" s="6">
        <f>C2</f>
        <v>135</v>
      </c>
      <c r="O2" s="6">
        <f>D2</f>
        <v>482</v>
      </c>
    </row>
    <row r="3" spans="1:15">
      <c r="A3">
        <v>2024</v>
      </c>
      <c r="B3">
        <v>240</v>
      </c>
      <c r="C3">
        <v>135</v>
      </c>
      <c r="D3">
        <v>482</v>
      </c>
      <c r="E3">
        <v>0.14000000000000001</v>
      </c>
      <c r="F3">
        <v>194</v>
      </c>
      <c r="G3">
        <v>6.63</v>
      </c>
      <c r="H3">
        <v>1.84</v>
      </c>
      <c r="I3">
        <v>0.14000000000000001</v>
      </c>
      <c r="J3">
        <v>1.84</v>
      </c>
      <c r="K3">
        <v>0.08</v>
      </c>
      <c r="L3">
        <v>482</v>
      </c>
      <c r="M3">
        <v>135</v>
      </c>
      <c r="N3" s="6">
        <f t="shared" ref="N3:O29" si="0">C3</f>
        <v>135</v>
      </c>
      <c r="O3" s="6">
        <f t="shared" si="0"/>
        <v>482</v>
      </c>
    </row>
    <row r="4" spans="1:15">
      <c r="A4">
        <v>2025</v>
      </c>
      <c r="B4">
        <v>240</v>
      </c>
      <c r="C4">
        <v>135</v>
      </c>
      <c r="D4">
        <v>482</v>
      </c>
      <c r="E4">
        <v>0.14000000000000001</v>
      </c>
      <c r="F4">
        <v>194</v>
      </c>
      <c r="G4">
        <v>6.63</v>
      </c>
      <c r="H4">
        <v>1.84</v>
      </c>
      <c r="I4">
        <v>0.14000000000000001</v>
      </c>
      <c r="J4">
        <v>1.84</v>
      </c>
      <c r="K4">
        <v>0.08</v>
      </c>
      <c r="L4">
        <v>482</v>
      </c>
      <c r="M4">
        <v>135</v>
      </c>
      <c r="N4" s="6">
        <f t="shared" si="0"/>
        <v>135</v>
      </c>
      <c r="O4" s="6">
        <f t="shared" si="0"/>
        <v>482</v>
      </c>
    </row>
    <row r="5" spans="1:15">
      <c r="A5">
        <v>2026</v>
      </c>
      <c r="B5">
        <v>240</v>
      </c>
      <c r="C5">
        <v>135</v>
      </c>
      <c r="D5">
        <v>482</v>
      </c>
      <c r="E5">
        <v>0.14000000000000001</v>
      </c>
      <c r="F5">
        <v>194</v>
      </c>
      <c r="G5">
        <v>6.63</v>
      </c>
      <c r="H5">
        <v>1.84</v>
      </c>
      <c r="I5">
        <v>0.14000000000000001</v>
      </c>
      <c r="J5">
        <v>1.84</v>
      </c>
      <c r="K5">
        <v>0.08</v>
      </c>
      <c r="L5">
        <v>482</v>
      </c>
      <c r="M5">
        <v>135</v>
      </c>
      <c r="N5" s="6">
        <f t="shared" si="0"/>
        <v>135</v>
      </c>
      <c r="O5" s="6">
        <f t="shared" si="0"/>
        <v>482</v>
      </c>
    </row>
    <row r="6" spans="1:15">
      <c r="A6">
        <v>2027</v>
      </c>
      <c r="B6">
        <v>240</v>
      </c>
      <c r="C6">
        <v>135</v>
      </c>
      <c r="D6">
        <v>482</v>
      </c>
      <c r="E6">
        <v>0.14000000000000001</v>
      </c>
      <c r="F6">
        <v>194</v>
      </c>
      <c r="G6">
        <v>6.63</v>
      </c>
      <c r="H6">
        <v>1.84</v>
      </c>
      <c r="I6">
        <v>0.14000000000000001</v>
      </c>
      <c r="J6">
        <v>1.84</v>
      </c>
      <c r="K6">
        <v>0.08</v>
      </c>
      <c r="L6">
        <v>482</v>
      </c>
      <c r="M6">
        <v>135</v>
      </c>
      <c r="N6" s="6">
        <f t="shared" si="0"/>
        <v>135</v>
      </c>
      <c r="O6" s="6">
        <f t="shared" si="0"/>
        <v>482</v>
      </c>
    </row>
    <row r="7" spans="1:15">
      <c r="A7">
        <v>2028</v>
      </c>
      <c r="B7">
        <v>240</v>
      </c>
      <c r="C7">
        <v>135</v>
      </c>
      <c r="D7">
        <v>482</v>
      </c>
      <c r="E7">
        <v>0.14000000000000001</v>
      </c>
      <c r="F7">
        <v>194</v>
      </c>
      <c r="G7">
        <v>6.63</v>
      </c>
      <c r="H7">
        <v>1.84</v>
      </c>
      <c r="I7">
        <v>0.14000000000000001</v>
      </c>
      <c r="J7">
        <v>1.84</v>
      </c>
      <c r="K7">
        <v>0.08</v>
      </c>
      <c r="L7">
        <v>482</v>
      </c>
      <c r="M7">
        <v>135</v>
      </c>
      <c r="N7" s="6">
        <f t="shared" si="0"/>
        <v>135</v>
      </c>
      <c r="O7" s="6">
        <f t="shared" si="0"/>
        <v>482</v>
      </c>
    </row>
    <row r="8" spans="1:15">
      <c r="A8">
        <v>2029</v>
      </c>
      <c r="B8">
        <v>240</v>
      </c>
      <c r="C8">
        <v>135</v>
      </c>
      <c r="D8">
        <v>482</v>
      </c>
      <c r="E8">
        <v>0.14000000000000001</v>
      </c>
      <c r="F8">
        <v>194</v>
      </c>
      <c r="G8">
        <v>6.63</v>
      </c>
      <c r="H8">
        <v>1.84</v>
      </c>
      <c r="I8">
        <v>0.14000000000000001</v>
      </c>
      <c r="J8">
        <v>1.84</v>
      </c>
      <c r="K8">
        <v>0.08</v>
      </c>
      <c r="L8">
        <v>482</v>
      </c>
      <c r="M8">
        <v>135</v>
      </c>
      <c r="N8" s="6">
        <f t="shared" si="0"/>
        <v>135</v>
      </c>
      <c r="O8" s="6">
        <f t="shared" si="0"/>
        <v>482</v>
      </c>
    </row>
    <row r="9" spans="1:15">
      <c r="A9">
        <v>2030</v>
      </c>
      <c r="B9">
        <v>240</v>
      </c>
      <c r="C9">
        <v>135</v>
      </c>
      <c r="D9">
        <v>482</v>
      </c>
      <c r="E9">
        <v>0.14000000000000001</v>
      </c>
      <c r="F9">
        <v>194</v>
      </c>
      <c r="G9">
        <v>6.63</v>
      </c>
      <c r="H9">
        <v>1.84</v>
      </c>
      <c r="I9">
        <v>0.14000000000000001</v>
      </c>
      <c r="J9">
        <v>1.84</v>
      </c>
      <c r="K9">
        <v>0.08</v>
      </c>
      <c r="L9">
        <v>482</v>
      </c>
      <c r="M9">
        <v>135</v>
      </c>
      <c r="N9" s="6">
        <f t="shared" si="0"/>
        <v>135</v>
      </c>
      <c r="O9" s="6">
        <f t="shared" si="0"/>
        <v>482</v>
      </c>
    </row>
    <row r="10" spans="1:15">
      <c r="A10">
        <v>2031</v>
      </c>
      <c r="B10">
        <v>240</v>
      </c>
      <c r="C10">
        <v>135</v>
      </c>
      <c r="D10">
        <v>482</v>
      </c>
      <c r="E10">
        <v>0.14000000000000001</v>
      </c>
      <c r="F10">
        <v>194</v>
      </c>
      <c r="G10">
        <v>6.63</v>
      </c>
      <c r="H10">
        <v>1.84</v>
      </c>
      <c r="I10">
        <v>0.14000000000000001</v>
      </c>
      <c r="J10">
        <v>1.84</v>
      </c>
      <c r="K10">
        <v>0.08</v>
      </c>
      <c r="L10">
        <v>482</v>
      </c>
      <c r="M10">
        <v>135</v>
      </c>
      <c r="N10" s="6">
        <f t="shared" si="0"/>
        <v>135</v>
      </c>
      <c r="O10" s="6">
        <f t="shared" si="0"/>
        <v>482</v>
      </c>
    </row>
    <row r="11" spans="1:15">
      <c r="A11">
        <v>2032</v>
      </c>
      <c r="B11">
        <v>240</v>
      </c>
      <c r="C11">
        <v>135</v>
      </c>
      <c r="D11">
        <v>482</v>
      </c>
      <c r="E11">
        <v>0.14000000000000001</v>
      </c>
      <c r="F11">
        <v>194</v>
      </c>
      <c r="G11">
        <v>6.63</v>
      </c>
      <c r="H11">
        <v>1.84</v>
      </c>
      <c r="I11">
        <v>0.14000000000000001</v>
      </c>
      <c r="J11">
        <v>1.84</v>
      </c>
      <c r="K11">
        <v>0.08</v>
      </c>
      <c r="L11">
        <v>482</v>
      </c>
      <c r="M11">
        <v>135</v>
      </c>
      <c r="N11" s="6">
        <f t="shared" si="0"/>
        <v>135</v>
      </c>
      <c r="O11" s="6">
        <f t="shared" si="0"/>
        <v>482</v>
      </c>
    </row>
    <row r="12" spans="1:15">
      <c r="A12">
        <v>2033</v>
      </c>
      <c r="B12">
        <v>240</v>
      </c>
      <c r="C12">
        <v>135</v>
      </c>
      <c r="D12">
        <v>482</v>
      </c>
      <c r="E12">
        <v>0.14000000000000001</v>
      </c>
      <c r="F12">
        <v>194</v>
      </c>
      <c r="G12">
        <v>6.63</v>
      </c>
      <c r="H12">
        <v>1.84</v>
      </c>
      <c r="I12">
        <v>0.14000000000000001</v>
      </c>
      <c r="J12">
        <v>1.84</v>
      </c>
      <c r="K12">
        <v>0.08</v>
      </c>
      <c r="L12">
        <v>482</v>
      </c>
      <c r="M12">
        <v>135</v>
      </c>
      <c r="N12" s="6">
        <f t="shared" si="0"/>
        <v>135</v>
      </c>
      <c r="O12" s="6">
        <f t="shared" si="0"/>
        <v>482</v>
      </c>
    </row>
    <row r="13" spans="1:15">
      <c r="A13">
        <v>2034</v>
      </c>
      <c r="B13">
        <v>240</v>
      </c>
      <c r="C13">
        <v>135</v>
      </c>
      <c r="D13">
        <v>482</v>
      </c>
      <c r="E13">
        <v>0.14000000000000001</v>
      </c>
      <c r="F13">
        <v>194</v>
      </c>
      <c r="G13">
        <v>6.63</v>
      </c>
      <c r="H13">
        <v>1.84</v>
      </c>
      <c r="I13">
        <v>0.14000000000000001</v>
      </c>
      <c r="J13">
        <v>1.84</v>
      </c>
      <c r="K13">
        <v>0.08</v>
      </c>
      <c r="L13">
        <v>482</v>
      </c>
      <c r="M13">
        <v>135</v>
      </c>
      <c r="N13" s="6">
        <f t="shared" si="0"/>
        <v>135</v>
      </c>
      <c r="O13" s="6">
        <f t="shared" si="0"/>
        <v>482</v>
      </c>
    </row>
    <row r="14" spans="1:15">
      <c r="A14">
        <v>2035</v>
      </c>
      <c r="B14">
        <v>240</v>
      </c>
      <c r="C14">
        <v>135</v>
      </c>
      <c r="D14">
        <v>482</v>
      </c>
      <c r="E14">
        <v>0.14000000000000001</v>
      </c>
      <c r="F14">
        <v>194</v>
      </c>
      <c r="G14">
        <v>6.63</v>
      </c>
      <c r="H14">
        <v>1.84</v>
      </c>
      <c r="I14">
        <v>0.14000000000000001</v>
      </c>
      <c r="J14">
        <v>1.84</v>
      </c>
      <c r="K14">
        <v>0.08</v>
      </c>
      <c r="L14">
        <v>482</v>
      </c>
      <c r="M14">
        <v>135</v>
      </c>
      <c r="N14" s="6">
        <f t="shared" si="0"/>
        <v>135</v>
      </c>
      <c r="O14" s="6">
        <f t="shared" si="0"/>
        <v>482</v>
      </c>
    </row>
    <row r="15" spans="1:15">
      <c r="A15">
        <v>2036</v>
      </c>
      <c r="B15">
        <v>240</v>
      </c>
      <c r="C15">
        <v>135</v>
      </c>
      <c r="D15">
        <v>482</v>
      </c>
      <c r="E15">
        <v>0.14000000000000001</v>
      </c>
      <c r="F15">
        <v>194</v>
      </c>
      <c r="G15">
        <v>6.63</v>
      </c>
      <c r="H15">
        <v>1.84</v>
      </c>
      <c r="I15">
        <v>0.14000000000000001</v>
      </c>
      <c r="J15">
        <v>1.84</v>
      </c>
      <c r="K15">
        <v>0.08</v>
      </c>
      <c r="L15">
        <v>482</v>
      </c>
      <c r="M15">
        <v>135</v>
      </c>
      <c r="N15" s="6">
        <f t="shared" si="0"/>
        <v>135</v>
      </c>
      <c r="O15" s="6">
        <f t="shared" si="0"/>
        <v>482</v>
      </c>
    </row>
    <row r="16" spans="1:15">
      <c r="A16">
        <v>2037</v>
      </c>
      <c r="B16">
        <v>240</v>
      </c>
      <c r="C16">
        <v>135</v>
      </c>
      <c r="D16">
        <v>482</v>
      </c>
      <c r="E16">
        <v>0.14000000000000001</v>
      </c>
      <c r="F16">
        <v>194</v>
      </c>
      <c r="G16">
        <v>6.63</v>
      </c>
      <c r="H16">
        <v>1.84</v>
      </c>
      <c r="I16">
        <v>0.14000000000000001</v>
      </c>
      <c r="J16">
        <v>1.84</v>
      </c>
      <c r="K16">
        <v>0.08</v>
      </c>
      <c r="L16">
        <v>482</v>
      </c>
      <c r="M16">
        <v>135</v>
      </c>
      <c r="N16" s="6">
        <f t="shared" si="0"/>
        <v>135</v>
      </c>
      <c r="O16" s="6">
        <f t="shared" si="0"/>
        <v>482</v>
      </c>
    </row>
    <row r="17" spans="1:15">
      <c r="A17">
        <v>2038</v>
      </c>
      <c r="B17">
        <v>240</v>
      </c>
      <c r="C17">
        <v>135</v>
      </c>
      <c r="D17">
        <v>482</v>
      </c>
      <c r="E17">
        <v>0.14000000000000001</v>
      </c>
      <c r="F17">
        <v>194</v>
      </c>
      <c r="G17">
        <v>6.63</v>
      </c>
      <c r="H17">
        <v>1.84</v>
      </c>
      <c r="I17">
        <v>0.14000000000000001</v>
      </c>
      <c r="J17">
        <v>1.84</v>
      </c>
      <c r="K17">
        <v>0.08</v>
      </c>
      <c r="L17">
        <v>482</v>
      </c>
      <c r="M17">
        <v>135</v>
      </c>
      <c r="N17" s="6">
        <f t="shared" si="0"/>
        <v>135</v>
      </c>
      <c r="O17" s="6">
        <f t="shared" si="0"/>
        <v>482</v>
      </c>
    </row>
    <row r="18" spans="1:15">
      <c r="A18">
        <v>2039</v>
      </c>
      <c r="B18">
        <v>240</v>
      </c>
      <c r="C18">
        <v>135</v>
      </c>
      <c r="D18">
        <v>482</v>
      </c>
      <c r="E18">
        <v>0.14000000000000001</v>
      </c>
      <c r="F18">
        <v>194</v>
      </c>
      <c r="G18">
        <v>6.63</v>
      </c>
      <c r="H18">
        <v>1.84</v>
      </c>
      <c r="I18">
        <v>0.14000000000000001</v>
      </c>
      <c r="J18">
        <v>1.84</v>
      </c>
      <c r="K18">
        <v>0.08</v>
      </c>
      <c r="L18">
        <v>482</v>
      </c>
      <c r="M18">
        <v>135</v>
      </c>
      <c r="N18" s="6">
        <f t="shared" si="0"/>
        <v>135</v>
      </c>
      <c r="O18" s="6">
        <f t="shared" si="0"/>
        <v>482</v>
      </c>
    </row>
    <row r="19" spans="1:15">
      <c r="A19">
        <v>2040</v>
      </c>
      <c r="B19">
        <v>240</v>
      </c>
      <c r="C19">
        <v>135</v>
      </c>
      <c r="D19">
        <v>482</v>
      </c>
      <c r="E19">
        <v>0.14000000000000001</v>
      </c>
      <c r="F19">
        <v>194</v>
      </c>
      <c r="G19">
        <v>6.63</v>
      </c>
      <c r="H19">
        <v>1.84</v>
      </c>
      <c r="I19">
        <v>0.14000000000000001</v>
      </c>
      <c r="J19">
        <v>1.84</v>
      </c>
      <c r="K19">
        <v>0.08</v>
      </c>
      <c r="L19">
        <v>482</v>
      </c>
      <c r="M19">
        <v>135</v>
      </c>
      <c r="N19" s="6">
        <f t="shared" si="0"/>
        <v>135</v>
      </c>
      <c r="O19" s="6">
        <f t="shared" si="0"/>
        <v>482</v>
      </c>
    </row>
    <row r="20" spans="1:15">
      <c r="A20">
        <v>2041</v>
      </c>
      <c r="B20">
        <v>240</v>
      </c>
      <c r="C20">
        <v>135</v>
      </c>
      <c r="D20">
        <v>482</v>
      </c>
      <c r="E20">
        <v>0.14000000000000001</v>
      </c>
      <c r="F20">
        <v>194</v>
      </c>
      <c r="G20">
        <v>6.63</v>
      </c>
      <c r="H20">
        <v>1.84</v>
      </c>
      <c r="I20">
        <v>0.14000000000000001</v>
      </c>
      <c r="J20">
        <v>1.84</v>
      </c>
      <c r="K20">
        <v>0.08</v>
      </c>
      <c r="L20">
        <v>482</v>
      </c>
      <c r="M20">
        <v>135</v>
      </c>
      <c r="N20" s="6">
        <f t="shared" si="0"/>
        <v>135</v>
      </c>
      <c r="O20" s="6">
        <f t="shared" si="0"/>
        <v>482</v>
      </c>
    </row>
    <row r="21" spans="1:15">
      <c r="A21">
        <v>2042</v>
      </c>
      <c r="B21">
        <v>240</v>
      </c>
      <c r="C21">
        <v>135</v>
      </c>
      <c r="D21">
        <v>482</v>
      </c>
      <c r="E21">
        <v>0.14000000000000001</v>
      </c>
      <c r="F21">
        <v>194</v>
      </c>
      <c r="G21">
        <v>6.63</v>
      </c>
      <c r="H21">
        <v>1.84</v>
      </c>
      <c r="I21">
        <v>0.14000000000000001</v>
      </c>
      <c r="J21">
        <v>1.84</v>
      </c>
      <c r="K21">
        <v>0.08</v>
      </c>
      <c r="L21">
        <v>482</v>
      </c>
      <c r="M21">
        <v>135</v>
      </c>
      <c r="N21" s="6">
        <f t="shared" si="0"/>
        <v>135</v>
      </c>
      <c r="O21" s="6">
        <f t="shared" si="0"/>
        <v>482</v>
      </c>
    </row>
    <row r="22" spans="1:15">
      <c r="A22">
        <v>2043</v>
      </c>
      <c r="B22">
        <v>240</v>
      </c>
      <c r="C22">
        <v>135</v>
      </c>
      <c r="D22">
        <v>482</v>
      </c>
      <c r="E22">
        <v>0.14000000000000001</v>
      </c>
      <c r="F22">
        <v>194</v>
      </c>
      <c r="G22">
        <v>6.63</v>
      </c>
      <c r="H22">
        <v>1.84</v>
      </c>
      <c r="I22">
        <v>0.14000000000000001</v>
      </c>
      <c r="J22">
        <v>1.84</v>
      </c>
      <c r="K22">
        <v>0.08</v>
      </c>
      <c r="L22">
        <v>482</v>
      </c>
      <c r="M22">
        <v>135</v>
      </c>
      <c r="N22" s="6">
        <f t="shared" si="0"/>
        <v>135</v>
      </c>
      <c r="O22" s="6">
        <f t="shared" si="0"/>
        <v>482</v>
      </c>
    </row>
    <row r="23" spans="1:15">
      <c r="A23">
        <v>2044</v>
      </c>
      <c r="B23">
        <v>240</v>
      </c>
      <c r="C23">
        <v>135</v>
      </c>
      <c r="D23">
        <v>482</v>
      </c>
      <c r="E23">
        <v>0.14000000000000001</v>
      </c>
      <c r="F23">
        <v>194</v>
      </c>
      <c r="G23">
        <v>6.63</v>
      </c>
      <c r="H23">
        <v>1.84</v>
      </c>
      <c r="I23">
        <v>0.14000000000000001</v>
      </c>
      <c r="J23">
        <v>1.84</v>
      </c>
      <c r="K23">
        <v>0.08</v>
      </c>
      <c r="L23">
        <v>482</v>
      </c>
      <c r="M23">
        <v>135</v>
      </c>
      <c r="N23" s="6">
        <f t="shared" si="0"/>
        <v>135</v>
      </c>
      <c r="O23" s="6">
        <f t="shared" si="0"/>
        <v>482</v>
      </c>
    </row>
    <row r="24" spans="1:15">
      <c r="A24">
        <v>2045</v>
      </c>
      <c r="B24">
        <v>240</v>
      </c>
      <c r="C24">
        <v>135</v>
      </c>
      <c r="D24">
        <v>482</v>
      </c>
      <c r="E24">
        <v>0.14000000000000001</v>
      </c>
      <c r="F24">
        <v>194</v>
      </c>
      <c r="G24">
        <v>6.63</v>
      </c>
      <c r="H24">
        <v>1.84</v>
      </c>
      <c r="I24">
        <v>0.14000000000000001</v>
      </c>
      <c r="J24">
        <v>1.84</v>
      </c>
      <c r="K24">
        <v>0.08</v>
      </c>
      <c r="L24">
        <v>482</v>
      </c>
      <c r="M24">
        <v>135</v>
      </c>
      <c r="N24" s="6">
        <f t="shared" si="0"/>
        <v>135</v>
      </c>
      <c r="O24" s="6">
        <f t="shared" si="0"/>
        <v>482</v>
      </c>
    </row>
    <row r="25" spans="1:15">
      <c r="A25">
        <v>2046</v>
      </c>
      <c r="B25">
        <v>240</v>
      </c>
      <c r="C25">
        <v>135</v>
      </c>
      <c r="D25">
        <v>482</v>
      </c>
      <c r="E25">
        <v>0.14000000000000001</v>
      </c>
      <c r="F25">
        <v>194</v>
      </c>
      <c r="G25">
        <v>6.63</v>
      </c>
      <c r="H25">
        <v>1.84</v>
      </c>
      <c r="I25">
        <v>0.14000000000000001</v>
      </c>
      <c r="J25">
        <v>1.84</v>
      </c>
      <c r="K25">
        <v>0.08</v>
      </c>
      <c r="L25">
        <v>482</v>
      </c>
      <c r="M25">
        <v>135</v>
      </c>
      <c r="N25" s="6">
        <f t="shared" si="0"/>
        <v>135</v>
      </c>
      <c r="O25" s="6">
        <f t="shared" si="0"/>
        <v>482</v>
      </c>
    </row>
    <row r="26" spans="1:15">
      <c r="A26">
        <v>2047</v>
      </c>
      <c r="B26">
        <v>240</v>
      </c>
      <c r="C26">
        <v>135</v>
      </c>
      <c r="D26">
        <v>482</v>
      </c>
      <c r="E26">
        <v>0.14000000000000001</v>
      </c>
      <c r="F26">
        <v>194</v>
      </c>
      <c r="G26">
        <v>6.63</v>
      </c>
      <c r="H26">
        <v>1.84</v>
      </c>
      <c r="I26">
        <v>0.14000000000000001</v>
      </c>
      <c r="J26">
        <v>1.84</v>
      </c>
      <c r="K26">
        <v>0.08</v>
      </c>
      <c r="L26">
        <v>482</v>
      </c>
      <c r="M26">
        <v>135</v>
      </c>
      <c r="N26" s="6">
        <f t="shared" si="0"/>
        <v>135</v>
      </c>
      <c r="O26" s="6">
        <f t="shared" si="0"/>
        <v>482</v>
      </c>
    </row>
    <row r="27" spans="1:15">
      <c r="A27">
        <v>2048</v>
      </c>
      <c r="B27">
        <v>240</v>
      </c>
      <c r="C27">
        <v>135</v>
      </c>
      <c r="D27">
        <v>482</v>
      </c>
      <c r="E27">
        <v>0.14000000000000001</v>
      </c>
      <c r="F27">
        <v>194</v>
      </c>
      <c r="G27">
        <v>6.63</v>
      </c>
      <c r="H27">
        <v>1.84</v>
      </c>
      <c r="I27">
        <v>0.14000000000000001</v>
      </c>
      <c r="J27">
        <v>1.84</v>
      </c>
      <c r="K27">
        <v>0.08</v>
      </c>
      <c r="L27">
        <v>482</v>
      </c>
      <c r="M27">
        <v>135</v>
      </c>
      <c r="N27" s="6">
        <f t="shared" si="0"/>
        <v>135</v>
      </c>
      <c r="O27" s="6">
        <f t="shared" si="0"/>
        <v>482</v>
      </c>
    </row>
    <row r="28" spans="1:15">
      <c r="A28">
        <v>2049</v>
      </c>
      <c r="B28">
        <v>240</v>
      </c>
      <c r="C28">
        <v>135</v>
      </c>
      <c r="D28">
        <v>482</v>
      </c>
      <c r="E28">
        <v>0.14000000000000001</v>
      </c>
      <c r="F28">
        <v>194</v>
      </c>
      <c r="G28">
        <v>6.63</v>
      </c>
      <c r="H28">
        <v>1.84</v>
      </c>
      <c r="I28">
        <v>0.14000000000000001</v>
      </c>
      <c r="J28">
        <v>1.84</v>
      </c>
      <c r="K28">
        <v>0.08</v>
      </c>
      <c r="L28">
        <v>482</v>
      </c>
      <c r="M28">
        <v>135</v>
      </c>
      <c r="N28" s="6">
        <f t="shared" si="0"/>
        <v>135</v>
      </c>
      <c r="O28" s="6">
        <f t="shared" si="0"/>
        <v>482</v>
      </c>
    </row>
    <row r="29" spans="1:15">
      <c r="A29">
        <v>2050</v>
      </c>
      <c r="B29">
        <v>240</v>
      </c>
      <c r="C29">
        <v>135</v>
      </c>
      <c r="D29">
        <v>482</v>
      </c>
      <c r="E29">
        <v>0.14000000000000001</v>
      </c>
      <c r="F29">
        <v>194</v>
      </c>
      <c r="G29">
        <v>6.63</v>
      </c>
      <c r="H29">
        <v>1.84</v>
      </c>
      <c r="I29">
        <v>0.14000000000000001</v>
      </c>
      <c r="J29">
        <v>1.84</v>
      </c>
      <c r="K29">
        <v>0.08</v>
      </c>
      <c r="L29">
        <v>482</v>
      </c>
      <c r="M29">
        <v>135</v>
      </c>
      <c r="N29" s="6">
        <f t="shared" si="0"/>
        <v>135</v>
      </c>
      <c r="O29" s="6">
        <f t="shared" si="0"/>
        <v>482</v>
      </c>
    </row>
    <row r="30" spans="1:15">
      <c r="A30" t="s">
        <v>15</v>
      </c>
      <c r="B30" t="s">
        <v>107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C13-3D81-48A8-B102-AA7AD6D45A54}">
  <dimension ref="A1:O30"/>
  <sheetViews>
    <sheetView workbookViewId="0">
      <selection activeCell="J16" sqref="A1:O30"/>
    </sheetView>
  </sheetViews>
  <sheetFormatPr baseColWidth="10" defaultColWidth="8.83203125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114</v>
      </c>
      <c r="O1" s="28" t="s">
        <v>115</v>
      </c>
    </row>
    <row r="2" spans="1:15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15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</row>
    <row r="3" spans="1:15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15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</row>
    <row r="4" spans="1:15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15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</row>
    <row r="5" spans="1:15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15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</row>
    <row r="6" spans="1:15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15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</row>
    <row r="7" spans="1:15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15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</row>
    <row r="8" spans="1:15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15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</row>
    <row r="9" spans="1:15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15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</row>
    <row r="10" spans="1:15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15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</row>
    <row r="11" spans="1:15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15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</row>
    <row r="12" spans="1:15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15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</row>
    <row r="13" spans="1:15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15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</row>
    <row r="14" spans="1:15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15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</row>
    <row r="15" spans="1:15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15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</row>
    <row r="16" spans="1:15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15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</row>
    <row r="17" spans="1:15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15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</row>
    <row r="18" spans="1:15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15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</row>
    <row r="19" spans="1:15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15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</row>
    <row r="20" spans="1:15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15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</row>
    <row r="21" spans="1:15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15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</row>
    <row r="22" spans="1:15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15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</row>
    <row r="23" spans="1:15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15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</row>
    <row r="24" spans="1:15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15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</row>
    <row r="25" spans="1:15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15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</row>
    <row r="26" spans="1:15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15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</row>
    <row r="27" spans="1:15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15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</row>
    <row r="28" spans="1:15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15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</row>
    <row r="29" spans="1:15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15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</row>
    <row r="30" spans="1:15">
      <c r="A30" t="s">
        <v>15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9205-2A0D-B749-97AC-D2AFC6A4D658}">
  <dimension ref="A1:O30"/>
  <sheetViews>
    <sheetView workbookViewId="0">
      <selection activeCell="J29" sqref="J29"/>
    </sheetView>
  </sheetViews>
  <sheetFormatPr baseColWidth="10" defaultRowHeight="15"/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8" t="s">
        <v>65</v>
      </c>
      <c r="O1" s="28" t="s">
        <v>115</v>
      </c>
    </row>
    <row r="2" spans="1:15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15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</row>
    <row r="3" spans="1:15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15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</row>
    <row r="4" spans="1:15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15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</row>
    <row r="5" spans="1:15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15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</row>
    <row r="6" spans="1:15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15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</row>
    <row r="7" spans="1:15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15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</row>
    <row r="8" spans="1:15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15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</row>
    <row r="9" spans="1:15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15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</row>
    <row r="10" spans="1:15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15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</row>
    <row r="11" spans="1:15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15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</row>
    <row r="12" spans="1:15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15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</row>
    <row r="13" spans="1:15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15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</row>
    <row r="14" spans="1:15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15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</row>
    <row r="15" spans="1:15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15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</row>
    <row r="16" spans="1:15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15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</row>
    <row r="17" spans="1:15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15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</row>
    <row r="18" spans="1:15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15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</row>
    <row r="19" spans="1:15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15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</row>
    <row r="20" spans="1:15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15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</row>
    <row r="21" spans="1:15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15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</row>
    <row r="22" spans="1:15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15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</row>
    <row r="23" spans="1:15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15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</row>
    <row r="24" spans="1:15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15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</row>
    <row r="25" spans="1:15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15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</row>
    <row r="26" spans="1:15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15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</row>
    <row r="27" spans="1:15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15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</row>
    <row r="28" spans="1:15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15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</row>
    <row r="29" spans="1:15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15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</row>
    <row r="30" spans="1:15">
      <c r="A30" t="s">
        <v>15</v>
      </c>
      <c r="B30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B49-12C1-41A2-8109-C5EB412933C7}">
  <dimension ref="A1:C32"/>
  <sheetViews>
    <sheetView workbookViewId="0">
      <selection activeCell="O25" sqref="O25"/>
    </sheetView>
  </sheetViews>
  <sheetFormatPr baseColWidth="10" defaultColWidth="8.83203125" defaultRowHeight="15"/>
  <cols>
    <col min="1" max="1" width="10.33203125" bestFit="1" customWidth="1"/>
  </cols>
  <sheetData>
    <row r="1" spans="1:3">
      <c r="A1" t="s">
        <v>12</v>
      </c>
      <c r="B1" t="s">
        <v>1</v>
      </c>
      <c r="C1" t="s">
        <v>2</v>
      </c>
    </row>
    <row r="2" spans="1:3">
      <c r="A2">
        <v>2023</v>
      </c>
      <c r="B2">
        <v>0</v>
      </c>
      <c r="C2">
        <v>0</v>
      </c>
    </row>
    <row r="3" spans="1:3">
      <c r="A3">
        <v>2024</v>
      </c>
      <c r="B3">
        <v>0</v>
      </c>
      <c r="C3">
        <v>0</v>
      </c>
    </row>
    <row r="4" spans="1:3">
      <c r="A4">
        <v>2025</v>
      </c>
      <c r="B4">
        <v>0</v>
      </c>
      <c r="C4">
        <v>0</v>
      </c>
    </row>
    <row r="5" spans="1:3">
      <c r="A5">
        <v>2026</v>
      </c>
      <c r="B5">
        <v>0</v>
      </c>
      <c r="C5">
        <v>0</v>
      </c>
    </row>
    <row r="6" spans="1:3">
      <c r="A6">
        <v>2027</v>
      </c>
      <c r="B6">
        <v>0</v>
      </c>
      <c r="C6">
        <v>0</v>
      </c>
    </row>
    <row r="7" spans="1:3">
      <c r="A7">
        <v>2028</v>
      </c>
      <c r="B7">
        <v>0</v>
      </c>
      <c r="C7">
        <v>0</v>
      </c>
    </row>
    <row r="8" spans="1:3">
      <c r="A8">
        <v>2029</v>
      </c>
      <c r="B8">
        <v>0</v>
      </c>
      <c r="C8">
        <v>0</v>
      </c>
    </row>
    <row r="9" spans="1:3">
      <c r="A9">
        <v>2030</v>
      </c>
      <c r="B9" s="5">
        <v>6.8999999999999995</v>
      </c>
      <c r="C9" s="5">
        <v>6.1</v>
      </c>
    </row>
    <row r="10" spans="1:3">
      <c r="A10">
        <v>2031</v>
      </c>
      <c r="B10" s="5">
        <v>9.2333333333333325</v>
      </c>
      <c r="C10" s="5">
        <v>9.5</v>
      </c>
    </row>
    <row r="11" spans="1:3">
      <c r="A11">
        <v>2032</v>
      </c>
      <c r="B11" s="5">
        <v>11.566666666666666</v>
      </c>
      <c r="C11" s="5">
        <v>12.9</v>
      </c>
    </row>
    <row r="12" spans="1:3">
      <c r="A12">
        <v>2033</v>
      </c>
      <c r="B12" s="5">
        <v>13.899999999999999</v>
      </c>
      <c r="C12" s="5">
        <v>16.3</v>
      </c>
    </row>
    <row r="13" spans="1:3">
      <c r="A13">
        <v>2034</v>
      </c>
      <c r="B13" s="5">
        <v>16.233333333333331</v>
      </c>
      <c r="C13" s="5">
        <v>19.7</v>
      </c>
    </row>
    <row r="14" spans="1:3">
      <c r="A14">
        <v>2035</v>
      </c>
      <c r="B14" s="5">
        <v>18.566666666666663</v>
      </c>
      <c r="C14" s="5">
        <v>23.1</v>
      </c>
    </row>
    <row r="15" spans="1:3">
      <c r="A15">
        <v>2036</v>
      </c>
      <c r="B15" s="5">
        <v>20.9</v>
      </c>
      <c r="C15" s="5">
        <v>26.500000000000004</v>
      </c>
    </row>
    <row r="16" spans="1:3">
      <c r="A16">
        <v>2037</v>
      </c>
      <c r="B16" s="5">
        <v>20.9</v>
      </c>
      <c r="C16" s="5">
        <v>26.500000000000004</v>
      </c>
    </row>
    <row r="17" spans="1:3">
      <c r="A17">
        <v>2038</v>
      </c>
      <c r="B17" s="5">
        <v>20.9</v>
      </c>
      <c r="C17" s="5">
        <v>26.500000000000004</v>
      </c>
    </row>
    <row r="18" spans="1:3">
      <c r="A18">
        <v>2039</v>
      </c>
      <c r="B18" s="5">
        <v>20.9</v>
      </c>
      <c r="C18" s="5">
        <v>26.500000000000004</v>
      </c>
    </row>
    <row r="19" spans="1:3">
      <c r="A19">
        <v>2040</v>
      </c>
      <c r="B19" s="5">
        <v>20.9</v>
      </c>
      <c r="C19" s="5">
        <v>26.500000000000004</v>
      </c>
    </row>
    <row r="20" spans="1:3">
      <c r="A20">
        <v>2041</v>
      </c>
      <c r="B20" s="5">
        <v>20.9</v>
      </c>
      <c r="C20" s="5">
        <v>26.500000000000004</v>
      </c>
    </row>
    <row r="21" spans="1:3">
      <c r="A21">
        <v>2042</v>
      </c>
      <c r="B21" s="5">
        <v>20.9</v>
      </c>
      <c r="C21" s="5">
        <v>26.500000000000004</v>
      </c>
    </row>
    <row r="22" spans="1:3">
      <c r="A22">
        <v>2043</v>
      </c>
      <c r="B22" s="5">
        <v>20.9</v>
      </c>
      <c r="C22" s="5">
        <v>26.500000000000004</v>
      </c>
    </row>
    <row r="23" spans="1:3">
      <c r="A23">
        <v>2044</v>
      </c>
      <c r="B23" s="5">
        <v>20.9</v>
      </c>
      <c r="C23" s="5">
        <v>26.500000000000004</v>
      </c>
    </row>
    <row r="24" spans="1:3">
      <c r="A24">
        <v>2045</v>
      </c>
      <c r="B24" s="5">
        <v>20.9</v>
      </c>
      <c r="C24" s="5">
        <v>26.500000000000004</v>
      </c>
    </row>
    <row r="25" spans="1:3">
      <c r="A25">
        <v>2046</v>
      </c>
      <c r="B25" s="5">
        <v>20.9</v>
      </c>
      <c r="C25" s="5">
        <v>26.500000000000004</v>
      </c>
    </row>
    <row r="26" spans="1:3">
      <c r="A26">
        <v>2047</v>
      </c>
      <c r="B26" s="5">
        <v>20.9</v>
      </c>
      <c r="C26" s="5">
        <v>26.500000000000004</v>
      </c>
    </row>
    <row r="27" spans="1:3">
      <c r="A27">
        <v>2048</v>
      </c>
      <c r="B27" s="5">
        <v>20.9</v>
      </c>
      <c r="C27" s="5">
        <v>26.500000000000004</v>
      </c>
    </row>
    <row r="28" spans="1:3">
      <c r="A28">
        <v>2049</v>
      </c>
      <c r="B28" s="5">
        <v>20.9</v>
      </c>
      <c r="C28" s="5">
        <v>26.500000000000004</v>
      </c>
    </row>
    <row r="29" spans="1:3">
      <c r="A29">
        <v>2050</v>
      </c>
      <c r="B29" s="5">
        <v>20.9</v>
      </c>
      <c r="C29" s="5">
        <v>26.500000000000004</v>
      </c>
    </row>
    <row r="30" spans="1:3">
      <c r="A30" t="s">
        <v>15</v>
      </c>
      <c r="B30" t="s">
        <v>77</v>
      </c>
    </row>
    <row r="31" spans="1:3">
      <c r="A31" t="s">
        <v>18</v>
      </c>
      <c r="B31" t="s">
        <v>65</v>
      </c>
      <c r="C31" t="s">
        <v>14</v>
      </c>
    </row>
    <row r="32" spans="1:3">
      <c r="A32" t="s">
        <v>18</v>
      </c>
      <c r="B32" t="s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5D04-4713-4505-8869-C0C6BDB8C5CE}">
  <dimension ref="A1:C31"/>
  <sheetViews>
    <sheetView workbookViewId="0">
      <selection activeCell="R25" sqref="R25"/>
    </sheetView>
  </sheetViews>
  <sheetFormatPr baseColWidth="10" defaultColWidth="8.83203125" defaultRowHeight="15"/>
  <sheetData>
    <row r="1" spans="1:3">
      <c r="A1" t="s">
        <v>12</v>
      </c>
      <c r="B1" t="s">
        <v>1</v>
      </c>
      <c r="C1" t="s">
        <v>2</v>
      </c>
    </row>
    <row r="2" spans="1:3">
      <c r="A2">
        <v>2023</v>
      </c>
      <c r="B2">
        <v>0</v>
      </c>
      <c r="C2">
        <v>0</v>
      </c>
    </row>
    <row r="3" spans="1:3">
      <c r="A3">
        <v>2024</v>
      </c>
      <c r="B3">
        <v>0</v>
      </c>
      <c r="C3">
        <v>0</v>
      </c>
    </row>
    <row r="4" spans="1:3">
      <c r="A4">
        <v>2025</v>
      </c>
      <c r="B4">
        <v>0</v>
      </c>
      <c r="C4">
        <v>0</v>
      </c>
    </row>
    <row r="5" spans="1:3">
      <c r="A5">
        <v>2026</v>
      </c>
      <c r="B5">
        <v>0</v>
      </c>
      <c r="C5">
        <v>0</v>
      </c>
    </row>
    <row r="6" spans="1:3">
      <c r="A6">
        <v>2027</v>
      </c>
      <c r="B6">
        <v>0</v>
      </c>
      <c r="C6">
        <v>0</v>
      </c>
    </row>
    <row r="7" spans="1:3">
      <c r="A7">
        <v>2028</v>
      </c>
      <c r="B7">
        <v>0</v>
      </c>
      <c r="C7">
        <v>0</v>
      </c>
    </row>
    <row r="8" spans="1:3">
      <c r="A8">
        <v>2029</v>
      </c>
      <c r="B8">
        <v>0</v>
      </c>
      <c r="C8">
        <v>0</v>
      </c>
    </row>
    <row r="9" spans="1:3">
      <c r="A9">
        <v>2030</v>
      </c>
      <c r="B9">
        <v>2960</v>
      </c>
      <c r="C9">
        <v>300</v>
      </c>
    </row>
    <row r="10" spans="1:3">
      <c r="A10">
        <v>2031</v>
      </c>
      <c r="B10" s="6">
        <f>B$9/exclude_altfuelgeneration!B$9*exclude_altfuelgeneration!B10</f>
        <v>3960.9661835748793</v>
      </c>
      <c r="C10" s="6">
        <f>C$9/exclude_altfuelgeneration!C$9*exclude_altfuelgeneration!C10</f>
        <v>467.21311475409834</v>
      </c>
    </row>
    <row r="11" spans="1:3">
      <c r="A11">
        <v>2032</v>
      </c>
      <c r="B11" s="6">
        <f>B$9/exclude_altfuelgeneration!B$9*exclude_altfuelgeneration!B11</f>
        <v>4961.9323671497586</v>
      </c>
      <c r="C11" s="6">
        <f>C$9/exclude_altfuelgeneration!C$9*exclude_altfuelgeneration!C11</f>
        <v>634.42622950819668</v>
      </c>
    </row>
    <row r="12" spans="1:3">
      <c r="A12">
        <v>2033</v>
      </c>
      <c r="B12" s="6">
        <f>B$9/exclude_altfuelgeneration!B$9*exclude_altfuelgeneration!B12</f>
        <v>5962.898550724638</v>
      </c>
      <c r="C12" s="6">
        <f>C$9/exclude_altfuelgeneration!C$9*exclude_altfuelgeneration!C12</f>
        <v>801.63934426229514</v>
      </c>
    </row>
    <row r="13" spans="1:3">
      <c r="A13">
        <v>2034</v>
      </c>
      <c r="B13" s="6">
        <f>B$9/exclude_altfuelgeneration!B$9*exclude_altfuelgeneration!B13</f>
        <v>6963.8647342995164</v>
      </c>
      <c r="C13" s="6">
        <f>C$9/exclude_altfuelgeneration!C$9*exclude_altfuelgeneration!C13</f>
        <v>968.85245901639337</v>
      </c>
    </row>
    <row r="14" spans="1:3">
      <c r="A14">
        <v>2035</v>
      </c>
      <c r="B14" s="6">
        <f>B$9/exclude_altfuelgeneration!B$9*exclude_altfuelgeneration!B14</f>
        <v>7964.8309178743957</v>
      </c>
      <c r="C14" s="6">
        <f>C$9/exclude_altfuelgeneration!C$9*exclude_altfuelgeneration!C14</f>
        <v>1136.0655737704919</v>
      </c>
    </row>
    <row r="15" spans="1:3">
      <c r="A15">
        <v>2036</v>
      </c>
      <c r="B15" s="6">
        <f>B$9/exclude_altfuelgeneration!B$9*exclude_altfuelgeneration!B15</f>
        <v>8965.7971014492759</v>
      </c>
      <c r="C15" s="6">
        <f>C$9/exclude_altfuelgeneration!C$9*exclude_altfuelgeneration!C15</f>
        <v>1303.2786885245903</v>
      </c>
    </row>
    <row r="16" spans="1:3">
      <c r="A16">
        <v>2037</v>
      </c>
      <c r="B16" s="6">
        <f>B$9/exclude_altfuelgeneration!B$9*exclude_altfuelgeneration!B16</f>
        <v>8965.7971014492759</v>
      </c>
      <c r="C16" s="6">
        <f>C$9/exclude_altfuelgeneration!C$9*exclude_altfuelgeneration!C16</f>
        <v>1303.2786885245903</v>
      </c>
    </row>
    <row r="17" spans="1:3">
      <c r="A17">
        <v>2038</v>
      </c>
      <c r="B17" s="6">
        <f>B$9/exclude_altfuelgeneration!B$9*exclude_altfuelgeneration!B17</f>
        <v>8965.7971014492759</v>
      </c>
      <c r="C17" s="6">
        <f>C$9/exclude_altfuelgeneration!C$9*exclude_altfuelgeneration!C17</f>
        <v>1303.2786885245903</v>
      </c>
    </row>
    <row r="18" spans="1:3">
      <c r="A18">
        <v>2039</v>
      </c>
      <c r="B18" s="6">
        <f>B$9/exclude_altfuelgeneration!B$9*exclude_altfuelgeneration!B18</f>
        <v>8965.7971014492759</v>
      </c>
      <c r="C18" s="6">
        <f>C$9/exclude_altfuelgeneration!C$9*exclude_altfuelgeneration!C18</f>
        <v>1303.2786885245903</v>
      </c>
    </row>
    <row r="19" spans="1:3">
      <c r="A19">
        <v>2040</v>
      </c>
      <c r="B19" s="6">
        <f>B$9/exclude_altfuelgeneration!B$9*exclude_altfuelgeneration!B19</f>
        <v>8965.7971014492759</v>
      </c>
      <c r="C19" s="6">
        <f>C$9/exclude_altfuelgeneration!C$9*exclude_altfuelgeneration!C19</f>
        <v>1303.2786885245903</v>
      </c>
    </row>
    <row r="20" spans="1:3">
      <c r="A20">
        <v>2041</v>
      </c>
      <c r="B20" s="6">
        <f>B$9/exclude_altfuelgeneration!B$9*exclude_altfuelgeneration!B20</f>
        <v>8965.7971014492759</v>
      </c>
      <c r="C20" s="6">
        <f>C$9/exclude_altfuelgeneration!C$9*exclude_altfuelgeneration!C20</f>
        <v>1303.2786885245903</v>
      </c>
    </row>
    <row r="21" spans="1:3">
      <c r="A21">
        <v>2042</v>
      </c>
      <c r="B21" s="6">
        <f>B$9/exclude_altfuelgeneration!B$9*exclude_altfuelgeneration!B21</f>
        <v>8965.7971014492759</v>
      </c>
      <c r="C21" s="6">
        <f>C$9/exclude_altfuelgeneration!C$9*exclude_altfuelgeneration!C21</f>
        <v>1303.2786885245903</v>
      </c>
    </row>
    <row r="22" spans="1:3">
      <c r="A22">
        <v>2043</v>
      </c>
      <c r="B22" s="6">
        <f>B$9/exclude_altfuelgeneration!B$9*exclude_altfuelgeneration!B22</f>
        <v>8965.7971014492759</v>
      </c>
      <c r="C22" s="6">
        <f>C$9/exclude_altfuelgeneration!C$9*exclude_altfuelgeneration!C22</f>
        <v>1303.2786885245903</v>
      </c>
    </row>
    <row r="23" spans="1:3">
      <c r="A23">
        <v>2044</v>
      </c>
      <c r="B23" s="6">
        <f>B$9/exclude_altfuelgeneration!B$9*exclude_altfuelgeneration!B23</f>
        <v>8965.7971014492759</v>
      </c>
      <c r="C23" s="6">
        <f>C$9/exclude_altfuelgeneration!C$9*exclude_altfuelgeneration!C23</f>
        <v>1303.2786885245903</v>
      </c>
    </row>
    <row r="24" spans="1:3">
      <c r="A24">
        <v>2045</v>
      </c>
      <c r="B24" s="6">
        <f>B$9/exclude_altfuelgeneration!B$9*exclude_altfuelgeneration!B24</f>
        <v>8965.7971014492759</v>
      </c>
      <c r="C24" s="6">
        <f>C$9/exclude_altfuelgeneration!C$9*exclude_altfuelgeneration!C24</f>
        <v>1303.2786885245903</v>
      </c>
    </row>
    <row r="25" spans="1:3">
      <c r="A25">
        <v>2046</v>
      </c>
      <c r="B25" s="6">
        <f>B$9/exclude_altfuelgeneration!B$9*exclude_altfuelgeneration!B25</f>
        <v>8965.7971014492759</v>
      </c>
      <c r="C25" s="6">
        <f>C$9/exclude_altfuelgeneration!C$9*exclude_altfuelgeneration!C25</f>
        <v>1303.2786885245903</v>
      </c>
    </row>
    <row r="26" spans="1:3">
      <c r="A26">
        <v>2047</v>
      </c>
      <c r="B26" s="6">
        <f>B$9/exclude_altfuelgeneration!B$9*exclude_altfuelgeneration!B26</f>
        <v>8965.7971014492759</v>
      </c>
      <c r="C26" s="6">
        <f>C$9/exclude_altfuelgeneration!C$9*exclude_altfuelgeneration!C26</f>
        <v>1303.2786885245903</v>
      </c>
    </row>
    <row r="27" spans="1:3">
      <c r="A27">
        <v>2048</v>
      </c>
      <c r="B27" s="6">
        <f>B$9/exclude_altfuelgeneration!B$9*exclude_altfuelgeneration!B27</f>
        <v>8965.7971014492759</v>
      </c>
      <c r="C27" s="6">
        <f>C$9/exclude_altfuelgeneration!C$9*exclude_altfuelgeneration!C27</f>
        <v>1303.2786885245903</v>
      </c>
    </row>
    <row r="28" spans="1:3">
      <c r="A28">
        <v>2049</v>
      </c>
      <c r="B28" s="6">
        <f>B$9/exclude_altfuelgeneration!B$9*exclude_altfuelgeneration!B28</f>
        <v>8965.7971014492759</v>
      </c>
      <c r="C28" s="6">
        <f>C$9/exclude_altfuelgeneration!C$9*exclude_altfuelgeneration!C28</f>
        <v>1303.2786885245903</v>
      </c>
    </row>
    <row r="29" spans="1:3">
      <c r="A29">
        <v>2050</v>
      </c>
      <c r="B29" s="6">
        <f>B$9/exclude_altfuelgeneration!B$9*exclude_altfuelgeneration!B29</f>
        <v>8965.7971014492759</v>
      </c>
      <c r="C29" s="6">
        <f>C$9/exclude_altfuelgeneration!C$9*exclude_altfuelgeneration!C29</f>
        <v>1303.2786885245903</v>
      </c>
    </row>
    <row r="30" spans="1:3">
      <c r="A30" t="s">
        <v>15</v>
      </c>
      <c r="B30" t="s">
        <v>78</v>
      </c>
    </row>
    <row r="31" spans="1:3">
      <c r="A31" t="s">
        <v>18</v>
      </c>
      <c r="B31" t="s">
        <v>65</v>
      </c>
      <c r="C31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10C-DEE6-44DA-A45C-EC615783AC06}">
  <dimension ref="A1:E32"/>
  <sheetViews>
    <sheetView workbookViewId="0">
      <selection activeCell="F2" sqref="F2"/>
    </sheetView>
  </sheetViews>
  <sheetFormatPr baseColWidth="10" defaultColWidth="8.83203125" defaultRowHeight="15"/>
  <cols>
    <col min="3" max="3" width="9.5" bestFit="1" customWidth="1"/>
  </cols>
  <sheetData>
    <row r="1" spans="1:5">
      <c r="A1" t="s">
        <v>12</v>
      </c>
      <c r="B1" t="s">
        <v>65</v>
      </c>
      <c r="C1" t="s">
        <v>115</v>
      </c>
      <c r="D1" t="s">
        <v>118</v>
      </c>
      <c r="E1" t="s">
        <v>119</v>
      </c>
    </row>
    <row r="2" spans="1:5">
      <c r="A2">
        <v>2023</v>
      </c>
      <c r="B2" s="6">
        <f>C2*5.3/33.3</f>
        <v>1273.2732732732734</v>
      </c>
      <c r="C2" s="6">
        <v>8000.0000000000009</v>
      </c>
      <c r="D2" s="6">
        <f>D3*(exclude_h2cost!B2/exclude_h2cost!B3)</f>
        <v>597.39239627968277</v>
      </c>
      <c r="E2" s="6">
        <f>E3*(exclude_h2cost!C2/exclude_h2cost!C3)</f>
        <v>562.0608899297423</v>
      </c>
    </row>
    <row r="3" spans="1:5">
      <c r="A3">
        <v>2024</v>
      </c>
      <c r="B3" s="6">
        <f t="shared" ref="B3:B29" si="0">C3*5.3/33.3</f>
        <v>1182.3251823251824</v>
      </c>
      <c r="C3" s="6">
        <v>7428.5714285714294</v>
      </c>
      <c r="D3" s="6">
        <f>D4*(exclude_h2cost!B3/exclude_h2cost!B4)</f>
        <v>551.06603831104167</v>
      </c>
      <c r="E3" s="6">
        <f>E4*(exclude_h2cost!C3/exclude_h2cost!C4)</f>
        <v>449.64871194379384</v>
      </c>
    </row>
    <row r="4" spans="1:5">
      <c r="A4">
        <v>2025</v>
      </c>
      <c r="B4" s="6">
        <f t="shared" si="0"/>
        <v>1091.3770913770918</v>
      </c>
      <c r="C4" s="6">
        <v>6857.1428571428587</v>
      </c>
      <c r="D4" s="6">
        <f>D5*(exclude_h2cost!B4/exclude_h2cost!B5)</f>
        <v>504.73968034240056</v>
      </c>
      <c r="E4" s="6">
        <f>E5*(exclude_h2cost!C4/exclude_h2cost!C5)</f>
        <v>337.23653395784538</v>
      </c>
    </row>
    <row r="5" spans="1:5">
      <c r="A5">
        <v>2026</v>
      </c>
      <c r="B5" s="6">
        <f t="shared" si="0"/>
        <v>1000.4290004290006</v>
      </c>
      <c r="C5" s="6">
        <v>6285.7142857142862</v>
      </c>
      <c r="D5" s="6">
        <f>D6*(exclude_h2cost!B5/exclude_h2cost!B6)</f>
        <v>458.41332237375951</v>
      </c>
      <c r="E5" s="6">
        <f>E6*(exclude_h2cost!C5/exclude_h2cost!C6)</f>
        <v>309.13348946135829</v>
      </c>
    </row>
    <row r="6" spans="1:5">
      <c r="A6">
        <v>2027</v>
      </c>
      <c r="B6" s="6">
        <f t="shared" si="0"/>
        <v>909.48090948090965</v>
      </c>
      <c r="C6" s="6">
        <v>5714.2857142857156</v>
      </c>
      <c r="D6" s="6">
        <f>D7*(exclude_h2cost!B6/exclude_h2cost!B7)</f>
        <v>412.08696440511835</v>
      </c>
      <c r="E6" s="6">
        <f>E7*(exclude_h2cost!C6/exclude_h2cost!C7)</f>
        <v>281.03044496487115</v>
      </c>
    </row>
    <row r="7" spans="1:5">
      <c r="A7">
        <v>2028</v>
      </c>
      <c r="B7" s="6">
        <f t="shared" si="0"/>
        <v>818.53281853281874</v>
      </c>
      <c r="C7" s="6">
        <v>5142.857142857144</v>
      </c>
      <c r="D7" s="6">
        <f>D8*(exclude_h2cost!B7/exclude_h2cost!B8)</f>
        <v>365.76060643647725</v>
      </c>
      <c r="E7" s="6">
        <f>E8*(exclude_h2cost!C7/exclude_h2cost!C8)</f>
        <v>252.92740046838404</v>
      </c>
    </row>
    <row r="8" spans="1:5">
      <c r="A8">
        <v>2029</v>
      </c>
      <c r="B8" s="6">
        <f t="shared" si="0"/>
        <v>727.58472758472783</v>
      </c>
      <c r="C8" s="6">
        <v>4571.4285714285725</v>
      </c>
      <c r="D8" s="6">
        <f>D9*(exclude_h2cost!B8/exclude_h2cost!B9)</f>
        <v>319.43424846783614</v>
      </c>
      <c r="E8" s="6">
        <f>E9*(exclude_h2cost!C8/exclude_h2cost!C9)</f>
        <v>224.82435597189698</v>
      </c>
    </row>
    <row r="9" spans="1:5">
      <c r="A9">
        <v>2030</v>
      </c>
      <c r="B9" s="6">
        <f t="shared" si="0"/>
        <v>636.63663663663681</v>
      </c>
      <c r="C9" s="6">
        <v>4000.0000000000009</v>
      </c>
      <c r="D9" s="6">
        <f>B9*exclude_altfuelquant!B9*10^6/(exclude_altfuelgeneration!B9*10^9)</f>
        <v>273.10789049919498</v>
      </c>
      <c r="E9" s="6">
        <f>C9*exclude_altfuelquant!C9*10^6/(exclude_altfuelgeneration!C9*10^9)</f>
        <v>196.72131147540986</v>
      </c>
    </row>
    <row r="10" spans="1:5">
      <c r="A10">
        <v>2031</v>
      </c>
      <c r="B10" s="6">
        <f t="shared" si="0"/>
        <v>620.72072072072092</v>
      </c>
      <c r="C10" s="6">
        <v>3900.0000000000009</v>
      </c>
      <c r="D10" s="6">
        <f>B10*exclude_altfuelquant!B10*10^6/(exclude_altfuelgeneration!B10*10^9)</f>
        <v>266.28019323671509</v>
      </c>
      <c r="E10" s="6">
        <f>C10*exclude_altfuelquant!C10*10^6/(exclude_altfuelgeneration!C10*10^9)</f>
        <v>191.80327868852461</v>
      </c>
    </row>
    <row r="11" spans="1:5">
      <c r="A11">
        <v>2032</v>
      </c>
      <c r="B11" s="6">
        <f t="shared" si="0"/>
        <v>604.80480480480492</v>
      </c>
      <c r="C11" s="6">
        <v>3800.0000000000009</v>
      </c>
      <c r="D11" s="6">
        <f>B11*exclude_altfuelquant!B11*10^6/(exclude_altfuelgeneration!B11*10^9)</f>
        <v>259.45249597423515</v>
      </c>
      <c r="E11" s="6">
        <f>C11*exclude_altfuelquant!C11*10^6/(exclude_altfuelgeneration!C11*10^9)</f>
        <v>186.88524590163937</v>
      </c>
    </row>
    <row r="12" spans="1:5">
      <c r="A12">
        <v>2033</v>
      </c>
      <c r="B12" s="6">
        <f t="shared" si="0"/>
        <v>588.88888888888903</v>
      </c>
      <c r="C12" s="6">
        <v>3700.0000000000009</v>
      </c>
      <c r="D12" s="6">
        <f>B12*exclude_altfuelquant!B12*10^6/(exclude_altfuelgeneration!B12*10^9)</f>
        <v>252.62479871175532</v>
      </c>
      <c r="E12" s="6">
        <f>C12*exclude_altfuelquant!C12*10^6/(exclude_altfuelgeneration!C12*10^9)</f>
        <v>181.96721311475414</v>
      </c>
    </row>
    <row r="13" spans="1:5">
      <c r="A13">
        <v>2034</v>
      </c>
      <c r="B13" s="6">
        <f t="shared" si="0"/>
        <v>572.97297297297314</v>
      </c>
      <c r="C13" s="6">
        <v>3600.0000000000009</v>
      </c>
      <c r="D13" s="6">
        <f>B13*exclude_altfuelquant!B13*10^6/(exclude_altfuelgeneration!B13*10^9)</f>
        <v>245.79710144927549</v>
      </c>
      <c r="E13" s="6">
        <f>C13*exclude_altfuelquant!C13*10^6/(exclude_altfuelgeneration!C13*10^9)</f>
        <v>177.0491803278689</v>
      </c>
    </row>
    <row r="14" spans="1:5">
      <c r="A14">
        <v>2035</v>
      </c>
      <c r="B14" s="6">
        <f t="shared" si="0"/>
        <v>557.05705705705725</v>
      </c>
      <c r="C14" s="6">
        <v>3500.0000000000009</v>
      </c>
      <c r="D14" s="6">
        <f>B14*exclude_altfuelquant!B14*10^6/(exclude_altfuelgeneration!B14*10^9)</f>
        <v>238.9694041867956</v>
      </c>
      <c r="E14" s="6">
        <f>C14*exclude_altfuelquant!C14*10^6/(exclude_altfuelgeneration!C14*10^9)</f>
        <v>172.13114754098368</v>
      </c>
    </row>
    <row r="15" spans="1:5">
      <c r="A15">
        <v>2036</v>
      </c>
      <c r="B15" s="6">
        <f t="shared" si="0"/>
        <v>541.14114114114113</v>
      </c>
      <c r="C15" s="6">
        <v>3400.0000000000005</v>
      </c>
      <c r="D15" s="6">
        <f>B15*exclude_altfuelquant!B15*10^6/(exclude_altfuelgeneration!B15*10^9)</f>
        <v>232.1417069243156</v>
      </c>
      <c r="E15" s="6">
        <f>C15*exclude_altfuelquant!C15*10^6/(exclude_altfuelgeneration!C15*10^9)</f>
        <v>167.2131147540984</v>
      </c>
    </row>
    <row r="16" spans="1:5">
      <c r="A16">
        <v>2037</v>
      </c>
      <c r="B16" s="6">
        <f t="shared" si="0"/>
        <v>525.22522522522536</v>
      </c>
      <c r="C16" s="6">
        <v>3300.0000000000005</v>
      </c>
      <c r="D16" s="6">
        <f>B16*exclude_altfuelquant!B16*10^6/(exclude_altfuelgeneration!B16*10^9)</f>
        <v>225.3140096618358</v>
      </c>
      <c r="E16" s="6">
        <f>C16*exclude_altfuelquant!C16*10^6/(exclude_altfuelgeneration!C16*10^9)</f>
        <v>162.29508196721309</v>
      </c>
    </row>
    <row r="17" spans="1:5">
      <c r="A17">
        <v>2038</v>
      </c>
      <c r="B17" s="6">
        <f t="shared" si="0"/>
        <v>509.30930930930947</v>
      </c>
      <c r="C17" s="6">
        <v>3200.0000000000005</v>
      </c>
      <c r="D17" s="6">
        <f>B17*exclude_altfuelquant!B17*10^6/(exclude_altfuelgeneration!B17*10^9)</f>
        <v>218.48631239935594</v>
      </c>
      <c r="E17" s="6">
        <f>C17*exclude_altfuelquant!C17*10^6/(exclude_altfuelgeneration!C17*10^9)</f>
        <v>157.37704918032787</v>
      </c>
    </row>
    <row r="18" spans="1:5">
      <c r="A18">
        <v>2039</v>
      </c>
      <c r="B18" s="6">
        <f t="shared" si="0"/>
        <v>493.39339339339352</v>
      </c>
      <c r="C18" s="6">
        <v>3100.0000000000005</v>
      </c>
      <c r="D18" s="6">
        <f>B18*exclude_altfuelquant!B18*10^6/(exclude_altfuelgeneration!B18*10^9)</f>
        <v>211.65861513687608</v>
      </c>
      <c r="E18" s="6">
        <f>C18*exclude_altfuelquant!C18*10^6/(exclude_altfuelgeneration!C18*10^9)</f>
        <v>152.45901639344262</v>
      </c>
    </row>
    <row r="19" spans="1:5">
      <c r="A19">
        <v>2040</v>
      </c>
      <c r="B19" s="6">
        <f t="shared" si="0"/>
        <v>477.47747747747752</v>
      </c>
      <c r="C19" s="6">
        <v>3000</v>
      </c>
      <c r="D19" s="6">
        <f>B19*exclude_altfuelquant!B19*10^6/(exclude_altfuelgeneration!B19*10^9)</f>
        <v>204.83091787439614</v>
      </c>
      <c r="E19" s="6">
        <f>C19*exclude_altfuelquant!C19*10^6/(exclude_altfuelgeneration!C19*10^9)</f>
        <v>147.54098360655738</v>
      </c>
    </row>
    <row r="20" spans="1:5">
      <c r="A20">
        <v>2041</v>
      </c>
      <c r="B20" s="6">
        <f t="shared" si="0"/>
        <v>469.51951951951958</v>
      </c>
      <c r="C20" s="6">
        <v>2950</v>
      </c>
      <c r="D20" s="6">
        <f>B20*exclude_altfuelquant!B20*10^6/(exclude_altfuelgeneration!B20*10^9)</f>
        <v>201.41706924315622</v>
      </c>
      <c r="E20" s="6">
        <f>C20*exclude_altfuelquant!C20*10^6/(exclude_altfuelgeneration!C20*10^9)</f>
        <v>145.08196721311472</v>
      </c>
    </row>
    <row r="21" spans="1:5">
      <c r="A21">
        <v>2042</v>
      </c>
      <c r="B21" s="6">
        <f t="shared" si="0"/>
        <v>461.56156156156158</v>
      </c>
      <c r="C21" s="6">
        <v>2900</v>
      </c>
      <c r="D21" s="6">
        <f>B21*exclude_altfuelquant!B21*10^6/(exclude_altfuelgeneration!B21*10^9)</f>
        <v>198.00322061191628</v>
      </c>
      <c r="E21" s="6">
        <f>C21*exclude_altfuelquant!C21*10^6/(exclude_altfuelgeneration!C21*10^9)</f>
        <v>142.6229508196721</v>
      </c>
    </row>
    <row r="22" spans="1:5">
      <c r="A22">
        <v>2043</v>
      </c>
      <c r="B22" s="6">
        <f t="shared" si="0"/>
        <v>453.60360360360363</v>
      </c>
      <c r="C22" s="6">
        <v>2850</v>
      </c>
      <c r="D22" s="6">
        <f>B22*exclude_altfuelquant!B22*10^6/(exclude_altfuelgeneration!B22*10^9)</f>
        <v>194.58937198067636</v>
      </c>
      <c r="E22" s="6">
        <f>C22*exclude_altfuelquant!C22*10^6/(exclude_altfuelgeneration!C22*10^9)</f>
        <v>140.1639344262295</v>
      </c>
    </row>
    <row r="23" spans="1:5">
      <c r="A23">
        <v>2044</v>
      </c>
      <c r="B23" s="6">
        <f t="shared" si="0"/>
        <v>445.64564564564569</v>
      </c>
      <c r="C23" s="6">
        <v>2800</v>
      </c>
      <c r="D23" s="6">
        <f>B23*exclude_altfuelquant!B23*10^6/(exclude_altfuelgeneration!B23*10^9)</f>
        <v>191.17552334943642</v>
      </c>
      <c r="E23" s="6">
        <f>C23*exclude_altfuelquant!C23*10^6/(exclude_altfuelgeneration!C23*10^9)</f>
        <v>137.70491803278688</v>
      </c>
    </row>
    <row r="24" spans="1:5">
      <c r="A24">
        <v>2045</v>
      </c>
      <c r="B24" s="6">
        <f t="shared" si="0"/>
        <v>437.68768768768774</v>
      </c>
      <c r="C24" s="6">
        <v>2750</v>
      </c>
      <c r="D24" s="6">
        <f>B24*exclude_altfuelquant!B24*10^6/(exclude_altfuelgeneration!B24*10^9)</f>
        <v>187.7616747181965</v>
      </c>
      <c r="E24" s="6">
        <f>C24*exclude_altfuelquant!C24*10^6/(exclude_altfuelgeneration!C24*10^9)</f>
        <v>135.24590163934425</v>
      </c>
    </row>
    <row r="25" spans="1:5">
      <c r="A25">
        <v>2046</v>
      </c>
      <c r="B25" s="6">
        <f t="shared" si="0"/>
        <v>429.72972972972974</v>
      </c>
      <c r="C25" s="6">
        <v>2700</v>
      </c>
      <c r="D25" s="6">
        <f>B25*exclude_altfuelquant!B25*10^6/(exclude_altfuelgeneration!B25*10^9)</f>
        <v>184.34782608695653</v>
      </c>
      <c r="E25" s="6">
        <f>C25*exclude_altfuelquant!C25*10^6/(exclude_altfuelgeneration!C25*10^9)</f>
        <v>132.78688524590163</v>
      </c>
    </row>
    <row r="26" spans="1:5">
      <c r="A26">
        <v>2047</v>
      </c>
      <c r="B26" s="6">
        <f t="shared" si="0"/>
        <v>421.7717717717718</v>
      </c>
      <c r="C26" s="6">
        <v>2650</v>
      </c>
      <c r="D26" s="6">
        <f>B26*exclude_altfuelquant!B26*10^6/(exclude_altfuelgeneration!B26*10^9)</f>
        <v>180.93397745571662</v>
      </c>
      <c r="E26" s="6">
        <f>C26*exclude_altfuelquant!C26*10^6/(exclude_altfuelgeneration!C26*10^9)</f>
        <v>130.32786885245903</v>
      </c>
    </row>
    <row r="27" spans="1:5">
      <c r="A27">
        <v>2048</v>
      </c>
      <c r="B27" s="6">
        <f t="shared" si="0"/>
        <v>413.81381381381385</v>
      </c>
      <c r="C27" s="6">
        <v>2600</v>
      </c>
      <c r="D27" s="6">
        <f>B27*exclude_altfuelquant!B27*10^6/(exclude_altfuelgeneration!B27*10^9)</f>
        <v>177.52012882447667</v>
      </c>
      <c r="E27" s="6">
        <f>C27*exclude_altfuelquant!C27*10^6/(exclude_altfuelgeneration!C27*10^9)</f>
        <v>127.86885245901638</v>
      </c>
    </row>
    <row r="28" spans="1:5">
      <c r="A28">
        <v>2049</v>
      </c>
      <c r="B28" s="6">
        <f t="shared" si="0"/>
        <v>405.85585585585591</v>
      </c>
      <c r="C28" s="6">
        <v>2550</v>
      </c>
      <c r="D28" s="6">
        <f>B28*exclude_altfuelquant!B28*10^6/(exclude_altfuelgeneration!B28*10^9)</f>
        <v>174.10628019323676</v>
      </c>
      <c r="E28" s="6">
        <f>C28*exclude_altfuelquant!C28*10^6/(exclude_altfuelgeneration!C28*10^9)</f>
        <v>125.40983606557376</v>
      </c>
    </row>
    <row r="29" spans="1:5">
      <c r="A29">
        <v>2050</v>
      </c>
      <c r="B29" s="6">
        <f t="shared" si="0"/>
        <v>397.89789789789791</v>
      </c>
      <c r="C29" s="6">
        <v>2500</v>
      </c>
      <c r="D29" s="6">
        <f>B29*exclude_altfuelquant!B29*10^6/(exclude_altfuelgeneration!B29*10^9)</f>
        <v>170.69243156199678</v>
      </c>
      <c r="E29" s="6">
        <f>C29*exclude_altfuelquant!C29*10^6/(exclude_altfuelgeneration!C29*10^9)</f>
        <v>122.95081967213113</v>
      </c>
    </row>
    <row r="30" spans="1:5">
      <c r="A30" t="s">
        <v>15</v>
      </c>
      <c r="B30" t="s">
        <v>90</v>
      </c>
      <c r="C30" t="s">
        <v>90</v>
      </c>
      <c r="D30" t="s">
        <v>120</v>
      </c>
      <c r="E30" t="s">
        <v>120</v>
      </c>
    </row>
    <row r="31" spans="1:5">
      <c r="A31" t="s">
        <v>18</v>
      </c>
      <c r="B31" t="s">
        <v>91</v>
      </c>
    </row>
    <row r="32" spans="1:5">
      <c r="A32" t="s">
        <v>18</v>
      </c>
      <c r="B32" t="s">
        <v>65</v>
      </c>
      <c r="C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CA-3556-4B82-AB65-B24FB358862E}">
  <dimension ref="A1:C5"/>
  <sheetViews>
    <sheetView workbookViewId="0">
      <selection activeCell="A4" sqref="A4"/>
    </sheetView>
  </sheetViews>
  <sheetFormatPr baseColWidth="10" defaultColWidth="8.83203125" defaultRowHeight="15"/>
  <cols>
    <col min="1" max="1" width="12.33203125" bestFit="1" customWidth="1"/>
  </cols>
  <sheetData>
    <row r="1" spans="1:3">
      <c r="A1" t="s">
        <v>25</v>
      </c>
      <c r="B1" t="s">
        <v>26</v>
      </c>
      <c r="C1" t="s">
        <v>15</v>
      </c>
    </row>
    <row r="2" spans="1:3">
      <c r="A2" t="s">
        <v>27</v>
      </c>
      <c r="B2">
        <v>4.5</v>
      </c>
      <c r="C2" t="s">
        <v>28</v>
      </c>
    </row>
    <row r="3" spans="1:3">
      <c r="A3" t="s">
        <v>111</v>
      </c>
      <c r="B3">
        <v>80</v>
      </c>
      <c r="C3" t="s">
        <v>28</v>
      </c>
    </row>
    <row r="4" spans="1:3">
      <c r="A4" t="s">
        <v>110</v>
      </c>
      <c r="B4">
        <v>4.4000000000000004</v>
      </c>
      <c r="C4" t="s">
        <v>29</v>
      </c>
    </row>
    <row r="5" spans="1:3">
      <c r="A5" t="s">
        <v>30</v>
      </c>
      <c r="B5">
        <v>1.8</v>
      </c>
      <c r="C5" t="s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A80-22CB-4F7B-8230-4DD896064C84}">
  <dimension ref="A1:M9"/>
  <sheetViews>
    <sheetView workbookViewId="0">
      <selection activeCell="O2" sqref="O2"/>
    </sheetView>
  </sheetViews>
  <sheetFormatPr baseColWidth="10" defaultColWidth="8.83203125" defaultRowHeight="1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>
      <c r="A2" s="4">
        <v>2017</v>
      </c>
      <c r="B2" s="16">
        <v>60.68</v>
      </c>
      <c r="C2" s="16">
        <v>78.790000000000006</v>
      </c>
      <c r="D2" s="16">
        <v>111.6</v>
      </c>
      <c r="E2" s="16">
        <v>107.6</v>
      </c>
      <c r="F2" s="16">
        <v>80.010000000000005</v>
      </c>
      <c r="G2" s="16">
        <v>84.17</v>
      </c>
      <c r="H2" s="16">
        <v>91.19</v>
      </c>
      <c r="I2" s="16">
        <v>93.7</v>
      </c>
      <c r="J2" s="16">
        <v>79.75</v>
      </c>
      <c r="K2" s="16">
        <v>80.28</v>
      </c>
      <c r="L2" s="16">
        <v>80.290000000000006</v>
      </c>
      <c r="M2" s="16">
        <v>80.069999999999993</v>
      </c>
    </row>
    <row r="3" spans="1:13">
      <c r="A3" s="4">
        <v>2018</v>
      </c>
      <c r="B3" s="16">
        <v>62.1</v>
      </c>
      <c r="C3" s="16">
        <v>82.05</v>
      </c>
      <c r="D3" s="16">
        <v>121.03</v>
      </c>
      <c r="E3" s="16">
        <v>125.37</v>
      </c>
      <c r="F3" s="16">
        <v>94.29</v>
      </c>
      <c r="G3" s="16">
        <v>97.93</v>
      </c>
      <c r="H3" s="16">
        <v>105.77</v>
      </c>
      <c r="I3" s="16">
        <v>106.67</v>
      </c>
      <c r="J3" s="16">
        <v>93.35</v>
      </c>
      <c r="K3" s="16">
        <v>94.34</v>
      </c>
      <c r="L3" s="16">
        <v>94.42</v>
      </c>
      <c r="M3" s="16">
        <v>94.86</v>
      </c>
    </row>
    <row r="4" spans="1:13">
      <c r="A4" s="4">
        <v>2019</v>
      </c>
      <c r="B4" s="16">
        <v>58.31</v>
      </c>
      <c r="C4" s="16">
        <v>86.36</v>
      </c>
      <c r="D4" s="16">
        <v>118.65</v>
      </c>
      <c r="E4" s="16">
        <v>121.25</v>
      </c>
      <c r="F4" s="16">
        <v>92.99</v>
      </c>
      <c r="G4" s="16">
        <v>93.81</v>
      </c>
      <c r="H4" s="16">
        <v>103.49</v>
      </c>
      <c r="I4" s="16">
        <v>103.85</v>
      </c>
      <c r="J4" s="16">
        <v>88.67</v>
      </c>
      <c r="K4" s="16">
        <v>121.52</v>
      </c>
      <c r="L4" s="16">
        <v>89</v>
      </c>
      <c r="M4" s="16">
        <v>81.739999999999995</v>
      </c>
    </row>
    <row r="5" spans="1:13">
      <c r="A5" s="4">
        <v>2020</v>
      </c>
      <c r="B5" s="16">
        <v>59.61</v>
      </c>
      <c r="C5" s="16">
        <v>81.510000000000005</v>
      </c>
      <c r="D5" s="16">
        <v>98.55</v>
      </c>
      <c r="E5" s="16">
        <v>112.8</v>
      </c>
      <c r="F5" s="16">
        <v>84.52</v>
      </c>
      <c r="G5" s="16">
        <v>70.31</v>
      </c>
      <c r="H5" s="16">
        <v>72.91</v>
      </c>
      <c r="I5" s="16">
        <v>79.319999999999993</v>
      </c>
      <c r="J5" s="16">
        <v>67.180000000000007</v>
      </c>
      <c r="K5" s="16">
        <v>113.41</v>
      </c>
      <c r="L5" s="16">
        <v>66.069999999999993</v>
      </c>
      <c r="M5" s="16">
        <v>68.19</v>
      </c>
    </row>
    <row r="6" spans="1:13">
      <c r="A6" s="4">
        <v>2021</v>
      </c>
      <c r="B6" s="16">
        <v>56.15</v>
      </c>
      <c r="C6" s="16">
        <v>99.06</v>
      </c>
      <c r="D6" s="16">
        <v>121.7</v>
      </c>
      <c r="E6" s="16">
        <v>140.13</v>
      </c>
      <c r="F6" s="16">
        <v>94.98</v>
      </c>
      <c r="G6" s="16">
        <v>93.36</v>
      </c>
      <c r="H6" s="16">
        <v>99.28</v>
      </c>
      <c r="I6" s="16">
        <v>104.36</v>
      </c>
      <c r="J6" s="16">
        <v>92.55</v>
      </c>
      <c r="K6" s="16">
        <v>136.76</v>
      </c>
      <c r="L6" s="16">
        <v>94.3</v>
      </c>
      <c r="M6" s="16">
        <v>94.18</v>
      </c>
    </row>
    <row r="7" spans="1:13">
      <c r="A7" s="4">
        <v>2022</v>
      </c>
      <c r="B7" s="16">
        <v>52.48</v>
      </c>
      <c r="C7" s="16">
        <v>157.01</v>
      </c>
      <c r="D7" s="16">
        <v>239.3</v>
      </c>
      <c r="E7" s="16">
        <v>277.58</v>
      </c>
      <c r="F7" s="16">
        <v>196.29</v>
      </c>
      <c r="G7" s="16">
        <v>191.17</v>
      </c>
      <c r="H7" s="16">
        <v>191.5</v>
      </c>
      <c r="I7" s="16">
        <v>206.59</v>
      </c>
      <c r="J7" s="16">
        <v>184.81</v>
      </c>
      <c r="K7" s="16">
        <v>235.43</v>
      </c>
      <c r="L7" s="16">
        <v>192.66</v>
      </c>
      <c r="M7" s="16">
        <v>192.18</v>
      </c>
    </row>
    <row r="8" spans="1:13">
      <c r="A8" s="4">
        <v>2023</v>
      </c>
      <c r="B8" s="16">
        <v>54.98</v>
      </c>
      <c r="C8" s="16">
        <v>139.91</v>
      </c>
      <c r="D8" s="16">
        <v>214.21</v>
      </c>
      <c r="E8" s="16">
        <v>240.84</v>
      </c>
      <c r="F8" s="16">
        <v>160.04</v>
      </c>
      <c r="G8" s="16">
        <v>159.36000000000001</v>
      </c>
      <c r="H8" s="16">
        <v>150.66</v>
      </c>
      <c r="I8" s="16">
        <v>164.34</v>
      </c>
      <c r="J8" s="16">
        <v>147.04</v>
      </c>
      <c r="K8" s="16">
        <v>200.92</v>
      </c>
      <c r="L8" s="16">
        <v>158.88</v>
      </c>
      <c r="M8" s="16">
        <v>189.46</v>
      </c>
    </row>
    <row r="9" spans="1:13">
      <c r="A9" t="s">
        <v>15</v>
      </c>
      <c r="B9" s="7" t="s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C9E-0D7C-4101-85DD-CBF14341316A}">
  <dimension ref="A1:M27"/>
  <sheetViews>
    <sheetView workbookViewId="0">
      <selection activeCell="T21" sqref="T21"/>
    </sheetView>
  </sheetViews>
  <sheetFormatPr baseColWidth="10" defaultColWidth="8.83203125" defaultRowHeight="1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>
      <c r="A2" s="17" t="s">
        <v>56</v>
      </c>
      <c r="B2" s="18">
        <v>3.5372222222222223</v>
      </c>
      <c r="C2" s="18">
        <v>46.780333333333338</v>
      </c>
      <c r="D2" s="18">
        <v>63.311444444444447</v>
      </c>
      <c r="E2" s="19">
        <v>0</v>
      </c>
      <c r="G2" s="19">
        <v>0</v>
      </c>
      <c r="H2" s="19">
        <v>0</v>
      </c>
      <c r="I2" s="19">
        <v>0</v>
      </c>
      <c r="J2" s="19">
        <v>0</v>
      </c>
    </row>
    <row r="3" spans="1:13">
      <c r="A3" s="17" t="s">
        <v>55</v>
      </c>
      <c r="B3" s="18">
        <v>3.5424166666666665</v>
      </c>
      <c r="C3" s="18">
        <v>44.524750000000004</v>
      </c>
      <c r="D3" s="18">
        <v>54.917999999999999</v>
      </c>
      <c r="E3" s="19">
        <v>0</v>
      </c>
      <c r="G3" s="19">
        <v>0</v>
      </c>
      <c r="H3" s="19">
        <v>0</v>
      </c>
      <c r="I3" s="19">
        <v>0</v>
      </c>
      <c r="J3" s="19">
        <v>0</v>
      </c>
    </row>
    <row r="4" spans="1:13">
      <c r="A4" s="17" t="s">
        <v>54</v>
      </c>
      <c r="B4" s="18">
        <v>3.3827500000000001</v>
      </c>
      <c r="C4" s="18">
        <v>48.831250000000004</v>
      </c>
      <c r="D4" s="18">
        <v>58.910249999999998</v>
      </c>
      <c r="E4" s="19">
        <v>0</v>
      </c>
      <c r="G4" s="19">
        <v>0</v>
      </c>
      <c r="H4" s="19">
        <v>0</v>
      </c>
      <c r="I4" s="19">
        <v>0</v>
      </c>
      <c r="J4" s="19">
        <v>0</v>
      </c>
    </row>
    <row r="5" spans="1:13">
      <c r="A5" s="17" t="s">
        <v>53</v>
      </c>
      <c r="B5" s="18">
        <v>3.2565833333333329</v>
      </c>
      <c r="C5" s="18">
        <v>49.352750000000007</v>
      </c>
      <c r="D5" s="18">
        <v>61.023166666666668</v>
      </c>
      <c r="E5" s="19">
        <v>0</v>
      </c>
      <c r="G5" s="19">
        <v>0</v>
      </c>
      <c r="H5" s="19">
        <v>0</v>
      </c>
      <c r="I5" s="19">
        <v>0</v>
      </c>
      <c r="J5" s="19">
        <v>0</v>
      </c>
    </row>
    <row r="6" spans="1:13">
      <c r="A6" s="17" t="s">
        <v>52</v>
      </c>
      <c r="B6" s="18">
        <v>3.2225000000000001</v>
      </c>
      <c r="C6" s="18">
        <v>54.395000000000003</v>
      </c>
      <c r="D6" s="18">
        <v>68.10833333333332</v>
      </c>
      <c r="E6" s="19">
        <v>0</v>
      </c>
      <c r="G6" s="19">
        <v>0</v>
      </c>
      <c r="H6" s="19">
        <v>0</v>
      </c>
      <c r="I6" s="19">
        <v>0</v>
      </c>
      <c r="J6" s="19">
        <v>0</v>
      </c>
    </row>
    <row r="7" spans="1:13">
      <c r="A7" s="17" t="s">
        <v>51</v>
      </c>
      <c r="B7" s="18">
        <v>3.1441666666666666</v>
      </c>
      <c r="C7" s="18">
        <v>59.855833333333344</v>
      </c>
      <c r="D7" s="18">
        <v>82.102500000000006</v>
      </c>
      <c r="E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3">
      <c r="A8" s="17" t="s">
        <v>50</v>
      </c>
      <c r="B8" s="18">
        <v>3.0916666666666663</v>
      </c>
      <c r="C8" s="18">
        <v>60.515000000000008</v>
      </c>
      <c r="D8" s="18">
        <v>82.892499999999998</v>
      </c>
      <c r="E8" s="19">
        <v>0</v>
      </c>
      <c r="G8" s="19">
        <v>0</v>
      </c>
      <c r="H8" s="19">
        <v>0</v>
      </c>
      <c r="I8" s="19">
        <v>0</v>
      </c>
      <c r="J8" s="19">
        <v>0</v>
      </c>
    </row>
    <row r="9" spans="1:13">
      <c r="A9" s="17" t="s">
        <v>49</v>
      </c>
      <c r="B9" s="18">
        <v>3.0996756410833335</v>
      </c>
      <c r="C9" s="18">
        <v>73.616036563333324</v>
      </c>
      <c r="D9" s="18">
        <v>121.92072215000002</v>
      </c>
      <c r="E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3">
      <c r="A10" s="17" t="s">
        <v>48</v>
      </c>
      <c r="B10" s="18">
        <v>3.2055890789166668</v>
      </c>
      <c r="C10" s="18">
        <v>70.146062751666662</v>
      </c>
      <c r="D10" s="18">
        <v>112.72354085000002</v>
      </c>
      <c r="E10" s="19">
        <v>0</v>
      </c>
      <c r="G10" s="19">
        <v>0</v>
      </c>
      <c r="H10" s="19">
        <v>0</v>
      </c>
      <c r="I10" s="19">
        <v>0</v>
      </c>
      <c r="J10" s="19">
        <v>0</v>
      </c>
    </row>
    <row r="11" spans="1:13">
      <c r="A11" s="17" t="s">
        <v>47</v>
      </c>
      <c r="B11" s="18">
        <v>3.3890833333333332</v>
      </c>
      <c r="C11" s="18">
        <v>68.950833333333335</v>
      </c>
      <c r="D11" s="18">
        <v>107.80366666666667</v>
      </c>
      <c r="E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3">
      <c r="A12" s="17" t="s">
        <v>46</v>
      </c>
      <c r="B12" s="18">
        <v>3.6647500000000002</v>
      </c>
      <c r="C12" s="18">
        <v>70.918916666666675</v>
      </c>
      <c r="D12" s="18">
        <v>121.20341666666666</v>
      </c>
      <c r="E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3">
      <c r="A13" s="17" t="s">
        <v>45</v>
      </c>
      <c r="B13" s="18">
        <v>4.0243333333333338</v>
      </c>
      <c r="C13" s="18">
        <v>74.644833333333338</v>
      </c>
      <c r="D13" s="18">
        <v>140.97275000000002</v>
      </c>
      <c r="E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1:13">
      <c r="A14" s="17" t="s">
        <v>44</v>
      </c>
      <c r="B14" s="18">
        <v>4.5061867346666666</v>
      </c>
      <c r="C14" s="18">
        <v>63.827063133333347</v>
      </c>
      <c r="D14" s="18">
        <v>140.00238565833334</v>
      </c>
      <c r="E14" s="19">
        <v>0</v>
      </c>
      <c r="G14" s="19">
        <v>0</v>
      </c>
      <c r="H14" s="19">
        <v>0</v>
      </c>
      <c r="I14" s="19">
        <v>0</v>
      </c>
      <c r="J14" s="19">
        <v>0</v>
      </c>
    </row>
    <row r="15" spans="1:13">
      <c r="A15" s="17" t="s">
        <v>43</v>
      </c>
      <c r="B15" s="18">
        <v>4.8395122776310817</v>
      </c>
      <c r="C15" s="18">
        <v>55.680058789762477</v>
      </c>
      <c r="D15" s="18">
        <v>145.53777800808606</v>
      </c>
      <c r="E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3">
      <c r="A16" s="17" t="s">
        <v>42</v>
      </c>
      <c r="B16" s="18">
        <v>5.1598280160750596</v>
      </c>
      <c r="C16" s="18">
        <v>53.263599515024765</v>
      </c>
      <c r="D16" s="18">
        <v>106.75471294912222</v>
      </c>
      <c r="E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1:10">
      <c r="A17" s="17" t="s">
        <v>41</v>
      </c>
      <c r="B17" s="18">
        <v>5.5321263332943609</v>
      </c>
      <c r="C17" s="18">
        <v>49.94397444953993</v>
      </c>
      <c r="D17" s="18">
        <v>80.218002369245099</v>
      </c>
      <c r="E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1:10">
      <c r="A18" s="17" t="s">
        <v>40</v>
      </c>
      <c r="B18" s="18">
        <v>5.725627499999999</v>
      </c>
      <c r="C18" s="18">
        <v>61.225489166666669</v>
      </c>
      <c r="D18" s="18">
        <v>85.850844166666676</v>
      </c>
      <c r="E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1:10">
      <c r="A19" s="17" t="s">
        <v>39</v>
      </c>
      <c r="B19" s="18">
        <v>5.8442611336333341</v>
      </c>
      <c r="C19" s="18">
        <v>64.807613593880831</v>
      </c>
      <c r="D19" s="18">
        <v>97.868458189029994</v>
      </c>
      <c r="E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>
      <c r="A20" s="17" t="s">
        <v>38</v>
      </c>
      <c r="B20" s="18">
        <v>5.9422500000000005</v>
      </c>
      <c r="C20" s="18">
        <v>66.166416666666649</v>
      </c>
      <c r="D20" s="18">
        <v>93.375583333333338</v>
      </c>
      <c r="E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>
      <c r="A21" s="17" t="s">
        <v>37</v>
      </c>
      <c r="B21" s="18">
        <v>6.0422500000000001</v>
      </c>
      <c r="C21" s="18">
        <v>60.458249999999992</v>
      </c>
      <c r="D21" s="18">
        <v>71.828499999999991</v>
      </c>
      <c r="E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17" t="s">
        <v>36</v>
      </c>
      <c r="B22" s="18">
        <v>6.2043333333333335</v>
      </c>
      <c r="C22" s="18">
        <v>66.111500000000007</v>
      </c>
      <c r="D22" s="18">
        <v>95.537750000000003</v>
      </c>
      <c r="E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>
      <c r="A23" s="17" t="s">
        <v>35</v>
      </c>
      <c r="B23" s="18">
        <v>6.3599999999999994</v>
      </c>
      <c r="C23" s="18">
        <v>106.9593333333333</v>
      </c>
      <c r="D23" s="18">
        <v>204.72075000000004</v>
      </c>
      <c r="E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>
      <c r="A24" s="17" t="s">
        <v>34</v>
      </c>
      <c r="B24" s="18">
        <v>6.3706666666666685</v>
      </c>
      <c r="C24" s="18">
        <v>93.344633333333334</v>
      </c>
      <c r="D24" s="18">
        <v>180.01149999999998</v>
      </c>
      <c r="E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>
      <c r="A25" s="17" t="s">
        <v>33</v>
      </c>
      <c r="B25" s="18">
        <v>6.4141980000000007</v>
      </c>
      <c r="C25" s="18">
        <v>85.483711999999997</v>
      </c>
      <c r="D25" s="18">
        <v>141.618584</v>
      </c>
      <c r="E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1:10">
      <c r="A26" s="20" t="s">
        <v>15</v>
      </c>
      <c r="B26" t="s">
        <v>57</v>
      </c>
    </row>
    <row r="27" spans="1:10">
      <c r="A27" s="20" t="s">
        <v>18</v>
      </c>
      <c r="B27" t="s">
        <v>61</v>
      </c>
      <c r="C27" t="s">
        <v>62</v>
      </c>
    </row>
  </sheetData>
  <sortState xmlns:xlrd2="http://schemas.microsoft.com/office/spreadsheetml/2017/richdata2" ref="A2:D25">
    <sortCondition ref="A1:A25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20D-6F63-4DC1-BDFF-6224A703CD95}">
  <dimension ref="A1:C32"/>
  <sheetViews>
    <sheetView workbookViewId="0">
      <selection activeCell="M39" sqref="M39"/>
    </sheetView>
  </sheetViews>
  <sheetFormatPr baseColWidth="10" defaultColWidth="8.83203125" defaultRowHeight="15"/>
  <cols>
    <col min="2" max="2" width="9.5" bestFit="1" customWidth="1"/>
  </cols>
  <sheetData>
    <row r="1" spans="1:3">
      <c r="A1" t="s">
        <v>12</v>
      </c>
      <c r="B1" t="s">
        <v>92</v>
      </c>
      <c r="C1" t="s">
        <v>96</v>
      </c>
    </row>
    <row r="2" spans="1:3">
      <c r="A2">
        <v>2023</v>
      </c>
      <c r="B2">
        <v>5999.9999999999991</v>
      </c>
      <c r="C2">
        <v>10000</v>
      </c>
    </row>
    <row r="3" spans="1:3">
      <c r="A3">
        <v>2024</v>
      </c>
      <c r="B3" s="6">
        <v>5534.7142857142853</v>
      </c>
      <c r="C3">
        <v>8000</v>
      </c>
    </row>
    <row r="4" spans="1:3">
      <c r="A4">
        <v>2025</v>
      </c>
      <c r="B4" s="6">
        <v>5069.4285714285706</v>
      </c>
      <c r="C4">
        <v>6000</v>
      </c>
    </row>
    <row r="5" spans="1:3">
      <c r="A5">
        <v>2026</v>
      </c>
      <c r="B5" s="6">
        <v>4604.1428571428569</v>
      </c>
      <c r="C5">
        <v>5500</v>
      </c>
    </row>
    <row r="6" spans="1:3">
      <c r="A6">
        <v>2027</v>
      </c>
      <c r="B6" s="6">
        <v>4138.8571428571422</v>
      </c>
      <c r="C6">
        <v>5000</v>
      </c>
    </row>
    <row r="7" spans="1:3">
      <c r="A7">
        <v>2028</v>
      </c>
      <c r="B7" s="6">
        <v>3673.571428571428</v>
      </c>
      <c r="C7">
        <v>4500</v>
      </c>
    </row>
    <row r="8" spans="1:3">
      <c r="A8">
        <v>2029</v>
      </c>
      <c r="B8" s="6">
        <v>3208.2857142857138</v>
      </c>
      <c r="C8">
        <v>4000.0000000000005</v>
      </c>
    </row>
    <row r="9" spans="1:3">
      <c r="A9">
        <v>2030</v>
      </c>
      <c r="B9" s="6">
        <v>2742.9999999999995</v>
      </c>
      <c r="C9">
        <v>3500.0000000000005</v>
      </c>
    </row>
    <row r="10" spans="1:3">
      <c r="A10">
        <v>2031</v>
      </c>
      <c r="B10" s="6">
        <v>2706.6</v>
      </c>
      <c r="C10">
        <v>3450</v>
      </c>
    </row>
    <row r="11" spans="1:3">
      <c r="A11">
        <v>2032</v>
      </c>
      <c r="B11" s="6">
        <v>2670.2000000000003</v>
      </c>
      <c r="C11">
        <v>3400</v>
      </c>
    </row>
    <row r="12" spans="1:3">
      <c r="A12">
        <v>2033</v>
      </c>
      <c r="B12" s="6">
        <v>2633.8</v>
      </c>
      <c r="C12">
        <v>3350</v>
      </c>
    </row>
    <row r="13" spans="1:3">
      <c r="A13">
        <v>2034</v>
      </c>
      <c r="B13" s="6">
        <v>2597.4</v>
      </c>
      <c r="C13">
        <v>3300</v>
      </c>
    </row>
    <row r="14" spans="1:3">
      <c r="A14">
        <v>2035</v>
      </c>
      <c r="B14" s="6">
        <v>2561</v>
      </c>
      <c r="C14">
        <v>3250</v>
      </c>
    </row>
    <row r="15" spans="1:3">
      <c r="A15">
        <v>2036</v>
      </c>
      <c r="B15" s="6">
        <v>2524.6</v>
      </c>
      <c r="C15">
        <v>3200</v>
      </c>
    </row>
    <row r="16" spans="1:3">
      <c r="A16">
        <v>2037</v>
      </c>
      <c r="B16" s="6">
        <v>2488.2000000000003</v>
      </c>
      <c r="C16">
        <v>3150</v>
      </c>
    </row>
    <row r="17" spans="1:3">
      <c r="A17">
        <v>2038</v>
      </c>
      <c r="B17" s="6">
        <v>2451.8000000000002</v>
      </c>
      <c r="C17">
        <v>3100</v>
      </c>
    </row>
    <row r="18" spans="1:3">
      <c r="A18">
        <v>2039</v>
      </c>
      <c r="B18" s="6">
        <v>2415.4</v>
      </c>
      <c r="C18">
        <v>3050</v>
      </c>
    </row>
    <row r="19" spans="1:3">
      <c r="A19">
        <v>2040</v>
      </c>
      <c r="B19" s="6">
        <v>2379</v>
      </c>
      <c r="C19">
        <v>3000</v>
      </c>
    </row>
    <row r="20" spans="1:3">
      <c r="A20">
        <v>2041</v>
      </c>
      <c r="B20" s="6">
        <v>2342.6000000000004</v>
      </c>
      <c r="C20">
        <v>2950</v>
      </c>
    </row>
    <row r="21" spans="1:3">
      <c r="A21">
        <v>2042</v>
      </c>
      <c r="B21" s="6">
        <v>2306.2000000000003</v>
      </c>
      <c r="C21">
        <v>2900</v>
      </c>
    </row>
    <row r="22" spans="1:3">
      <c r="A22">
        <v>2043</v>
      </c>
      <c r="B22" s="6">
        <v>2269.8000000000002</v>
      </c>
      <c r="C22">
        <v>2850</v>
      </c>
    </row>
    <row r="23" spans="1:3">
      <c r="A23">
        <v>2044</v>
      </c>
      <c r="B23" s="6">
        <v>2233.4</v>
      </c>
      <c r="C23">
        <v>2800</v>
      </c>
    </row>
    <row r="24" spans="1:3">
      <c r="A24">
        <v>2045</v>
      </c>
      <c r="B24" s="6">
        <v>2197</v>
      </c>
      <c r="C24">
        <v>2750</v>
      </c>
    </row>
    <row r="25" spans="1:3">
      <c r="A25">
        <v>2046</v>
      </c>
      <c r="B25" s="6">
        <v>2160.6000000000004</v>
      </c>
      <c r="C25">
        <v>2700</v>
      </c>
    </row>
    <row r="26" spans="1:3">
      <c r="A26">
        <v>2047</v>
      </c>
      <c r="B26" s="6">
        <v>2124.2000000000003</v>
      </c>
      <c r="C26">
        <v>2650</v>
      </c>
    </row>
    <row r="27" spans="1:3">
      <c r="A27">
        <v>2048</v>
      </c>
      <c r="B27" s="6">
        <v>2087.8000000000002</v>
      </c>
      <c r="C27">
        <v>2600</v>
      </c>
    </row>
    <row r="28" spans="1:3">
      <c r="A28">
        <v>2049</v>
      </c>
      <c r="B28" s="6">
        <v>2051.4</v>
      </c>
      <c r="C28">
        <v>2550</v>
      </c>
    </row>
    <row r="29" spans="1:3">
      <c r="A29">
        <v>2050</v>
      </c>
      <c r="B29" s="6">
        <v>2015</v>
      </c>
      <c r="C29">
        <v>2500</v>
      </c>
    </row>
    <row r="30" spans="1:3">
      <c r="A30" t="s">
        <v>15</v>
      </c>
      <c r="B30" t="s">
        <v>93</v>
      </c>
    </row>
    <row r="31" spans="1:3">
      <c r="A31" t="s">
        <v>18</v>
      </c>
      <c r="B31" t="s">
        <v>94</v>
      </c>
    </row>
    <row r="32" spans="1:3">
      <c r="A32" t="s">
        <v>18</v>
      </c>
      <c r="B32" t="s">
        <v>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02A6-1783-42EB-B093-188D05D138A7}">
  <dimension ref="A1:E32"/>
  <sheetViews>
    <sheetView workbookViewId="0">
      <selection activeCell="C17" sqref="C17"/>
    </sheetView>
  </sheetViews>
  <sheetFormatPr baseColWidth="10" defaultColWidth="8.83203125" defaultRowHeight="15"/>
  <cols>
    <col min="2" max="2" width="9.5" bestFit="1" customWidth="1"/>
  </cols>
  <sheetData>
    <row r="1" spans="1:5">
      <c r="A1" t="s">
        <v>12</v>
      </c>
      <c r="B1" t="s">
        <v>97</v>
      </c>
      <c r="C1" t="s">
        <v>99</v>
      </c>
      <c r="D1" t="s">
        <v>100</v>
      </c>
      <c r="E1" t="s">
        <v>104</v>
      </c>
    </row>
    <row r="2" spans="1:5">
      <c r="A2">
        <v>2023</v>
      </c>
      <c r="B2" s="6">
        <v>55</v>
      </c>
      <c r="C2" s="6">
        <v>1170000.0000000002</v>
      </c>
      <c r="D2" s="6">
        <f>C2*0.015</f>
        <v>17550.000000000004</v>
      </c>
      <c r="E2">
        <v>30</v>
      </c>
    </row>
    <row r="3" spans="1:5">
      <c r="A3">
        <v>2024</v>
      </c>
      <c r="B3" s="6">
        <v>54.285714285714285</v>
      </c>
      <c r="C3" s="6">
        <v>1132857.142857143</v>
      </c>
      <c r="D3" s="6">
        <f t="shared" ref="D3:D29" si="0">C3*0.015</f>
        <v>16992.857142857145</v>
      </c>
      <c r="E3">
        <v>30</v>
      </c>
    </row>
    <row r="4" spans="1:5">
      <c r="A4">
        <v>2025</v>
      </c>
      <c r="B4" s="6">
        <v>53.571428571428569</v>
      </c>
      <c r="C4" s="6">
        <v>1095714.2857142859</v>
      </c>
      <c r="D4" s="6">
        <f t="shared" si="0"/>
        <v>16435.71428571429</v>
      </c>
      <c r="E4">
        <v>30</v>
      </c>
    </row>
    <row r="5" spans="1:5">
      <c r="A5">
        <v>2026</v>
      </c>
      <c r="B5" s="6">
        <v>52.857142857142861</v>
      </c>
      <c r="C5" s="6">
        <v>1058571.4285714286</v>
      </c>
      <c r="D5" s="6">
        <f t="shared" si="0"/>
        <v>15878.571428571429</v>
      </c>
      <c r="E5">
        <v>30</v>
      </c>
    </row>
    <row r="6" spans="1:5">
      <c r="A6">
        <v>2027</v>
      </c>
      <c r="B6" s="6">
        <v>52.142857142857146</v>
      </c>
      <c r="C6" s="6">
        <v>1021428.5714285715</v>
      </c>
      <c r="D6" s="6">
        <f t="shared" si="0"/>
        <v>15321.428571428572</v>
      </c>
      <c r="E6">
        <v>30</v>
      </c>
    </row>
    <row r="7" spans="1:5">
      <c r="A7">
        <v>2028</v>
      </c>
      <c r="B7" s="6">
        <v>51.428571428571431</v>
      </c>
      <c r="C7" s="6">
        <v>984285.71428571432</v>
      </c>
      <c r="D7" s="6">
        <f t="shared" si="0"/>
        <v>14764.285714285714</v>
      </c>
      <c r="E7">
        <v>30</v>
      </c>
    </row>
    <row r="8" spans="1:5">
      <c r="A8">
        <v>2029</v>
      </c>
      <c r="B8" s="6">
        <v>50.714285714285715</v>
      </c>
      <c r="C8" s="6">
        <v>947142.85714285728</v>
      </c>
      <c r="D8" s="6">
        <f t="shared" si="0"/>
        <v>14207.142857142859</v>
      </c>
      <c r="E8">
        <v>30</v>
      </c>
    </row>
    <row r="9" spans="1:5">
      <c r="A9">
        <v>2030</v>
      </c>
      <c r="B9" s="6">
        <v>50</v>
      </c>
      <c r="C9" s="6">
        <v>910000</v>
      </c>
      <c r="D9" s="6">
        <f t="shared" si="0"/>
        <v>13650</v>
      </c>
      <c r="E9">
        <v>30</v>
      </c>
    </row>
    <row r="10" spans="1:5">
      <c r="A10">
        <v>2031</v>
      </c>
      <c r="B10" s="6">
        <v>49.65</v>
      </c>
      <c r="C10" s="6">
        <v>893750</v>
      </c>
      <c r="D10" s="6">
        <f t="shared" si="0"/>
        <v>13406.25</v>
      </c>
      <c r="E10">
        <v>30</v>
      </c>
    </row>
    <row r="11" spans="1:5">
      <c r="A11">
        <v>2032</v>
      </c>
      <c r="B11" s="6">
        <v>49.300000000000004</v>
      </c>
      <c r="C11" s="6">
        <v>877500</v>
      </c>
      <c r="D11" s="6">
        <f t="shared" si="0"/>
        <v>13162.5</v>
      </c>
      <c r="E11">
        <v>30</v>
      </c>
    </row>
    <row r="12" spans="1:5">
      <c r="A12">
        <v>2033</v>
      </c>
      <c r="B12" s="6">
        <v>48.95</v>
      </c>
      <c r="C12" s="6">
        <v>861250</v>
      </c>
      <c r="D12" s="6">
        <f t="shared" si="0"/>
        <v>12918.75</v>
      </c>
      <c r="E12">
        <v>30</v>
      </c>
    </row>
    <row r="13" spans="1:5">
      <c r="A13">
        <v>2034</v>
      </c>
      <c r="B13" s="6">
        <v>48.6</v>
      </c>
      <c r="C13" s="6">
        <v>845000</v>
      </c>
      <c r="D13" s="6">
        <f t="shared" si="0"/>
        <v>12675</v>
      </c>
      <c r="E13">
        <v>30</v>
      </c>
    </row>
    <row r="14" spans="1:5">
      <c r="A14">
        <v>2035</v>
      </c>
      <c r="B14" s="6">
        <v>48.25</v>
      </c>
      <c r="C14" s="6">
        <v>828750</v>
      </c>
      <c r="D14" s="6">
        <f t="shared" si="0"/>
        <v>12431.25</v>
      </c>
      <c r="E14">
        <v>30</v>
      </c>
    </row>
    <row r="15" spans="1:5">
      <c r="A15">
        <v>2036</v>
      </c>
      <c r="B15" s="6">
        <v>47.9</v>
      </c>
      <c r="C15" s="6">
        <v>812500</v>
      </c>
      <c r="D15" s="6">
        <f t="shared" si="0"/>
        <v>12187.5</v>
      </c>
      <c r="E15">
        <v>30</v>
      </c>
    </row>
    <row r="16" spans="1:5">
      <c r="A16">
        <v>2037</v>
      </c>
      <c r="B16" s="6">
        <v>47.550000000000004</v>
      </c>
      <c r="C16" s="6">
        <v>796250</v>
      </c>
      <c r="D16" s="6">
        <f t="shared" si="0"/>
        <v>11943.75</v>
      </c>
      <c r="E16">
        <v>30</v>
      </c>
    </row>
    <row r="17" spans="1:5">
      <c r="A17">
        <v>2038</v>
      </c>
      <c r="B17" s="6">
        <v>47.2</v>
      </c>
      <c r="C17" s="6">
        <v>780000</v>
      </c>
      <c r="D17" s="6">
        <f t="shared" si="0"/>
        <v>11700</v>
      </c>
      <c r="E17">
        <v>30</v>
      </c>
    </row>
    <row r="18" spans="1:5">
      <c r="A18">
        <v>2039</v>
      </c>
      <c r="B18" s="6">
        <v>46.85</v>
      </c>
      <c r="C18" s="6">
        <v>763750</v>
      </c>
      <c r="D18" s="6">
        <f t="shared" si="0"/>
        <v>11456.25</v>
      </c>
      <c r="E18">
        <v>30</v>
      </c>
    </row>
    <row r="19" spans="1:5">
      <c r="A19">
        <v>2040</v>
      </c>
      <c r="B19" s="6">
        <v>46.5</v>
      </c>
      <c r="C19" s="6">
        <v>747500</v>
      </c>
      <c r="D19" s="6">
        <f t="shared" si="0"/>
        <v>11212.5</v>
      </c>
      <c r="E19">
        <v>30</v>
      </c>
    </row>
    <row r="20" spans="1:5">
      <c r="A20">
        <v>2041</v>
      </c>
      <c r="B20" s="6">
        <v>46.150000000000006</v>
      </c>
      <c r="C20" s="6">
        <v>731250</v>
      </c>
      <c r="D20" s="6">
        <f t="shared" si="0"/>
        <v>10968.75</v>
      </c>
      <c r="E20">
        <v>30</v>
      </c>
    </row>
    <row r="21" spans="1:5">
      <c r="A21">
        <v>2042</v>
      </c>
      <c r="B21" s="6">
        <v>45.800000000000004</v>
      </c>
      <c r="C21" s="6">
        <v>715000</v>
      </c>
      <c r="D21" s="6">
        <f t="shared" si="0"/>
        <v>10725</v>
      </c>
      <c r="E21">
        <v>30</v>
      </c>
    </row>
    <row r="22" spans="1:5">
      <c r="A22">
        <v>2043</v>
      </c>
      <c r="B22" s="6">
        <v>45.45</v>
      </c>
      <c r="C22" s="6">
        <v>698750</v>
      </c>
      <c r="D22" s="6">
        <f t="shared" si="0"/>
        <v>10481.25</v>
      </c>
      <c r="E22">
        <v>30</v>
      </c>
    </row>
    <row r="23" spans="1:5">
      <c r="A23">
        <v>2044</v>
      </c>
      <c r="B23" s="6">
        <v>45.1</v>
      </c>
      <c r="C23" s="6">
        <v>682500</v>
      </c>
      <c r="D23" s="6">
        <f t="shared" si="0"/>
        <v>10237.5</v>
      </c>
      <c r="E23">
        <v>30</v>
      </c>
    </row>
    <row r="24" spans="1:5">
      <c r="A24">
        <v>2045</v>
      </c>
      <c r="B24" s="6">
        <v>44.75</v>
      </c>
      <c r="C24" s="6">
        <v>666250</v>
      </c>
      <c r="D24" s="6">
        <f t="shared" si="0"/>
        <v>9993.75</v>
      </c>
      <c r="E24">
        <v>30</v>
      </c>
    </row>
    <row r="25" spans="1:5">
      <c r="A25">
        <v>2046</v>
      </c>
      <c r="B25" s="6">
        <v>44.400000000000006</v>
      </c>
      <c r="C25" s="6">
        <v>650000</v>
      </c>
      <c r="D25" s="6">
        <f t="shared" si="0"/>
        <v>9750</v>
      </c>
      <c r="E25">
        <v>30</v>
      </c>
    </row>
    <row r="26" spans="1:5">
      <c r="A26">
        <v>2047</v>
      </c>
      <c r="B26" s="6">
        <v>44.050000000000004</v>
      </c>
      <c r="C26" s="6">
        <v>633750</v>
      </c>
      <c r="D26" s="6">
        <f t="shared" si="0"/>
        <v>9506.25</v>
      </c>
      <c r="E26">
        <v>30</v>
      </c>
    </row>
    <row r="27" spans="1:5">
      <c r="A27">
        <v>2048</v>
      </c>
      <c r="B27" s="6">
        <v>43.7</v>
      </c>
      <c r="C27" s="6">
        <v>617500</v>
      </c>
      <c r="D27" s="6">
        <f t="shared" si="0"/>
        <v>9262.5</v>
      </c>
      <c r="E27">
        <v>30</v>
      </c>
    </row>
    <row r="28" spans="1:5">
      <c r="A28">
        <v>2049</v>
      </c>
      <c r="B28" s="6">
        <v>43.35</v>
      </c>
      <c r="C28" s="6">
        <v>601250</v>
      </c>
      <c r="D28" s="6">
        <f t="shared" si="0"/>
        <v>9018.75</v>
      </c>
      <c r="E28">
        <v>30</v>
      </c>
    </row>
    <row r="29" spans="1:5">
      <c r="A29">
        <v>2050</v>
      </c>
      <c r="B29" s="6">
        <v>43</v>
      </c>
      <c r="C29" s="6">
        <v>585000</v>
      </c>
      <c r="D29" s="6">
        <f t="shared" si="0"/>
        <v>8775</v>
      </c>
      <c r="E29">
        <v>30</v>
      </c>
    </row>
    <row r="30" spans="1:5">
      <c r="A30" t="s">
        <v>15</v>
      </c>
      <c r="B30" t="s">
        <v>98</v>
      </c>
      <c r="C30" t="s">
        <v>101</v>
      </c>
      <c r="D30" t="s">
        <v>103</v>
      </c>
      <c r="E30" t="s">
        <v>12</v>
      </c>
    </row>
    <row r="31" spans="1:5">
      <c r="A31" t="s">
        <v>18</v>
      </c>
      <c r="B31" t="s">
        <v>95</v>
      </c>
      <c r="C31" s="25" t="s">
        <v>102</v>
      </c>
      <c r="D31" s="25" t="s">
        <v>102</v>
      </c>
    </row>
    <row r="32" spans="1:5">
      <c r="A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</vt:lpstr>
      <vt:lpstr>generation</vt:lpstr>
      <vt:lpstr>cf</vt:lpstr>
      <vt:lpstr>degradation</vt:lpstr>
      <vt:lpstr>fuelemission</vt:lpstr>
      <vt:lpstr>capex</vt:lpstr>
      <vt:lpstr>opex</vt:lpstr>
      <vt:lpstr>fuelcost</vt:lpstr>
      <vt:lpstr>landcost</vt:lpstr>
      <vt:lpstr>exclude_powerdensity</vt:lpstr>
      <vt:lpstr>lifespan</vt:lpstr>
      <vt:lpstr>economic_lifespan</vt:lpstr>
      <vt:lpstr>exclude_altfuelgeneration</vt:lpstr>
      <vt:lpstr>exclude_altfuelquant</vt:lpstr>
      <vt:lpstr>altfuelcost</vt:lpstr>
      <vt:lpstr>assumption</vt:lpstr>
      <vt:lpstr>exclude_histtotalcost</vt:lpstr>
      <vt:lpstr>exclude_histfuelcost</vt:lpstr>
      <vt:lpstr>exclude_h2cost</vt:lpstr>
      <vt:lpstr>electrolyser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2024-10-24T07:27:26Z</dcterms:created>
  <dcterms:modified xsi:type="dcterms:W3CDTF">2025-07-20T12:02:49Z</dcterms:modified>
</cp:coreProperties>
</file>