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89776\Desktop\"/>
    </mc:Choice>
  </mc:AlternateContent>
  <xr:revisionPtr revIDLastSave="0" documentId="13_ncr:1_{269878A9-3873-43E0-959D-E26182DC46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Y3" i="1"/>
  <c r="Y4" i="1"/>
  <c r="Y5" i="1"/>
  <c r="Y6" i="1"/>
  <c r="Y2" i="1"/>
  <c r="U3" i="1"/>
  <c r="U4" i="1"/>
  <c r="U5" i="1"/>
  <c r="AF5" i="1" s="1"/>
  <c r="U6" i="1"/>
  <c r="AF6" i="1" s="1"/>
  <c r="U2" i="1"/>
  <c r="AM2" i="1"/>
  <c r="AJ3" i="1"/>
  <c r="AJ4" i="1"/>
  <c r="AJ5" i="1"/>
  <c r="AJ6" i="1"/>
  <c r="AJ2" i="1"/>
  <c r="AM3" i="1"/>
  <c r="AM4" i="1"/>
  <c r="AM5" i="1"/>
  <c r="AM6" i="1"/>
  <c r="X2" i="1"/>
  <c r="AS3" i="1"/>
  <c r="AT3" i="1" s="1"/>
  <c r="AS4" i="1"/>
  <c r="AT4" i="1" s="1"/>
  <c r="AS5" i="1"/>
  <c r="AT5" i="1" s="1"/>
  <c r="AS6" i="1"/>
  <c r="AT6" i="1" s="1"/>
  <c r="AS2" i="1"/>
  <c r="AO3" i="1"/>
  <c r="AO4" i="1"/>
  <c r="AO5" i="1"/>
  <c r="AO6" i="1"/>
  <c r="AO2" i="1"/>
  <c r="AN3" i="1"/>
  <c r="AN4" i="1"/>
  <c r="AN5" i="1"/>
  <c r="AN6" i="1"/>
  <c r="AN2" i="1"/>
  <c r="Z3" i="1"/>
  <c r="Z4" i="1"/>
  <c r="Z5" i="1"/>
  <c r="Z6" i="1"/>
  <c r="Z2" i="1"/>
  <c r="AD6" i="1"/>
  <c r="AE6" i="1" s="1"/>
  <c r="AD5" i="1"/>
  <c r="AE5" i="1" s="1"/>
  <c r="AD4" i="1"/>
  <c r="AE4" i="1" s="1"/>
  <c r="AD3" i="1"/>
  <c r="AE3" i="1" s="1"/>
  <c r="AF3" i="1" s="1"/>
  <c r="AD2" i="1"/>
  <c r="AE2" i="1" s="1"/>
  <c r="AF2" i="1" s="1"/>
  <c r="Q3" i="1"/>
  <c r="Q4" i="1"/>
  <c r="Q5" i="1"/>
  <c r="Q6" i="1"/>
  <c r="Q2" i="1"/>
  <c r="J3" i="1"/>
  <c r="J4" i="1"/>
  <c r="J5" i="1"/>
  <c r="J6" i="1"/>
  <c r="J2" i="1"/>
  <c r="I2" i="1" s="1"/>
  <c r="F3" i="1"/>
  <c r="G3" i="1" s="1"/>
  <c r="F4" i="1"/>
  <c r="G4" i="1" s="1"/>
  <c r="F5" i="1"/>
  <c r="G5" i="1" s="1"/>
  <c r="F6" i="1"/>
  <c r="G6" i="1" s="1"/>
  <c r="F2" i="1"/>
  <c r="G2" i="1" s="1"/>
  <c r="AG3" i="1" l="1"/>
  <c r="AG6" i="1"/>
  <c r="AF4" i="1"/>
  <c r="AX2" i="1"/>
  <c r="AV4" i="1"/>
  <c r="AX4" i="1"/>
  <c r="AX3" i="1"/>
  <c r="AX5" i="1"/>
  <c r="AV5" i="1"/>
  <c r="AV3" i="1"/>
  <c r="AU6" i="1"/>
  <c r="AX6" i="1"/>
  <c r="AV6" i="1"/>
  <c r="AU5" i="1"/>
  <c r="AU3" i="1"/>
  <c r="AH5" i="1"/>
  <c r="AG5" i="1" s="1"/>
  <c r="H5" i="1"/>
  <c r="AH4" i="1"/>
  <c r="H2" i="1"/>
  <c r="AU4" i="1"/>
  <c r="H6" i="1"/>
  <c r="AH2" i="1"/>
  <c r="AG2" i="1" s="1"/>
  <c r="H3" i="1"/>
  <c r="AU2" i="1"/>
  <c r="AT2" i="1"/>
  <c r="AV2" i="1" s="1"/>
  <c r="AW2" i="1" s="1"/>
  <c r="H4" i="1"/>
  <c r="I6" i="1"/>
  <c r="AH3" i="1"/>
  <c r="I5" i="1"/>
  <c r="I3" i="1"/>
  <c r="I4" i="1"/>
  <c r="AH6" i="1"/>
  <c r="AW4" i="1" l="1"/>
  <c r="AG4" i="1"/>
  <c r="AW3" i="1"/>
  <c r="AW5" i="1"/>
  <c r="AW6" i="1"/>
</calcChain>
</file>

<file path=xl/sharedStrings.xml><?xml version="1.0" encoding="utf-8"?>
<sst xmlns="http://schemas.openxmlformats.org/spreadsheetml/2006/main" count="48" uniqueCount="34">
  <si>
    <t xml:space="preserve">Concentration of HSO3- in the beaker </t>
    <phoneticPr fontId="1" type="noConversion"/>
  </si>
  <si>
    <t xml:space="preserve">Time 1 </t>
    <phoneticPr fontId="1" type="noConversion"/>
  </si>
  <si>
    <t xml:space="preserve">Time 2 </t>
    <phoneticPr fontId="1" type="noConversion"/>
  </si>
  <si>
    <t>Time 3</t>
    <phoneticPr fontId="1" type="noConversion"/>
  </si>
  <si>
    <t>Average Time</t>
    <phoneticPr fontId="1" type="noConversion"/>
  </si>
  <si>
    <t xml:space="preserve">Rate </t>
    <phoneticPr fontId="1" type="noConversion"/>
  </si>
  <si>
    <t>Error y</t>
    <phoneticPr fontId="1" type="noConversion"/>
  </si>
  <si>
    <t>Error x</t>
    <phoneticPr fontId="1" type="noConversion"/>
  </si>
  <si>
    <t>percentage error</t>
    <phoneticPr fontId="1" type="noConversion"/>
  </si>
  <si>
    <t>IO3- (mL)</t>
    <phoneticPr fontId="1" type="noConversion"/>
  </si>
  <si>
    <t>HSO3-(mL)</t>
    <phoneticPr fontId="1" type="noConversion"/>
  </si>
  <si>
    <t>time 1</t>
    <phoneticPr fontId="1" type="noConversion"/>
  </si>
  <si>
    <t xml:space="preserve">time 2 </t>
    <phoneticPr fontId="1" type="noConversion"/>
  </si>
  <si>
    <t>time 3</t>
    <phoneticPr fontId="1" type="noConversion"/>
  </si>
  <si>
    <t>Average time</t>
    <phoneticPr fontId="1" type="noConversion"/>
  </si>
  <si>
    <t>HSO3-</t>
    <phoneticPr fontId="1" type="noConversion"/>
  </si>
  <si>
    <t>IO3</t>
    <phoneticPr fontId="1" type="noConversion"/>
  </si>
  <si>
    <t>Experiment 6-10</t>
    <phoneticPr fontId="1" type="noConversion"/>
  </si>
  <si>
    <t>SD of time</t>
    <phoneticPr fontId="1" type="noConversion"/>
  </si>
  <si>
    <t>Rate</t>
    <phoneticPr fontId="1" type="noConversion"/>
  </si>
  <si>
    <t>Experiment 1-5</t>
    <phoneticPr fontId="1" type="noConversion"/>
  </si>
  <si>
    <t>[HSO3-]</t>
    <phoneticPr fontId="1" type="noConversion"/>
  </si>
  <si>
    <t>[IO3-]</t>
    <phoneticPr fontId="1" type="noConversion"/>
  </si>
  <si>
    <t>IO3-</t>
    <phoneticPr fontId="1" type="noConversion"/>
  </si>
  <si>
    <t>percentage error [HSO3-]</t>
    <phoneticPr fontId="1" type="noConversion"/>
  </si>
  <si>
    <t>percentage error [IO3-]</t>
    <phoneticPr fontId="1" type="noConversion"/>
  </si>
  <si>
    <t xml:space="preserve">percentage error rate </t>
    <phoneticPr fontId="1" type="noConversion"/>
  </si>
  <si>
    <t>rate error</t>
    <phoneticPr fontId="1" type="noConversion"/>
  </si>
  <si>
    <t>[IO3] error</t>
    <phoneticPr fontId="1" type="noConversion"/>
  </si>
  <si>
    <t>Percentage error rate</t>
    <phoneticPr fontId="1" type="noConversion"/>
  </si>
  <si>
    <t xml:space="preserve">[HSO3] </t>
    <phoneticPr fontId="1" type="noConversion"/>
  </si>
  <si>
    <t>Rate error</t>
    <phoneticPr fontId="1" type="noConversion"/>
  </si>
  <si>
    <t>Error [HSO3-]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</si>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</sst>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77537182852144"/>
          <c:y val="0.15782407407407409"/>
          <c:w val="0.8110719597550306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Rate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91091426071741E-2"/>
                  <c:y val="-0.22918270632837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1E-4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4.8875855327468237E-5</c:v>
                </c:pt>
                <c:pt idx="1">
                  <c:v>2.5751072961373391E-5</c:v>
                </c:pt>
                <c:pt idx="2">
                  <c:v>1.3940520446096654E-5</c:v>
                </c:pt>
                <c:pt idx="3">
                  <c:v>4.6418072102738668E-6</c:v>
                </c:pt>
                <c:pt idx="4">
                  <c:v>9.5084149472282978E-7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3-4F47-AAB7-F3DD567F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65360"/>
        <c:axId val="676703488"/>
      </c:scatterChart>
      <c:valAx>
        <c:axId val="6811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03488"/>
        <c:crosses val="autoZero"/>
        <c:crossBetween val="midCat"/>
      </c:valAx>
      <c:valAx>
        <c:axId val="676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8</xdr:row>
      <xdr:rowOff>19050</xdr:rowOff>
    </xdr:from>
    <xdr:to>
      <xdr:col>9</xdr:col>
      <xdr:colOff>44450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34FD3-CA81-D465-478F-5372E95E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"/>
  <sheetViews>
    <sheetView tabSelected="1" topLeftCell="AR1" zoomScale="90" workbookViewId="0">
      <selection activeCell="AU3" sqref="AU3"/>
    </sheetView>
  </sheetViews>
  <sheetFormatPr defaultRowHeight="14" x14ac:dyDescent="0.3"/>
  <cols>
    <col min="1" max="1" width="13.1640625" customWidth="1"/>
    <col min="2" max="2" width="31.75" customWidth="1"/>
    <col min="6" max="6" width="13" customWidth="1"/>
    <col min="7" max="7" width="13.5" bestFit="1" customWidth="1"/>
    <col min="8" max="8" width="12.5" bestFit="1" customWidth="1"/>
    <col min="9" max="9" width="10.1640625" bestFit="1" customWidth="1"/>
    <col min="20" max="21" width="21.5" customWidth="1"/>
    <col min="23" max="23" width="8.6640625" customWidth="1"/>
    <col min="25" max="25" width="15.33203125" customWidth="1"/>
    <col min="26" max="26" width="22.5" customWidth="1"/>
    <col min="30" max="30" width="17.1640625" customWidth="1"/>
    <col min="31" max="31" width="14.08203125" customWidth="1"/>
    <col min="32" max="33" width="22.1640625" customWidth="1"/>
    <col min="34" max="34" width="12.5" customWidth="1"/>
    <col min="35" max="36" width="18.9140625" customWidth="1"/>
    <col min="39" max="39" width="29.1640625" customWidth="1"/>
    <col min="40" max="40" width="8.75" bestFit="1" customWidth="1"/>
    <col min="41" max="41" width="28.9140625" customWidth="1"/>
    <col min="42" max="44" width="8.75" bestFit="1" customWidth="1"/>
    <col min="45" max="45" width="15.9140625" customWidth="1"/>
    <col min="46" max="46" width="15.1640625" customWidth="1"/>
    <col min="47" max="47" width="11.58203125" bestFit="1" customWidth="1"/>
    <col min="48" max="48" width="16.58203125" customWidth="1"/>
    <col min="49" max="49" width="11.4140625" bestFit="1" customWidth="1"/>
    <col min="51" max="51" width="12.75" bestFit="1" customWidth="1"/>
  </cols>
  <sheetData>
    <row r="1" spans="1:51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T1" s="1" t="s">
        <v>17</v>
      </c>
      <c r="U1" s="2" t="s">
        <v>24</v>
      </c>
      <c r="V1" t="s">
        <v>16</v>
      </c>
      <c r="W1" t="s">
        <v>15</v>
      </c>
      <c r="X1" t="s">
        <v>22</v>
      </c>
      <c r="Y1" t="s">
        <v>32</v>
      </c>
      <c r="Z1" t="s">
        <v>30</v>
      </c>
      <c r="AA1" t="s">
        <v>1</v>
      </c>
      <c r="AB1" t="s">
        <v>2</v>
      </c>
      <c r="AC1" t="s">
        <v>3</v>
      </c>
      <c r="AD1" t="s">
        <v>4</v>
      </c>
      <c r="AE1" t="s">
        <v>18</v>
      </c>
      <c r="AF1" t="s">
        <v>29</v>
      </c>
      <c r="AG1" t="s">
        <v>31</v>
      </c>
      <c r="AH1" t="s">
        <v>19</v>
      </c>
      <c r="AI1" s="1" t="s">
        <v>20</v>
      </c>
      <c r="AJ1" s="2" t="s">
        <v>25</v>
      </c>
      <c r="AK1" t="s">
        <v>23</v>
      </c>
      <c r="AL1" t="s">
        <v>15</v>
      </c>
      <c r="AM1" t="s">
        <v>24</v>
      </c>
      <c r="AN1" t="s">
        <v>22</v>
      </c>
      <c r="AO1" t="s">
        <v>21</v>
      </c>
      <c r="AP1" t="s">
        <v>1</v>
      </c>
      <c r="AQ1" t="s">
        <v>2</v>
      </c>
      <c r="AR1" t="s">
        <v>3</v>
      </c>
      <c r="AS1" t="s">
        <v>4</v>
      </c>
      <c r="AT1" t="s">
        <v>18</v>
      </c>
      <c r="AU1" t="s">
        <v>19</v>
      </c>
      <c r="AV1" t="s">
        <v>26</v>
      </c>
      <c r="AW1" t="s">
        <v>27</v>
      </c>
      <c r="AX1" t="s">
        <v>28</v>
      </c>
      <c r="AY1" t="s">
        <v>33</v>
      </c>
    </row>
    <row r="2" spans="1:51" x14ac:dyDescent="0.3">
      <c r="A2">
        <v>10</v>
      </c>
      <c r="B2">
        <v>5.0000000000000001E-4</v>
      </c>
      <c r="C2">
        <v>10.37</v>
      </c>
      <c r="D2">
        <v>10.43</v>
      </c>
      <c r="E2">
        <v>9.89</v>
      </c>
      <c r="F2">
        <f>(C2+D2+E2)/3</f>
        <v>10.229999999999999</v>
      </c>
      <c r="G2">
        <f>B2/F2</f>
        <v>4.8875855327468237E-5</v>
      </c>
      <c r="H2">
        <f>J2*G2</f>
        <v>7.3313782991202359E-7</v>
      </c>
      <c r="I2">
        <f>B2*J2</f>
        <v>7.5000000000000002E-6</v>
      </c>
      <c r="J2">
        <f>0.05/A2+0.01</f>
        <v>1.4999999999999999E-2</v>
      </c>
      <c r="L2">
        <v>10</v>
      </c>
      <c r="M2">
        <v>10</v>
      </c>
      <c r="N2">
        <v>13.2</v>
      </c>
      <c r="O2">
        <v>13.22</v>
      </c>
      <c r="P2">
        <v>13.33</v>
      </c>
      <c r="Q2">
        <f>(N2+O2+P2)/3</f>
        <v>13.25</v>
      </c>
      <c r="T2" s="1"/>
      <c r="U2" s="2">
        <f>0.05/W2+0.05*3/20</f>
        <v>1.2500000000000001E-2</v>
      </c>
      <c r="V2">
        <v>10</v>
      </c>
      <c r="W2">
        <v>10</v>
      </c>
      <c r="X2">
        <f>V2*0.02/20</f>
        <v>0.01</v>
      </c>
      <c r="Y2">
        <f>Z2*U2</f>
        <v>6.2500000000000003E-6</v>
      </c>
      <c r="Z2">
        <f>W2*0.001/20</f>
        <v>5.0000000000000001E-4</v>
      </c>
      <c r="AA2">
        <v>10.37</v>
      </c>
      <c r="AB2">
        <v>10.43</v>
      </c>
      <c r="AC2">
        <v>9.89</v>
      </c>
      <c r="AD2">
        <f>(AA2+AB2+AC2)/3</f>
        <v>10.229999999999999</v>
      </c>
      <c r="AE2">
        <f t="shared" ref="AE2:AE6" si="0">SQRT(((AA2-AD2)^2+(AB2-AD2)^2+(AC2-AD2)^2)/3)</f>
        <v>0.24166091947189094</v>
      </c>
      <c r="AF2">
        <f>U2+AE2/AD2</f>
        <v>3.612276827682219E-2</v>
      </c>
      <c r="AG2">
        <f>AF2*AH2</f>
        <v>5.8851039877520676E-7</v>
      </c>
      <c r="AH2">
        <f>Z2/(3*AD2)</f>
        <v>1.6291951775822744E-5</v>
      </c>
      <c r="AI2" s="1"/>
      <c r="AJ2" s="2">
        <f>0.05/AK2+0.15/20</f>
        <v>1.2500000000000001E-2</v>
      </c>
      <c r="AK2">
        <v>10</v>
      </c>
      <c r="AL2">
        <v>10</v>
      </c>
      <c r="AM2">
        <f>0.05/AL2+0.05*3/20</f>
        <v>1.2500000000000001E-2</v>
      </c>
      <c r="AN2">
        <f>AK2*0.02/20</f>
        <v>0.01</v>
      </c>
      <c r="AO2">
        <f>AL2*0.001/20</f>
        <v>5.0000000000000001E-4</v>
      </c>
      <c r="AP2" s="3">
        <v>10.37</v>
      </c>
      <c r="AQ2" s="3">
        <v>10.43</v>
      </c>
      <c r="AR2" s="3">
        <v>9.89</v>
      </c>
      <c r="AS2">
        <f>(AP2+AQ2+AR2)/3</f>
        <v>10.229999999999999</v>
      </c>
      <c r="AT2">
        <f>SQRT(((AP2-AS2)^2+(AQ2-AS2)^2+(AR2-AS2)^2)/3)</f>
        <v>0.24166091947189094</v>
      </c>
      <c r="AU2">
        <f>AO2/(3*AS2)</f>
        <v>1.6291951775822744E-5</v>
      </c>
      <c r="AV2">
        <f>AM2+AT2/AS2</f>
        <v>3.612276827682219E-2</v>
      </c>
      <c r="AW2">
        <f>AV2*AU2</f>
        <v>5.8851039877520676E-7</v>
      </c>
      <c r="AX2">
        <f>AN2*AJ2</f>
        <v>1.25E-4</v>
      </c>
    </row>
    <row r="3" spans="1:51" x14ac:dyDescent="0.3">
      <c r="A3">
        <v>8</v>
      </c>
      <c r="B3">
        <v>4.0000000000000002E-4</v>
      </c>
      <c r="C3">
        <v>13.3</v>
      </c>
      <c r="D3">
        <v>16.7</v>
      </c>
      <c r="E3">
        <v>16.600000000000001</v>
      </c>
      <c r="F3">
        <f t="shared" ref="F3:F6" si="1">(C3+D3+E3)/3</f>
        <v>15.533333333333333</v>
      </c>
      <c r="G3">
        <f t="shared" ref="G3:G6" si="2">B3/F3</f>
        <v>2.5751072961373391E-5</v>
      </c>
      <c r="H3">
        <f t="shared" ref="H3:H6" si="3">J3*G3</f>
        <v>4.1845493562231759E-7</v>
      </c>
      <c r="I3">
        <f t="shared" ref="I3:I6" si="4">B3*J3</f>
        <v>6.5000000000000004E-6</v>
      </c>
      <c r="J3">
        <f t="shared" ref="J3:J6" si="5">0.05/A3+0.01</f>
        <v>1.6250000000000001E-2</v>
      </c>
      <c r="L3">
        <v>8</v>
      </c>
      <c r="M3">
        <v>10</v>
      </c>
      <c r="N3">
        <v>13.55</v>
      </c>
      <c r="O3">
        <v>14.64</v>
      </c>
      <c r="P3">
        <v>14.65</v>
      </c>
      <c r="Q3">
        <f t="shared" ref="Q3:Q6" si="6">(N3+O3+P3)/3</f>
        <v>14.280000000000001</v>
      </c>
      <c r="T3" s="1"/>
      <c r="U3" s="2">
        <f t="shared" ref="U3:U6" si="7">0.05/W3+0.05*3/20</f>
        <v>1.3750000000000002E-2</v>
      </c>
      <c r="V3">
        <v>10</v>
      </c>
      <c r="W3">
        <v>8</v>
      </c>
      <c r="Y3">
        <f t="shared" ref="Y3:Y6" si="8">Z3*U3</f>
        <v>5.5000000000000007E-6</v>
      </c>
      <c r="Z3">
        <f t="shared" ref="Z3:Z6" si="9">W3*0.001/20</f>
        <v>4.0000000000000002E-4</v>
      </c>
      <c r="AA3">
        <v>13.3</v>
      </c>
      <c r="AB3">
        <v>16.7</v>
      </c>
      <c r="AC3">
        <v>16.600000000000001</v>
      </c>
      <c r="AD3">
        <f t="shared" ref="AD3:AD6" si="10">(AA3+AB3+AC3)/3</f>
        <v>15.533333333333333</v>
      </c>
      <c r="AE3">
        <f t="shared" si="0"/>
        <v>1.5797327481430379</v>
      </c>
      <c r="AF3">
        <f t="shared" ref="AF3:AF6" si="11">U3+AE3/AD3</f>
        <v>0.11544953314225566</v>
      </c>
      <c r="AG3">
        <f t="shared" ref="AG3:AG6" si="12">AF3*AH3</f>
        <v>9.909831171009068E-7</v>
      </c>
      <c r="AH3">
        <f t="shared" ref="AH3:AH6" si="13">Z3/(3*AD3)</f>
        <v>8.5836909871244631E-6</v>
      </c>
      <c r="AI3" s="1"/>
      <c r="AJ3" s="2">
        <f t="shared" ref="AJ3:AJ6" si="14">0.05/AK3+0.15/20</f>
        <v>1.375E-2</v>
      </c>
      <c r="AK3">
        <v>8</v>
      </c>
      <c r="AL3">
        <v>10</v>
      </c>
      <c r="AM3">
        <f t="shared" ref="AM3:AM6" si="15">0.05/AL3+0.05*3/20</f>
        <v>1.2500000000000001E-2</v>
      </c>
      <c r="AN3">
        <f>AK3*0.02/20</f>
        <v>8.0000000000000002E-3</v>
      </c>
      <c r="AO3">
        <f>AL3*0.001/20</f>
        <v>5.0000000000000001E-4</v>
      </c>
      <c r="AP3" s="3">
        <v>13.55</v>
      </c>
      <c r="AQ3" s="3">
        <v>14.64</v>
      </c>
      <c r="AR3" s="3">
        <v>14.65</v>
      </c>
      <c r="AS3">
        <f t="shared" ref="AS3:AS6" si="16">(AP3+AQ3+AR3)/3</f>
        <v>14.280000000000001</v>
      </c>
      <c r="AT3">
        <f t="shared" ref="AT3:AT6" si="17">SQRT(((AP3-AS3)^2+(AQ3-AS3)^2+(AR3-AS3)^2)/3)</f>
        <v>0.51620409400417056</v>
      </c>
      <c r="AU3">
        <f t="shared" ref="AU3:AU6" si="18">AO3/(3*AS3)</f>
        <v>1.1671335200746965E-5</v>
      </c>
      <c r="AV3">
        <f t="shared" ref="AV3:AV6" si="19">AM3+AT3/AS3</f>
        <v>4.8648746078723423E-2</v>
      </c>
      <c r="AW3">
        <f t="shared" ref="AW3:AW6" si="20">AV3*AU3</f>
        <v>5.677958225808056E-7</v>
      </c>
      <c r="AX3">
        <f t="shared" ref="AX3:AX6" si="21">AN3*AJ3</f>
        <v>1.1E-4</v>
      </c>
      <c r="AY3">
        <f>AW3+AU3</f>
        <v>1.2239131023327769E-5</v>
      </c>
    </row>
    <row r="4" spans="1:51" x14ac:dyDescent="0.3">
      <c r="A4">
        <v>6</v>
      </c>
      <c r="B4">
        <v>2.9999999999999997E-4</v>
      </c>
      <c r="C4">
        <v>22.8</v>
      </c>
      <c r="D4">
        <v>20.68</v>
      </c>
      <c r="E4">
        <v>21.08</v>
      </c>
      <c r="F4">
        <f t="shared" si="1"/>
        <v>21.52</v>
      </c>
      <c r="G4">
        <f t="shared" si="2"/>
        <v>1.3940520446096654E-5</v>
      </c>
      <c r="H4">
        <f t="shared" si="3"/>
        <v>2.5557620817843863E-7</v>
      </c>
      <c r="I4">
        <f t="shared" si="4"/>
        <v>5.4999999999999999E-6</v>
      </c>
      <c r="J4">
        <f t="shared" si="5"/>
        <v>1.8333333333333333E-2</v>
      </c>
      <c r="L4">
        <v>6</v>
      </c>
      <c r="M4">
        <v>10</v>
      </c>
      <c r="N4">
        <v>18.559999999999999</v>
      </c>
      <c r="O4">
        <v>18.03</v>
      </c>
      <c r="P4">
        <v>18.190000000000001</v>
      </c>
      <c r="Q4">
        <f t="shared" si="6"/>
        <v>18.260000000000002</v>
      </c>
      <c r="T4" s="1"/>
      <c r="U4" s="2">
        <f t="shared" si="7"/>
        <v>1.5833333333333335E-2</v>
      </c>
      <c r="V4">
        <v>10</v>
      </c>
      <c r="W4">
        <v>6</v>
      </c>
      <c r="Y4">
        <f t="shared" si="8"/>
        <v>4.7500000000000011E-6</v>
      </c>
      <c r="Z4">
        <f t="shared" si="9"/>
        <v>3.0000000000000003E-4</v>
      </c>
      <c r="AA4">
        <v>22.8</v>
      </c>
      <c r="AB4">
        <v>20.68</v>
      </c>
      <c r="AC4">
        <v>21.08</v>
      </c>
      <c r="AD4">
        <f t="shared" si="10"/>
        <v>21.52</v>
      </c>
      <c r="AE4">
        <f t="shared" si="0"/>
        <v>0.91971009925229597</v>
      </c>
      <c r="AF4">
        <f t="shared" si="11"/>
        <v>5.8570791477027387E-2</v>
      </c>
      <c r="AG4">
        <f t="shared" si="12"/>
        <v>2.721691053765213E-7</v>
      </c>
      <c r="AH4">
        <f t="shared" si="13"/>
        <v>4.6468401486988848E-6</v>
      </c>
      <c r="AI4" s="1"/>
      <c r="AJ4" s="2">
        <f t="shared" si="14"/>
        <v>1.5833333333333331E-2</v>
      </c>
      <c r="AK4">
        <v>6</v>
      </c>
      <c r="AL4">
        <v>10</v>
      </c>
      <c r="AM4">
        <f t="shared" si="15"/>
        <v>1.2500000000000001E-2</v>
      </c>
      <c r="AN4">
        <f>AK4*0.02/20</f>
        <v>6.0000000000000001E-3</v>
      </c>
      <c r="AO4">
        <f>AL4*0.001/20</f>
        <v>5.0000000000000001E-4</v>
      </c>
      <c r="AP4" s="3">
        <v>18.559999999999999</v>
      </c>
      <c r="AQ4" s="3">
        <v>18.03</v>
      </c>
      <c r="AR4" s="3">
        <v>18.190000000000001</v>
      </c>
      <c r="AS4">
        <f t="shared" si="16"/>
        <v>18.260000000000002</v>
      </c>
      <c r="AT4">
        <f t="shared" si="17"/>
        <v>0.22196095752781878</v>
      </c>
      <c r="AU4">
        <f t="shared" si="18"/>
        <v>9.1274187659729828E-6</v>
      </c>
      <c r="AV4">
        <f t="shared" si="19"/>
        <v>2.4655583654316471E-2</v>
      </c>
      <c r="AW4">
        <f t="shared" si="20"/>
        <v>2.2504183693242488E-7</v>
      </c>
      <c r="AX4">
        <f t="shared" si="21"/>
        <v>9.4999999999999992E-5</v>
      </c>
    </row>
    <row r="5" spans="1:51" x14ac:dyDescent="0.3">
      <c r="A5">
        <v>4</v>
      </c>
      <c r="B5">
        <v>2.0000000000000001E-4</v>
      </c>
      <c r="C5">
        <v>47.34</v>
      </c>
      <c r="D5">
        <v>39.229999999999997</v>
      </c>
      <c r="E5">
        <v>42.69</v>
      </c>
      <c r="F5">
        <f t="shared" si="1"/>
        <v>43.086666666666666</v>
      </c>
      <c r="G5">
        <f t="shared" si="2"/>
        <v>4.6418072102738668E-6</v>
      </c>
      <c r="H5">
        <f t="shared" si="3"/>
        <v>1.0444066223116199E-7</v>
      </c>
      <c r="I5">
        <f t="shared" si="4"/>
        <v>4.5000000000000001E-6</v>
      </c>
      <c r="J5">
        <f t="shared" si="5"/>
        <v>2.2499999999999999E-2</v>
      </c>
      <c r="L5">
        <v>4</v>
      </c>
      <c r="M5">
        <v>10</v>
      </c>
      <c r="N5">
        <v>27.67</v>
      </c>
      <c r="O5">
        <v>27.54</v>
      </c>
      <c r="P5">
        <v>29.89</v>
      </c>
      <c r="Q5">
        <f t="shared" si="6"/>
        <v>28.366666666666664</v>
      </c>
      <c r="T5" s="1"/>
      <c r="U5" s="2">
        <f t="shared" si="7"/>
        <v>2.0000000000000004E-2</v>
      </c>
      <c r="V5">
        <v>10</v>
      </c>
      <c r="W5">
        <v>4</v>
      </c>
      <c r="Y5">
        <f t="shared" si="8"/>
        <v>4.0000000000000007E-6</v>
      </c>
      <c r="Z5">
        <f t="shared" si="9"/>
        <v>2.0000000000000001E-4</v>
      </c>
      <c r="AA5">
        <v>47.34</v>
      </c>
      <c r="AB5">
        <v>39.229999999999997</v>
      </c>
      <c r="AC5">
        <v>42.69</v>
      </c>
      <c r="AD5">
        <f t="shared" si="10"/>
        <v>43.086666666666666</v>
      </c>
      <c r="AE5">
        <f t="shared" si="0"/>
        <v>3.3227532091458296</v>
      </c>
      <c r="AF5">
        <f t="shared" si="11"/>
        <v>9.7117899020868717E-2</v>
      </c>
      <c r="AG5">
        <f t="shared" si="12"/>
        <v>1.5026752130723925E-7</v>
      </c>
      <c r="AH5">
        <f t="shared" si="13"/>
        <v>1.547269070091289E-6</v>
      </c>
      <c r="AI5" s="1"/>
      <c r="AJ5" s="2">
        <f t="shared" si="14"/>
        <v>0.02</v>
      </c>
      <c r="AK5">
        <v>4</v>
      </c>
      <c r="AL5">
        <v>10</v>
      </c>
      <c r="AM5">
        <f t="shared" si="15"/>
        <v>1.2500000000000001E-2</v>
      </c>
      <c r="AN5">
        <f>AK5*0.02/20</f>
        <v>4.0000000000000001E-3</v>
      </c>
      <c r="AO5">
        <f>AL5*0.001/20</f>
        <v>5.0000000000000001E-4</v>
      </c>
      <c r="AP5" s="3">
        <v>27.67</v>
      </c>
      <c r="AQ5" s="3">
        <v>27.54</v>
      </c>
      <c r="AR5" s="3">
        <v>29.89</v>
      </c>
      <c r="AS5">
        <f t="shared" si="16"/>
        <v>28.366666666666664</v>
      </c>
      <c r="AT5">
        <f t="shared" si="17"/>
        <v>1.078465988749246</v>
      </c>
      <c r="AU5">
        <f t="shared" si="18"/>
        <v>5.8754406580493545E-6</v>
      </c>
      <c r="AV5">
        <f t="shared" si="19"/>
        <v>5.0518777511724303E-2</v>
      </c>
      <c r="AW5">
        <f t="shared" si="20"/>
        <v>2.9682007938733435E-7</v>
      </c>
      <c r="AX5">
        <f t="shared" si="21"/>
        <v>8.0000000000000007E-5</v>
      </c>
    </row>
    <row r="6" spans="1:51" x14ac:dyDescent="0.3">
      <c r="A6">
        <v>2</v>
      </c>
      <c r="B6">
        <v>1E-4</v>
      </c>
      <c r="C6">
        <v>109.32</v>
      </c>
      <c r="D6">
        <v>102.7</v>
      </c>
      <c r="E6">
        <v>103.49</v>
      </c>
      <c r="F6">
        <f t="shared" si="1"/>
        <v>105.17</v>
      </c>
      <c r="G6">
        <f t="shared" si="2"/>
        <v>9.5084149472282978E-7</v>
      </c>
      <c r="H6">
        <f t="shared" si="3"/>
        <v>3.3279452315299043E-8</v>
      </c>
      <c r="I6">
        <f t="shared" si="4"/>
        <v>3.5000000000000004E-6</v>
      </c>
      <c r="J6">
        <f t="shared" si="5"/>
        <v>3.5000000000000003E-2</v>
      </c>
      <c r="L6">
        <v>2</v>
      </c>
      <c r="M6">
        <v>10</v>
      </c>
      <c r="N6">
        <v>54.9</v>
      </c>
      <c r="O6">
        <v>50.37</v>
      </c>
      <c r="P6">
        <v>52.63</v>
      </c>
      <c r="Q6">
        <f t="shared" si="6"/>
        <v>52.633333333333333</v>
      </c>
      <c r="T6" s="1"/>
      <c r="U6" s="2">
        <f t="shared" si="7"/>
        <v>3.2500000000000001E-2</v>
      </c>
      <c r="V6">
        <v>10</v>
      </c>
      <c r="W6">
        <v>2</v>
      </c>
      <c r="Y6">
        <f t="shared" si="8"/>
        <v>3.2500000000000002E-6</v>
      </c>
      <c r="Z6">
        <f t="shared" si="9"/>
        <v>1E-4</v>
      </c>
      <c r="AA6">
        <v>109.32</v>
      </c>
      <c r="AB6">
        <v>102.7</v>
      </c>
      <c r="AC6">
        <v>103.49</v>
      </c>
      <c r="AD6">
        <f t="shared" si="10"/>
        <v>105.17</v>
      </c>
      <c r="AE6">
        <f t="shared" si="0"/>
        <v>2.9521630487943327</v>
      </c>
      <c r="AF6">
        <f t="shared" si="11"/>
        <v>6.0570391259811091E-2</v>
      </c>
      <c r="AG6">
        <f t="shared" si="12"/>
        <v>1.9197613787141799E-8</v>
      </c>
      <c r="AH6">
        <f t="shared" si="13"/>
        <v>3.1694716490760991E-7</v>
      </c>
      <c r="AI6" s="1"/>
      <c r="AJ6" s="2">
        <f t="shared" si="14"/>
        <v>3.2500000000000001E-2</v>
      </c>
      <c r="AK6">
        <v>2</v>
      </c>
      <c r="AL6">
        <v>10</v>
      </c>
      <c r="AM6">
        <f t="shared" si="15"/>
        <v>1.2500000000000001E-2</v>
      </c>
      <c r="AN6">
        <f>AK6*0.02/20</f>
        <v>2E-3</v>
      </c>
      <c r="AO6">
        <f>AL6*0.001/20</f>
        <v>5.0000000000000001E-4</v>
      </c>
      <c r="AP6" s="3">
        <v>54.9</v>
      </c>
      <c r="AQ6" s="3">
        <v>50.37</v>
      </c>
      <c r="AR6" s="3">
        <v>52.63</v>
      </c>
      <c r="AS6">
        <f t="shared" si="16"/>
        <v>52.633333333333333</v>
      </c>
      <c r="AT6">
        <f t="shared" si="17"/>
        <v>1.8493662578179468</v>
      </c>
      <c r="AU6">
        <f t="shared" si="18"/>
        <v>3.1665611146295124E-6</v>
      </c>
      <c r="AV6">
        <f t="shared" si="19"/>
        <v>4.7636787672285241E-2</v>
      </c>
      <c r="AW6">
        <f t="shared" si="20"/>
        <v>1.5084479946892097E-7</v>
      </c>
      <c r="AX6">
        <f t="shared" si="21"/>
        <v>6.5000000000000008E-5</v>
      </c>
    </row>
  </sheetData>
  <mergeCells count="2">
    <mergeCell ref="T1:T6"/>
    <mergeCell ref="AI1:AI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周春芳</dc:creator>
  <cp:lastModifiedBy>春芳 周</cp:lastModifiedBy>
  <dcterms:created xsi:type="dcterms:W3CDTF">2015-06-05T18:17:20Z</dcterms:created>
  <dcterms:modified xsi:type="dcterms:W3CDTF">2023-10-18T13:50:17Z</dcterms:modified>
</cp:coreProperties>
</file>