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5ee7f36c9e574b0/Documents/GitHub/SendWhatsAppMessages/Arquivo de Mensagens/"/>
    </mc:Choice>
  </mc:AlternateContent>
  <xr:revisionPtr revIDLastSave="4" documentId="11_FEBA7B78A3AAFE55E33E0329F11E08C33765CDC3" xr6:coauthVersionLast="47" xr6:coauthVersionMax="47" xr10:uidLastSave="{533CDA59-1D72-4B7F-8433-C6970B5C57A5}"/>
  <bookViews>
    <workbookView xWindow="-120" yWindow="-120" windowWidth="29040" windowHeight="17640" activeTab="4" xr2:uid="{00000000-000D-0000-FFFF-FFFF00000000}"/>
  </bookViews>
  <sheets>
    <sheet name="Dashboard" sheetId="15" r:id="rId1"/>
    <sheet name="Listas" sheetId="2" state="hidden" r:id="rId2"/>
    <sheet name="PRODUTOS" sheetId="5" r:id="rId3"/>
    <sheet name="BAIRROS" sheetId="1" r:id="rId4"/>
    <sheet name="CLIENTES" sheetId="3" r:id="rId5"/>
    <sheet name="Analise de Vendas" sheetId="11" r:id="rId6"/>
    <sheet name="Planilha4" sheetId="17" r:id="rId7"/>
    <sheet name="Planilha3" sheetId="16" r:id="rId8"/>
    <sheet name="Planilha2" sheetId="13" r:id="rId9"/>
    <sheet name="CUSTOS" sheetId="7" r:id="rId10"/>
    <sheet name="CONTROLE ESTOQUE" sheetId="6" r:id="rId11"/>
    <sheet name="VENDAS" sheetId="4" r:id="rId12"/>
    <sheet name="Gráfico Estoque" sheetId="10" r:id="rId13"/>
    <sheet name="PRODUÇÃO" sheetId="8" r:id="rId14"/>
    <sheet name="Planilha1" sheetId="12" r:id="rId15"/>
    <sheet name="DashData" sheetId="14" state="hidden" r:id="rId16"/>
  </sheets>
  <definedNames>
    <definedName name="_xlcn.WorksheetConnection_VENDASDEKIBES2022.xlsxBAIRROS" hidden="1">BAIRROS[]</definedName>
    <definedName name="_xlcn.WorksheetConnection_VENDASDEKIBES2022.xlsxCLIENTES" hidden="1">CLIENTES[]</definedName>
    <definedName name="_xlcn.WorksheetConnection_VENDASDEKIBES2022.xlsxVENDAS" hidden="1">VENDAS[]</definedName>
    <definedName name="LBO">OFFSET(Listas!$H$2,0,0,COUNTA(BAIRROS[BAIRRO]))</definedName>
    <definedName name="LCO">OFFSET(Listas!$E$2,0,0,COUNTA(CLIENTES[CLIENTE]))</definedName>
    <definedName name="PRODUTOS">OFFSET(PRODUTOS!$A$2,0,0,COUNTA(PRODUTOS!$A$2:$A$102),1)</definedName>
    <definedName name="Vendas_Produto_Produto">OFFSET(DashData!$O$2,0,0,COUNTIF(DashData!$P$2:$P$30,"&gt;0"),1)</definedName>
    <definedName name="Vendas_Produto_Total">OFFSET(DashData!$P$2,0,0,COUNTIF(DashData!$P$2:$P$30,"&gt;0"),1)</definedName>
  </definedNames>
  <calcPr calcId="191029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DAS" name="VENDAS" connection="WorksheetConnection_VENDAS DE KIBES 2022.xlsx!VENDAS"/>
          <x15:modelTable id="CLIENTES" name="CLIENTES" connection="WorksheetConnection_VENDAS DE KIBES 2022.xlsx!CLIENTES"/>
          <x15:modelTable id="BAIRROS" name="BAIRROS" connection="WorksheetConnection_VENDAS DE KIBES 2022.xlsx!BAIRROS"/>
        </x15:modelTables>
        <x15:modelRelationships>
          <x15:modelRelationship fromTable="VENDAS" fromColumn="CLIENTE" toTable="CLIENTES" toColumn="CLIENTE"/>
          <x15:modelRelationship fromTable="CLIENTES" fromColumn="BAIRRO" toTable="BAIRROS" toColumn="BAIRR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VENDAS" columnName="DATA" columnId="DATA">
                <x16:calculatedTimeColumn columnName="DATA (Ano)" columnId="DATA (Ano)" contentType="yea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E19" i="3" l="1"/>
  <c r="B1472" i="4" l="1"/>
  <c r="H1472" i="4"/>
  <c r="B1471" i="4"/>
  <c r="H1471" i="4"/>
  <c r="B1470" i="4"/>
  <c r="H1470" i="4"/>
  <c r="B1469" i="4" l="1"/>
  <c r="H1469" i="4"/>
  <c r="B1468" i="4"/>
  <c r="H1468" i="4"/>
  <c r="B1467" i="4"/>
  <c r="H1467" i="4"/>
  <c r="B1466" i="4"/>
  <c r="H1466" i="4"/>
  <c r="B1465" i="4" l="1"/>
  <c r="H1465" i="4"/>
  <c r="B1464" i="4"/>
  <c r="H1464" i="4"/>
  <c r="F1110" i="7" l="1"/>
  <c r="F1109" i="7"/>
  <c r="F1108" i="7" l="1"/>
  <c r="F1107" i="7"/>
  <c r="F1106" i="7"/>
  <c r="F1105" i="7"/>
  <c r="F1104" i="7"/>
  <c r="F1103" i="7"/>
  <c r="F1102" i="7"/>
  <c r="F1101" i="7"/>
  <c r="F1100" i="7"/>
  <c r="F1099" i="7"/>
  <c r="F1098" i="7"/>
  <c r="F1097" i="7"/>
  <c r="B1463" i="4" l="1"/>
  <c r="H1463" i="4"/>
  <c r="B1462" i="4"/>
  <c r="H1462" i="4"/>
  <c r="B1461" i="4"/>
  <c r="H1461" i="4"/>
  <c r="B1460" i="4"/>
  <c r="H1460" i="4"/>
  <c r="B1459" i="4"/>
  <c r="H1459" i="4"/>
  <c r="B1458" i="4"/>
  <c r="H1458" i="4"/>
  <c r="B1457" i="4"/>
  <c r="H1457" i="4"/>
  <c r="B1456" i="4"/>
  <c r="H1456" i="4"/>
  <c r="B1455" i="4"/>
  <c r="H1455" i="4"/>
  <c r="E8" i="3"/>
  <c r="F8" i="3" a="1"/>
  <c r="F8" i="3" s="1"/>
  <c r="G8" i="3" a="1"/>
  <c r="G8" i="3" s="1"/>
  <c r="K8" i="3"/>
  <c r="B1454" i="4"/>
  <c r="H1454" i="4"/>
  <c r="B1453" i="4"/>
  <c r="H1453" i="4"/>
  <c r="B1452" i="4"/>
  <c r="H1452" i="4"/>
  <c r="B1451" i="4"/>
  <c r="H1451" i="4"/>
  <c r="B1450" i="4"/>
  <c r="H1450" i="4"/>
  <c r="B1449" i="4"/>
  <c r="H1449" i="4"/>
  <c r="B1448" i="4"/>
  <c r="H1448" i="4"/>
  <c r="B1447" i="4"/>
  <c r="H1447" i="4"/>
  <c r="B1446" i="4"/>
  <c r="H1446" i="4"/>
  <c r="B1445" i="4"/>
  <c r="H1445" i="4"/>
  <c r="B1444" i="4"/>
  <c r="H1444" i="4"/>
  <c r="B1443" i="4"/>
  <c r="H1443" i="4"/>
  <c r="B1442" i="4"/>
  <c r="H1442" i="4"/>
  <c r="F1096" i="7" l="1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B1441" i="4" l="1"/>
  <c r="H1441" i="4"/>
  <c r="B1440" i="4"/>
  <c r="H1440" i="4"/>
  <c r="B1439" i="4"/>
  <c r="H1439" i="4"/>
  <c r="E11" i="3"/>
  <c r="F11" i="3" a="1"/>
  <c r="F11" i="3" s="1"/>
  <c r="G11" i="3" a="1"/>
  <c r="G11" i="3" s="1"/>
  <c r="K11" i="3"/>
  <c r="B1438" i="4" l="1"/>
  <c r="H1438" i="4"/>
  <c r="B1437" i="4"/>
  <c r="H1437" i="4"/>
  <c r="B1436" i="4"/>
  <c r="H1436" i="4"/>
  <c r="E12" i="3"/>
  <c r="F12" i="3" a="1"/>
  <c r="F12" i="3" s="1"/>
  <c r="G12" i="3" a="1"/>
  <c r="G12" i="3" s="1"/>
  <c r="K12" i="3"/>
  <c r="B1435" i="4"/>
  <c r="H1435" i="4"/>
  <c r="B1434" i="4" l="1"/>
  <c r="H1434" i="4"/>
  <c r="B1433" i="4" l="1"/>
  <c r="H1433" i="4"/>
  <c r="B1432" i="4"/>
  <c r="H1432" i="4"/>
  <c r="B1431" i="4"/>
  <c r="H1431" i="4"/>
  <c r="B1430" i="4" l="1"/>
  <c r="H1430" i="4"/>
  <c r="B1429" i="4"/>
  <c r="H1429" i="4"/>
  <c r="B1428" i="4"/>
  <c r="H1428" i="4"/>
  <c r="B1427" i="4"/>
  <c r="H1427" i="4"/>
  <c r="B1426" i="4"/>
  <c r="H1426" i="4"/>
  <c r="B1425" i="4"/>
  <c r="H1425" i="4"/>
  <c r="B1424" i="4"/>
  <c r="H1424" i="4"/>
  <c r="F1077" i="7" l="1"/>
  <c r="F1076" i="7"/>
  <c r="F1075" i="7"/>
  <c r="F1074" i="7"/>
  <c r="F1073" i="7" l="1"/>
  <c r="F1072" i="7"/>
  <c r="F1071" i="7"/>
  <c r="F1070" i="7"/>
  <c r="F1069" i="7"/>
  <c r="F1068" i="7"/>
  <c r="B1423" i="4"/>
  <c r="H1423" i="4"/>
  <c r="B1422" i="4"/>
  <c r="H1422" i="4"/>
  <c r="B1421" i="4"/>
  <c r="H1421" i="4"/>
  <c r="B1420" i="4"/>
  <c r="H1420" i="4"/>
  <c r="F1067" i="7" l="1"/>
  <c r="F1066" i="7"/>
  <c r="B1419" i="4" l="1"/>
  <c r="H1419" i="4"/>
  <c r="B1418" i="4"/>
  <c r="H1418" i="4"/>
  <c r="F1065" i="7"/>
  <c r="F1064" i="7"/>
  <c r="F1063" i="7"/>
  <c r="F1062" i="7"/>
  <c r="F1061" i="7"/>
  <c r="F1060" i="7"/>
  <c r="F1059" i="7"/>
  <c r="F1058" i="7"/>
  <c r="F1057" i="7"/>
  <c r="F1056" i="7"/>
  <c r="F1055" i="7"/>
  <c r="F1054" i="7" l="1"/>
  <c r="B1417" i="4"/>
  <c r="H1417" i="4"/>
  <c r="B1416" i="4"/>
  <c r="H1416" i="4"/>
  <c r="B1415" i="4"/>
  <c r="H1415" i="4"/>
  <c r="B1414" i="4"/>
  <c r="H1414" i="4"/>
  <c r="B1413" i="4"/>
  <c r="H1413" i="4"/>
  <c r="B1412" i="4" l="1"/>
  <c r="H1412" i="4"/>
  <c r="B1411" i="4" l="1"/>
  <c r="H1411" i="4"/>
  <c r="B1410" i="4"/>
  <c r="H1410" i="4"/>
  <c r="B1409" i="4"/>
  <c r="H1409" i="4"/>
  <c r="B1408" i="4"/>
  <c r="H1408" i="4"/>
  <c r="B1407" i="4"/>
  <c r="H1407" i="4"/>
  <c r="B1406" i="4"/>
  <c r="H1406" i="4"/>
  <c r="B1405" i="4"/>
  <c r="H1405" i="4"/>
  <c r="E22" i="3"/>
  <c r="F22" i="3" a="1"/>
  <c r="F22" i="3" s="1"/>
  <c r="G22" i="3" a="1"/>
  <c r="G22" i="3" s="1"/>
  <c r="K22" i="3"/>
  <c r="F1053" i="7"/>
  <c r="F1052" i="7"/>
  <c r="B1404" i="4" l="1"/>
  <c r="H1404" i="4"/>
  <c r="B1403" i="4"/>
  <c r="H1403" i="4"/>
  <c r="B1402" i="4"/>
  <c r="H1402" i="4"/>
  <c r="B1401" i="4"/>
  <c r="H1401" i="4"/>
  <c r="B1400" i="4" l="1"/>
  <c r="H1400" i="4"/>
  <c r="B1399" i="4" l="1"/>
  <c r="H1399" i="4"/>
  <c r="B1398" i="4" l="1"/>
  <c r="H1398" i="4"/>
  <c r="B1397" i="4" l="1"/>
  <c r="H1397" i="4"/>
  <c r="B1396" i="4" l="1"/>
  <c r="H1396" i="4"/>
  <c r="B1395" i="4"/>
  <c r="H1395" i="4"/>
  <c r="B1394" i="4"/>
  <c r="H1394" i="4"/>
  <c r="B1393" i="4"/>
  <c r="H1393" i="4"/>
  <c r="B1392" i="4"/>
  <c r="H1392" i="4"/>
  <c r="B1391" i="4"/>
  <c r="H1391" i="4"/>
  <c r="B1390" i="4"/>
  <c r="H1390" i="4"/>
  <c r="B1389" i="4" l="1"/>
  <c r="H1389" i="4"/>
  <c r="B1388" i="4"/>
  <c r="H1388" i="4"/>
  <c r="B1387" i="4"/>
  <c r="H1387" i="4"/>
  <c r="B1386" i="4"/>
  <c r="H1386" i="4"/>
  <c r="B1385" i="4"/>
  <c r="H1385" i="4"/>
  <c r="B1384" i="4" l="1"/>
  <c r="H1384" i="4"/>
  <c r="B1383" i="4"/>
  <c r="H1383" i="4"/>
  <c r="B1382" i="4"/>
  <c r="H1382" i="4"/>
  <c r="B1381" i="4"/>
  <c r="H1381" i="4"/>
  <c r="B1371" i="4" l="1"/>
  <c r="H1371" i="4"/>
  <c r="B1372" i="4"/>
  <c r="H1372" i="4"/>
  <c r="B1373" i="4"/>
  <c r="H1373" i="4"/>
  <c r="B1376" i="4"/>
  <c r="H1376" i="4"/>
  <c r="B1375" i="4"/>
  <c r="H1375" i="4"/>
  <c r="B1380" i="4"/>
  <c r="H1380" i="4"/>
  <c r="B1379" i="4"/>
  <c r="H1379" i="4"/>
  <c r="B1378" i="4"/>
  <c r="H1378" i="4"/>
  <c r="B1377" i="4"/>
  <c r="H1377" i="4"/>
  <c r="B1374" i="4"/>
  <c r="H1374" i="4"/>
  <c r="B1370" i="4" l="1"/>
  <c r="H1370" i="4"/>
  <c r="B1369" i="4"/>
  <c r="H1369" i="4"/>
  <c r="B1368" i="4"/>
  <c r="H1368" i="4"/>
  <c r="B1367" i="4"/>
  <c r="H1367" i="4"/>
  <c r="B1366" i="4"/>
  <c r="H1366" i="4"/>
  <c r="E34" i="3"/>
  <c r="F34" i="3" a="1"/>
  <c r="F34" i="3" s="1"/>
  <c r="G34" i="3" a="1"/>
  <c r="G34" i="3" s="1"/>
  <c r="K34" i="3"/>
  <c r="B1365" i="4" l="1"/>
  <c r="H1365" i="4"/>
  <c r="B1364" i="4"/>
  <c r="H1364" i="4"/>
  <c r="B1363" i="4"/>
  <c r="H1363" i="4"/>
  <c r="B1362" i="4"/>
  <c r="H1362" i="4"/>
  <c r="B1361" i="4"/>
  <c r="H1361" i="4"/>
  <c r="B1360" i="4" l="1"/>
  <c r="H1360" i="4"/>
  <c r="B1359" i="4" l="1"/>
  <c r="H1359" i="4"/>
  <c r="B1358" i="4" l="1"/>
  <c r="H1358" i="4"/>
  <c r="B1357" i="4"/>
  <c r="H1357" i="4"/>
  <c r="B1356" i="4" l="1"/>
  <c r="H1356" i="4"/>
  <c r="B1355" i="4"/>
  <c r="H1355" i="4"/>
  <c r="B1354" i="4" l="1"/>
  <c r="H1354" i="4"/>
  <c r="B1353" i="4"/>
  <c r="H1353" i="4"/>
  <c r="B1352" i="4"/>
  <c r="H1352" i="4"/>
  <c r="B1351" i="4" l="1"/>
  <c r="H1351" i="4"/>
  <c r="B1350" i="4"/>
  <c r="H1350" i="4"/>
  <c r="B1349" i="4"/>
  <c r="H1349" i="4"/>
  <c r="B1348" i="4" l="1"/>
  <c r="H1348" i="4"/>
  <c r="B1347" i="4"/>
  <c r="H1347" i="4"/>
  <c r="B1346" i="4"/>
  <c r="H1346" i="4"/>
  <c r="B1345" i="4" l="1"/>
  <c r="H1345" i="4"/>
  <c r="B1344" i="4"/>
  <c r="H1344" i="4"/>
  <c r="B1343" i="4"/>
  <c r="H1343" i="4"/>
  <c r="B1342" i="4"/>
  <c r="H1342" i="4"/>
  <c r="B1341" i="4" l="1"/>
  <c r="H1341" i="4"/>
  <c r="B1340" i="4"/>
  <c r="H1340" i="4"/>
  <c r="B1339" i="4" l="1"/>
  <c r="H1339" i="4"/>
  <c r="B1338" i="4" l="1"/>
  <c r="H1338" i="4"/>
  <c r="B1337" i="4"/>
  <c r="H1337" i="4"/>
  <c r="B1336" i="4"/>
  <c r="H1336" i="4"/>
  <c r="B1335" i="4"/>
  <c r="H1335" i="4"/>
  <c r="B1334" i="4"/>
  <c r="H1334" i="4"/>
  <c r="B1333" i="4"/>
  <c r="H1333" i="4"/>
  <c r="B1332" i="4" l="1"/>
  <c r="H1332" i="4"/>
  <c r="B1331" i="4"/>
  <c r="H1331" i="4"/>
  <c r="B1330" i="4"/>
  <c r="H1330" i="4"/>
  <c r="B1329" i="4"/>
  <c r="H1329" i="4"/>
  <c r="B1328" i="4" l="1"/>
  <c r="H1328" i="4"/>
  <c r="B1327" i="4"/>
  <c r="H1327" i="4"/>
  <c r="B1326" i="4"/>
  <c r="H1326" i="4"/>
  <c r="B1325" i="4"/>
  <c r="H1325" i="4"/>
  <c r="B1324" i="4"/>
  <c r="H1324" i="4"/>
  <c r="B1323" i="4"/>
  <c r="H1323" i="4"/>
  <c r="B1322" i="4"/>
  <c r="H1322" i="4"/>
  <c r="B1321" i="4"/>
  <c r="H1321" i="4"/>
  <c r="B1320" i="4"/>
  <c r="H1320" i="4"/>
  <c r="B1319" i="4"/>
  <c r="H1319" i="4"/>
  <c r="F1051" i="7" l="1"/>
  <c r="B1318" i="4"/>
  <c r="H1318" i="4"/>
  <c r="B1317" i="4"/>
  <c r="H1317" i="4"/>
  <c r="B1316" i="4" l="1"/>
  <c r="H1316" i="4"/>
  <c r="B1315" i="4"/>
  <c r="H1315" i="4"/>
  <c r="B1314" i="4"/>
  <c r="H1314" i="4"/>
  <c r="K200" i="3"/>
  <c r="K33" i="3"/>
  <c r="K201" i="3"/>
  <c r="K128" i="3"/>
  <c r="K116" i="3"/>
  <c r="K121" i="3"/>
  <c r="K159" i="3"/>
  <c r="K127" i="3"/>
  <c r="K165" i="3"/>
  <c r="K191" i="3"/>
  <c r="K184" i="3"/>
  <c r="K74" i="3"/>
  <c r="K202" i="3"/>
  <c r="K169" i="3"/>
  <c r="K136" i="3"/>
  <c r="K16" i="3"/>
  <c r="K79" i="3"/>
  <c r="K161" i="3"/>
  <c r="K113" i="3"/>
  <c r="K29" i="3"/>
  <c r="K117" i="3"/>
  <c r="K167" i="3"/>
  <c r="K104" i="3"/>
  <c r="K175" i="3"/>
  <c r="K23" i="3"/>
  <c r="K105" i="3"/>
  <c r="K166" i="3"/>
  <c r="K188" i="3"/>
  <c r="K62" i="3"/>
  <c r="K87" i="3"/>
  <c r="K183" i="3"/>
  <c r="K196" i="3"/>
  <c r="K44" i="3"/>
  <c r="K73" i="3"/>
  <c r="K176" i="3"/>
  <c r="K98" i="3"/>
  <c r="K4" i="3"/>
  <c r="K55" i="3"/>
  <c r="K25" i="3"/>
  <c r="K94" i="3"/>
  <c r="K142" i="3"/>
  <c r="K90" i="3"/>
  <c r="K112" i="3"/>
  <c r="K91" i="3"/>
  <c r="K137" i="3"/>
  <c r="K52" i="3"/>
  <c r="K179" i="3"/>
  <c r="K53" i="3"/>
  <c r="K189" i="3"/>
  <c r="K192" i="3"/>
  <c r="K148" i="3"/>
  <c r="K13" i="3"/>
  <c r="K69" i="3"/>
  <c r="K51" i="3"/>
  <c r="K122" i="3"/>
  <c r="K96" i="3"/>
  <c r="K19" i="3"/>
  <c r="K132" i="3"/>
  <c r="K7" i="3"/>
  <c r="K27" i="3"/>
  <c r="K78" i="3"/>
  <c r="K162" i="3"/>
  <c r="K14" i="3"/>
  <c r="K93" i="3"/>
  <c r="K152" i="3"/>
  <c r="K124" i="3"/>
  <c r="K38" i="3"/>
  <c r="K109" i="3"/>
  <c r="K30" i="3"/>
  <c r="K163" i="3"/>
  <c r="K75" i="3"/>
  <c r="K126" i="3"/>
  <c r="K68" i="3"/>
  <c r="K119" i="3"/>
  <c r="K46" i="3"/>
  <c r="K106" i="3"/>
  <c r="K206" i="3"/>
  <c r="K39" i="3"/>
  <c r="K144" i="3"/>
  <c r="K155" i="3"/>
  <c r="K194" i="3"/>
  <c r="K178" i="3"/>
  <c r="K49" i="3"/>
  <c r="K149" i="3"/>
  <c r="K41" i="3"/>
  <c r="K174" i="3"/>
  <c r="K156" i="3"/>
  <c r="K154" i="3"/>
  <c r="K164" i="3"/>
  <c r="K24" i="3"/>
  <c r="K114" i="3"/>
  <c r="K134" i="3"/>
  <c r="K103" i="3"/>
  <c r="K185" i="3"/>
  <c r="K173" i="3"/>
  <c r="K102" i="3"/>
  <c r="K66" i="3"/>
  <c r="K168" i="3"/>
  <c r="K160" i="3"/>
  <c r="K17" i="3"/>
  <c r="K147" i="3"/>
  <c r="K2" i="3"/>
  <c r="K110" i="3"/>
  <c r="K190" i="3"/>
  <c r="K130" i="3"/>
  <c r="K195" i="3"/>
  <c r="K138" i="3"/>
  <c r="K40" i="3"/>
  <c r="K170" i="3"/>
  <c r="K84" i="3"/>
  <c r="K207" i="3"/>
  <c r="K20" i="3"/>
  <c r="K67" i="3"/>
  <c r="K85" i="3"/>
  <c r="K131" i="3"/>
  <c r="K198" i="3"/>
  <c r="K37" i="3"/>
  <c r="K88" i="3"/>
  <c r="K150" i="3"/>
  <c r="K57" i="3"/>
  <c r="K26" i="3"/>
  <c r="K80" i="3"/>
  <c r="K208" i="3"/>
  <c r="K3" i="3"/>
  <c r="K118" i="3"/>
  <c r="K81" i="3"/>
  <c r="K31" i="3"/>
  <c r="K48" i="3"/>
  <c r="K158" i="3"/>
  <c r="K199" i="3"/>
  <c r="K172" i="3"/>
  <c r="K100" i="3"/>
  <c r="K145" i="3"/>
  <c r="K50" i="3"/>
  <c r="K45" i="3"/>
  <c r="K197" i="3"/>
  <c r="K108" i="3"/>
  <c r="K111" i="3"/>
  <c r="K209" i="3"/>
  <c r="K153" i="3"/>
  <c r="K151" i="3"/>
  <c r="K120" i="3"/>
  <c r="K123" i="3"/>
  <c r="K129" i="3"/>
  <c r="K171" i="3"/>
  <c r="K186" i="3"/>
  <c r="K125" i="3"/>
  <c r="K71" i="3"/>
  <c r="K63" i="3"/>
  <c r="K70" i="3"/>
  <c r="K139" i="3"/>
  <c r="K97" i="3"/>
  <c r="K60" i="3"/>
  <c r="K133" i="3"/>
  <c r="K28" i="3"/>
  <c r="K107" i="3"/>
  <c r="K210" i="3"/>
  <c r="K95" i="3"/>
  <c r="K64" i="3"/>
  <c r="K92" i="3"/>
  <c r="K181" i="3"/>
  <c r="K143" i="3"/>
  <c r="K177" i="3"/>
  <c r="K82" i="3"/>
  <c r="K135" i="3"/>
  <c r="K157" i="3"/>
  <c r="K99" i="3"/>
  <c r="K76" i="3"/>
  <c r="K18" i="3"/>
  <c r="K77" i="3"/>
  <c r="K187" i="3"/>
  <c r="K89" i="3"/>
  <c r="K140" i="3"/>
  <c r="K101" i="3"/>
  <c r="K182" i="3"/>
  <c r="K21" i="3"/>
  <c r="K36" i="3"/>
  <c r="K141" i="3"/>
  <c r="K6" i="3"/>
  <c r="K32" i="3"/>
  <c r="K15" i="3"/>
  <c r="K9" i="3"/>
  <c r="K146" i="3"/>
  <c r="K180" i="3"/>
  <c r="K115" i="3"/>
  <c r="K193" i="3"/>
  <c r="K35" i="3"/>
  <c r="K86" i="3"/>
  <c r="K83" i="3"/>
  <c r="K61" i="3"/>
  <c r="K72" i="3"/>
  <c r="K10" i="3"/>
  <c r="K203" i="3"/>
  <c r="K65" i="3"/>
  <c r="K47" i="3"/>
  <c r="K58" i="3"/>
  <c r="K205" i="3"/>
  <c r="K204" i="3"/>
  <c r="K5" i="3"/>
  <c r="K59" i="3"/>
  <c r="K56" i="3"/>
  <c r="K54" i="3"/>
  <c r="K43" i="3"/>
  <c r="K42" i="3"/>
  <c r="B1313" i="4"/>
  <c r="H1313" i="4"/>
  <c r="B1312" i="4"/>
  <c r="H1312" i="4"/>
  <c r="B1311" i="4"/>
  <c r="H1311" i="4"/>
  <c r="B1310" i="4"/>
  <c r="H1310" i="4"/>
  <c r="B1309" i="4"/>
  <c r="H1309" i="4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B1308" i="4" l="1"/>
  <c r="B1307" i="4" l="1"/>
  <c r="B1306" i="4"/>
  <c r="B1305" i="4"/>
  <c r="B1304" i="4"/>
  <c r="B1303" i="4"/>
  <c r="B1302" i="4"/>
  <c r="B1301" i="4"/>
  <c r="E42" i="3"/>
  <c r="F42" i="3" a="1"/>
  <c r="F42" i="3" s="1"/>
  <c r="G42" i="3" a="1"/>
  <c r="G42" i="3" s="1"/>
  <c r="E43" i="3"/>
  <c r="F43" i="3" a="1"/>
  <c r="F43" i="3" s="1"/>
  <c r="G43" i="3" a="1"/>
  <c r="G43" i="3" s="1"/>
  <c r="B1300" i="4"/>
  <c r="B1299" i="4"/>
  <c r="F1050" i="7" l="1"/>
  <c r="F1049" i="7"/>
  <c r="F1048" i="7" l="1"/>
  <c r="B1288" i="4" l="1"/>
  <c r="B1298" i="4"/>
  <c r="B1297" i="4"/>
  <c r="B1296" i="4"/>
  <c r="B1295" i="4"/>
  <c r="B1294" i="4"/>
  <c r="B1293" i="4"/>
  <c r="B1292" i="4"/>
  <c r="B1291" i="4"/>
  <c r="B1290" i="4"/>
  <c r="B1289" i="4"/>
  <c r="F1047" i="7" l="1"/>
  <c r="F1046" i="7"/>
  <c r="F1045" i="7"/>
  <c r="F1044" i="7"/>
  <c r="F1043" i="7"/>
  <c r="B1287" i="4" l="1"/>
  <c r="B1286" i="4" l="1"/>
  <c r="B1285" i="4" l="1"/>
  <c r="B1284" i="4"/>
  <c r="B1283" i="4"/>
  <c r="B1282" i="4"/>
  <c r="F1042" i="7" l="1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B1281" i="4" l="1"/>
  <c r="B1280" i="4" l="1"/>
  <c r="B1279" i="4"/>
  <c r="B1278" i="4" l="1"/>
  <c r="F1025" i="7" l="1"/>
  <c r="F1024" i="7"/>
  <c r="F1023" i="7"/>
  <c r="F1022" i="7"/>
  <c r="F1021" i="7"/>
  <c r="F1020" i="7"/>
  <c r="B1277" i="4" l="1"/>
  <c r="B1276" i="4"/>
  <c r="B1275" i="4"/>
  <c r="B1274" i="4"/>
  <c r="B1273" i="4"/>
  <c r="B1272" i="4"/>
  <c r="G3" i="14" l="1"/>
  <c r="J2" i="14"/>
  <c r="K2" i="14" a="1"/>
  <c r="K2" i="14" s="1"/>
  <c r="J1" i="14"/>
  <c r="A13" i="14" l="1"/>
  <c r="J3" i="14"/>
  <c r="L2" i="14" l="1" a="1"/>
  <c r="L2" i="14" s="1"/>
  <c r="B1271" i="4" l="1"/>
  <c r="B1270" i="4"/>
  <c r="B1269" i="4"/>
  <c r="B1268" i="4"/>
  <c r="A12" i="14" l="1"/>
  <c r="B13" i="14" s="1" a="1"/>
  <c r="B13" i="14" s="1"/>
  <c r="F1019" i="7"/>
  <c r="F1018" i="7"/>
  <c r="F1017" i="7"/>
  <c r="F1016" i="7"/>
  <c r="F1015" i="7"/>
  <c r="A11" i="14" l="1"/>
  <c r="F1014" i="7"/>
  <c r="A10" i="14" l="1"/>
  <c r="B12" i="14" a="1"/>
  <c r="B12" i="14" s="1"/>
  <c r="B1267" i="4"/>
  <c r="A9" i="14" l="1"/>
  <c r="B11" i="14" a="1"/>
  <c r="B11" i="14" s="1"/>
  <c r="B1266" i="4"/>
  <c r="B1265" i="4"/>
  <c r="A8" i="14" l="1"/>
  <c r="B10" i="14" a="1"/>
  <c r="B10" i="14" s="1"/>
  <c r="B1264" i="4"/>
  <c r="B1263" i="4"/>
  <c r="B1262" i="4"/>
  <c r="B1261" i="4"/>
  <c r="A7" i="14" l="1"/>
  <c r="B9" i="14" a="1"/>
  <c r="B9" i="14" s="1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A6" i="14" l="1"/>
  <c r="B8" i="14" a="1"/>
  <c r="B8" i="14" s="1"/>
  <c r="A5" i="14" l="1"/>
  <c r="B7" i="14" a="1"/>
  <c r="B7" i="14" s="1"/>
  <c r="E21" i="3"/>
  <c r="A4" i="14" l="1"/>
  <c r="B6" i="14" a="1"/>
  <c r="B6" i="14" s="1"/>
  <c r="B1248" i="4"/>
  <c r="B1247" i="4"/>
  <c r="B1246" i="4"/>
  <c r="B1245" i="4"/>
  <c r="B1244" i="4"/>
  <c r="A3" i="14" l="1"/>
  <c r="B5" i="14" a="1"/>
  <c r="B5" i="14" s="1"/>
  <c r="B1243" i="4"/>
  <c r="A2" i="14" l="1"/>
  <c r="B2" i="14" s="1" a="1"/>
  <c r="B2" i="14" s="1"/>
  <c r="B4" i="14" a="1"/>
  <c r="B4" i="14" s="1"/>
  <c r="B1242" i="4"/>
  <c r="B3" i="14" l="1" a="1"/>
  <c r="B3" i="14" s="1"/>
  <c r="D2" i="14" s="1"/>
  <c r="D3" i="14" s="1"/>
  <c r="D4" i="14" s="1"/>
  <c r="D5" i="14" s="1"/>
  <c r="D6" i="14" s="1"/>
  <c r="D7" i="14" s="1"/>
  <c r="D8" i="14" s="1"/>
  <c r="D9" i="14" s="1"/>
  <c r="D10" i="14" s="1"/>
  <c r="D11" i="14" s="1"/>
  <c r="D12" i="14" s="1"/>
  <c r="D13" i="14" s="1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B1241" i="4"/>
  <c r="B1240" i="4"/>
  <c r="B1239" i="4"/>
  <c r="B1238" i="4"/>
  <c r="B1237" i="4"/>
  <c r="B1236" i="4"/>
  <c r="B1235" i="4"/>
  <c r="B1234" i="4"/>
  <c r="B1233" i="4"/>
  <c r="B1232" i="4"/>
  <c r="C2" i="14" l="1"/>
  <c r="C3" i="14" s="1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E2" i="14"/>
  <c r="E3" i="14" s="1"/>
  <c r="E4" i="14" s="1"/>
  <c r="E5" i="14" s="1"/>
  <c r="E6" i="14" s="1"/>
  <c r="E7" i="14" s="1"/>
  <c r="E8" i="14" s="1"/>
  <c r="E9" i="14" s="1"/>
  <c r="E10" i="14" s="1"/>
  <c r="E11" i="14" s="1"/>
  <c r="E12" i="14" s="1"/>
  <c r="E13" i="14" s="1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 l="1"/>
  <c r="B1216" i="4"/>
  <c r="B1215" i="4" l="1"/>
  <c r="B1214" i="4"/>
  <c r="B1213" i="4"/>
  <c r="B1212" i="4" l="1"/>
  <c r="B1211" i="4"/>
  <c r="E54" i="3"/>
  <c r="F54" i="3" a="1"/>
  <c r="F54" i="3" s="1"/>
  <c r="G54" i="3" a="1"/>
  <c r="G54" i="3" s="1"/>
  <c r="F56" i="3" a="1"/>
  <c r="F56" i="3" s="1"/>
  <c r="G56" i="3" a="1"/>
  <c r="G56" i="3" s="1"/>
  <c r="B1210" i="4"/>
  <c r="B1209" i="4" l="1"/>
  <c r="B1208" i="4" l="1"/>
  <c r="B1207" i="4"/>
  <c r="B1206" i="4"/>
  <c r="B1205" i="4"/>
  <c r="B1204" i="4"/>
  <c r="B1203" i="4"/>
  <c r="B1202" i="4"/>
  <c r="B1201" i="4"/>
  <c r="F994" i="7"/>
  <c r="F993" i="7"/>
  <c r="F992" i="7"/>
  <c r="F991" i="7"/>
  <c r="F990" i="7"/>
  <c r="B1200" i="4" l="1"/>
  <c r="B1199" i="4" l="1"/>
  <c r="B1198" i="4"/>
  <c r="B1197" i="4"/>
  <c r="B1196" i="4"/>
  <c r="E59" i="3"/>
  <c r="F59" i="3" a="1"/>
  <c r="F59" i="3" s="1"/>
  <c r="G59" i="3" a="1"/>
  <c r="G59" i="3" s="1"/>
  <c r="F989" i="7" l="1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B1195" i="4"/>
  <c r="B1194" i="4" l="1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 l="1"/>
  <c r="B1174" i="4"/>
  <c r="B1173" i="4"/>
  <c r="B1172" i="4"/>
  <c r="B1171" i="4"/>
  <c r="B1170" i="4"/>
  <c r="F974" i="7" l="1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B1169" i="4" l="1"/>
  <c r="B1168" i="4"/>
  <c r="B1167" i="4"/>
  <c r="B1166" i="4"/>
  <c r="F960" i="7" l="1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B1165" i="4"/>
  <c r="F929" i="7"/>
  <c r="F928" i="7"/>
  <c r="F927" i="7"/>
  <c r="F926" i="7"/>
  <c r="F925" i="7"/>
  <c r="F924" i="7"/>
  <c r="F923" i="7"/>
  <c r="F922" i="7"/>
  <c r="F921" i="7"/>
  <c r="B1164" i="4" l="1"/>
  <c r="B1163" i="4" l="1"/>
  <c r="B1162" i="4" l="1"/>
  <c r="B1161" i="4"/>
  <c r="B1160" i="4"/>
  <c r="B1159" i="4"/>
  <c r="B1158" i="4"/>
  <c r="B1157" i="4"/>
  <c r="B1156" i="4"/>
  <c r="B1155" i="4" l="1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E5" i="3" l="1"/>
  <c r="F5" i="3" a="1"/>
  <c r="F5" i="3" s="1"/>
  <c r="G5" i="3" a="1"/>
  <c r="G5" i="3" s="1"/>
  <c r="E204" i="3"/>
  <c r="F204" i="3" a="1"/>
  <c r="F204" i="3" s="1"/>
  <c r="G204" i="3" a="1"/>
  <c r="G204" i="3" s="1"/>
  <c r="E205" i="3"/>
  <c r="F205" i="3" a="1"/>
  <c r="F205" i="3" s="1"/>
  <c r="G205" i="3" a="1"/>
  <c r="G205" i="3" s="1"/>
  <c r="B1139" i="4" l="1"/>
  <c r="B1138" i="4"/>
  <c r="E58" i="3"/>
  <c r="F58" i="3" a="1"/>
  <c r="F58" i="3" s="1"/>
  <c r="G58" i="3" a="1"/>
  <c r="G58" i="3" s="1"/>
  <c r="B1137" i="4"/>
  <c r="B1136" i="4"/>
  <c r="B1135" i="4"/>
  <c r="E47" i="3"/>
  <c r="F47" i="3" a="1"/>
  <c r="F47" i="3" s="1"/>
  <c r="G47" i="3" a="1"/>
  <c r="G47" i="3" s="1"/>
  <c r="B1134" i="4"/>
  <c r="B1133" i="4" l="1"/>
  <c r="B1132" i="4"/>
  <c r="B1131" i="4"/>
  <c r="B1130" i="4"/>
  <c r="B1129" i="4" l="1"/>
  <c r="B1128" i="4"/>
  <c r="B1127" i="4"/>
  <c r="B1126" i="4"/>
  <c r="E38" i="1" l="1"/>
  <c r="E37" i="1"/>
  <c r="E65" i="3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 l="1"/>
  <c r="F904" i="7"/>
  <c r="F903" i="7"/>
  <c r="F902" i="7"/>
  <c r="F901" i="7"/>
  <c r="F900" i="7"/>
  <c r="F899" i="7"/>
  <c r="F898" i="7"/>
  <c r="B1125" i="4" l="1"/>
  <c r="F65" i="3" a="1"/>
  <c r="F65" i="3" s="1"/>
  <c r="G65" i="3" a="1"/>
  <c r="G65" i="3" s="1"/>
  <c r="F897" i="7" l="1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 l="1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E203" i="3" l="1"/>
  <c r="F203" i="3" a="1"/>
  <c r="F203" i="3" s="1"/>
  <c r="G203" i="3" a="1"/>
  <c r="G203" i="3" s="1"/>
  <c r="B1124" i="4" l="1"/>
  <c r="B1123" i="4"/>
  <c r="E10" i="3"/>
  <c r="F10" i="3" a="1"/>
  <c r="F10" i="3" s="1"/>
  <c r="G10" i="3" a="1"/>
  <c r="G10" i="3" s="1"/>
  <c r="B1122" i="4"/>
  <c r="B1121" i="4"/>
  <c r="B1120" i="4" l="1"/>
  <c r="F858" i="7" l="1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B1119" i="4"/>
  <c r="B1118" i="4" l="1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 l="1"/>
  <c r="B1100" i="4" l="1"/>
  <c r="B1099" i="4"/>
  <c r="B1098" i="4" l="1"/>
  <c r="B1097" i="4"/>
  <c r="B1096" i="4"/>
  <c r="B1095" i="4" l="1"/>
  <c r="B1094" i="4"/>
  <c r="B1093" i="4"/>
  <c r="F843" i="7"/>
  <c r="F842" i="7"/>
  <c r="F841" i="7"/>
  <c r="F840" i="7"/>
  <c r="F839" i="7"/>
  <c r="F838" i="7"/>
  <c r="F837" i="7"/>
  <c r="F836" i="7"/>
  <c r="F835" i="7"/>
  <c r="F834" i="7"/>
  <c r="F833" i="7" l="1"/>
  <c r="F832" i="7"/>
  <c r="F831" i="7"/>
  <c r="F830" i="7"/>
  <c r="F829" i="7"/>
  <c r="F828" i="7"/>
  <c r="F827" i="7"/>
  <c r="F826" i="7"/>
  <c r="F825" i="7"/>
  <c r="B1092" i="4" l="1"/>
  <c r="B1091" i="4"/>
  <c r="F824" i="7" l="1"/>
  <c r="F823" i="7"/>
  <c r="F822" i="7"/>
  <c r="F821" i="7"/>
  <c r="F820" i="7"/>
  <c r="B1090" i="4" l="1"/>
  <c r="B1089" i="4"/>
  <c r="B1088" i="4" l="1"/>
  <c r="B1087" i="4"/>
  <c r="B1086" i="4"/>
  <c r="B1085" i="4"/>
  <c r="E72" i="3"/>
  <c r="F72" i="3" a="1"/>
  <c r="F72" i="3" s="1"/>
  <c r="G72" i="3" a="1"/>
  <c r="G72" i="3" s="1"/>
  <c r="B1084" i="4"/>
  <c r="B1083" i="4"/>
  <c r="B1082" i="4"/>
  <c r="F819" i="7"/>
  <c r="F818" i="7"/>
  <c r="F817" i="7"/>
  <c r="F816" i="7"/>
  <c r="F815" i="7" l="1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B1081" i="4" l="1"/>
  <c r="B1080" i="4"/>
  <c r="B1079" i="4"/>
  <c r="B1078" i="4"/>
  <c r="B1077" i="4" l="1"/>
  <c r="F799" i="7" l="1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B1076" i="4" l="1"/>
  <c r="B1075" i="4"/>
  <c r="B1074" i="4"/>
  <c r="B1073" i="4"/>
  <c r="B1072" i="4"/>
  <c r="B1071" i="4" l="1"/>
  <c r="B1070" i="4" l="1"/>
  <c r="B1069" i="4" l="1"/>
  <c r="B1068" i="4"/>
  <c r="B1067" i="4"/>
  <c r="B1066" i="4"/>
  <c r="B1065" i="4"/>
  <c r="F784" i="7" l="1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B1064" i="4"/>
  <c r="F766" i="7"/>
  <c r="F765" i="7"/>
  <c r="F764" i="7"/>
  <c r="F763" i="7"/>
  <c r="F762" i="7"/>
  <c r="F761" i="7"/>
  <c r="F760" i="7"/>
  <c r="F759" i="7"/>
  <c r="B1063" i="4" l="1"/>
  <c r="B1062" i="4"/>
  <c r="B1061" i="4"/>
  <c r="B1060" i="4"/>
  <c r="B1059" i="4"/>
  <c r="B1058" i="4"/>
  <c r="B1057" i="4"/>
  <c r="B1056" i="4"/>
  <c r="B1055" i="4"/>
  <c r="B1054" i="4"/>
  <c r="B1053" i="4"/>
  <c r="B1052" i="4"/>
  <c r="B1051" i="4" l="1"/>
  <c r="B1050" i="4"/>
  <c r="B1049" i="4"/>
  <c r="B1048" i="4"/>
  <c r="B1047" i="4"/>
  <c r="B1046" i="4"/>
  <c r="F758" i="7" l="1"/>
  <c r="F757" i="7"/>
  <c r="F756" i="7"/>
  <c r="F755" i="7"/>
  <c r="F754" i="7"/>
  <c r="F753" i="7"/>
  <c r="F752" i="7"/>
  <c r="F751" i="7"/>
  <c r="F750" i="7" l="1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B1045" i="4" l="1"/>
  <c r="B1044" i="4"/>
  <c r="B1043" i="4" l="1"/>
  <c r="F709" i="7" l="1"/>
  <c r="B1042" i="4" l="1"/>
  <c r="B1041" i="4"/>
  <c r="B1040" i="4"/>
  <c r="B1039" i="4" l="1"/>
  <c r="B1038" i="4"/>
  <c r="B1037" i="4"/>
  <c r="B1036" i="4"/>
  <c r="E61" i="3"/>
  <c r="F61" i="3" a="1"/>
  <c r="F61" i="3" s="1"/>
  <c r="G61" i="3" a="1"/>
  <c r="G61" i="3" s="1"/>
  <c r="F708" i="7" l="1"/>
  <c r="B1035" i="4" l="1"/>
  <c r="B1034" i="4"/>
  <c r="B1033" i="4" l="1"/>
  <c r="B1032" i="4"/>
  <c r="B1031" i="4"/>
  <c r="B1030" i="4" l="1"/>
  <c r="B1029" i="4"/>
  <c r="B1028" i="4"/>
  <c r="B1027" i="4"/>
  <c r="B1026" i="4"/>
  <c r="B1025" i="4"/>
  <c r="B1024" i="4"/>
  <c r="B1023" i="4"/>
  <c r="B1022" i="4"/>
  <c r="B1021" i="4"/>
  <c r="B1020" i="4" l="1"/>
  <c r="B1019" i="4" l="1"/>
  <c r="B1018" i="4"/>
  <c r="B1017" i="4"/>
  <c r="B1016" i="4"/>
  <c r="F707" i="7" l="1"/>
  <c r="F706" i="7"/>
  <c r="F705" i="7"/>
  <c r="F704" i="7"/>
  <c r="B1015" i="4"/>
  <c r="B1014" i="4"/>
  <c r="B1013" i="4"/>
  <c r="F703" i="7" l="1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B1012" i="4" l="1"/>
  <c r="B1011" i="4" l="1"/>
  <c r="B1010" i="4" l="1"/>
  <c r="B1009" i="4"/>
  <c r="B1008" i="4"/>
  <c r="B1007" i="4"/>
  <c r="B1006" i="4"/>
  <c r="E83" i="3"/>
  <c r="F83" i="3" a="1"/>
  <c r="F83" i="3" s="1"/>
  <c r="G83" i="3" a="1"/>
  <c r="G83" i="3" s="1"/>
  <c r="B1005" i="4" l="1"/>
  <c r="B1004" i="4"/>
  <c r="E86" i="3"/>
  <c r="F86" i="3" a="1"/>
  <c r="F86" i="3" s="1"/>
  <c r="G86" i="3" a="1"/>
  <c r="G86" i="3" s="1"/>
  <c r="B1003" i="4"/>
  <c r="B1002" i="4"/>
  <c r="B1001" i="4"/>
  <c r="B1000" i="4" l="1"/>
  <c r="B999" i="4"/>
  <c r="B998" i="4"/>
  <c r="B997" i="4"/>
  <c r="B996" i="4"/>
  <c r="E9" i="3" l="1"/>
  <c r="F9" i="3" a="1"/>
  <c r="F9" i="3" s="1"/>
  <c r="G9" i="3" a="1"/>
  <c r="G9" i="3" s="1"/>
  <c r="E202" i="3"/>
  <c r="F202" i="3" a="1"/>
  <c r="F202" i="3" s="1"/>
  <c r="G202" i="3" a="1"/>
  <c r="G202" i="3" s="1"/>
  <c r="E201" i="3"/>
  <c r="F201" i="3" a="1"/>
  <c r="F201" i="3" s="1"/>
  <c r="G201" i="3" a="1"/>
  <c r="G201" i="3" s="1"/>
  <c r="E208" i="3"/>
  <c r="F208" i="3" a="1"/>
  <c r="F208" i="3" s="1"/>
  <c r="G208" i="3" a="1"/>
  <c r="G208" i="3" s="1"/>
  <c r="B995" i="4" l="1"/>
  <c r="E89" i="3"/>
  <c r="F89" i="3" a="1"/>
  <c r="F89" i="3" s="1"/>
  <c r="G89" i="3" a="1"/>
  <c r="G89" i="3" s="1"/>
  <c r="B994" i="4"/>
  <c r="B993" i="4"/>
  <c r="B992" i="4" l="1"/>
  <c r="B991" i="4" l="1"/>
  <c r="B990" i="4" l="1"/>
  <c r="B989" i="4"/>
  <c r="B988" i="4"/>
  <c r="B987" i="4"/>
  <c r="B986" i="4"/>
  <c r="B985" i="4"/>
  <c r="B984" i="4"/>
  <c r="E90" i="3"/>
  <c r="F90" i="3" a="1"/>
  <c r="F90" i="3" s="1"/>
  <c r="G90" i="3" a="1"/>
  <c r="G90" i="3" s="1"/>
  <c r="B983" i="4"/>
  <c r="C3" i="12" l="1"/>
  <c r="E3" i="12" s="1"/>
  <c r="C4" i="12"/>
  <c r="E4" i="12" s="1"/>
  <c r="C5" i="12"/>
  <c r="E5" i="12" s="1"/>
  <c r="C6" i="12"/>
  <c r="E6" i="12" s="1"/>
  <c r="C2" i="12"/>
  <c r="E2" i="12" s="1"/>
  <c r="B982" i="4" l="1"/>
  <c r="F678" i="7" l="1"/>
  <c r="F677" i="7"/>
  <c r="F676" i="7"/>
  <c r="F675" i="7"/>
  <c r="F674" i="7"/>
  <c r="F673" i="7"/>
  <c r="B981" i="4"/>
  <c r="B980" i="4"/>
  <c r="B979" i="4" l="1"/>
  <c r="B978" i="4"/>
  <c r="B977" i="4" l="1"/>
  <c r="B976" i="4" l="1"/>
  <c r="B975" i="4"/>
  <c r="B974" i="4"/>
  <c r="B973" i="4" l="1"/>
  <c r="B972" i="4" l="1"/>
  <c r="B971" i="4"/>
  <c r="B970" i="4" l="1"/>
  <c r="B969" i="4"/>
  <c r="B968" i="4"/>
  <c r="B967" i="4"/>
  <c r="B966" i="4"/>
  <c r="B965" i="4"/>
  <c r="B964" i="4"/>
  <c r="B963" i="4" l="1"/>
  <c r="B962" i="4" l="1"/>
  <c r="B961" i="4"/>
  <c r="B960" i="4"/>
  <c r="B959" i="4"/>
  <c r="B958" i="4" l="1"/>
  <c r="B957" i="4" l="1"/>
  <c r="B956" i="4"/>
  <c r="B955" i="4" l="1"/>
  <c r="B954" i="4"/>
  <c r="B953" i="4" l="1"/>
  <c r="B952" i="4"/>
  <c r="B951" i="4" l="1"/>
  <c r="B950" i="4" l="1"/>
  <c r="B949" i="4"/>
  <c r="B948" i="4"/>
  <c r="B947" i="4"/>
  <c r="B946" i="4" l="1"/>
  <c r="B945" i="4"/>
  <c r="B944" i="4"/>
  <c r="E36" i="3"/>
  <c r="F36" i="3" a="1"/>
  <c r="F36" i="3" s="1"/>
  <c r="G36" i="3" a="1"/>
  <c r="G36" i="3" s="1"/>
  <c r="B943" i="4"/>
  <c r="B942" i="4" l="1"/>
  <c r="B941" i="4"/>
  <c r="B940" i="4"/>
  <c r="B939" i="4"/>
  <c r="B938" i="4"/>
  <c r="B937" i="4"/>
  <c r="B936" i="4" l="1"/>
  <c r="B935" i="4"/>
  <c r="E98" i="3"/>
  <c r="F98" i="3" a="1"/>
  <c r="F98" i="3" s="1"/>
  <c r="G98" i="3" a="1"/>
  <c r="G98" i="3" s="1"/>
  <c r="F672" i="7" l="1"/>
  <c r="B934" i="4" l="1"/>
  <c r="E92" i="3"/>
  <c r="F92" i="3" a="1"/>
  <c r="F92" i="3" s="1"/>
  <c r="G92" i="3" a="1"/>
  <c r="G92" i="3" s="1"/>
  <c r="E28" i="3"/>
  <c r="F28" i="3" a="1"/>
  <c r="F28" i="3" s="1"/>
  <c r="G28" i="3" a="1"/>
  <c r="G28" i="3" s="1"/>
  <c r="B933" i="4" l="1"/>
  <c r="B932" i="4"/>
  <c r="B931" i="4"/>
  <c r="B930" i="4" l="1"/>
  <c r="B929" i="4"/>
  <c r="B928" i="4" l="1"/>
  <c r="B927" i="4" l="1"/>
  <c r="B926" i="4" l="1"/>
  <c r="E97" i="3"/>
  <c r="F97" i="3" a="1"/>
  <c r="F97" i="3" s="1"/>
  <c r="G97" i="3" a="1"/>
  <c r="G97" i="3" s="1"/>
  <c r="A3" i="6" l="1"/>
  <c r="A4" i="6" s="1"/>
  <c r="C2" i="6" a="1"/>
  <c r="C2" i="6" s="1"/>
  <c r="E2" i="6" s="1"/>
  <c r="B2" i="6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G35" i="3" a="1"/>
  <c r="G35" i="3" s="1"/>
  <c r="F35" i="3" a="1"/>
  <c r="F35" i="3" s="1"/>
  <c r="E35" i="3"/>
  <c r="G193" i="3" a="1"/>
  <c r="G193" i="3" s="1"/>
  <c r="F193" i="3" a="1"/>
  <c r="F193" i="3" s="1"/>
  <c r="E193" i="3"/>
  <c r="G115" i="3" a="1"/>
  <c r="G115" i="3" s="1"/>
  <c r="F115" i="3" a="1"/>
  <c r="F115" i="3" s="1"/>
  <c r="E115" i="3"/>
  <c r="G180" i="3" a="1"/>
  <c r="G180" i="3" s="1"/>
  <c r="F180" i="3" a="1"/>
  <c r="F180" i="3" s="1"/>
  <c r="E180" i="3"/>
  <c r="G146" i="3" a="1"/>
  <c r="G146" i="3" s="1"/>
  <c r="F146" i="3" a="1"/>
  <c r="F146" i="3" s="1"/>
  <c r="E146" i="3"/>
  <c r="G15" i="3" a="1"/>
  <c r="G15" i="3" s="1"/>
  <c r="F15" i="3" a="1"/>
  <c r="F15" i="3" s="1"/>
  <c r="E15" i="3"/>
  <c r="G32" i="3" a="1"/>
  <c r="G32" i="3" s="1"/>
  <c r="F32" i="3" a="1"/>
  <c r="F32" i="3" s="1"/>
  <c r="E32" i="3"/>
  <c r="G6" i="3" a="1"/>
  <c r="G6" i="3" s="1"/>
  <c r="F6" i="3" a="1"/>
  <c r="F6" i="3" s="1"/>
  <c r="E6" i="3"/>
  <c r="G141" i="3" a="1"/>
  <c r="G141" i="3" s="1"/>
  <c r="F141" i="3" a="1"/>
  <c r="F141" i="3" s="1"/>
  <c r="E141" i="3"/>
  <c r="G21" i="3" a="1"/>
  <c r="G21" i="3" s="1"/>
  <c r="F21" i="3" a="1"/>
  <c r="F21" i="3" s="1"/>
  <c r="G182" i="3" a="1"/>
  <c r="G182" i="3" s="1"/>
  <c r="F182" i="3" a="1"/>
  <c r="F182" i="3" s="1"/>
  <c r="E182" i="3"/>
  <c r="G101" i="3" a="1"/>
  <c r="G101" i="3" s="1"/>
  <c r="F101" i="3" a="1"/>
  <c r="F101" i="3" s="1"/>
  <c r="E101" i="3"/>
  <c r="G140" i="3" a="1"/>
  <c r="G140" i="3" s="1"/>
  <c r="F140" i="3" a="1"/>
  <c r="F140" i="3" s="1"/>
  <c r="E140" i="3"/>
  <c r="G187" i="3" a="1"/>
  <c r="G187" i="3" s="1"/>
  <c r="F187" i="3" a="1"/>
  <c r="F187" i="3" s="1"/>
  <c r="E187" i="3"/>
  <c r="G77" i="3" a="1"/>
  <c r="G77" i="3" s="1"/>
  <c r="F77" i="3" a="1"/>
  <c r="F77" i="3" s="1"/>
  <c r="E77" i="3"/>
  <c r="G18" i="3" a="1"/>
  <c r="G18" i="3" s="1"/>
  <c r="F18" i="3" a="1"/>
  <c r="F18" i="3" s="1"/>
  <c r="E18" i="3"/>
  <c r="G76" i="3" a="1"/>
  <c r="G76" i="3" s="1"/>
  <c r="F76" i="3" a="1"/>
  <c r="F76" i="3" s="1"/>
  <c r="E76" i="3"/>
  <c r="G99" i="3" a="1"/>
  <c r="G99" i="3" s="1"/>
  <c r="F99" i="3" a="1"/>
  <c r="F99" i="3" s="1"/>
  <c r="E99" i="3"/>
  <c r="G157" i="3" a="1"/>
  <c r="G157" i="3" s="1"/>
  <c r="F157" i="3" a="1"/>
  <c r="F157" i="3" s="1"/>
  <c r="E157" i="3"/>
  <c r="G135" i="3" a="1"/>
  <c r="G135" i="3" s="1"/>
  <c r="F135" i="3" a="1"/>
  <c r="F135" i="3" s="1"/>
  <c r="E135" i="3"/>
  <c r="G82" i="3" a="1"/>
  <c r="G82" i="3" s="1"/>
  <c r="F82" i="3" a="1"/>
  <c r="F82" i="3" s="1"/>
  <c r="E82" i="3"/>
  <c r="G177" i="3" a="1"/>
  <c r="G177" i="3" s="1"/>
  <c r="F177" i="3" a="1"/>
  <c r="F177" i="3" s="1"/>
  <c r="E177" i="3"/>
  <c r="G143" i="3" a="1"/>
  <c r="G143" i="3" s="1"/>
  <c r="F143" i="3" a="1"/>
  <c r="F143" i="3" s="1"/>
  <c r="E143" i="3"/>
  <c r="G181" i="3" a="1"/>
  <c r="G181" i="3" s="1"/>
  <c r="F181" i="3" a="1"/>
  <c r="F181" i="3" s="1"/>
  <c r="E181" i="3"/>
  <c r="G64" i="3" a="1"/>
  <c r="G64" i="3" s="1"/>
  <c r="F64" i="3" a="1"/>
  <c r="F64" i="3" s="1"/>
  <c r="E64" i="3"/>
  <c r="G95" i="3" a="1"/>
  <c r="G95" i="3" s="1"/>
  <c r="F95" i="3" a="1"/>
  <c r="F95" i="3" s="1"/>
  <c r="G210" i="3" a="1"/>
  <c r="G210" i="3" s="1"/>
  <c r="F210" i="3" a="1"/>
  <c r="F210" i="3" s="1"/>
  <c r="E210" i="3"/>
  <c r="G107" i="3" a="1"/>
  <c r="G107" i="3" s="1"/>
  <c r="F107" i="3" a="1"/>
  <c r="F107" i="3" s="1"/>
  <c r="E107" i="3"/>
  <c r="G133" i="3" a="1"/>
  <c r="G133" i="3" s="1"/>
  <c r="F133" i="3" a="1"/>
  <c r="F133" i="3" s="1"/>
  <c r="E133" i="3"/>
  <c r="G60" i="3" a="1"/>
  <c r="G60" i="3" s="1"/>
  <c r="F60" i="3" a="1"/>
  <c r="F60" i="3" s="1"/>
  <c r="E60" i="3"/>
  <c r="G139" i="3" a="1"/>
  <c r="G139" i="3" s="1"/>
  <c r="F139" i="3" a="1"/>
  <c r="F139" i="3" s="1"/>
  <c r="E139" i="3"/>
  <c r="G70" i="3" a="1"/>
  <c r="G70" i="3" s="1"/>
  <c r="F70" i="3" a="1"/>
  <c r="F70" i="3" s="1"/>
  <c r="E70" i="3"/>
  <c r="G63" i="3" a="1"/>
  <c r="G63" i="3" s="1"/>
  <c r="F63" i="3" a="1"/>
  <c r="F63" i="3" s="1"/>
  <c r="E63" i="3"/>
  <c r="G71" i="3" a="1"/>
  <c r="G71" i="3" s="1"/>
  <c r="F71" i="3" a="1"/>
  <c r="F71" i="3" s="1"/>
  <c r="E71" i="3"/>
  <c r="G125" i="3" a="1"/>
  <c r="G125" i="3" s="1"/>
  <c r="F125" i="3" a="1"/>
  <c r="F125" i="3" s="1"/>
  <c r="E125" i="3"/>
  <c r="G186" i="3" a="1"/>
  <c r="G186" i="3" s="1"/>
  <c r="F186" i="3" a="1"/>
  <c r="F186" i="3" s="1"/>
  <c r="E186" i="3"/>
  <c r="G171" i="3" a="1"/>
  <c r="G171" i="3" s="1"/>
  <c r="F171" i="3" a="1"/>
  <c r="F171" i="3" s="1"/>
  <c r="E171" i="3"/>
  <c r="G129" i="3" a="1"/>
  <c r="G129" i="3" s="1"/>
  <c r="F129" i="3" a="1"/>
  <c r="F129" i="3" s="1"/>
  <c r="E129" i="3"/>
  <c r="G123" i="3" a="1"/>
  <c r="G123" i="3" s="1"/>
  <c r="F123" i="3" a="1"/>
  <c r="F123" i="3" s="1"/>
  <c r="E123" i="3"/>
  <c r="G120" i="3" a="1"/>
  <c r="G120" i="3" s="1"/>
  <c r="F120" i="3" a="1"/>
  <c r="F120" i="3" s="1"/>
  <c r="E120" i="3"/>
  <c r="G151" i="3" a="1"/>
  <c r="G151" i="3" s="1"/>
  <c r="F151" i="3" a="1"/>
  <c r="F151" i="3" s="1"/>
  <c r="E151" i="3"/>
  <c r="G153" i="3" a="1"/>
  <c r="G153" i="3" s="1"/>
  <c r="F153" i="3" a="1"/>
  <c r="F153" i="3" s="1"/>
  <c r="E153" i="3"/>
  <c r="G209" i="3" a="1"/>
  <c r="G209" i="3" s="1"/>
  <c r="F209" i="3" a="1"/>
  <c r="F209" i="3" s="1"/>
  <c r="E209" i="3"/>
  <c r="G111" i="3" a="1"/>
  <c r="G111" i="3" s="1"/>
  <c r="F111" i="3" a="1"/>
  <c r="F111" i="3" s="1"/>
  <c r="E111" i="3"/>
  <c r="G108" i="3" a="1"/>
  <c r="G108" i="3" s="1"/>
  <c r="F108" i="3" a="1"/>
  <c r="F108" i="3" s="1"/>
  <c r="E108" i="3"/>
  <c r="G197" i="3" a="1"/>
  <c r="G197" i="3" s="1"/>
  <c r="F197" i="3" a="1"/>
  <c r="F197" i="3" s="1"/>
  <c r="E197" i="3"/>
  <c r="G33" i="3" a="1"/>
  <c r="G33" i="3" s="1"/>
  <c r="F33" i="3" a="1"/>
  <c r="F33" i="3" s="1"/>
  <c r="G45" i="3" a="1"/>
  <c r="G45" i="3" s="1"/>
  <c r="F45" i="3" a="1"/>
  <c r="F45" i="3" s="1"/>
  <c r="E45" i="3"/>
  <c r="G50" i="3" a="1"/>
  <c r="G50" i="3" s="1"/>
  <c r="F50" i="3" a="1"/>
  <c r="F50" i="3" s="1"/>
  <c r="E50" i="3"/>
  <c r="G145" i="3" a="1"/>
  <c r="G145" i="3" s="1"/>
  <c r="F145" i="3" a="1"/>
  <c r="F145" i="3" s="1"/>
  <c r="E145" i="3"/>
  <c r="G100" i="3" a="1"/>
  <c r="G100" i="3" s="1"/>
  <c r="F100" i="3" a="1"/>
  <c r="F100" i="3" s="1"/>
  <c r="G172" i="3" a="1"/>
  <c r="G172" i="3" s="1"/>
  <c r="F172" i="3" a="1"/>
  <c r="F172" i="3" s="1"/>
  <c r="E172" i="3"/>
  <c r="G199" i="3" a="1"/>
  <c r="G199" i="3" s="1"/>
  <c r="F199" i="3" a="1"/>
  <c r="F199" i="3" s="1"/>
  <c r="E199" i="3"/>
  <c r="G158" i="3" a="1"/>
  <c r="G158" i="3" s="1"/>
  <c r="F158" i="3" a="1"/>
  <c r="F158" i="3" s="1"/>
  <c r="E158" i="3"/>
  <c r="G48" i="3" a="1"/>
  <c r="G48" i="3" s="1"/>
  <c r="F48" i="3" a="1"/>
  <c r="F48" i="3" s="1"/>
  <c r="E48" i="3"/>
  <c r="G31" i="3" a="1"/>
  <c r="G31" i="3" s="1"/>
  <c r="F31" i="3" a="1"/>
  <c r="F31" i="3" s="1"/>
  <c r="E31" i="3"/>
  <c r="G81" i="3" a="1"/>
  <c r="G81" i="3" s="1"/>
  <c r="F81" i="3" a="1"/>
  <c r="F81" i="3" s="1"/>
  <c r="E81" i="3"/>
  <c r="G118" i="3" a="1"/>
  <c r="G118" i="3" s="1"/>
  <c r="F118" i="3" a="1"/>
  <c r="F118" i="3" s="1"/>
  <c r="E118" i="3"/>
  <c r="G3" i="3" a="1"/>
  <c r="G3" i="3" s="1"/>
  <c r="F3" i="3" a="1"/>
  <c r="F3" i="3" s="1"/>
  <c r="E3" i="3"/>
  <c r="G80" i="3" a="1"/>
  <c r="G80" i="3" s="1"/>
  <c r="F80" i="3" a="1"/>
  <c r="F80" i="3" s="1"/>
  <c r="E80" i="3"/>
  <c r="G26" i="3" a="1"/>
  <c r="G26" i="3" s="1"/>
  <c r="F26" i="3" a="1"/>
  <c r="F26" i="3" s="1"/>
  <c r="E26" i="3"/>
  <c r="G57" i="3" a="1"/>
  <c r="G57" i="3" s="1"/>
  <c r="F57" i="3" a="1"/>
  <c r="F57" i="3" s="1"/>
  <c r="E57" i="3"/>
  <c r="G150" i="3" a="1"/>
  <c r="G150" i="3" s="1"/>
  <c r="F150" i="3" a="1"/>
  <c r="F150" i="3" s="1"/>
  <c r="E150" i="3"/>
  <c r="G88" i="3" a="1"/>
  <c r="G88" i="3" s="1"/>
  <c r="F88" i="3" a="1"/>
  <c r="F88" i="3" s="1"/>
  <c r="E88" i="3"/>
  <c r="G37" i="3" a="1"/>
  <c r="G37" i="3" s="1"/>
  <c r="F37" i="3" a="1"/>
  <c r="F37" i="3" s="1"/>
  <c r="E37" i="3"/>
  <c r="G198" i="3" a="1"/>
  <c r="G198" i="3" s="1"/>
  <c r="F198" i="3" a="1"/>
  <c r="F198" i="3" s="1"/>
  <c r="E198" i="3"/>
  <c r="G131" i="3" a="1"/>
  <c r="G131" i="3" s="1"/>
  <c r="F131" i="3" a="1"/>
  <c r="F131" i="3" s="1"/>
  <c r="E131" i="3"/>
  <c r="G85" i="3" a="1"/>
  <c r="G85" i="3" s="1"/>
  <c r="F85" i="3" a="1"/>
  <c r="F85" i="3" s="1"/>
  <c r="E85" i="3"/>
  <c r="G67" i="3" a="1"/>
  <c r="G67" i="3" s="1"/>
  <c r="F67" i="3" a="1"/>
  <c r="F67" i="3" s="1"/>
  <c r="E67" i="3"/>
  <c r="G20" i="3" a="1"/>
  <c r="G20" i="3" s="1"/>
  <c r="F20" i="3" a="1"/>
  <c r="F20" i="3" s="1"/>
  <c r="E20" i="3"/>
  <c r="G207" i="3" a="1"/>
  <c r="G207" i="3" s="1"/>
  <c r="F207" i="3" a="1"/>
  <c r="F207" i="3" s="1"/>
  <c r="E207" i="3"/>
  <c r="G84" i="3" a="1"/>
  <c r="G84" i="3" s="1"/>
  <c r="F84" i="3" a="1"/>
  <c r="F84" i="3" s="1"/>
  <c r="E84" i="3"/>
  <c r="G170" i="3" a="1"/>
  <c r="G170" i="3" s="1"/>
  <c r="F170" i="3" a="1"/>
  <c r="F170" i="3" s="1"/>
  <c r="E170" i="3"/>
  <c r="G40" i="3" a="1"/>
  <c r="G40" i="3" s="1"/>
  <c r="F40" i="3" a="1"/>
  <c r="F40" i="3" s="1"/>
  <c r="E40" i="3"/>
  <c r="G138" i="3" a="1"/>
  <c r="G138" i="3" s="1"/>
  <c r="F138" i="3" a="1"/>
  <c r="F138" i="3" s="1"/>
  <c r="E138" i="3"/>
  <c r="G195" i="3" a="1"/>
  <c r="G195" i="3" s="1"/>
  <c r="F195" i="3" a="1"/>
  <c r="F195" i="3" s="1"/>
  <c r="E195" i="3"/>
  <c r="G130" i="3" a="1"/>
  <c r="G130" i="3" s="1"/>
  <c r="F130" i="3" a="1"/>
  <c r="F130" i="3" s="1"/>
  <c r="E130" i="3"/>
  <c r="G190" i="3" a="1"/>
  <c r="G190" i="3" s="1"/>
  <c r="F190" i="3" a="1"/>
  <c r="F190" i="3" s="1"/>
  <c r="E190" i="3"/>
  <c r="G110" i="3" a="1"/>
  <c r="G110" i="3" s="1"/>
  <c r="F110" i="3" a="1"/>
  <c r="F110" i="3" s="1"/>
  <c r="E110" i="3"/>
  <c r="G2" i="3" a="1"/>
  <c r="G2" i="3" s="1"/>
  <c r="F2" i="3" a="1"/>
  <c r="F2" i="3" s="1"/>
  <c r="E2" i="3"/>
  <c r="G147" i="3" a="1"/>
  <c r="G147" i="3" s="1"/>
  <c r="F147" i="3" a="1"/>
  <c r="F147" i="3" s="1"/>
  <c r="E147" i="3"/>
  <c r="G17" i="3" a="1"/>
  <c r="G17" i="3" s="1"/>
  <c r="F17" i="3" a="1"/>
  <c r="F17" i="3" s="1"/>
  <c r="E17" i="3"/>
  <c r="G160" i="3" a="1"/>
  <c r="G160" i="3" s="1"/>
  <c r="F160" i="3" a="1"/>
  <c r="F160" i="3" s="1"/>
  <c r="E160" i="3"/>
  <c r="G168" i="3" a="1"/>
  <c r="G168" i="3" s="1"/>
  <c r="F168" i="3" a="1"/>
  <c r="F168" i="3" s="1"/>
  <c r="E168" i="3"/>
  <c r="G66" i="3" a="1"/>
  <c r="G66" i="3" s="1"/>
  <c r="F66" i="3" a="1"/>
  <c r="F66" i="3" s="1"/>
  <c r="E66" i="3"/>
  <c r="G102" i="3" a="1"/>
  <c r="G102" i="3" s="1"/>
  <c r="F102" i="3" a="1"/>
  <c r="F102" i="3" s="1"/>
  <c r="E102" i="3"/>
  <c r="G173" i="3" a="1"/>
  <c r="G173" i="3" s="1"/>
  <c r="F173" i="3" a="1"/>
  <c r="F173" i="3" s="1"/>
  <c r="E173" i="3"/>
  <c r="G185" i="3" a="1"/>
  <c r="G185" i="3" s="1"/>
  <c r="F185" i="3" a="1"/>
  <c r="F185" i="3" s="1"/>
  <c r="E185" i="3"/>
  <c r="G103" i="3" a="1"/>
  <c r="G103" i="3" s="1"/>
  <c r="F103" i="3" a="1"/>
  <c r="F103" i="3" s="1"/>
  <c r="E103" i="3"/>
  <c r="G134" i="3" a="1"/>
  <c r="G134" i="3" s="1"/>
  <c r="F134" i="3" a="1"/>
  <c r="F134" i="3" s="1"/>
  <c r="E134" i="3"/>
  <c r="G114" i="3" a="1"/>
  <c r="G114" i="3" s="1"/>
  <c r="F114" i="3" a="1"/>
  <c r="F114" i="3" s="1"/>
  <c r="E114" i="3"/>
  <c r="G24" i="3" a="1"/>
  <c r="G24" i="3" s="1"/>
  <c r="F24" i="3" a="1"/>
  <c r="F24" i="3" s="1"/>
  <c r="E24" i="3"/>
  <c r="G164" i="3" a="1"/>
  <c r="G164" i="3" s="1"/>
  <c r="F164" i="3" a="1"/>
  <c r="F164" i="3" s="1"/>
  <c r="E164" i="3"/>
  <c r="G154" i="3" a="1"/>
  <c r="G154" i="3" s="1"/>
  <c r="F154" i="3" a="1"/>
  <c r="F154" i="3" s="1"/>
  <c r="E154" i="3"/>
  <c r="G156" i="3" a="1"/>
  <c r="G156" i="3" s="1"/>
  <c r="F156" i="3" a="1"/>
  <c r="F156" i="3" s="1"/>
  <c r="E156" i="3"/>
  <c r="G174" i="3" a="1"/>
  <c r="G174" i="3" s="1"/>
  <c r="F174" i="3" a="1"/>
  <c r="F174" i="3" s="1"/>
  <c r="E174" i="3"/>
  <c r="G41" i="3" a="1"/>
  <c r="G41" i="3" s="1"/>
  <c r="F41" i="3" a="1"/>
  <c r="F41" i="3" s="1"/>
  <c r="E41" i="3"/>
  <c r="G149" i="3" a="1"/>
  <c r="G149" i="3" s="1"/>
  <c r="F149" i="3" a="1"/>
  <c r="F149" i="3" s="1"/>
  <c r="E149" i="3"/>
  <c r="G49" i="3" a="1"/>
  <c r="G49" i="3" s="1"/>
  <c r="F49" i="3" a="1"/>
  <c r="F49" i="3" s="1"/>
  <c r="E49" i="3"/>
  <c r="G200" i="3" a="1"/>
  <c r="G200" i="3" s="1"/>
  <c r="F200" i="3" a="1"/>
  <c r="F200" i="3" s="1"/>
  <c r="G178" i="3" a="1"/>
  <c r="G178" i="3" s="1"/>
  <c r="F178" i="3" a="1"/>
  <c r="F178" i="3" s="1"/>
  <c r="E178" i="3"/>
  <c r="G194" i="3" a="1"/>
  <c r="G194" i="3" s="1"/>
  <c r="F194" i="3" a="1"/>
  <c r="F194" i="3" s="1"/>
  <c r="E194" i="3"/>
  <c r="G155" i="3" a="1"/>
  <c r="G155" i="3" s="1"/>
  <c r="F155" i="3" a="1"/>
  <c r="F155" i="3" s="1"/>
  <c r="E155" i="3"/>
  <c r="G144" i="3" a="1"/>
  <c r="G144" i="3" s="1"/>
  <c r="F144" i="3" a="1"/>
  <c r="F144" i="3" s="1"/>
  <c r="E144" i="3"/>
  <c r="G39" i="3" a="1"/>
  <c r="G39" i="3" s="1"/>
  <c r="F39" i="3" a="1"/>
  <c r="F39" i="3" s="1"/>
  <c r="E39" i="3"/>
  <c r="G206" i="3" a="1"/>
  <c r="G206" i="3" s="1"/>
  <c r="F206" i="3" a="1"/>
  <c r="F206" i="3" s="1"/>
  <c r="E206" i="3"/>
  <c r="G106" i="3" a="1"/>
  <c r="G106" i="3" s="1"/>
  <c r="F106" i="3" a="1"/>
  <c r="F106" i="3" s="1"/>
  <c r="E106" i="3"/>
  <c r="G46" i="3" a="1"/>
  <c r="G46" i="3" s="1"/>
  <c r="F46" i="3" a="1"/>
  <c r="F46" i="3" s="1"/>
  <c r="E46" i="3"/>
  <c r="G119" i="3" a="1"/>
  <c r="G119" i="3" s="1"/>
  <c r="F119" i="3" a="1"/>
  <c r="F119" i="3" s="1"/>
  <c r="E119" i="3"/>
  <c r="G68" i="3" a="1"/>
  <c r="G68" i="3" s="1"/>
  <c r="F68" i="3" a="1"/>
  <c r="F68" i="3" s="1"/>
  <c r="E68" i="3"/>
  <c r="G126" i="3" a="1"/>
  <c r="G126" i="3" s="1"/>
  <c r="F126" i="3" a="1"/>
  <c r="F126" i="3" s="1"/>
  <c r="E126" i="3"/>
  <c r="G75" i="3" a="1"/>
  <c r="G75" i="3" s="1"/>
  <c r="F75" i="3" a="1"/>
  <c r="F75" i="3" s="1"/>
  <c r="E75" i="3"/>
  <c r="G163" i="3" a="1"/>
  <c r="G163" i="3" s="1"/>
  <c r="F163" i="3" a="1"/>
  <c r="F163" i="3" s="1"/>
  <c r="E163" i="3"/>
  <c r="G30" i="3" a="1"/>
  <c r="G30" i="3" s="1"/>
  <c r="F30" i="3" a="1"/>
  <c r="F30" i="3" s="1"/>
  <c r="E30" i="3"/>
  <c r="G109" i="3" a="1"/>
  <c r="G109" i="3" s="1"/>
  <c r="F109" i="3" a="1"/>
  <c r="F109" i="3" s="1"/>
  <c r="E109" i="3"/>
  <c r="G38" i="3" a="1"/>
  <c r="G38" i="3" s="1"/>
  <c r="F38" i="3" a="1"/>
  <c r="F38" i="3" s="1"/>
  <c r="E38" i="3"/>
  <c r="G124" i="3" a="1"/>
  <c r="G124" i="3" s="1"/>
  <c r="F124" i="3" a="1"/>
  <c r="F124" i="3" s="1"/>
  <c r="E124" i="3"/>
  <c r="G152" i="3" a="1"/>
  <c r="G152" i="3" s="1"/>
  <c r="F152" i="3" a="1"/>
  <c r="F152" i="3" s="1"/>
  <c r="E152" i="3"/>
  <c r="G93" i="3" a="1"/>
  <c r="G93" i="3" s="1"/>
  <c r="F93" i="3" a="1"/>
  <c r="F93" i="3" s="1"/>
  <c r="E93" i="3"/>
  <c r="G14" i="3" a="1"/>
  <c r="G14" i="3" s="1"/>
  <c r="F14" i="3" a="1"/>
  <c r="F14" i="3" s="1"/>
  <c r="E14" i="3"/>
  <c r="G162" i="3" a="1"/>
  <c r="G162" i="3" s="1"/>
  <c r="F162" i="3" a="1"/>
  <c r="F162" i="3" s="1"/>
  <c r="E162" i="3"/>
  <c r="G78" i="3" a="1"/>
  <c r="G78" i="3" s="1"/>
  <c r="F78" i="3" a="1"/>
  <c r="F78" i="3" s="1"/>
  <c r="E78" i="3"/>
  <c r="G27" i="3" a="1"/>
  <c r="G27" i="3" s="1"/>
  <c r="F27" i="3" a="1"/>
  <c r="F27" i="3" s="1"/>
  <c r="E27" i="3"/>
  <c r="G7" i="3" a="1"/>
  <c r="G7" i="3" s="1"/>
  <c r="F7" i="3" a="1"/>
  <c r="F7" i="3" s="1"/>
  <c r="E7" i="3"/>
  <c r="G132" i="3" a="1"/>
  <c r="G132" i="3" s="1"/>
  <c r="F132" i="3" a="1"/>
  <c r="F132" i="3" s="1"/>
  <c r="E132" i="3"/>
  <c r="G19" i="3" a="1"/>
  <c r="G19" i="3" s="1"/>
  <c r="F19" i="3" a="1"/>
  <c r="F19" i="3" s="1"/>
  <c r="G96" i="3" a="1"/>
  <c r="G96" i="3" s="1"/>
  <c r="F96" i="3" a="1"/>
  <c r="F96" i="3" s="1"/>
  <c r="E96" i="3"/>
  <c r="G122" i="3" a="1"/>
  <c r="G122" i="3" s="1"/>
  <c r="F122" i="3" a="1"/>
  <c r="F122" i="3" s="1"/>
  <c r="E122" i="3"/>
  <c r="G51" i="3" a="1"/>
  <c r="G51" i="3" s="1"/>
  <c r="F51" i="3" a="1"/>
  <c r="F51" i="3" s="1"/>
  <c r="E51" i="3"/>
  <c r="G69" i="3" a="1"/>
  <c r="G69" i="3" s="1"/>
  <c r="F69" i="3" a="1"/>
  <c r="F69" i="3" s="1"/>
  <c r="E69" i="3"/>
  <c r="G13" i="3" a="1"/>
  <c r="G13" i="3" s="1"/>
  <c r="F13" i="3" a="1"/>
  <c r="F13" i="3" s="1"/>
  <c r="E13" i="3"/>
  <c r="G148" i="3" a="1"/>
  <c r="G148" i="3" s="1"/>
  <c r="F148" i="3" a="1"/>
  <c r="F148" i="3" s="1"/>
  <c r="E148" i="3"/>
  <c r="G192" i="3" a="1"/>
  <c r="G192" i="3" s="1"/>
  <c r="F192" i="3" a="1"/>
  <c r="F192" i="3" s="1"/>
  <c r="E192" i="3"/>
  <c r="G189" i="3" a="1"/>
  <c r="G189" i="3" s="1"/>
  <c r="F189" i="3" a="1"/>
  <c r="F189" i="3" s="1"/>
  <c r="E189" i="3"/>
  <c r="G53" i="3" a="1"/>
  <c r="G53" i="3" s="1"/>
  <c r="F53" i="3" a="1"/>
  <c r="F53" i="3" s="1"/>
  <c r="E53" i="3"/>
  <c r="G179" i="3" a="1"/>
  <c r="G179" i="3" s="1"/>
  <c r="F179" i="3" a="1"/>
  <c r="F179" i="3" s="1"/>
  <c r="E179" i="3"/>
  <c r="G52" i="3" a="1"/>
  <c r="G52" i="3" s="1"/>
  <c r="F52" i="3" a="1"/>
  <c r="F52" i="3" s="1"/>
  <c r="E52" i="3"/>
  <c r="G137" i="3" a="1"/>
  <c r="G137" i="3" s="1"/>
  <c r="F137" i="3" a="1"/>
  <c r="F137" i="3" s="1"/>
  <c r="E137" i="3"/>
  <c r="G91" i="3" a="1"/>
  <c r="G91" i="3" s="1"/>
  <c r="F91" i="3" a="1"/>
  <c r="F91" i="3" s="1"/>
  <c r="E91" i="3"/>
  <c r="G112" i="3" a="1"/>
  <c r="G112" i="3" s="1"/>
  <c r="F112" i="3" a="1"/>
  <c r="F112" i="3" s="1"/>
  <c r="E112" i="3"/>
  <c r="G142" i="3" a="1"/>
  <c r="G142" i="3" s="1"/>
  <c r="F142" i="3" a="1"/>
  <c r="F142" i="3" s="1"/>
  <c r="E142" i="3"/>
  <c r="G94" i="3" a="1"/>
  <c r="G94" i="3" s="1"/>
  <c r="F94" i="3" a="1"/>
  <c r="F94" i="3" s="1"/>
  <c r="E94" i="3"/>
  <c r="G25" i="3" a="1"/>
  <c r="G25" i="3" s="1"/>
  <c r="F25" i="3" a="1"/>
  <c r="F25" i="3" s="1"/>
  <c r="E25" i="3"/>
  <c r="G55" i="3" a="1"/>
  <c r="G55" i="3" s="1"/>
  <c r="F55" i="3" a="1"/>
  <c r="F55" i="3" s="1"/>
  <c r="E55" i="3"/>
  <c r="G4" i="3" a="1"/>
  <c r="G4" i="3" s="1"/>
  <c r="F4" i="3" a="1"/>
  <c r="F4" i="3" s="1"/>
  <c r="E4" i="3"/>
  <c r="G176" i="3" a="1"/>
  <c r="G176" i="3" s="1"/>
  <c r="F176" i="3" a="1"/>
  <c r="F176" i="3" s="1"/>
  <c r="E176" i="3"/>
  <c r="G73" i="3" a="1"/>
  <c r="G73" i="3" s="1"/>
  <c r="F73" i="3" a="1"/>
  <c r="F73" i="3" s="1"/>
  <c r="E73" i="3"/>
  <c r="G44" i="3" a="1"/>
  <c r="G44" i="3" s="1"/>
  <c r="F44" i="3" a="1"/>
  <c r="F44" i="3" s="1"/>
  <c r="E44" i="3"/>
  <c r="G196" i="3" a="1"/>
  <c r="G196" i="3" s="1"/>
  <c r="F196" i="3" a="1"/>
  <c r="F196" i="3" s="1"/>
  <c r="E196" i="3"/>
  <c r="G183" i="3" a="1"/>
  <c r="G183" i="3" s="1"/>
  <c r="F183" i="3" a="1"/>
  <c r="F183" i="3" s="1"/>
  <c r="E183" i="3"/>
  <c r="G87" i="3" a="1"/>
  <c r="G87" i="3" s="1"/>
  <c r="F87" i="3" a="1"/>
  <c r="F87" i="3" s="1"/>
  <c r="E87" i="3"/>
  <c r="G62" i="3" a="1"/>
  <c r="G62" i="3" s="1"/>
  <c r="F62" i="3" a="1"/>
  <c r="F62" i="3" s="1"/>
  <c r="E62" i="3"/>
  <c r="G188" i="3" a="1"/>
  <c r="G188" i="3" s="1"/>
  <c r="F188" i="3" a="1"/>
  <c r="F188" i="3" s="1"/>
  <c r="E188" i="3"/>
  <c r="G166" i="3" a="1"/>
  <c r="G166" i="3" s="1"/>
  <c r="F166" i="3" a="1"/>
  <c r="F166" i="3" s="1"/>
  <c r="E166" i="3"/>
  <c r="G105" i="3" a="1"/>
  <c r="G105" i="3" s="1"/>
  <c r="F105" i="3" a="1"/>
  <c r="F105" i="3" s="1"/>
  <c r="E105" i="3"/>
  <c r="G23" i="3" a="1"/>
  <c r="G23" i="3" s="1"/>
  <c r="F23" i="3" a="1"/>
  <c r="F23" i="3" s="1"/>
  <c r="G175" i="3" a="1"/>
  <c r="G175" i="3" s="1"/>
  <c r="F175" i="3" a="1"/>
  <c r="F175" i="3" s="1"/>
  <c r="E175" i="3"/>
  <c r="G104" i="3" a="1"/>
  <c r="G104" i="3" s="1"/>
  <c r="F104" i="3" a="1"/>
  <c r="F104" i="3" s="1"/>
  <c r="E104" i="3"/>
  <c r="G167" i="3" a="1"/>
  <c r="G167" i="3" s="1"/>
  <c r="F167" i="3" a="1"/>
  <c r="F167" i="3" s="1"/>
  <c r="E167" i="3"/>
  <c r="G117" i="3" a="1"/>
  <c r="G117" i="3" s="1"/>
  <c r="F117" i="3" a="1"/>
  <c r="F117" i="3" s="1"/>
  <c r="E117" i="3"/>
  <c r="G29" i="3" a="1"/>
  <c r="G29" i="3" s="1"/>
  <c r="F29" i="3" a="1"/>
  <c r="F29" i="3" s="1"/>
  <c r="E29" i="3"/>
  <c r="G113" i="3" a="1"/>
  <c r="G113" i="3" s="1"/>
  <c r="F113" i="3" a="1"/>
  <c r="F113" i="3" s="1"/>
  <c r="E113" i="3"/>
  <c r="G161" i="3" a="1"/>
  <c r="G161" i="3" s="1"/>
  <c r="F161" i="3" a="1"/>
  <c r="F161" i="3" s="1"/>
  <c r="E161" i="3"/>
  <c r="G79" i="3" a="1"/>
  <c r="G79" i="3" s="1"/>
  <c r="F79" i="3" a="1"/>
  <c r="F79" i="3" s="1"/>
  <c r="E79" i="3"/>
  <c r="G16" i="3" a="1"/>
  <c r="G16" i="3" s="1"/>
  <c r="F16" i="3" a="1"/>
  <c r="F16" i="3" s="1"/>
  <c r="E16" i="3"/>
  <c r="G136" i="3" a="1"/>
  <c r="G136" i="3" s="1"/>
  <c r="F136" i="3" a="1"/>
  <c r="F136" i="3" s="1"/>
  <c r="E136" i="3"/>
  <c r="G169" i="3" a="1"/>
  <c r="G169" i="3" s="1"/>
  <c r="F169" i="3" a="1"/>
  <c r="F169" i="3" s="1"/>
  <c r="E169" i="3"/>
  <c r="G74" i="3" a="1"/>
  <c r="G74" i="3" s="1"/>
  <c r="F74" i="3" a="1"/>
  <c r="F74" i="3" s="1"/>
  <c r="E74" i="3"/>
  <c r="G184" i="3" a="1"/>
  <c r="G184" i="3" s="1"/>
  <c r="F184" i="3" a="1"/>
  <c r="F184" i="3" s="1"/>
  <c r="E184" i="3"/>
  <c r="G191" i="3" a="1"/>
  <c r="G191" i="3" s="1"/>
  <c r="F191" i="3" a="1"/>
  <c r="F191" i="3" s="1"/>
  <c r="E191" i="3"/>
  <c r="G165" i="3" a="1"/>
  <c r="G165" i="3" s="1"/>
  <c r="F165" i="3" a="1"/>
  <c r="F165" i="3" s="1"/>
  <c r="E165" i="3"/>
  <c r="G127" i="3" a="1"/>
  <c r="G127" i="3" s="1"/>
  <c r="F127" i="3" a="1"/>
  <c r="F127" i="3" s="1"/>
  <c r="E127" i="3"/>
  <c r="G159" i="3" a="1"/>
  <c r="G159" i="3" s="1"/>
  <c r="F159" i="3" a="1"/>
  <c r="F159" i="3" s="1"/>
  <c r="E159" i="3"/>
  <c r="G121" i="3" a="1"/>
  <c r="G121" i="3" s="1"/>
  <c r="F121" i="3" a="1"/>
  <c r="F121" i="3" s="1"/>
  <c r="E121" i="3"/>
  <c r="G116" i="3" a="1"/>
  <c r="G116" i="3" s="1"/>
  <c r="F116" i="3" a="1"/>
  <c r="F116" i="3" s="1"/>
  <c r="E116" i="3"/>
  <c r="G128" i="3" a="1"/>
  <c r="G128" i="3" s="1"/>
  <c r="F128" i="3" a="1"/>
  <c r="F128" i="3" s="1"/>
  <c r="E128" i="3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783" i="2" a="1"/>
  <c r="E783" i="2" s="1"/>
  <c r="E782" i="2" a="1"/>
  <c r="E782" i="2" s="1"/>
  <c r="E781" i="2" a="1"/>
  <c r="E781" i="2" s="1"/>
  <c r="E780" i="2" a="1"/>
  <c r="E780" i="2" s="1"/>
  <c r="E779" i="2" a="1"/>
  <c r="E779" i="2" s="1"/>
  <c r="E778" i="2" a="1"/>
  <c r="E778" i="2" s="1"/>
  <c r="E777" i="2" a="1"/>
  <c r="E777" i="2" s="1"/>
  <c r="E776" i="2" a="1"/>
  <c r="E776" i="2" s="1"/>
  <c r="E775" i="2" a="1"/>
  <c r="E775" i="2" s="1"/>
  <c r="E774" i="2" a="1"/>
  <c r="E774" i="2" s="1"/>
  <c r="E773" i="2" a="1"/>
  <c r="E773" i="2" s="1"/>
  <c r="E772" i="2" a="1"/>
  <c r="E772" i="2" s="1"/>
  <c r="E771" i="2" a="1"/>
  <c r="E771" i="2" s="1"/>
  <c r="E770" i="2" a="1"/>
  <c r="E770" i="2" s="1"/>
  <c r="E769" i="2" a="1"/>
  <c r="E769" i="2" s="1"/>
  <c r="E768" i="2" a="1"/>
  <c r="E768" i="2" s="1"/>
  <c r="E767" i="2" a="1"/>
  <c r="E767" i="2" s="1"/>
  <c r="E766" i="2" a="1"/>
  <c r="E766" i="2" s="1"/>
  <c r="E765" i="2" a="1"/>
  <c r="E765" i="2" s="1"/>
  <c r="E764" i="2" a="1"/>
  <c r="E764" i="2" s="1"/>
  <c r="E763" i="2" a="1"/>
  <c r="E763" i="2" s="1"/>
  <c r="E762" i="2" a="1"/>
  <c r="E762" i="2" s="1"/>
  <c r="E761" i="2" a="1"/>
  <c r="E761" i="2" s="1"/>
  <c r="E760" i="2" a="1"/>
  <c r="E760" i="2" s="1"/>
  <c r="E759" i="2" a="1"/>
  <c r="E759" i="2" s="1"/>
  <c r="E758" i="2" a="1"/>
  <c r="E758" i="2" s="1"/>
  <c r="E757" i="2" a="1"/>
  <c r="E757" i="2" s="1"/>
  <c r="E756" i="2" a="1"/>
  <c r="E756" i="2" s="1"/>
  <c r="E755" i="2" a="1"/>
  <c r="E755" i="2" s="1"/>
  <c r="E754" i="2" a="1"/>
  <c r="E754" i="2" s="1"/>
  <c r="E753" i="2" a="1"/>
  <c r="E753" i="2" s="1"/>
  <c r="E752" i="2" a="1"/>
  <c r="E752" i="2" s="1"/>
  <c r="E751" i="2" a="1"/>
  <c r="E751" i="2" s="1"/>
  <c r="E750" i="2" a="1"/>
  <c r="E750" i="2" s="1"/>
  <c r="E749" i="2" a="1"/>
  <c r="E749" i="2" s="1"/>
  <c r="E748" i="2" a="1"/>
  <c r="E748" i="2" s="1"/>
  <c r="E747" i="2" a="1"/>
  <c r="E747" i="2" s="1"/>
  <c r="E746" i="2" a="1"/>
  <c r="E746" i="2" s="1"/>
  <c r="E745" i="2" a="1"/>
  <c r="E745" i="2" s="1"/>
  <c r="E744" i="2" a="1"/>
  <c r="E744" i="2" s="1"/>
  <c r="E743" i="2" a="1"/>
  <c r="E743" i="2" s="1"/>
  <c r="E742" i="2" a="1"/>
  <c r="E742" i="2" s="1"/>
  <c r="E741" i="2" a="1"/>
  <c r="E741" i="2" s="1"/>
  <c r="E740" i="2" a="1"/>
  <c r="E740" i="2" s="1"/>
  <c r="E739" i="2" a="1"/>
  <c r="E739" i="2" s="1"/>
  <c r="E738" i="2" a="1"/>
  <c r="E738" i="2" s="1"/>
  <c r="E737" i="2" a="1"/>
  <c r="E737" i="2" s="1"/>
  <c r="E736" i="2" a="1"/>
  <c r="E736" i="2" s="1"/>
  <c r="E735" i="2" a="1"/>
  <c r="E735" i="2" s="1"/>
  <c r="E734" i="2" a="1"/>
  <c r="E734" i="2" s="1"/>
  <c r="E733" i="2" a="1"/>
  <c r="E733" i="2" s="1"/>
  <c r="E732" i="2" a="1"/>
  <c r="E732" i="2" s="1"/>
  <c r="E731" i="2" a="1"/>
  <c r="E731" i="2" s="1"/>
  <c r="E730" i="2" a="1"/>
  <c r="E730" i="2" s="1"/>
  <c r="E729" i="2" a="1"/>
  <c r="E729" i="2" s="1"/>
  <c r="E728" i="2" a="1"/>
  <c r="E728" i="2" s="1"/>
  <c r="E727" i="2" a="1"/>
  <c r="E727" i="2" s="1"/>
  <c r="E726" i="2" a="1"/>
  <c r="E726" i="2" s="1"/>
  <c r="E725" i="2" a="1"/>
  <c r="E725" i="2" s="1"/>
  <c r="E724" i="2" a="1"/>
  <c r="E724" i="2" s="1"/>
  <c r="E723" i="2" a="1"/>
  <c r="E723" i="2" s="1"/>
  <c r="E722" i="2" a="1"/>
  <c r="E722" i="2" s="1"/>
  <c r="E721" i="2" a="1"/>
  <c r="E721" i="2" s="1"/>
  <c r="E720" i="2" a="1"/>
  <c r="E720" i="2" s="1"/>
  <c r="E719" i="2" a="1"/>
  <c r="E719" i="2" s="1"/>
  <c r="E718" i="2" a="1"/>
  <c r="E718" i="2" s="1"/>
  <c r="E717" i="2" a="1"/>
  <c r="E717" i="2" s="1"/>
  <c r="E716" i="2" a="1"/>
  <c r="E716" i="2" s="1"/>
  <c r="E715" i="2" a="1"/>
  <c r="E715" i="2" s="1"/>
  <c r="E714" i="2" a="1"/>
  <c r="E714" i="2" s="1"/>
  <c r="E713" i="2" a="1"/>
  <c r="E713" i="2" s="1"/>
  <c r="E712" i="2" a="1"/>
  <c r="E712" i="2" s="1"/>
  <c r="E711" i="2" a="1"/>
  <c r="E711" i="2" s="1"/>
  <c r="E710" i="2" a="1"/>
  <c r="E710" i="2" s="1"/>
  <c r="E709" i="2" a="1"/>
  <c r="E709" i="2" s="1"/>
  <c r="E708" i="2" a="1"/>
  <c r="E708" i="2" s="1"/>
  <c r="E707" i="2" a="1"/>
  <c r="E707" i="2" s="1"/>
  <c r="E706" i="2" a="1"/>
  <c r="E706" i="2" s="1"/>
  <c r="E705" i="2" a="1"/>
  <c r="E705" i="2" s="1"/>
  <c r="E704" i="2" a="1"/>
  <c r="E704" i="2" s="1"/>
  <c r="E703" i="2" a="1"/>
  <c r="E703" i="2" s="1"/>
  <c r="E702" i="2" a="1"/>
  <c r="E702" i="2" s="1"/>
  <c r="E701" i="2" a="1"/>
  <c r="E701" i="2" s="1"/>
  <c r="E700" i="2" a="1"/>
  <c r="E700" i="2" s="1"/>
  <c r="E699" i="2" a="1"/>
  <c r="E699" i="2" s="1"/>
  <c r="E698" i="2" a="1"/>
  <c r="E698" i="2" s="1"/>
  <c r="E697" i="2" a="1"/>
  <c r="E697" i="2" s="1"/>
  <c r="E696" i="2" a="1"/>
  <c r="E696" i="2" s="1"/>
  <c r="E695" i="2" a="1"/>
  <c r="E695" i="2" s="1"/>
  <c r="E694" i="2" a="1"/>
  <c r="E694" i="2" s="1"/>
  <c r="E693" i="2" a="1"/>
  <c r="E693" i="2" s="1"/>
  <c r="E692" i="2" a="1"/>
  <c r="E692" i="2" s="1"/>
  <c r="E691" i="2" a="1"/>
  <c r="E691" i="2" s="1"/>
  <c r="E690" i="2" a="1"/>
  <c r="E690" i="2" s="1"/>
  <c r="E689" i="2" a="1"/>
  <c r="E689" i="2" s="1"/>
  <c r="E688" i="2" a="1"/>
  <c r="E688" i="2" s="1"/>
  <c r="E687" i="2" a="1"/>
  <c r="E687" i="2" s="1"/>
  <c r="E686" i="2" a="1"/>
  <c r="E686" i="2" s="1"/>
  <c r="E685" i="2" a="1"/>
  <c r="E685" i="2" s="1"/>
  <c r="E684" i="2" a="1"/>
  <c r="E684" i="2" s="1"/>
  <c r="E683" i="2" a="1"/>
  <c r="E683" i="2" s="1"/>
  <c r="E682" i="2" a="1"/>
  <c r="E682" i="2" s="1"/>
  <c r="E681" i="2" a="1"/>
  <c r="E681" i="2" s="1"/>
  <c r="E680" i="2" a="1"/>
  <c r="E680" i="2" s="1"/>
  <c r="E679" i="2" a="1"/>
  <c r="E679" i="2" s="1"/>
  <c r="E678" i="2" a="1"/>
  <c r="E678" i="2" s="1"/>
  <c r="E677" i="2" a="1"/>
  <c r="E677" i="2" s="1"/>
  <c r="E676" i="2" a="1"/>
  <c r="E676" i="2" s="1"/>
  <c r="E675" i="2" a="1"/>
  <c r="E675" i="2" s="1"/>
  <c r="E674" i="2" a="1"/>
  <c r="E674" i="2" s="1"/>
  <c r="E673" i="2" a="1"/>
  <c r="E673" i="2" s="1"/>
  <c r="E672" i="2" a="1"/>
  <c r="E672" i="2" s="1"/>
  <c r="E671" i="2" a="1"/>
  <c r="E671" i="2" s="1"/>
  <c r="E670" i="2" a="1"/>
  <c r="E670" i="2" s="1"/>
  <c r="E669" i="2" a="1"/>
  <c r="E669" i="2" s="1"/>
  <c r="E668" i="2" a="1"/>
  <c r="E668" i="2" s="1"/>
  <c r="E667" i="2" a="1"/>
  <c r="E667" i="2" s="1"/>
  <c r="E666" i="2" a="1"/>
  <c r="E666" i="2" s="1"/>
  <c r="E665" i="2" a="1"/>
  <c r="E665" i="2" s="1"/>
  <c r="E664" i="2" a="1"/>
  <c r="E664" i="2" s="1"/>
  <c r="E663" i="2" a="1"/>
  <c r="E663" i="2" s="1"/>
  <c r="E662" i="2" a="1"/>
  <c r="E662" i="2" s="1"/>
  <c r="E661" i="2" a="1"/>
  <c r="E661" i="2" s="1"/>
  <c r="E660" i="2" a="1"/>
  <c r="E660" i="2" s="1"/>
  <c r="E659" i="2" a="1"/>
  <c r="E659" i="2" s="1"/>
  <c r="E658" i="2" a="1"/>
  <c r="E658" i="2" s="1"/>
  <c r="E657" i="2" a="1"/>
  <c r="E657" i="2" s="1"/>
  <c r="E656" i="2" a="1"/>
  <c r="E656" i="2" s="1"/>
  <c r="E655" i="2" a="1"/>
  <c r="E655" i="2" s="1"/>
  <c r="E654" i="2" a="1"/>
  <c r="E654" i="2" s="1"/>
  <c r="E653" i="2" a="1"/>
  <c r="E653" i="2" s="1"/>
  <c r="E652" i="2" a="1"/>
  <c r="E652" i="2" s="1"/>
  <c r="E651" i="2" a="1"/>
  <c r="E651" i="2" s="1"/>
  <c r="E650" i="2" a="1"/>
  <c r="E650" i="2" s="1"/>
  <c r="E649" i="2" a="1"/>
  <c r="E649" i="2" s="1"/>
  <c r="E648" i="2" a="1"/>
  <c r="E648" i="2" s="1"/>
  <c r="E647" i="2" a="1"/>
  <c r="E647" i="2" s="1"/>
  <c r="E646" i="2" a="1"/>
  <c r="E646" i="2" s="1"/>
  <c r="E645" i="2" a="1"/>
  <c r="E645" i="2" s="1"/>
  <c r="E644" i="2" a="1"/>
  <c r="E644" i="2" s="1"/>
  <c r="E643" i="2" a="1"/>
  <c r="E643" i="2" s="1"/>
  <c r="E642" i="2" a="1"/>
  <c r="E642" i="2" s="1"/>
  <c r="E641" i="2" a="1"/>
  <c r="E641" i="2" s="1"/>
  <c r="E640" i="2" a="1"/>
  <c r="E640" i="2" s="1"/>
  <c r="E639" i="2" a="1"/>
  <c r="E639" i="2" s="1"/>
  <c r="E638" i="2" a="1"/>
  <c r="E638" i="2" s="1"/>
  <c r="E637" i="2" a="1"/>
  <c r="E637" i="2" s="1"/>
  <c r="E636" i="2" a="1"/>
  <c r="E636" i="2" s="1"/>
  <c r="E635" i="2" a="1"/>
  <c r="E635" i="2" s="1"/>
  <c r="E634" i="2" a="1"/>
  <c r="E634" i="2" s="1"/>
  <c r="E633" i="2" a="1"/>
  <c r="E633" i="2" s="1"/>
  <c r="E632" i="2" a="1"/>
  <c r="E632" i="2" s="1"/>
  <c r="E631" i="2" a="1"/>
  <c r="E631" i="2" s="1"/>
  <c r="E630" i="2" a="1"/>
  <c r="E630" i="2" s="1"/>
  <c r="E629" i="2" a="1"/>
  <c r="E629" i="2" s="1"/>
  <c r="E628" i="2" a="1"/>
  <c r="E628" i="2" s="1"/>
  <c r="E627" i="2" a="1"/>
  <c r="E627" i="2" s="1"/>
  <c r="E626" i="2" a="1"/>
  <c r="E626" i="2" s="1"/>
  <c r="E625" i="2" a="1"/>
  <c r="E625" i="2" s="1"/>
  <c r="E624" i="2" a="1"/>
  <c r="E624" i="2" s="1"/>
  <c r="E623" i="2" a="1"/>
  <c r="E623" i="2" s="1"/>
  <c r="E622" i="2" a="1"/>
  <c r="E622" i="2" s="1"/>
  <c r="E621" i="2" a="1"/>
  <c r="E621" i="2" s="1"/>
  <c r="E620" i="2" a="1"/>
  <c r="E620" i="2" s="1"/>
  <c r="E619" i="2" a="1"/>
  <c r="E619" i="2" s="1"/>
  <c r="E618" i="2" a="1"/>
  <c r="E618" i="2" s="1"/>
  <c r="E617" i="2" a="1"/>
  <c r="E617" i="2" s="1"/>
  <c r="E616" i="2" a="1"/>
  <c r="E616" i="2" s="1"/>
  <c r="E615" i="2" a="1"/>
  <c r="E615" i="2" s="1"/>
  <c r="E614" i="2" a="1"/>
  <c r="E614" i="2" s="1"/>
  <c r="E613" i="2" a="1"/>
  <c r="E613" i="2" s="1"/>
  <c r="E612" i="2" a="1"/>
  <c r="E612" i="2" s="1"/>
  <c r="E611" i="2" a="1"/>
  <c r="E611" i="2" s="1"/>
  <c r="E610" i="2" a="1"/>
  <c r="E610" i="2" s="1"/>
  <c r="E609" i="2" a="1"/>
  <c r="E609" i="2" s="1"/>
  <c r="E608" i="2" a="1"/>
  <c r="E608" i="2" s="1"/>
  <c r="E607" i="2" a="1"/>
  <c r="E607" i="2" s="1"/>
  <c r="E606" i="2" a="1"/>
  <c r="E606" i="2" s="1"/>
  <c r="E605" i="2" a="1"/>
  <c r="E605" i="2" s="1"/>
  <c r="E604" i="2" a="1"/>
  <c r="E604" i="2" s="1"/>
  <c r="E603" i="2" a="1"/>
  <c r="E603" i="2" s="1"/>
  <c r="E602" i="2" a="1"/>
  <c r="E602" i="2" s="1"/>
  <c r="E601" i="2" a="1"/>
  <c r="E601" i="2" s="1"/>
  <c r="E600" i="2" a="1"/>
  <c r="E600" i="2" s="1"/>
  <c r="E599" i="2" a="1"/>
  <c r="E599" i="2" s="1"/>
  <c r="E598" i="2" a="1"/>
  <c r="E598" i="2" s="1"/>
  <c r="E597" i="2" a="1"/>
  <c r="E597" i="2" s="1"/>
  <c r="E596" i="2" a="1"/>
  <c r="E596" i="2" s="1"/>
  <c r="E595" i="2" a="1"/>
  <c r="E595" i="2" s="1"/>
  <c r="E594" i="2" a="1"/>
  <c r="E594" i="2" s="1"/>
  <c r="E593" i="2" a="1"/>
  <c r="E593" i="2" s="1"/>
  <c r="E592" i="2" a="1"/>
  <c r="E592" i="2" s="1"/>
  <c r="E591" i="2" a="1"/>
  <c r="E591" i="2" s="1"/>
  <c r="E590" i="2" a="1"/>
  <c r="E590" i="2" s="1"/>
  <c r="E589" i="2" a="1"/>
  <c r="E589" i="2" s="1"/>
  <c r="E588" i="2" a="1"/>
  <c r="E588" i="2" s="1"/>
  <c r="E587" i="2" a="1"/>
  <c r="E587" i="2" s="1"/>
  <c r="E586" i="2" a="1"/>
  <c r="E586" i="2" s="1"/>
  <c r="E585" i="2" a="1"/>
  <c r="E585" i="2" s="1"/>
  <c r="E584" i="2" a="1"/>
  <c r="E584" i="2" s="1"/>
  <c r="E583" i="2" a="1"/>
  <c r="E583" i="2" s="1"/>
  <c r="E582" i="2" a="1"/>
  <c r="E582" i="2" s="1"/>
  <c r="E581" i="2" a="1"/>
  <c r="E581" i="2" s="1"/>
  <c r="E580" i="2" a="1"/>
  <c r="E580" i="2" s="1"/>
  <c r="E579" i="2" a="1"/>
  <c r="E579" i="2" s="1"/>
  <c r="E578" i="2" a="1"/>
  <c r="E578" i="2" s="1"/>
  <c r="E577" i="2" a="1"/>
  <c r="E577" i="2" s="1"/>
  <c r="E576" i="2" a="1"/>
  <c r="E576" i="2" s="1"/>
  <c r="E575" i="2" a="1"/>
  <c r="E575" i="2" s="1"/>
  <c r="E574" i="2" a="1"/>
  <c r="E574" i="2" s="1"/>
  <c r="E573" i="2" a="1"/>
  <c r="E573" i="2" s="1"/>
  <c r="E572" i="2" a="1"/>
  <c r="E572" i="2" s="1"/>
  <c r="E571" i="2" a="1"/>
  <c r="E571" i="2" s="1"/>
  <c r="E570" i="2" a="1"/>
  <c r="E570" i="2" s="1"/>
  <c r="E569" i="2" a="1"/>
  <c r="E569" i="2" s="1"/>
  <c r="E568" i="2" a="1"/>
  <c r="E568" i="2" s="1"/>
  <c r="E567" i="2" a="1"/>
  <c r="E567" i="2" s="1"/>
  <c r="E566" i="2" a="1"/>
  <c r="E566" i="2" s="1"/>
  <c r="E565" i="2" a="1"/>
  <c r="E565" i="2" s="1"/>
  <c r="E564" i="2" a="1"/>
  <c r="E564" i="2" s="1"/>
  <c r="E563" i="2" a="1"/>
  <c r="E563" i="2" s="1"/>
  <c r="E562" i="2" a="1"/>
  <c r="E562" i="2" s="1"/>
  <c r="E561" i="2" a="1"/>
  <c r="E561" i="2" s="1"/>
  <c r="E560" i="2" a="1"/>
  <c r="E560" i="2" s="1"/>
  <c r="E559" i="2" a="1"/>
  <c r="E559" i="2" s="1"/>
  <c r="E558" i="2" a="1"/>
  <c r="E558" i="2" s="1"/>
  <c r="E557" i="2" a="1"/>
  <c r="E557" i="2" s="1"/>
  <c r="E556" i="2" a="1"/>
  <c r="E556" i="2" s="1"/>
  <c r="E555" i="2" a="1"/>
  <c r="E555" i="2" s="1"/>
  <c r="E554" i="2" a="1"/>
  <c r="E554" i="2" s="1"/>
  <c r="E553" i="2" a="1"/>
  <c r="E553" i="2" s="1"/>
  <c r="E552" i="2" a="1"/>
  <c r="E552" i="2" s="1"/>
  <c r="E551" i="2" a="1"/>
  <c r="E551" i="2" s="1"/>
  <c r="E550" i="2" a="1"/>
  <c r="E550" i="2" s="1"/>
  <c r="E549" i="2" a="1"/>
  <c r="E549" i="2" s="1"/>
  <c r="E548" i="2" a="1"/>
  <c r="E548" i="2" s="1"/>
  <c r="E547" i="2" a="1"/>
  <c r="E547" i="2" s="1"/>
  <c r="E546" i="2" a="1"/>
  <c r="E546" i="2" s="1"/>
  <c r="E545" i="2" a="1"/>
  <c r="E545" i="2" s="1"/>
  <c r="E544" i="2" a="1"/>
  <c r="E544" i="2" s="1"/>
  <c r="E543" i="2" a="1"/>
  <c r="E543" i="2" s="1"/>
  <c r="E542" i="2" a="1"/>
  <c r="E542" i="2" s="1"/>
  <c r="E541" i="2" a="1"/>
  <c r="E541" i="2" s="1"/>
  <c r="E540" i="2" a="1"/>
  <c r="E540" i="2" s="1"/>
  <c r="E539" i="2" a="1"/>
  <c r="E539" i="2" s="1"/>
  <c r="E538" i="2" a="1"/>
  <c r="E538" i="2" s="1"/>
  <c r="E537" i="2" a="1"/>
  <c r="E537" i="2" s="1"/>
  <c r="E536" i="2" a="1"/>
  <c r="E536" i="2" s="1"/>
  <c r="E535" i="2" a="1"/>
  <c r="E535" i="2" s="1"/>
  <c r="E534" i="2" a="1"/>
  <c r="E534" i="2" s="1"/>
  <c r="E533" i="2" a="1"/>
  <c r="E533" i="2" s="1"/>
  <c r="E532" i="2" a="1"/>
  <c r="E532" i="2" s="1"/>
  <c r="E531" i="2" a="1"/>
  <c r="E531" i="2" s="1"/>
  <c r="E530" i="2" a="1"/>
  <c r="E530" i="2" s="1"/>
  <c r="E529" i="2" a="1"/>
  <c r="E529" i="2" s="1"/>
  <c r="E528" i="2" a="1"/>
  <c r="E528" i="2" s="1"/>
  <c r="E527" i="2" a="1"/>
  <c r="E527" i="2" s="1"/>
  <c r="E526" i="2" a="1"/>
  <c r="E526" i="2" s="1"/>
  <c r="E525" i="2" a="1"/>
  <c r="E525" i="2" s="1"/>
  <c r="E524" i="2" a="1"/>
  <c r="E524" i="2" s="1"/>
  <c r="E523" i="2" a="1"/>
  <c r="E523" i="2" s="1"/>
  <c r="E522" i="2" a="1"/>
  <c r="E522" i="2" s="1"/>
  <c r="E521" i="2" a="1"/>
  <c r="E521" i="2" s="1"/>
  <c r="E520" i="2" a="1"/>
  <c r="E520" i="2" s="1"/>
  <c r="E519" i="2" a="1"/>
  <c r="E519" i="2" s="1"/>
  <c r="E518" i="2" a="1"/>
  <c r="E518" i="2" s="1"/>
  <c r="E517" i="2" a="1"/>
  <c r="E517" i="2" s="1"/>
  <c r="E516" i="2" a="1"/>
  <c r="E516" i="2" s="1"/>
  <c r="E515" i="2" a="1"/>
  <c r="E515" i="2" s="1"/>
  <c r="E514" i="2" a="1"/>
  <c r="E514" i="2" s="1"/>
  <c r="E513" i="2" a="1"/>
  <c r="E513" i="2" s="1"/>
  <c r="E512" i="2" a="1"/>
  <c r="E512" i="2" s="1"/>
  <c r="E511" i="2" a="1"/>
  <c r="E511" i="2" s="1"/>
  <c r="E510" i="2" a="1"/>
  <c r="E510" i="2" s="1"/>
  <c r="E509" i="2" a="1"/>
  <c r="E509" i="2" s="1"/>
  <c r="E508" i="2" a="1"/>
  <c r="E508" i="2" s="1"/>
  <c r="E507" i="2" a="1"/>
  <c r="E507" i="2" s="1"/>
  <c r="E506" i="2" a="1"/>
  <c r="E506" i="2" s="1"/>
  <c r="E505" i="2" a="1"/>
  <c r="E505" i="2" s="1"/>
  <c r="E504" i="2" a="1"/>
  <c r="E504" i="2" s="1"/>
  <c r="E503" i="2" a="1"/>
  <c r="E503" i="2" s="1"/>
  <c r="E502" i="2" a="1"/>
  <c r="E502" i="2" s="1"/>
  <c r="E501" i="2" a="1"/>
  <c r="E501" i="2" s="1"/>
  <c r="E500" i="2" a="1"/>
  <c r="E500" i="2" s="1"/>
  <c r="E499" i="2" a="1"/>
  <c r="E499" i="2" s="1"/>
  <c r="E498" i="2" a="1"/>
  <c r="E498" i="2" s="1"/>
  <c r="E497" i="2" a="1"/>
  <c r="E497" i="2" s="1"/>
  <c r="E496" i="2" a="1"/>
  <c r="E496" i="2" s="1"/>
  <c r="E495" i="2" a="1"/>
  <c r="E495" i="2" s="1"/>
  <c r="E494" i="2" a="1"/>
  <c r="E494" i="2" s="1"/>
  <c r="E493" i="2" a="1"/>
  <c r="E493" i="2" s="1"/>
  <c r="E492" i="2" a="1"/>
  <c r="E492" i="2" s="1"/>
  <c r="E491" i="2" a="1"/>
  <c r="E491" i="2" s="1"/>
  <c r="E490" i="2" a="1"/>
  <c r="E490" i="2" s="1"/>
  <c r="E489" i="2" a="1"/>
  <c r="E489" i="2" s="1"/>
  <c r="E488" i="2" a="1"/>
  <c r="E488" i="2" s="1"/>
  <c r="E487" i="2" a="1"/>
  <c r="E487" i="2" s="1"/>
  <c r="E486" i="2" a="1"/>
  <c r="E486" i="2" s="1"/>
  <c r="E485" i="2" a="1"/>
  <c r="E485" i="2" s="1"/>
  <c r="E484" i="2" a="1"/>
  <c r="E484" i="2" s="1"/>
  <c r="E483" i="2" a="1"/>
  <c r="E483" i="2" s="1"/>
  <c r="E482" i="2" a="1"/>
  <c r="E482" i="2" s="1"/>
  <c r="E481" i="2" a="1"/>
  <c r="E481" i="2" s="1"/>
  <c r="E480" i="2" a="1"/>
  <c r="E480" i="2" s="1"/>
  <c r="E479" i="2" a="1"/>
  <c r="E479" i="2" s="1"/>
  <c r="E478" i="2" a="1"/>
  <c r="E478" i="2" s="1"/>
  <c r="E477" i="2" a="1"/>
  <c r="E477" i="2" s="1"/>
  <c r="E476" i="2" a="1"/>
  <c r="E476" i="2" s="1"/>
  <c r="E475" i="2" a="1"/>
  <c r="E475" i="2" s="1"/>
  <c r="E474" i="2" a="1"/>
  <c r="E474" i="2" s="1"/>
  <c r="E473" i="2" a="1"/>
  <c r="E473" i="2" s="1"/>
  <c r="E472" i="2" a="1"/>
  <c r="E472" i="2" s="1"/>
  <c r="E471" i="2" a="1"/>
  <c r="E471" i="2" s="1"/>
  <c r="E470" i="2" a="1"/>
  <c r="E470" i="2" s="1"/>
  <c r="E469" i="2" a="1"/>
  <c r="E469" i="2" s="1"/>
  <c r="E468" i="2" a="1"/>
  <c r="E468" i="2" s="1"/>
  <c r="E467" i="2" a="1"/>
  <c r="E467" i="2" s="1"/>
  <c r="E466" i="2" a="1"/>
  <c r="E466" i="2" s="1"/>
  <c r="E465" i="2" a="1"/>
  <c r="E465" i="2" s="1"/>
  <c r="E464" i="2" a="1"/>
  <c r="E464" i="2" s="1"/>
  <c r="E463" i="2" a="1"/>
  <c r="E463" i="2" s="1"/>
  <c r="E462" i="2" a="1"/>
  <c r="E462" i="2" s="1"/>
  <c r="E461" i="2" a="1"/>
  <c r="E461" i="2" s="1"/>
  <c r="E460" i="2" a="1"/>
  <c r="E460" i="2" s="1"/>
  <c r="E459" i="2" a="1"/>
  <c r="E459" i="2" s="1"/>
  <c r="E458" i="2" a="1"/>
  <c r="E458" i="2" s="1"/>
  <c r="E457" i="2" a="1"/>
  <c r="E457" i="2" s="1"/>
  <c r="E456" i="2" a="1"/>
  <c r="E456" i="2" s="1"/>
  <c r="E455" i="2" a="1"/>
  <c r="E455" i="2" s="1"/>
  <c r="E454" i="2" a="1"/>
  <c r="E454" i="2" s="1"/>
  <c r="E453" i="2" a="1"/>
  <c r="E453" i="2" s="1"/>
  <c r="E452" i="2" a="1"/>
  <c r="E452" i="2" s="1"/>
  <c r="E451" i="2" a="1"/>
  <c r="E451" i="2" s="1"/>
  <c r="E450" i="2" a="1"/>
  <c r="E450" i="2" s="1"/>
  <c r="E449" i="2" a="1"/>
  <c r="E449" i="2" s="1"/>
  <c r="E448" i="2" a="1"/>
  <c r="E448" i="2" s="1"/>
  <c r="E447" i="2" a="1"/>
  <c r="E447" i="2" s="1"/>
  <c r="E446" i="2" a="1"/>
  <c r="E446" i="2" s="1"/>
  <c r="E445" i="2" a="1"/>
  <c r="E445" i="2" s="1"/>
  <c r="E444" i="2" a="1"/>
  <c r="E444" i="2" s="1"/>
  <c r="E443" i="2" a="1"/>
  <c r="E443" i="2" s="1"/>
  <c r="E442" i="2" a="1"/>
  <c r="E442" i="2" s="1"/>
  <c r="E441" i="2" a="1"/>
  <c r="E441" i="2" s="1"/>
  <c r="E440" i="2" a="1"/>
  <c r="E440" i="2" s="1"/>
  <c r="E439" i="2" a="1"/>
  <c r="E439" i="2" s="1"/>
  <c r="E438" i="2" a="1"/>
  <c r="E438" i="2" s="1"/>
  <c r="E437" i="2" a="1"/>
  <c r="E437" i="2" s="1"/>
  <c r="E436" i="2" a="1"/>
  <c r="E436" i="2" s="1"/>
  <c r="E435" i="2" a="1"/>
  <c r="E435" i="2" s="1"/>
  <c r="E434" i="2" a="1"/>
  <c r="E434" i="2" s="1"/>
  <c r="E433" i="2" a="1"/>
  <c r="E433" i="2" s="1"/>
  <c r="E432" i="2" a="1"/>
  <c r="E432" i="2" s="1"/>
  <c r="E431" i="2" a="1"/>
  <c r="E431" i="2" s="1"/>
  <c r="E430" i="2" a="1"/>
  <c r="E430" i="2" s="1"/>
  <c r="E429" i="2" a="1"/>
  <c r="E429" i="2" s="1"/>
  <c r="E428" i="2" a="1"/>
  <c r="E428" i="2" s="1"/>
  <c r="E427" i="2" a="1"/>
  <c r="E427" i="2" s="1"/>
  <c r="E426" i="2" a="1"/>
  <c r="E426" i="2" s="1"/>
  <c r="E425" i="2" a="1"/>
  <c r="E425" i="2" s="1"/>
  <c r="E424" i="2" a="1"/>
  <c r="E424" i="2" s="1"/>
  <c r="E423" i="2" a="1"/>
  <c r="E423" i="2" s="1"/>
  <c r="E422" i="2" a="1"/>
  <c r="E422" i="2" s="1"/>
  <c r="E421" i="2" a="1"/>
  <c r="E421" i="2" s="1"/>
  <c r="E420" i="2" a="1"/>
  <c r="E420" i="2" s="1"/>
  <c r="E419" i="2" a="1"/>
  <c r="E419" i="2" s="1"/>
  <c r="E418" i="2" a="1"/>
  <c r="E418" i="2" s="1"/>
  <c r="E417" i="2" a="1"/>
  <c r="E417" i="2" s="1"/>
  <c r="E416" i="2" a="1"/>
  <c r="E416" i="2" s="1"/>
  <c r="E415" i="2" a="1"/>
  <c r="E415" i="2" s="1"/>
  <c r="E414" i="2" a="1"/>
  <c r="E414" i="2" s="1"/>
  <c r="E413" i="2" a="1"/>
  <c r="E413" i="2" s="1"/>
  <c r="E412" i="2" a="1"/>
  <c r="E412" i="2" s="1"/>
  <c r="E411" i="2" a="1"/>
  <c r="E411" i="2" s="1"/>
  <c r="E410" i="2" a="1"/>
  <c r="E410" i="2" s="1"/>
  <c r="E409" i="2" a="1"/>
  <c r="E409" i="2" s="1"/>
  <c r="E408" i="2" a="1"/>
  <c r="E408" i="2" s="1"/>
  <c r="E407" i="2" a="1"/>
  <c r="E407" i="2" s="1"/>
  <c r="E406" i="2" a="1"/>
  <c r="E406" i="2" s="1"/>
  <c r="E405" i="2" a="1"/>
  <c r="E405" i="2" s="1"/>
  <c r="E404" i="2" a="1"/>
  <c r="E404" i="2" s="1"/>
  <c r="E403" i="2" a="1"/>
  <c r="E403" i="2" s="1"/>
  <c r="E402" i="2" a="1"/>
  <c r="E402" i="2" s="1"/>
  <c r="E401" i="2" a="1"/>
  <c r="E401" i="2" s="1"/>
  <c r="E400" i="2" a="1"/>
  <c r="E400" i="2" s="1"/>
  <c r="E399" i="2" a="1"/>
  <c r="E399" i="2" s="1"/>
  <c r="E398" i="2" a="1"/>
  <c r="E398" i="2" s="1"/>
  <c r="E397" i="2" a="1"/>
  <c r="E397" i="2" s="1"/>
  <c r="E396" i="2" a="1"/>
  <c r="E396" i="2" s="1"/>
  <c r="E395" i="2" a="1"/>
  <c r="E395" i="2" s="1"/>
  <c r="E394" i="2" a="1"/>
  <c r="E394" i="2" s="1"/>
  <c r="E393" i="2" a="1"/>
  <c r="E393" i="2" s="1"/>
  <c r="E392" i="2" a="1"/>
  <c r="E392" i="2" s="1"/>
  <c r="E391" i="2" a="1"/>
  <c r="E391" i="2" s="1"/>
  <c r="E390" i="2" a="1"/>
  <c r="E390" i="2" s="1"/>
  <c r="E389" i="2" a="1"/>
  <c r="E389" i="2" s="1"/>
  <c r="E388" i="2" a="1"/>
  <c r="E388" i="2" s="1"/>
  <c r="E387" i="2" a="1"/>
  <c r="E387" i="2" s="1"/>
  <c r="E386" i="2" a="1"/>
  <c r="E386" i="2" s="1"/>
  <c r="E385" i="2" a="1"/>
  <c r="E385" i="2" s="1"/>
  <c r="E384" i="2" a="1"/>
  <c r="E384" i="2" s="1"/>
  <c r="E383" i="2" a="1"/>
  <c r="E383" i="2" s="1"/>
  <c r="E382" i="2" a="1"/>
  <c r="E382" i="2" s="1"/>
  <c r="E381" i="2" a="1"/>
  <c r="E381" i="2" s="1"/>
  <c r="E380" i="2" a="1"/>
  <c r="E380" i="2" s="1"/>
  <c r="E379" i="2" a="1"/>
  <c r="E379" i="2" s="1"/>
  <c r="E378" i="2" a="1"/>
  <c r="E378" i="2" s="1"/>
  <c r="E377" i="2" a="1"/>
  <c r="E377" i="2" s="1"/>
  <c r="E376" i="2" a="1"/>
  <c r="E376" i="2" s="1"/>
  <c r="E375" i="2" a="1"/>
  <c r="E375" i="2" s="1"/>
  <c r="E374" i="2" a="1"/>
  <c r="E374" i="2" s="1"/>
  <c r="E373" i="2" a="1"/>
  <c r="E373" i="2" s="1"/>
  <c r="E372" i="2" a="1"/>
  <c r="E372" i="2" s="1"/>
  <c r="E371" i="2" a="1"/>
  <c r="E371" i="2" s="1"/>
  <c r="E370" i="2" a="1"/>
  <c r="E370" i="2" s="1"/>
  <c r="E369" i="2" a="1"/>
  <c r="E369" i="2" s="1"/>
  <c r="E368" i="2" a="1"/>
  <c r="E368" i="2" s="1"/>
  <c r="E367" i="2" a="1"/>
  <c r="E367" i="2" s="1"/>
  <c r="E366" i="2" a="1"/>
  <c r="E366" i="2" s="1"/>
  <c r="E365" i="2" a="1"/>
  <c r="E365" i="2" s="1"/>
  <c r="E364" i="2" a="1"/>
  <c r="E364" i="2" s="1"/>
  <c r="E363" i="2" a="1"/>
  <c r="E363" i="2" s="1"/>
  <c r="E362" i="2" a="1"/>
  <c r="E362" i="2" s="1"/>
  <c r="E361" i="2" a="1"/>
  <c r="E361" i="2" s="1"/>
  <c r="E360" i="2" a="1"/>
  <c r="E360" i="2" s="1"/>
  <c r="E359" i="2" a="1"/>
  <c r="E359" i="2" s="1"/>
  <c r="E358" i="2" a="1"/>
  <c r="E358" i="2" s="1"/>
  <c r="E357" i="2" a="1"/>
  <c r="E357" i="2" s="1"/>
  <c r="E356" i="2" a="1"/>
  <c r="E356" i="2" s="1"/>
  <c r="E355" i="2" a="1"/>
  <c r="E355" i="2" s="1"/>
  <c r="E354" i="2" a="1"/>
  <c r="E354" i="2" s="1"/>
  <c r="E353" i="2" a="1"/>
  <c r="E353" i="2" s="1"/>
  <c r="E352" i="2" a="1"/>
  <c r="E352" i="2" s="1"/>
  <c r="E351" i="2" a="1"/>
  <c r="E351" i="2" s="1"/>
  <c r="E350" i="2" a="1"/>
  <c r="E350" i="2" s="1"/>
  <c r="E349" i="2" a="1"/>
  <c r="E349" i="2" s="1"/>
  <c r="E348" i="2" a="1"/>
  <c r="E348" i="2" s="1"/>
  <c r="E347" i="2" a="1"/>
  <c r="E347" i="2" s="1"/>
  <c r="E346" i="2" a="1"/>
  <c r="E346" i="2" s="1"/>
  <c r="E345" i="2" a="1"/>
  <c r="E345" i="2" s="1"/>
  <c r="E344" i="2" a="1"/>
  <c r="E344" i="2" s="1"/>
  <c r="E343" i="2" a="1"/>
  <c r="E343" i="2" s="1"/>
  <c r="E342" i="2" a="1"/>
  <c r="E342" i="2" s="1"/>
  <c r="E341" i="2" a="1"/>
  <c r="E341" i="2" s="1"/>
  <c r="E340" i="2" a="1"/>
  <c r="E340" i="2" s="1"/>
  <c r="E339" i="2" a="1"/>
  <c r="E339" i="2" s="1"/>
  <c r="E338" i="2" a="1"/>
  <c r="E338" i="2" s="1"/>
  <c r="E337" i="2" a="1"/>
  <c r="E337" i="2" s="1"/>
  <c r="E336" i="2" a="1"/>
  <c r="E336" i="2" s="1"/>
  <c r="E335" i="2" a="1"/>
  <c r="E335" i="2" s="1"/>
  <c r="E334" i="2" a="1"/>
  <c r="E334" i="2" s="1"/>
  <c r="E333" i="2" a="1"/>
  <c r="E333" i="2" s="1"/>
  <c r="E332" i="2" a="1"/>
  <c r="E332" i="2" s="1"/>
  <c r="E331" i="2" a="1"/>
  <c r="E331" i="2" s="1"/>
  <c r="E330" i="2" a="1"/>
  <c r="E330" i="2" s="1"/>
  <c r="E329" i="2" a="1"/>
  <c r="E329" i="2" s="1"/>
  <c r="E328" i="2" a="1"/>
  <c r="E328" i="2" s="1"/>
  <c r="E327" i="2" a="1"/>
  <c r="E327" i="2" s="1"/>
  <c r="E326" i="2" a="1"/>
  <c r="E326" i="2" s="1"/>
  <c r="E325" i="2" a="1"/>
  <c r="E325" i="2" s="1"/>
  <c r="E324" i="2" a="1"/>
  <c r="E324" i="2" s="1"/>
  <c r="E323" i="2" a="1"/>
  <c r="E323" i="2" s="1"/>
  <c r="E322" i="2" a="1"/>
  <c r="E322" i="2" s="1"/>
  <c r="E321" i="2" a="1"/>
  <c r="E321" i="2" s="1"/>
  <c r="E320" i="2" a="1"/>
  <c r="E320" i="2" s="1"/>
  <c r="E319" i="2" a="1"/>
  <c r="E319" i="2" s="1"/>
  <c r="E318" i="2" a="1"/>
  <c r="E318" i="2" s="1"/>
  <c r="E317" i="2" a="1"/>
  <c r="E317" i="2" s="1"/>
  <c r="E316" i="2" a="1"/>
  <c r="E316" i="2" s="1"/>
  <c r="E315" i="2" a="1"/>
  <c r="E315" i="2" s="1"/>
  <c r="E314" i="2" a="1"/>
  <c r="E314" i="2" s="1"/>
  <c r="E313" i="2" a="1"/>
  <c r="E313" i="2" s="1"/>
  <c r="E312" i="2" a="1"/>
  <c r="E312" i="2" s="1"/>
  <c r="E311" i="2" a="1"/>
  <c r="E311" i="2" s="1"/>
  <c r="E310" i="2" a="1"/>
  <c r="E310" i="2" s="1"/>
  <c r="E309" i="2" a="1"/>
  <c r="E309" i="2" s="1"/>
  <c r="E308" i="2" a="1"/>
  <c r="E308" i="2" s="1"/>
  <c r="E307" i="2" a="1"/>
  <c r="E307" i="2" s="1"/>
  <c r="E306" i="2" a="1"/>
  <c r="E306" i="2" s="1"/>
  <c r="E305" i="2" a="1"/>
  <c r="E305" i="2" s="1"/>
  <c r="E304" i="2" a="1"/>
  <c r="E304" i="2" s="1"/>
  <c r="E303" i="2" a="1"/>
  <c r="E303" i="2" s="1"/>
  <c r="E302" i="2" a="1"/>
  <c r="E302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H150" i="2" a="1"/>
  <c r="H150" i="2" s="1"/>
  <c r="E150" i="2" a="1"/>
  <c r="E150" i="2" s="1"/>
  <c r="H149" i="2" a="1"/>
  <c r="H149" i="2" s="1"/>
  <c r="E149" i="2" a="1"/>
  <c r="E149" i="2" s="1"/>
  <c r="H148" i="2" a="1"/>
  <c r="H148" i="2" s="1"/>
  <c r="E148" i="2" a="1"/>
  <c r="E148" i="2" s="1"/>
  <c r="H147" i="2" a="1"/>
  <c r="H147" i="2" s="1"/>
  <c r="E147" i="2" a="1"/>
  <c r="E147" i="2" s="1"/>
  <c r="H146" i="2" a="1"/>
  <c r="H146" i="2" s="1"/>
  <c r="E146" i="2" a="1"/>
  <c r="E146" i="2" s="1"/>
  <c r="H145" i="2" a="1"/>
  <c r="H145" i="2" s="1"/>
  <c r="E145" i="2" a="1"/>
  <c r="E145" i="2" s="1"/>
  <c r="H144" i="2" a="1"/>
  <c r="H144" i="2" s="1"/>
  <c r="E144" i="2" a="1"/>
  <c r="E144" i="2" s="1"/>
  <c r="H143" i="2" a="1"/>
  <c r="H143" i="2" s="1"/>
  <c r="E143" i="2" a="1"/>
  <c r="E143" i="2" s="1"/>
  <c r="H142" i="2" a="1"/>
  <c r="H142" i="2" s="1"/>
  <c r="E142" i="2" a="1"/>
  <c r="E142" i="2" s="1"/>
  <c r="H141" i="2" a="1"/>
  <c r="H141" i="2" s="1"/>
  <c r="E141" i="2" a="1"/>
  <c r="E141" i="2" s="1"/>
  <c r="H140" i="2" a="1"/>
  <c r="H140" i="2" s="1"/>
  <c r="E140" i="2" a="1"/>
  <c r="E140" i="2" s="1"/>
  <c r="H139" i="2" a="1"/>
  <c r="H139" i="2" s="1"/>
  <c r="E139" i="2" a="1"/>
  <c r="E139" i="2" s="1"/>
  <c r="H138" i="2" a="1"/>
  <c r="H138" i="2" s="1"/>
  <c r="E138" i="2" a="1"/>
  <c r="E138" i="2" s="1"/>
  <c r="H137" i="2" a="1"/>
  <c r="H137" i="2" s="1"/>
  <c r="E137" i="2" a="1"/>
  <c r="E137" i="2" s="1"/>
  <c r="H136" i="2" a="1"/>
  <c r="H136" i="2" s="1"/>
  <c r="E136" i="2" a="1"/>
  <c r="E136" i="2" s="1"/>
  <c r="H135" i="2" a="1"/>
  <c r="H135" i="2" s="1"/>
  <c r="E135" i="2" a="1"/>
  <c r="E135" i="2" s="1"/>
  <c r="H134" i="2" a="1"/>
  <c r="H134" i="2" s="1"/>
  <c r="E134" i="2" a="1"/>
  <c r="E134" i="2" s="1"/>
  <c r="H133" i="2" a="1"/>
  <c r="H133" i="2" s="1"/>
  <c r="E133" i="2" a="1"/>
  <c r="E133" i="2" s="1"/>
  <c r="H132" i="2" a="1"/>
  <c r="H132" i="2" s="1"/>
  <c r="E132" i="2" a="1"/>
  <c r="E132" i="2" s="1"/>
  <c r="H131" i="2" a="1"/>
  <c r="H131" i="2" s="1"/>
  <c r="E131" i="2" a="1"/>
  <c r="E131" i="2" s="1"/>
  <c r="H130" i="2" a="1"/>
  <c r="H130" i="2" s="1"/>
  <c r="E130" i="2" a="1"/>
  <c r="E130" i="2" s="1"/>
  <c r="H129" i="2" a="1"/>
  <c r="H129" i="2" s="1"/>
  <c r="E129" i="2" a="1"/>
  <c r="E129" i="2" s="1"/>
  <c r="H128" i="2" a="1"/>
  <c r="H128" i="2" s="1"/>
  <c r="E128" i="2" a="1"/>
  <c r="E128" i="2" s="1"/>
  <c r="H127" i="2" a="1"/>
  <c r="H127" i="2" s="1"/>
  <c r="E127" i="2" a="1"/>
  <c r="E127" i="2" s="1"/>
  <c r="H126" i="2" a="1"/>
  <c r="H126" i="2" s="1"/>
  <c r="E126" i="2" a="1"/>
  <c r="E126" i="2" s="1"/>
  <c r="H125" i="2" a="1"/>
  <c r="H125" i="2" s="1"/>
  <c r="E125" i="2" a="1"/>
  <c r="E125" i="2" s="1"/>
  <c r="H124" i="2" a="1"/>
  <c r="H124" i="2" s="1"/>
  <c r="E124" i="2" a="1"/>
  <c r="E124" i="2" s="1"/>
  <c r="H123" i="2" a="1"/>
  <c r="H123" i="2" s="1"/>
  <c r="E123" i="2" a="1"/>
  <c r="E123" i="2" s="1"/>
  <c r="H122" i="2" a="1"/>
  <c r="H122" i="2" s="1"/>
  <c r="E122" i="2" a="1"/>
  <c r="E122" i="2" s="1"/>
  <c r="H121" i="2" a="1"/>
  <c r="H121" i="2" s="1"/>
  <c r="E121" i="2" a="1"/>
  <c r="E121" i="2" s="1"/>
  <c r="H120" i="2" a="1"/>
  <c r="H120" i="2" s="1"/>
  <c r="E120" i="2" a="1"/>
  <c r="E120" i="2" s="1"/>
  <c r="H119" i="2" a="1"/>
  <c r="H119" i="2" s="1"/>
  <c r="E119" i="2" a="1"/>
  <c r="E119" i="2" s="1"/>
  <c r="H118" i="2" a="1"/>
  <c r="H118" i="2" s="1"/>
  <c r="E118" i="2" a="1"/>
  <c r="E118" i="2" s="1"/>
  <c r="H117" i="2" a="1"/>
  <c r="H117" i="2" s="1"/>
  <c r="E117" i="2" a="1"/>
  <c r="E117" i="2" s="1"/>
  <c r="H116" i="2" a="1"/>
  <c r="H116" i="2" s="1"/>
  <c r="E116" i="2" a="1"/>
  <c r="E116" i="2" s="1"/>
  <c r="H115" i="2" a="1"/>
  <c r="H115" i="2" s="1"/>
  <c r="E115" i="2" a="1"/>
  <c r="E115" i="2" s="1"/>
  <c r="H114" i="2" a="1"/>
  <c r="H114" i="2" s="1"/>
  <c r="E114" i="2" a="1"/>
  <c r="E114" i="2" s="1"/>
  <c r="H113" i="2" a="1"/>
  <c r="H113" i="2" s="1"/>
  <c r="E113" i="2" a="1"/>
  <c r="E113" i="2" s="1"/>
  <c r="H112" i="2" a="1"/>
  <c r="H112" i="2" s="1"/>
  <c r="E112" i="2" a="1"/>
  <c r="E112" i="2" s="1"/>
  <c r="H111" i="2" a="1"/>
  <c r="H111" i="2" s="1"/>
  <c r="E111" i="2" a="1"/>
  <c r="E111" i="2" s="1"/>
  <c r="H110" i="2" a="1"/>
  <c r="H110" i="2" s="1"/>
  <c r="E110" i="2" a="1"/>
  <c r="E110" i="2" s="1"/>
  <c r="H109" i="2" a="1"/>
  <c r="H109" i="2" s="1"/>
  <c r="E109" i="2" a="1"/>
  <c r="E109" i="2" s="1"/>
  <c r="H108" i="2" a="1"/>
  <c r="H108" i="2" s="1"/>
  <c r="E108" i="2" a="1"/>
  <c r="E108" i="2" s="1"/>
  <c r="H107" i="2" a="1"/>
  <c r="H107" i="2" s="1"/>
  <c r="E107" i="2" a="1"/>
  <c r="E107" i="2" s="1"/>
  <c r="H106" i="2" a="1"/>
  <c r="H106" i="2" s="1"/>
  <c r="E106" i="2" a="1"/>
  <c r="E106" i="2" s="1"/>
  <c r="H105" i="2" a="1"/>
  <c r="H105" i="2" s="1"/>
  <c r="E105" i="2" a="1"/>
  <c r="E105" i="2" s="1"/>
  <c r="H104" i="2" a="1"/>
  <c r="H104" i="2" s="1"/>
  <c r="E104" i="2" a="1"/>
  <c r="E104" i="2" s="1"/>
  <c r="H103" i="2" a="1"/>
  <c r="H103" i="2" s="1"/>
  <c r="E103" i="2" a="1"/>
  <c r="E103" i="2" s="1"/>
  <c r="H102" i="2" a="1"/>
  <c r="H102" i="2" s="1"/>
  <c r="E102" i="2" a="1"/>
  <c r="E102" i="2" s="1"/>
  <c r="H101" i="2" a="1"/>
  <c r="H101" i="2" s="1"/>
  <c r="E101" i="2" a="1"/>
  <c r="E101" i="2" s="1"/>
  <c r="H100" i="2" a="1"/>
  <c r="H100" i="2" s="1"/>
  <c r="E100" i="2" a="1"/>
  <c r="E100" i="2" s="1"/>
  <c r="H99" i="2" a="1"/>
  <c r="H99" i="2" s="1"/>
  <c r="E99" i="2" a="1"/>
  <c r="E99" i="2" s="1"/>
  <c r="H98" i="2" a="1"/>
  <c r="H98" i="2" s="1"/>
  <c r="E98" i="2" a="1"/>
  <c r="E98" i="2" s="1"/>
  <c r="H97" i="2" a="1"/>
  <c r="H97" i="2" s="1"/>
  <c r="E97" i="2" a="1"/>
  <c r="E97" i="2" s="1"/>
  <c r="H96" i="2" a="1"/>
  <c r="H96" i="2" s="1"/>
  <c r="E96" i="2" a="1"/>
  <c r="E96" i="2" s="1"/>
  <c r="H95" i="2" a="1"/>
  <c r="H95" i="2" s="1"/>
  <c r="E95" i="2" a="1"/>
  <c r="E95" i="2" s="1"/>
  <c r="H94" i="2" a="1"/>
  <c r="H94" i="2" s="1"/>
  <c r="E94" i="2" a="1"/>
  <c r="E94" i="2" s="1"/>
  <c r="H93" i="2" a="1"/>
  <c r="H93" i="2" s="1"/>
  <c r="E93" i="2" a="1"/>
  <c r="E93" i="2" s="1"/>
  <c r="H92" i="2" a="1"/>
  <c r="H92" i="2" s="1"/>
  <c r="E92" i="2" a="1"/>
  <c r="E92" i="2" s="1"/>
  <c r="H91" i="2" a="1"/>
  <c r="H91" i="2" s="1"/>
  <c r="E91" i="2" a="1"/>
  <c r="E91" i="2" s="1"/>
  <c r="H90" i="2" a="1"/>
  <c r="H90" i="2" s="1"/>
  <c r="E90" i="2" a="1"/>
  <c r="E90" i="2" s="1"/>
  <c r="H89" i="2" a="1"/>
  <c r="H89" i="2" s="1"/>
  <c r="E89" i="2" a="1"/>
  <c r="E89" i="2" s="1"/>
  <c r="H88" i="2" a="1"/>
  <c r="H88" i="2" s="1"/>
  <c r="E88" i="2" a="1"/>
  <c r="E88" i="2" s="1"/>
  <c r="H87" i="2" a="1"/>
  <c r="H87" i="2" s="1"/>
  <c r="E87" i="2" a="1"/>
  <c r="E87" i="2" s="1"/>
  <c r="H86" i="2" a="1"/>
  <c r="H86" i="2" s="1"/>
  <c r="E86" i="2" a="1"/>
  <c r="E86" i="2" s="1"/>
  <c r="H85" i="2" a="1"/>
  <c r="H85" i="2" s="1"/>
  <c r="E85" i="2" a="1"/>
  <c r="E85" i="2" s="1"/>
  <c r="H84" i="2" a="1"/>
  <c r="H84" i="2" s="1"/>
  <c r="E84" i="2" a="1"/>
  <c r="E84" i="2" s="1"/>
  <c r="H83" i="2" a="1"/>
  <c r="H83" i="2" s="1"/>
  <c r="E83" i="2" a="1"/>
  <c r="E83" i="2" s="1"/>
  <c r="H82" i="2" a="1"/>
  <c r="H82" i="2" s="1"/>
  <c r="E82" i="2" a="1"/>
  <c r="E82" i="2" s="1"/>
  <c r="H81" i="2" a="1"/>
  <c r="H81" i="2" s="1"/>
  <c r="E81" i="2" a="1"/>
  <c r="E81" i="2" s="1"/>
  <c r="H80" i="2" a="1"/>
  <c r="H80" i="2" s="1"/>
  <c r="E80" i="2" a="1"/>
  <c r="E80" i="2" s="1"/>
  <c r="H79" i="2" a="1"/>
  <c r="H79" i="2" s="1"/>
  <c r="E79" i="2" a="1"/>
  <c r="E79" i="2" s="1"/>
  <c r="H78" i="2" a="1"/>
  <c r="H78" i="2" s="1"/>
  <c r="E78" i="2" a="1"/>
  <c r="E78" i="2" s="1"/>
  <c r="H77" i="2" a="1"/>
  <c r="H77" i="2" s="1"/>
  <c r="E77" i="2" a="1"/>
  <c r="E77" i="2" s="1"/>
  <c r="H76" i="2" a="1"/>
  <c r="H76" i="2" s="1"/>
  <c r="E76" i="2" a="1"/>
  <c r="E76" i="2" s="1"/>
  <c r="H75" i="2" a="1"/>
  <c r="H75" i="2" s="1"/>
  <c r="E75" i="2" a="1"/>
  <c r="E75" i="2" s="1"/>
  <c r="H74" i="2" a="1"/>
  <c r="H74" i="2" s="1"/>
  <c r="E74" i="2" a="1"/>
  <c r="E74" i="2" s="1"/>
  <c r="H73" i="2" a="1"/>
  <c r="H73" i="2" s="1"/>
  <c r="E73" i="2" a="1"/>
  <c r="E73" i="2" s="1"/>
  <c r="H72" i="2" a="1"/>
  <c r="H72" i="2" s="1"/>
  <c r="E72" i="2" a="1"/>
  <c r="E72" i="2" s="1"/>
  <c r="H71" i="2" a="1"/>
  <c r="H71" i="2" s="1"/>
  <c r="E71" i="2" a="1"/>
  <c r="E71" i="2" s="1"/>
  <c r="H70" i="2" a="1"/>
  <c r="H70" i="2" s="1"/>
  <c r="E70" i="2" a="1"/>
  <c r="E70" i="2" s="1"/>
  <c r="H69" i="2" a="1"/>
  <c r="H69" i="2" s="1"/>
  <c r="E69" i="2" a="1"/>
  <c r="E69" i="2" s="1"/>
  <c r="H68" i="2" a="1"/>
  <c r="H68" i="2" s="1"/>
  <c r="E68" i="2" a="1"/>
  <c r="E68" i="2" s="1"/>
  <c r="H67" i="2" a="1"/>
  <c r="H67" i="2" s="1"/>
  <c r="E67" i="2" a="1"/>
  <c r="E67" i="2" s="1"/>
  <c r="H66" i="2" a="1"/>
  <c r="H66" i="2" s="1"/>
  <c r="E66" i="2" a="1"/>
  <c r="E66" i="2" s="1"/>
  <c r="H65" i="2" a="1"/>
  <c r="H65" i="2" s="1"/>
  <c r="E65" i="2" a="1"/>
  <c r="E65" i="2" s="1"/>
  <c r="H64" i="2" a="1"/>
  <c r="H64" i="2" s="1"/>
  <c r="E64" i="2" a="1"/>
  <c r="E64" i="2" s="1"/>
  <c r="H63" i="2" a="1"/>
  <c r="H63" i="2" s="1"/>
  <c r="E63" i="2" a="1"/>
  <c r="E63" i="2" s="1"/>
  <c r="H62" i="2" a="1"/>
  <c r="H62" i="2" s="1"/>
  <c r="E62" i="2" a="1"/>
  <c r="E62" i="2" s="1"/>
  <c r="H61" i="2" a="1"/>
  <c r="H61" i="2" s="1"/>
  <c r="E61" i="2" a="1"/>
  <c r="E61" i="2" s="1"/>
  <c r="H60" i="2" a="1"/>
  <c r="H60" i="2" s="1"/>
  <c r="E60" i="2" a="1"/>
  <c r="E60" i="2" s="1"/>
  <c r="H59" i="2" a="1"/>
  <c r="H59" i="2" s="1"/>
  <c r="E59" i="2" a="1"/>
  <c r="E59" i="2" s="1"/>
  <c r="H58" i="2" a="1"/>
  <c r="H58" i="2" s="1"/>
  <c r="E58" i="2" a="1"/>
  <c r="E58" i="2" s="1"/>
  <c r="H57" i="2" a="1"/>
  <c r="H57" i="2" s="1"/>
  <c r="E57" i="2" a="1"/>
  <c r="E57" i="2" s="1"/>
  <c r="H56" i="2" a="1"/>
  <c r="H56" i="2" s="1"/>
  <c r="E56" i="2" a="1"/>
  <c r="E56" i="2" s="1"/>
  <c r="H55" i="2" a="1"/>
  <c r="H55" i="2" s="1"/>
  <c r="E55" i="2" a="1"/>
  <c r="E55" i="2" s="1"/>
  <c r="H54" i="2" a="1"/>
  <c r="H54" i="2" s="1"/>
  <c r="E54" i="2" a="1"/>
  <c r="E54" i="2" s="1"/>
  <c r="H53" i="2" a="1"/>
  <c r="H53" i="2" s="1"/>
  <c r="E53" i="2" a="1"/>
  <c r="E53" i="2" s="1"/>
  <c r="H52" i="2" a="1"/>
  <c r="H52" i="2" s="1"/>
  <c r="E52" i="2" a="1"/>
  <c r="E52" i="2" s="1"/>
  <c r="H51" i="2" a="1"/>
  <c r="H51" i="2" s="1"/>
  <c r="E51" i="2" a="1"/>
  <c r="E51" i="2" s="1"/>
  <c r="H50" i="2" a="1"/>
  <c r="H50" i="2" s="1"/>
  <c r="E50" i="2" a="1"/>
  <c r="E50" i="2" s="1"/>
  <c r="H49" i="2" a="1"/>
  <c r="H49" i="2" s="1"/>
  <c r="E49" i="2" a="1"/>
  <c r="E49" i="2" s="1"/>
  <c r="H48" i="2" a="1"/>
  <c r="H48" i="2" s="1"/>
  <c r="E48" i="2" a="1"/>
  <c r="E48" i="2" s="1"/>
  <c r="H47" i="2" a="1"/>
  <c r="H47" i="2" s="1"/>
  <c r="E47" i="2" a="1"/>
  <c r="E47" i="2" s="1"/>
  <c r="H46" i="2" a="1"/>
  <c r="H46" i="2" s="1"/>
  <c r="E46" i="2" a="1"/>
  <c r="E46" i="2" s="1"/>
  <c r="H45" i="2" a="1"/>
  <c r="H45" i="2" s="1"/>
  <c r="E45" i="2" a="1"/>
  <c r="E45" i="2" s="1"/>
  <c r="H44" i="2" a="1"/>
  <c r="H44" i="2" s="1"/>
  <c r="E44" i="2" a="1"/>
  <c r="E44" i="2" s="1"/>
  <c r="H43" i="2" a="1"/>
  <c r="H43" i="2" s="1"/>
  <c r="E43" i="2" a="1"/>
  <c r="E43" i="2" s="1"/>
  <c r="H42" i="2" a="1"/>
  <c r="H42" i="2" s="1"/>
  <c r="E42" i="2" a="1"/>
  <c r="E42" i="2" s="1"/>
  <c r="H41" i="2" a="1"/>
  <c r="H41" i="2" s="1"/>
  <c r="E41" i="2" a="1"/>
  <c r="E41" i="2" s="1"/>
  <c r="H40" i="2" a="1"/>
  <c r="H40" i="2" s="1"/>
  <c r="E40" i="2" a="1"/>
  <c r="E40" i="2" s="1"/>
  <c r="H39" i="2" a="1"/>
  <c r="H39" i="2" s="1"/>
  <c r="E39" i="2" a="1"/>
  <c r="E39" i="2" s="1"/>
  <c r="H38" i="2" a="1"/>
  <c r="H38" i="2" s="1"/>
  <c r="E38" i="2" a="1"/>
  <c r="E38" i="2" s="1"/>
  <c r="H37" i="2" a="1"/>
  <c r="H37" i="2" s="1"/>
  <c r="E37" i="2" a="1"/>
  <c r="E37" i="2" s="1"/>
  <c r="H36" i="2" a="1"/>
  <c r="H36" i="2" s="1"/>
  <c r="E36" i="2" a="1"/>
  <c r="E36" i="2" s="1"/>
  <c r="H35" i="2" a="1"/>
  <c r="H35" i="2" s="1"/>
  <c r="E35" i="2" a="1"/>
  <c r="E35" i="2" s="1"/>
  <c r="H34" i="2" a="1"/>
  <c r="H34" i="2" s="1"/>
  <c r="E34" i="2" a="1"/>
  <c r="E34" i="2" s="1"/>
  <c r="H33" i="2" a="1"/>
  <c r="H33" i="2" s="1"/>
  <c r="E33" i="2" a="1"/>
  <c r="E33" i="2" s="1"/>
  <c r="H32" i="2" a="1"/>
  <c r="H32" i="2" s="1"/>
  <c r="E32" i="2" a="1"/>
  <c r="E32" i="2" s="1"/>
  <c r="H31" i="2" a="1"/>
  <c r="H31" i="2" s="1"/>
  <c r="E31" i="2" a="1"/>
  <c r="E31" i="2" s="1"/>
  <c r="H30" i="2" a="1"/>
  <c r="H30" i="2" s="1"/>
  <c r="E30" i="2" a="1"/>
  <c r="E30" i="2" s="1"/>
  <c r="H29" i="2" a="1"/>
  <c r="H29" i="2" s="1"/>
  <c r="E29" i="2" a="1"/>
  <c r="E29" i="2" s="1"/>
  <c r="H28" i="2" a="1"/>
  <c r="H28" i="2" s="1"/>
  <c r="E28" i="2" a="1"/>
  <c r="E28" i="2" s="1"/>
  <c r="H27" i="2" a="1"/>
  <c r="H27" i="2" s="1"/>
  <c r="E27" i="2" a="1"/>
  <c r="E27" i="2" s="1"/>
  <c r="H26" i="2" a="1"/>
  <c r="H26" i="2" s="1"/>
  <c r="E26" i="2" a="1"/>
  <c r="E26" i="2" s="1"/>
  <c r="H25" i="2" a="1"/>
  <c r="H25" i="2" s="1"/>
  <c r="E25" i="2" a="1"/>
  <c r="E25" i="2" s="1"/>
  <c r="H24" i="2" a="1"/>
  <c r="H24" i="2" s="1"/>
  <c r="E24" i="2" a="1"/>
  <c r="E24" i="2" s="1"/>
  <c r="H23" i="2" a="1"/>
  <c r="H23" i="2" s="1"/>
  <c r="E23" i="2" a="1"/>
  <c r="E23" i="2" s="1"/>
  <c r="H22" i="2" a="1"/>
  <c r="H22" i="2" s="1"/>
  <c r="E22" i="2" a="1"/>
  <c r="E22" i="2" s="1"/>
  <c r="H21" i="2" a="1"/>
  <c r="H21" i="2" s="1"/>
  <c r="E21" i="2" a="1"/>
  <c r="E21" i="2" s="1"/>
  <c r="H20" i="2" a="1"/>
  <c r="H20" i="2" s="1"/>
  <c r="E20" i="2" a="1"/>
  <c r="E20" i="2" s="1"/>
  <c r="H19" i="2" a="1"/>
  <c r="H19" i="2" s="1"/>
  <c r="E19" i="2" a="1"/>
  <c r="E19" i="2" s="1"/>
  <c r="H18" i="2" a="1"/>
  <c r="H18" i="2" s="1"/>
  <c r="E18" i="2" a="1"/>
  <c r="E18" i="2" s="1"/>
  <c r="H17" i="2" a="1"/>
  <c r="H17" i="2" s="1"/>
  <c r="E17" i="2" a="1"/>
  <c r="E17" i="2" s="1"/>
  <c r="H16" i="2" a="1"/>
  <c r="H16" i="2" s="1"/>
  <c r="E16" i="2" a="1"/>
  <c r="E16" i="2" s="1"/>
  <c r="H15" i="2" a="1"/>
  <c r="H15" i="2" s="1"/>
  <c r="E15" i="2" a="1"/>
  <c r="E15" i="2" s="1"/>
  <c r="H14" i="2" a="1"/>
  <c r="H14" i="2" s="1"/>
  <c r="E14" i="2" a="1"/>
  <c r="E14" i="2" s="1"/>
  <c r="H13" i="2" a="1"/>
  <c r="H13" i="2" s="1"/>
  <c r="E13" i="2" a="1"/>
  <c r="E13" i="2" s="1"/>
  <c r="H12" i="2" a="1"/>
  <c r="H12" i="2" s="1"/>
  <c r="E12" i="2" a="1"/>
  <c r="E12" i="2" s="1"/>
  <c r="H11" i="2" a="1"/>
  <c r="H11" i="2" s="1"/>
  <c r="E11" i="2" a="1"/>
  <c r="E11" i="2" s="1"/>
  <c r="H10" i="2" a="1"/>
  <c r="H10" i="2" s="1"/>
  <c r="E10" i="2" a="1"/>
  <c r="E10" i="2" s="1"/>
  <c r="H9" i="2" a="1"/>
  <c r="H9" i="2" s="1"/>
  <c r="E9" i="2" a="1"/>
  <c r="E9" i="2" s="1"/>
  <c r="H8" i="2" a="1"/>
  <c r="H8" i="2" s="1"/>
  <c r="E8" i="2" a="1"/>
  <c r="E8" i="2" s="1"/>
  <c r="H7" i="2" a="1"/>
  <c r="H7" i="2" s="1"/>
  <c r="E7" i="2" a="1"/>
  <c r="E7" i="2" s="1"/>
  <c r="H6" i="2" a="1"/>
  <c r="H6" i="2" s="1"/>
  <c r="E6" i="2" a="1"/>
  <c r="E6" i="2" s="1"/>
  <c r="H5" i="2" a="1"/>
  <c r="H5" i="2" s="1"/>
  <c r="E5" i="2" a="1"/>
  <c r="E5" i="2" s="1"/>
  <c r="H4" i="2" a="1"/>
  <c r="H4" i="2" s="1"/>
  <c r="E4" i="2" a="1"/>
  <c r="E4" i="2" s="1"/>
  <c r="H3" i="2" a="1"/>
  <c r="H3" i="2" s="1"/>
  <c r="E3" i="2" a="1"/>
  <c r="E3" i="2" s="1"/>
  <c r="H2" i="2" a="1"/>
  <c r="H2" i="2" s="1"/>
  <c r="E2" i="2" a="1"/>
  <c r="E2" i="2" s="1"/>
  <c r="A5" i="6" l="1"/>
  <c r="C4" i="6" a="1"/>
  <c r="C4" i="6" s="1"/>
  <c r="E4" i="6" s="1"/>
  <c r="B4" i="6"/>
  <c r="B3" i="6"/>
  <c r="C3" i="6" s="1" a="1"/>
  <c r="C3" i="6" s="1"/>
  <c r="E3" i="6" s="1"/>
  <c r="J1" i="7"/>
  <c r="F2" i="6"/>
  <c r="F3" i="6" l="1"/>
  <c r="F4" i="6"/>
  <c r="C5" i="6" a="1"/>
  <c r="B5" i="6"/>
  <c r="A6" i="6"/>
  <c r="C5" i="6" l="1"/>
  <c r="E5" i="6" s="1"/>
  <c r="A7" i="6"/>
  <c r="C6" i="6" a="1"/>
  <c r="B6" i="6"/>
  <c r="F5" i="6" l="1"/>
  <c r="C6" i="6"/>
  <c r="E6" i="6" s="1"/>
  <c r="F6" i="6" s="1"/>
  <c r="A8" i="6"/>
  <c r="C7" i="6" a="1"/>
  <c r="C7" i="6" s="1"/>
  <c r="E7" i="6" s="1"/>
  <c r="B7" i="6"/>
  <c r="A9" i="6" l="1"/>
  <c r="C8" i="6" a="1"/>
  <c r="C8" i="6" s="1"/>
  <c r="E8" i="6" s="1"/>
  <c r="B8" i="6"/>
  <c r="F7" i="6"/>
  <c r="C9" i="6" l="1" a="1"/>
  <c r="B9" i="6"/>
  <c r="A10" i="6"/>
  <c r="F8" i="6"/>
  <c r="C9" i="6" l="1"/>
  <c r="E9" i="6" s="1"/>
  <c r="F9" i="6" s="1"/>
  <c r="A11" i="6"/>
  <c r="C10" i="6" a="1"/>
  <c r="B10" i="6"/>
  <c r="C10" i="6" l="1"/>
  <c r="E10" i="6" s="1"/>
  <c r="F10" i="6" s="1"/>
  <c r="A12" i="6"/>
  <c r="C11" i="6" a="1"/>
  <c r="C11" i="6" s="1"/>
  <c r="E11" i="6" s="1"/>
  <c r="B11" i="6"/>
  <c r="F11" i="6" l="1"/>
  <c r="A13" i="6"/>
  <c r="C12" i="6" a="1"/>
  <c r="C12" i="6" s="1"/>
  <c r="E12" i="6" s="1"/>
  <c r="F12" i="6" s="1"/>
  <c r="B12" i="6"/>
  <c r="C13" i="6" l="1" a="1"/>
  <c r="C13" i="6" s="1"/>
  <c r="E13" i="6" s="1"/>
  <c r="F13" i="6" s="1"/>
  <c r="B13" i="6"/>
  <c r="A14" i="6"/>
  <c r="A15" i="6" l="1"/>
  <c r="C14" i="6" a="1"/>
  <c r="C14" i="6" s="1"/>
  <c r="E14" i="6" s="1"/>
  <c r="F14" i="6" s="1"/>
  <c r="B14" i="6"/>
  <c r="A16" i="6" l="1"/>
  <c r="C15" i="6" a="1"/>
  <c r="C15" i="6" s="1"/>
  <c r="E15" i="6" s="1"/>
  <c r="F15" i="6" s="1"/>
  <c r="B15" i="6"/>
  <c r="A17" i="6" l="1"/>
  <c r="C16" i="6" a="1"/>
  <c r="C16" i="6" s="1"/>
  <c r="E16" i="6" s="1"/>
  <c r="F16" i="6" s="1"/>
  <c r="B16" i="6"/>
  <c r="C17" i="6" l="1" a="1"/>
  <c r="B17" i="6"/>
  <c r="A18" i="6"/>
  <c r="C17" i="6" l="1"/>
  <c r="E17" i="6" s="1"/>
  <c r="F17" i="6" s="1"/>
  <c r="A19" i="6"/>
  <c r="C18" i="6" a="1"/>
  <c r="B18" i="6"/>
  <c r="C18" i="6" l="1"/>
  <c r="E18" i="6" s="1"/>
  <c r="F18" i="6" s="1"/>
  <c r="A20" i="6"/>
  <c r="C19" i="6" a="1"/>
  <c r="B19" i="6"/>
  <c r="C19" i="6" l="1"/>
  <c r="E19" i="6" s="1"/>
  <c r="F19" i="6" s="1"/>
  <c r="A21" i="6"/>
  <c r="C20" i="6" a="1"/>
  <c r="C20" i="6" s="1"/>
  <c r="E20" i="6" s="1"/>
  <c r="B20" i="6"/>
  <c r="F20" i="6" l="1"/>
  <c r="C21" i="6" a="1"/>
  <c r="C21" i="6" s="1"/>
  <c r="E21" i="6" s="1"/>
  <c r="F21" i="6" s="1"/>
  <c r="B21" i="6"/>
  <c r="A22" i="6"/>
  <c r="A23" i="6" l="1"/>
  <c r="C22" i="6" a="1"/>
  <c r="C22" i="6" s="1"/>
  <c r="E22" i="6" s="1"/>
  <c r="F22" i="6" s="1"/>
  <c r="B22" i="6"/>
  <c r="A24" i="6" l="1"/>
  <c r="C23" i="6" a="1"/>
  <c r="C23" i="6" s="1"/>
  <c r="E23" i="6" s="1"/>
  <c r="F23" i="6" s="1"/>
  <c r="B23" i="6"/>
  <c r="A25" i="6" l="1"/>
  <c r="C24" i="6" a="1"/>
  <c r="C24" i="6" s="1"/>
  <c r="E24" i="6" s="1"/>
  <c r="F24" i="6" s="1"/>
  <c r="B24" i="6"/>
  <c r="C25" i="6" l="1" a="1"/>
  <c r="C25" i="6" s="1"/>
  <c r="E25" i="6" s="1"/>
  <c r="F25" i="6" s="1"/>
  <c r="B25" i="6"/>
  <c r="A26" i="6"/>
  <c r="A27" i="6" l="1"/>
  <c r="C26" i="6" a="1"/>
  <c r="C26" i="6" s="1"/>
  <c r="E26" i="6" s="1"/>
  <c r="F26" i="6" s="1"/>
  <c r="B26" i="6"/>
  <c r="A28" i="6" l="1"/>
  <c r="C27" i="6" a="1"/>
  <c r="C27" i="6" s="1"/>
  <c r="E27" i="6" s="1"/>
  <c r="F27" i="6" s="1"/>
  <c r="B27" i="6"/>
  <c r="A29" i="6" l="1"/>
  <c r="C28" i="6" a="1"/>
  <c r="C28" i="6" s="1"/>
  <c r="E28" i="6" s="1"/>
  <c r="F28" i="6" s="1"/>
  <c r="B28" i="6"/>
  <c r="C29" i="6" l="1" a="1"/>
  <c r="C29" i="6" s="1"/>
  <c r="E29" i="6" s="1"/>
  <c r="F29" i="6" s="1"/>
  <c r="B29" i="6"/>
  <c r="A30" i="6"/>
  <c r="A31" i="6" l="1"/>
  <c r="C30" i="6" a="1"/>
  <c r="C30" i="6" s="1"/>
  <c r="E30" i="6" s="1"/>
  <c r="F30" i="6" s="1"/>
  <c r="B30" i="6"/>
  <c r="A32" i="6" l="1"/>
  <c r="C31" i="6" a="1"/>
  <c r="C31" i="6" s="1"/>
  <c r="E31" i="6" s="1"/>
  <c r="F31" i="6" s="1"/>
  <c r="B31" i="6"/>
  <c r="A33" i="6" l="1"/>
  <c r="C32" i="6" a="1"/>
  <c r="C32" i="6" s="1"/>
  <c r="E32" i="6" s="1"/>
  <c r="F32" i="6" s="1"/>
  <c r="B32" i="6"/>
  <c r="C33" i="6" l="1" a="1"/>
  <c r="C33" i="6" s="1"/>
  <c r="E33" i="6" s="1"/>
  <c r="F33" i="6" s="1"/>
  <c r="B33" i="6"/>
  <c r="A34" i="6"/>
  <c r="A35" i="6" l="1"/>
  <c r="C34" i="6" a="1"/>
  <c r="C34" i="6" s="1"/>
  <c r="E34" i="6" s="1"/>
  <c r="F34" i="6" s="1"/>
  <c r="B34" i="6"/>
  <c r="A36" i="6" l="1"/>
  <c r="C35" i="6" a="1"/>
  <c r="C35" i="6" s="1"/>
  <c r="E35" i="6" s="1"/>
  <c r="F35" i="6" s="1"/>
  <c r="B35" i="6"/>
  <c r="A37" i="6" l="1"/>
  <c r="C36" i="6" a="1"/>
  <c r="C36" i="6" s="1"/>
  <c r="E36" i="6" s="1"/>
  <c r="F36" i="6" s="1"/>
  <c r="B36" i="6"/>
  <c r="C37" i="6" l="1" a="1"/>
  <c r="C37" i="6" s="1"/>
  <c r="E37" i="6" s="1"/>
  <c r="F37" i="6" s="1"/>
  <c r="B37" i="6"/>
  <c r="A38" i="6"/>
  <c r="A39" i="6" l="1"/>
  <c r="C38" i="6" a="1"/>
  <c r="B38" i="6"/>
  <c r="C38" i="6" l="1"/>
  <c r="E38" i="6" s="1"/>
  <c r="F38" i="6" s="1"/>
  <c r="A40" i="6"/>
  <c r="C39" i="6" a="1"/>
  <c r="C39" i="6" s="1"/>
  <c r="E39" i="6" s="1"/>
  <c r="B39" i="6"/>
  <c r="F39" i="6" l="1"/>
  <c r="A41" i="6"/>
  <c r="C40" i="6" a="1"/>
  <c r="C40" i="6" s="1"/>
  <c r="E40" i="6" s="1"/>
  <c r="F40" i="6" s="1"/>
  <c r="B40" i="6"/>
  <c r="C41" i="6" l="1" a="1"/>
  <c r="C41" i="6" s="1"/>
  <c r="E41" i="6" s="1"/>
  <c r="F41" i="6" s="1"/>
  <c r="B41" i="6"/>
  <c r="A42" i="6"/>
  <c r="A43" i="6" l="1"/>
  <c r="C42" i="6" a="1"/>
  <c r="C42" i="6" s="1"/>
  <c r="E42" i="6" s="1"/>
  <c r="F42" i="6" s="1"/>
  <c r="B42" i="6"/>
  <c r="A44" i="6" l="1"/>
  <c r="C43" i="6" a="1"/>
  <c r="C43" i="6" s="1"/>
  <c r="E43" i="6" s="1"/>
  <c r="F43" i="6" s="1"/>
  <c r="B43" i="6"/>
  <c r="A45" i="6" l="1"/>
  <c r="C44" i="6" a="1"/>
  <c r="C44" i="6" s="1"/>
  <c r="E44" i="6" s="1"/>
  <c r="F44" i="6" s="1"/>
  <c r="B44" i="6"/>
  <c r="C45" i="6" l="1" a="1"/>
  <c r="C45" i="6" s="1"/>
  <c r="E45" i="6" s="1"/>
  <c r="F45" i="6" s="1"/>
  <c r="B45" i="6"/>
  <c r="A46" i="6"/>
  <c r="A47" i="6" l="1"/>
  <c r="C46" i="6" a="1"/>
  <c r="C46" i="6" s="1"/>
  <c r="E46" i="6" s="1"/>
  <c r="F46" i="6" s="1"/>
  <c r="B46" i="6"/>
  <c r="A48" i="6" l="1"/>
  <c r="C47" i="6" a="1"/>
  <c r="C47" i="6" s="1"/>
  <c r="E47" i="6" s="1"/>
  <c r="F47" i="6" s="1"/>
  <c r="B47" i="6"/>
  <c r="A49" i="6" l="1"/>
  <c r="C48" i="6" a="1"/>
  <c r="C48" i="6" s="1"/>
  <c r="E48" i="6" s="1"/>
  <c r="F48" i="6" s="1"/>
  <c r="B48" i="6"/>
  <c r="C49" i="6" l="1" a="1"/>
  <c r="C49" i="6" s="1"/>
  <c r="E49" i="6" s="1"/>
  <c r="F49" i="6" s="1"/>
  <c r="B49" i="6"/>
  <c r="A50" i="6"/>
  <c r="A51" i="6" l="1"/>
  <c r="C50" i="6" a="1"/>
  <c r="C50" i="6" s="1"/>
  <c r="E50" i="6" s="1"/>
  <c r="F50" i="6" s="1"/>
  <c r="B50" i="6"/>
  <c r="A52" i="6" l="1"/>
  <c r="C51" i="6" a="1"/>
  <c r="C51" i="6" s="1"/>
  <c r="E51" i="6" s="1"/>
  <c r="F51" i="6" s="1"/>
  <c r="B51" i="6"/>
  <c r="A53" i="6" l="1"/>
  <c r="C52" i="6" a="1"/>
  <c r="C52" i="6" s="1"/>
  <c r="E52" i="6" s="1"/>
  <c r="F52" i="6" s="1"/>
  <c r="B52" i="6"/>
  <c r="C53" i="6" l="1" a="1"/>
  <c r="C53" i="6" s="1"/>
  <c r="E53" i="6" s="1"/>
  <c r="F53" i="6" s="1"/>
  <c r="B53" i="6"/>
  <c r="A54" i="6"/>
  <c r="A55" i="6" l="1"/>
  <c r="C54" i="6" a="1"/>
  <c r="C54" i="6" s="1"/>
  <c r="E54" i="6" s="1"/>
  <c r="F54" i="6" s="1"/>
  <c r="B54" i="6"/>
  <c r="A56" i="6" l="1"/>
  <c r="C55" i="6" a="1"/>
  <c r="C55" i="6" s="1"/>
  <c r="E55" i="6" s="1"/>
  <c r="F55" i="6" s="1"/>
  <c r="B55" i="6"/>
  <c r="A57" i="6" l="1"/>
  <c r="C56" i="6" a="1"/>
  <c r="C56" i="6" s="1"/>
  <c r="E56" i="6" s="1"/>
  <c r="F56" i="6" s="1"/>
  <c r="B56" i="6"/>
  <c r="C57" i="6" l="1" a="1"/>
  <c r="C57" i="6" s="1"/>
  <c r="E57" i="6" s="1"/>
  <c r="F57" i="6" s="1"/>
  <c r="B57" i="6"/>
  <c r="A58" i="6"/>
  <c r="A59" i="6" l="1"/>
  <c r="C58" i="6" a="1"/>
  <c r="C58" i="6" s="1"/>
  <c r="E58" i="6" s="1"/>
  <c r="F58" i="6" s="1"/>
  <c r="B58" i="6"/>
  <c r="A60" i="6" l="1"/>
  <c r="C59" i="6" a="1"/>
  <c r="C59" i="6" s="1"/>
  <c r="E59" i="6" s="1"/>
  <c r="F59" i="6" s="1"/>
  <c r="B59" i="6"/>
  <c r="A61" i="6" l="1"/>
  <c r="C60" i="6" a="1"/>
  <c r="C60" i="6" s="1"/>
  <c r="E60" i="6" s="1"/>
  <c r="F60" i="6" s="1"/>
  <c r="B60" i="6"/>
  <c r="C61" i="6" l="1" a="1"/>
  <c r="C61" i="6" s="1"/>
  <c r="E61" i="6" s="1"/>
  <c r="F61" i="6" s="1"/>
  <c r="B61" i="6"/>
  <c r="A62" i="6"/>
  <c r="A63" i="6" l="1"/>
  <c r="C62" i="6" a="1"/>
  <c r="C62" i="6" s="1"/>
  <c r="E62" i="6" s="1"/>
  <c r="F62" i="6" s="1"/>
  <c r="B62" i="6"/>
  <c r="A64" i="6" l="1"/>
  <c r="C63" i="6" a="1"/>
  <c r="C63" i="6" s="1"/>
  <c r="E63" i="6" s="1"/>
  <c r="F63" i="6" s="1"/>
  <c r="B63" i="6"/>
  <c r="A65" i="6" l="1"/>
  <c r="C64" i="6" a="1"/>
  <c r="C64" i="6" s="1"/>
  <c r="E64" i="6" s="1"/>
  <c r="F64" i="6" s="1"/>
  <c r="B64" i="6"/>
  <c r="A66" i="6" l="1"/>
  <c r="C65" i="6" a="1"/>
  <c r="C65" i="6" s="1"/>
  <c r="E65" i="6" s="1"/>
  <c r="F65" i="6" s="1"/>
  <c r="B65" i="6"/>
  <c r="B66" i="6" l="1"/>
  <c r="C66" i="6" s="1" a="1"/>
  <c r="C66" i="6" s="1"/>
  <c r="E66" i="6" s="1"/>
  <c r="F66" i="6" s="1"/>
  <c r="A67" i="6"/>
  <c r="A68" i="6" l="1"/>
  <c r="C67" i="6" a="1"/>
  <c r="C67" i="6" s="1"/>
  <c r="E67" i="6" s="1"/>
  <c r="F67" i="6" s="1"/>
  <c r="B67" i="6"/>
  <c r="B68" i="6" l="1"/>
  <c r="C68" i="6" s="1" a="1"/>
  <c r="C68" i="6" s="1"/>
  <c r="E68" i="6" s="1"/>
  <c r="F68" i="6" s="1"/>
  <c r="A69" i="6"/>
  <c r="B69" i="6" l="1"/>
  <c r="C69" i="6" s="1" a="1"/>
  <c r="C69" i="6" s="1"/>
  <c r="E69" i="6" s="1"/>
  <c r="F69" i="6" s="1"/>
  <c r="A70" i="6"/>
  <c r="A71" i="6" l="1"/>
  <c r="C70" i="6" a="1"/>
  <c r="C70" i="6" s="1"/>
  <c r="E70" i="6" s="1"/>
  <c r="F70" i="6" s="1"/>
  <c r="B70" i="6"/>
  <c r="B71" i="6" l="1"/>
  <c r="C71" i="6" s="1" a="1"/>
  <c r="C71" i="6" s="1"/>
  <c r="E71" i="6" s="1"/>
  <c r="F71" i="6" s="1"/>
  <c r="A72" i="6"/>
  <c r="A73" i="6" l="1"/>
  <c r="C72" i="6" a="1"/>
  <c r="C72" i="6" s="1"/>
  <c r="E72" i="6" s="1"/>
  <c r="F72" i="6" s="1"/>
  <c r="B72" i="6"/>
  <c r="B73" i="6" l="1"/>
  <c r="C73" i="6" s="1" a="1"/>
  <c r="C73" i="6" s="1"/>
  <c r="E73" i="6" s="1"/>
  <c r="F73" i="6" s="1"/>
  <c r="A74" i="6"/>
  <c r="B74" i="6" l="1"/>
  <c r="C74" i="6" s="1" a="1"/>
  <c r="C74" i="6" s="1"/>
  <c r="E74" i="6" s="1"/>
  <c r="F74" i="6" s="1"/>
  <c r="A75" i="6"/>
  <c r="B75" i="6" l="1"/>
  <c r="C75" i="6" s="1" a="1"/>
  <c r="C75" i="6" s="1"/>
  <c r="E75" i="6" s="1"/>
  <c r="A76" i="6"/>
  <c r="A77" i="6" s="1"/>
  <c r="B77" i="6" l="1"/>
  <c r="C77" i="6" s="1" a="1"/>
  <c r="C77" i="6" s="1"/>
  <c r="E77" i="6" s="1"/>
  <c r="A78" i="6"/>
  <c r="F75" i="6"/>
  <c r="C76" i="6" a="1"/>
  <c r="C76" i="6" s="1"/>
  <c r="E76" i="6" s="1"/>
  <c r="B76" i="6"/>
  <c r="A79" i="6" l="1"/>
  <c r="C78" i="6" a="1"/>
  <c r="C78" i="6" s="1"/>
  <c r="E78" i="6" s="1"/>
  <c r="B78" i="6"/>
  <c r="F77" i="6"/>
  <c r="F76" i="6"/>
  <c r="F78" i="6" l="1"/>
  <c r="A80" i="6"/>
  <c r="C79" i="6" a="1"/>
  <c r="C79" i="6" s="1"/>
  <c r="E79" i="6" s="1"/>
  <c r="B79" i="6"/>
  <c r="B80" i="6" l="1"/>
  <c r="C80" i="6" s="1" a="1"/>
  <c r="C80" i="6" s="1"/>
  <c r="E80" i="6" s="1"/>
  <c r="A81" i="6"/>
  <c r="F79" i="6"/>
  <c r="F80" i="6" l="1"/>
  <c r="B81" i="6"/>
  <c r="C81" i="6" s="1" a="1"/>
  <c r="C81" i="6" s="1"/>
  <c r="E81" i="6" s="1"/>
  <c r="A82" i="6"/>
  <c r="F81" i="6" l="1"/>
  <c r="B82" i="6"/>
  <c r="C82" i="6" s="1" a="1"/>
  <c r="C82" i="6" s="1"/>
  <c r="E82" i="6" s="1"/>
  <c r="A83" i="6"/>
  <c r="F82" i="6" l="1"/>
  <c r="A84" i="6"/>
  <c r="C83" i="6" a="1"/>
  <c r="C83" i="6" s="1"/>
  <c r="E83" i="6" s="1"/>
  <c r="F83" i="6" s="1"/>
  <c r="B83" i="6"/>
  <c r="B84" i="6" l="1"/>
  <c r="C84" i="6" s="1" a="1"/>
  <c r="C84" i="6" s="1"/>
  <c r="E84" i="6" s="1"/>
  <c r="F84" i="6" s="1"/>
  <c r="A85" i="6"/>
  <c r="B85" i="6" l="1"/>
  <c r="C85" i="6" s="1" a="1"/>
  <c r="C85" i="6" s="1"/>
  <c r="E85" i="6" s="1"/>
  <c r="F85" i="6" s="1"/>
  <c r="A86" i="6"/>
  <c r="B86" i="6" l="1"/>
  <c r="C86" i="6" s="1" a="1"/>
  <c r="C86" i="6" s="1"/>
  <c r="E86" i="6" s="1"/>
  <c r="F86" i="6" s="1"/>
  <c r="A87" i="6"/>
  <c r="B87" i="6" l="1"/>
  <c r="C87" i="6" s="1" a="1"/>
  <c r="C87" i="6" s="1"/>
  <c r="E87" i="6" s="1"/>
  <c r="F87" i="6" s="1"/>
  <c r="A88" i="6"/>
  <c r="B88" i="6" l="1"/>
  <c r="C88" i="6" s="1" a="1"/>
  <c r="C88" i="6" s="1"/>
  <c r="E88" i="6" s="1"/>
  <c r="F88" i="6" s="1"/>
  <c r="A89" i="6"/>
  <c r="B89" i="6" l="1"/>
  <c r="C89" i="6" s="1" a="1"/>
  <c r="C89" i="6" s="1"/>
  <c r="E89" i="6" s="1"/>
  <c r="F89" i="6" s="1"/>
  <c r="A90" i="6"/>
  <c r="B90" i="6" l="1"/>
  <c r="C90" i="6" s="1" a="1"/>
  <c r="C90" i="6" s="1"/>
  <c r="E90" i="6" s="1"/>
  <c r="F90" i="6" s="1"/>
  <c r="A91" i="6"/>
  <c r="B91" i="6" l="1"/>
  <c r="C91" i="6" s="1" a="1"/>
  <c r="C91" i="6" s="1"/>
  <c r="E91" i="6" s="1"/>
  <c r="F91" i="6" s="1"/>
  <c r="A92" i="6"/>
  <c r="B92" i="6" l="1"/>
  <c r="C92" i="6" s="1" a="1"/>
  <c r="C92" i="6" s="1"/>
  <c r="E92" i="6" s="1"/>
  <c r="A93" i="6"/>
  <c r="F92" i="6" l="1"/>
  <c r="B93" i="6"/>
  <c r="C93" i="6" s="1" a="1"/>
  <c r="C93" i="6" s="1"/>
  <c r="E93" i="6" s="1"/>
  <c r="F93" i="6" s="1"/>
  <c r="A94" i="6"/>
  <c r="A95" i="6" l="1"/>
  <c r="C94" i="6" a="1"/>
  <c r="C94" i="6" s="1"/>
  <c r="E94" i="6" s="1"/>
  <c r="B94" i="6"/>
  <c r="B95" i="6" l="1"/>
  <c r="C95" i="6" s="1" a="1"/>
  <c r="C95" i="6" s="1"/>
  <c r="E95" i="6" s="1"/>
  <c r="A96" i="6"/>
  <c r="F94" i="6"/>
  <c r="F95" i="6" l="1"/>
  <c r="A97" i="6"/>
  <c r="C96" i="6" a="1"/>
  <c r="C96" i="6" s="1"/>
  <c r="E96" i="6" s="1"/>
  <c r="B96" i="6"/>
  <c r="B97" i="6" l="1"/>
  <c r="C97" i="6" s="1" a="1"/>
  <c r="C97" i="6" s="1"/>
  <c r="E97" i="6" s="1"/>
  <c r="A98" i="6"/>
  <c r="F96" i="6"/>
  <c r="F97" i="6" l="1"/>
  <c r="B98" i="6"/>
  <c r="C98" i="6" s="1" a="1"/>
  <c r="C98" i="6" s="1"/>
  <c r="E98" i="6" s="1"/>
  <c r="A99" i="6"/>
  <c r="F98" i="6" l="1"/>
  <c r="B99" i="6"/>
  <c r="C99" i="6" s="1" a="1"/>
  <c r="C99" i="6" s="1"/>
  <c r="E99" i="6" s="1"/>
  <c r="F99" i="6" s="1"/>
  <c r="A100" i="6"/>
  <c r="B100" i="6" l="1"/>
  <c r="C100" i="6" s="1" a="1"/>
  <c r="C100" i="6" s="1"/>
  <c r="E100" i="6" s="1"/>
  <c r="F100" i="6" s="1"/>
  <c r="A101" i="6"/>
  <c r="B101" i="6" l="1"/>
  <c r="C101" i="6" s="1" a="1"/>
  <c r="C101" i="6" s="1"/>
  <c r="E101" i="6" s="1"/>
  <c r="A102" i="6"/>
  <c r="F101" i="6" l="1"/>
  <c r="B102" i="6"/>
  <c r="C102" i="6" s="1" a="1"/>
  <c r="C102" i="6" s="1"/>
  <c r="E102" i="6" s="1"/>
  <c r="F102" i="6" s="1"/>
  <c r="A103" i="6"/>
  <c r="B103" i="6" l="1"/>
  <c r="C103" i="6" s="1" a="1"/>
  <c r="C103" i="6" s="1"/>
  <c r="E103" i="6" s="1"/>
  <c r="F103" i="6" s="1"/>
  <c r="A104" i="6"/>
  <c r="B104" i="6" l="1"/>
  <c r="C104" i="6" s="1" a="1"/>
  <c r="C104" i="6" s="1"/>
  <c r="E104" i="6" s="1"/>
  <c r="A105" i="6"/>
  <c r="F104" i="6" l="1"/>
  <c r="B105" i="6"/>
  <c r="C105" i="6" s="1" a="1"/>
  <c r="C105" i="6" s="1"/>
  <c r="E105" i="6" s="1"/>
  <c r="A106" i="6"/>
  <c r="A107" i="6" l="1"/>
  <c r="C106" i="6" a="1"/>
  <c r="C106" i="6" s="1"/>
  <c r="E106" i="6" s="1"/>
  <c r="B106" i="6"/>
  <c r="F105" i="6"/>
  <c r="F106" i="6" l="1"/>
  <c r="B107" i="6"/>
  <c r="C107" i="6" s="1" a="1"/>
  <c r="C107" i="6" s="1"/>
  <c r="E107" i="6" s="1"/>
  <c r="A108" i="6"/>
  <c r="B108" i="6" l="1"/>
  <c r="C108" i="6" s="1" a="1"/>
  <c r="C108" i="6" s="1"/>
  <c r="E108" i="6" s="1"/>
  <c r="F108" i="6" s="1"/>
  <c r="A109" i="6"/>
  <c r="F107" i="6"/>
  <c r="B109" i="6" l="1"/>
  <c r="C109" i="6" s="1" a="1"/>
  <c r="C109" i="6" s="1"/>
  <c r="E109" i="6" s="1"/>
  <c r="A110" i="6"/>
  <c r="F109" i="6" l="1"/>
  <c r="B110" i="6"/>
  <c r="C110" i="6" s="1" a="1"/>
  <c r="C110" i="6" s="1"/>
  <c r="E110" i="6" s="1"/>
  <c r="A111" i="6"/>
  <c r="F110" i="6" l="1"/>
  <c r="B111" i="6"/>
  <c r="C111" i="6" s="1" a="1"/>
  <c r="C111" i="6" s="1"/>
  <c r="E111" i="6" s="1"/>
  <c r="A112" i="6"/>
  <c r="B112" i="6" l="1"/>
  <c r="C112" i="6" s="1" a="1"/>
  <c r="C112" i="6" s="1"/>
  <c r="E112" i="6" s="1"/>
  <c r="A113" i="6"/>
  <c r="F111" i="6"/>
  <c r="F112" i="6" l="1"/>
  <c r="A114" i="6"/>
  <c r="C113" i="6" a="1"/>
  <c r="C113" i="6" s="1"/>
  <c r="E113" i="6" s="1"/>
  <c r="B113" i="6"/>
  <c r="B114" i="6" l="1"/>
  <c r="C114" i="6" s="1" a="1"/>
  <c r="C114" i="6" s="1"/>
  <c r="E114" i="6" s="1"/>
  <c r="A115" i="6"/>
  <c r="F113" i="6"/>
  <c r="F114" i="6" l="1"/>
  <c r="C115" i="6" a="1"/>
  <c r="C115" i="6" s="1"/>
  <c r="E115" i="6" s="1"/>
  <c r="A116" i="6"/>
  <c r="B115" i="6"/>
  <c r="B116" i="6" l="1"/>
  <c r="C116" i="6" s="1" a="1"/>
  <c r="C116" i="6" s="1"/>
  <c r="E116" i="6" s="1"/>
  <c r="A117" i="6"/>
  <c r="F115" i="6"/>
  <c r="C117" i="6" l="1" a="1"/>
  <c r="C117" i="6" s="1"/>
  <c r="E117" i="6" s="1"/>
  <c r="F116" i="6"/>
  <c r="A118" i="6"/>
  <c r="B117" i="6"/>
  <c r="C118" i="6" l="1" a="1"/>
  <c r="C118" i="6" s="1"/>
  <c r="E118" i="6" s="1"/>
  <c r="F117" i="6"/>
  <c r="A119" i="6"/>
  <c r="B118" i="6"/>
  <c r="C119" i="6" l="1" a="1"/>
  <c r="C119" i="6" s="1"/>
  <c r="E119" i="6" s="1"/>
  <c r="F119" i="6" s="1"/>
  <c r="F118" i="6"/>
  <c r="A120" i="6"/>
  <c r="B119" i="6"/>
  <c r="B120" i="6" l="1"/>
  <c r="C120" i="6" s="1" a="1"/>
  <c r="C120" i="6" s="1"/>
  <c r="E120" i="6" s="1"/>
  <c r="F120" i="6" s="1"/>
  <c r="A121" i="6"/>
  <c r="B121" i="6" l="1"/>
  <c r="C121" i="6" s="1" a="1"/>
  <c r="C121" i="6" s="1"/>
  <c r="E121" i="6" s="1"/>
  <c r="A122" i="6"/>
  <c r="F121" i="6" l="1"/>
  <c r="B122" i="6"/>
  <c r="C122" i="6" s="1" a="1"/>
  <c r="C122" i="6" s="1"/>
  <c r="E122" i="6" s="1"/>
  <c r="F122" i="6" s="1"/>
  <c r="A123" i="6"/>
  <c r="B123" i="6" l="1"/>
  <c r="C123" i="6" s="1" a="1"/>
  <c r="C123" i="6" s="1"/>
  <c r="E123" i="6" s="1"/>
  <c r="F123" i="6" s="1"/>
  <c r="A124" i="6"/>
  <c r="C124" i="6" l="1" a="1"/>
  <c r="C124" i="6" s="1"/>
  <c r="E124" i="6" s="1"/>
  <c r="A125" i="6"/>
  <c r="B124" i="6"/>
  <c r="B125" i="6" l="1"/>
  <c r="C125" i="6" s="1" a="1"/>
  <c r="C125" i="6" s="1"/>
  <c r="E125" i="6" s="1"/>
  <c r="F125" i="6" s="1"/>
  <c r="A126" i="6"/>
  <c r="F124" i="6"/>
  <c r="B126" i="6" l="1"/>
  <c r="C126" i="6" s="1" a="1"/>
  <c r="C126" i="6" s="1"/>
  <c r="E126" i="6" s="1"/>
  <c r="F126" i="6" s="1"/>
  <c r="A127" i="6"/>
  <c r="B127" i="6" l="1"/>
  <c r="C127" i="6" s="1" a="1"/>
  <c r="C127" i="6" s="1"/>
  <c r="E127" i="6" s="1"/>
  <c r="F127" i="6" s="1"/>
  <c r="A128" i="6"/>
  <c r="B128" i="6" l="1"/>
  <c r="C128" i="6" s="1" a="1"/>
  <c r="C128" i="6" s="1"/>
  <c r="E128" i="6" s="1"/>
  <c r="A129" i="6"/>
  <c r="F128" i="6" l="1"/>
  <c r="B129" i="6"/>
  <c r="C129" i="6" s="1" a="1"/>
  <c r="C129" i="6" s="1"/>
  <c r="E129" i="6" s="1"/>
  <c r="F129" i="6" s="1"/>
  <c r="A130" i="6"/>
  <c r="B130" i="6" l="1"/>
  <c r="C130" i="6" s="1" a="1"/>
  <c r="C130" i="6" s="1"/>
  <c r="E130" i="6" s="1"/>
  <c r="F130" i="6" s="1"/>
  <c r="A131" i="6"/>
  <c r="B131" i="6" l="1"/>
  <c r="C131" i="6" s="1" a="1"/>
  <c r="C131" i="6" s="1"/>
  <c r="E131" i="6" s="1"/>
  <c r="F131" i="6" s="1"/>
  <c r="A132" i="6"/>
  <c r="B132" i="6" l="1"/>
  <c r="C132" i="6" s="1" a="1"/>
  <c r="C132" i="6" s="1"/>
  <c r="E132" i="6" s="1"/>
  <c r="F132" i="6" s="1"/>
  <c r="A133" i="6"/>
  <c r="B133" i="6" l="1"/>
  <c r="C133" i="6" s="1" a="1"/>
  <c r="C133" i="6" s="1"/>
  <c r="E133" i="6" s="1"/>
  <c r="F133" i="6" s="1"/>
  <c r="A134" i="6"/>
  <c r="A135" i="6" l="1"/>
  <c r="C134" i="6" a="1"/>
  <c r="C134" i="6" s="1"/>
  <c r="E134" i="6" s="1"/>
  <c r="B134" i="6"/>
  <c r="F134" i="6" l="1"/>
  <c r="A136" i="6"/>
  <c r="C135" i="6" a="1"/>
  <c r="C135" i="6" s="1"/>
  <c r="E135" i="6" s="1"/>
  <c r="B135" i="6"/>
  <c r="B136" i="6" l="1"/>
  <c r="C136" i="6" s="1" a="1"/>
  <c r="C136" i="6" s="1"/>
  <c r="E136" i="6" s="1"/>
  <c r="A137" i="6"/>
  <c r="F135" i="6"/>
  <c r="F136" i="6" l="1"/>
  <c r="B137" i="6"/>
  <c r="C137" i="6" s="1" a="1"/>
  <c r="C137" i="6" s="1"/>
  <c r="E137" i="6" s="1"/>
  <c r="A138" i="6"/>
  <c r="F137" i="6" l="1"/>
  <c r="B138" i="6"/>
  <c r="C138" i="6" s="1" a="1"/>
  <c r="C138" i="6" s="1"/>
  <c r="E138" i="6" s="1"/>
  <c r="F138" i="6" s="1"/>
  <c r="A139" i="6"/>
  <c r="A140" i="6" l="1"/>
  <c r="C139" i="6" a="1"/>
  <c r="C139" i="6" s="1"/>
  <c r="E139" i="6" s="1"/>
  <c r="F139" i="6" s="1"/>
  <c r="B139" i="6"/>
  <c r="B140" i="6" l="1"/>
  <c r="C140" i="6" s="1" a="1"/>
  <c r="C140" i="6" s="1"/>
  <c r="E140" i="6" s="1"/>
  <c r="F140" i="6" s="1"/>
  <c r="A141" i="6"/>
  <c r="A142" i="6" l="1"/>
  <c r="C141" i="6" a="1"/>
  <c r="C141" i="6" s="1"/>
  <c r="E141" i="6" s="1"/>
  <c r="F141" i="6" s="1"/>
  <c r="B141" i="6"/>
  <c r="B142" i="6" l="1"/>
  <c r="C142" i="6" s="1" a="1"/>
  <c r="C142" i="6" s="1"/>
  <c r="E142" i="6" s="1"/>
  <c r="F142" i="6" s="1"/>
  <c r="A143" i="6"/>
  <c r="B143" i="6" l="1"/>
  <c r="C143" i="6" s="1" a="1"/>
  <c r="C143" i="6" s="1"/>
  <c r="E143" i="6" s="1"/>
  <c r="F143" i="6" s="1"/>
  <c r="A144" i="6"/>
  <c r="B144" i="6" l="1"/>
  <c r="C144" i="6" s="1" a="1"/>
  <c r="C144" i="6" s="1"/>
  <c r="E144" i="6" s="1"/>
  <c r="F144" i="6" s="1"/>
  <c r="A145" i="6"/>
  <c r="B145" i="6" l="1"/>
  <c r="C145" i="6" s="1" a="1"/>
  <c r="C145" i="6" s="1"/>
  <c r="E145" i="6" s="1"/>
  <c r="F145" i="6" s="1"/>
  <c r="A146" i="6"/>
  <c r="B146" i="6" l="1"/>
  <c r="C146" i="6" s="1" a="1"/>
  <c r="C146" i="6" s="1"/>
  <c r="E146" i="6" s="1"/>
  <c r="F146" i="6" s="1"/>
  <c r="A147" i="6"/>
  <c r="B147" i="6" l="1"/>
  <c r="C147" i="6" s="1" a="1"/>
  <c r="C147" i="6" s="1"/>
  <c r="E147" i="6" s="1"/>
  <c r="F147" i="6" s="1"/>
  <c r="A148" i="6"/>
  <c r="B148" i="6" l="1"/>
  <c r="C148" i="6" s="1" a="1"/>
  <c r="C148" i="6" s="1"/>
  <c r="E148" i="6" s="1"/>
  <c r="F148" i="6" s="1"/>
  <c r="A149" i="6"/>
  <c r="B149" i="6" s="1"/>
  <c r="C149" i="6" s="1" a="1"/>
  <c r="C149" i="6" s="1"/>
  <c r="E149" i="6" s="1"/>
  <c r="F149" i="6" l="1"/>
  <c r="K31" i="14"/>
  <c r="K30" i="14"/>
  <c r="L30" i="14" s="1" a="1"/>
  <c r="L30" i="14" s="1"/>
  <c r="K29" i="14"/>
  <c r="L29" i="14" s="1" a="1"/>
  <c r="L29" i="14" s="1"/>
  <c r="K28" i="14"/>
  <c r="L28" i="14" s="1" a="1"/>
  <c r="L28" i="14" s="1"/>
  <c r="K27" i="14"/>
  <c r="L27" i="14" s="1" a="1"/>
  <c r="L27" i="14" s="1"/>
  <c r="K26" i="14"/>
  <c r="L26" i="14" s="1" a="1"/>
  <c r="L26" i="14" s="1"/>
  <c r="K25" i="14"/>
  <c r="L25" i="14" s="1" a="1"/>
  <c r="L25" i="14" s="1"/>
  <c r="K24" i="14"/>
  <c r="L24" i="14" s="1" a="1"/>
  <c r="L24" i="14" s="1"/>
  <c r="K23" i="14"/>
  <c r="L23" i="14" s="1" a="1"/>
  <c r="L23" i="14" s="1"/>
  <c r="K22" i="14"/>
  <c r="L22" i="14" s="1" a="1"/>
  <c r="L22" i="14" s="1"/>
  <c r="K21" i="14"/>
  <c r="L21" i="14" s="1" a="1"/>
  <c r="L21" i="14" s="1"/>
  <c r="K20" i="14"/>
  <c r="L20" i="14" s="1" a="1"/>
  <c r="L20" i="14" s="1"/>
  <c r="K19" i="14"/>
  <c r="L19" i="14" s="1" a="1"/>
  <c r="L19" i="14" s="1"/>
  <c r="K18" i="14"/>
  <c r="L18" i="14" s="1" a="1"/>
  <c r="L18" i="14" s="1"/>
  <c r="K17" i="14"/>
  <c r="L17" i="14" s="1" a="1"/>
  <c r="L17" i="14" s="1"/>
  <c r="K16" i="14"/>
  <c r="L16" i="14" s="1" a="1"/>
  <c r="L16" i="14" s="1"/>
  <c r="K15" i="14"/>
  <c r="L15" i="14" s="1" a="1"/>
  <c r="L15" i="14" s="1"/>
  <c r="K14" i="14"/>
  <c r="L14" i="14" s="1" a="1"/>
  <c r="L14" i="14" s="1"/>
  <c r="K13" i="14"/>
  <c r="L13" i="14" s="1" a="1"/>
  <c r="L13" i="14" s="1"/>
  <c r="K12" i="14"/>
  <c r="L12" i="14" s="1" a="1"/>
  <c r="L12" i="14" s="1"/>
  <c r="K11" i="14"/>
  <c r="L11" i="14" s="1" a="1"/>
  <c r="L11" i="14" s="1"/>
  <c r="K10" i="14"/>
  <c r="L10" i="14" s="1" a="1"/>
  <c r="L10" i="14" s="1"/>
  <c r="K9" i="14"/>
  <c r="L9" i="14" s="1" a="1"/>
  <c r="L9" i="14" s="1"/>
  <c r="K8" i="14"/>
  <c r="L8" i="14" s="1" a="1"/>
  <c r="L8" i="14" s="1"/>
  <c r="K7" i="14"/>
  <c r="L7" i="14" s="1" a="1"/>
  <c r="L7" i="14" s="1"/>
  <c r="K6" i="14"/>
  <c r="L6" i="14" s="1" a="1"/>
  <c r="L6" i="14" s="1"/>
  <c r="K5" i="14"/>
  <c r="L5" i="14" s="1" a="1"/>
  <c r="L5" i="14" s="1"/>
  <c r="K4" i="14"/>
  <c r="L4" i="14" s="1" a="1"/>
  <c r="L4" i="14" s="1"/>
  <c r="K3" i="14"/>
  <c r="L3" i="14" s="1" a="1"/>
  <c r="L3" i="14" s="1"/>
  <c r="M6" i="14" l="1"/>
  <c r="M10" i="14"/>
  <c r="M14" i="14"/>
  <c r="M18" i="14"/>
  <c r="M22" i="14"/>
  <c r="M26" i="14"/>
  <c r="M30" i="14"/>
  <c r="M15" i="14"/>
  <c r="M19" i="14"/>
  <c r="M23" i="14"/>
  <c r="M27" i="14"/>
  <c r="M7" i="14"/>
  <c r="M11" i="14"/>
  <c r="M8" i="14"/>
  <c r="M12" i="14"/>
  <c r="M16" i="14"/>
  <c r="M20" i="14"/>
  <c r="M24" i="14"/>
  <c r="M28" i="14"/>
  <c r="M4" i="14"/>
  <c r="M2" i="14"/>
  <c r="M3" i="14"/>
  <c r="M5" i="14"/>
  <c r="M9" i="14"/>
  <c r="M13" i="14"/>
  <c r="M17" i="14"/>
  <c r="M21" i="14"/>
  <c r="M25" i="14"/>
  <c r="M29" i="14"/>
  <c r="P24" i="14" l="1"/>
  <c r="P2" i="14"/>
  <c r="P12" i="14"/>
  <c r="P9" i="14"/>
  <c r="O19" i="14"/>
  <c r="P6" i="14"/>
  <c r="P30" i="14"/>
  <c r="P20" i="14"/>
  <c r="P10" i="14"/>
  <c r="O24" i="14"/>
  <c r="P22" i="14"/>
  <c r="O9" i="14"/>
  <c r="O23" i="14"/>
  <c r="P15" i="14"/>
  <c r="P16" i="14"/>
  <c r="O17" i="14"/>
  <c r="P14" i="14"/>
  <c r="P17" i="14"/>
  <c r="O22" i="14"/>
  <c r="P13" i="14"/>
  <c r="O18" i="14"/>
  <c r="O21" i="14"/>
  <c r="P19" i="14"/>
  <c r="O28" i="14"/>
  <c r="O12" i="14"/>
  <c r="O27" i="14"/>
  <c r="O11" i="14"/>
  <c r="O25" i="14"/>
  <c r="O14" i="14"/>
  <c r="O8" i="14"/>
  <c r="O29" i="14"/>
  <c r="P26" i="14"/>
  <c r="P21" i="14"/>
  <c r="P28" i="14"/>
  <c r="O30" i="14"/>
  <c r="P25" i="14"/>
  <c r="O16" i="14"/>
  <c r="P8" i="14"/>
  <c r="O20" i="14"/>
  <c r="O4" i="14"/>
  <c r="P5" i="14"/>
  <c r="P11" i="14"/>
  <c r="O2" i="14"/>
  <c r="O6" i="14"/>
  <c r="P4" i="14"/>
  <c r="O15" i="14"/>
  <c r="P27" i="14"/>
  <c r="P18" i="14"/>
  <c r="P3" i="14"/>
  <c r="P7" i="14"/>
  <c r="O13" i="14"/>
  <c r="O7" i="14"/>
  <c r="O3" i="14"/>
  <c r="P23" i="14"/>
  <c r="O5" i="14"/>
  <c r="O26" i="14"/>
  <c r="O10" i="14"/>
  <c r="P29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Leonardo Getar</author>
  </authors>
  <commentList>
    <comment ref="I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Formatação WhatsApp:
Negrito: colocar um * antes e depois
Itálico: colocar um _ antes e depois
</t>
        </r>
        <r>
          <rPr>
            <sz val="9"/>
            <color indexed="81"/>
            <rFont val="Tahoma"/>
            <family val="2"/>
          </rPr>
          <t xml:space="preserve">
Fórmula de texto:
="Ola "&amp;[@NOME]&amp;"! Hoje é um dia especial, já que depois de uma bem sucedida *pesquisa* entre alguns clientes"&amp;[@OBSERVAÇÕES]&amp;$O$2&amp;[@BAIRRO]&amp;"
"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VENDAS DE KIBES 2022.xlsx!BAIRROS" type="102" refreshedVersion="6" minRefreshableVersion="5">
    <extLst>
      <ext xmlns:x15="http://schemas.microsoft.com/office/spreadsheetml/2010/11/main" uri="{DE250136-89BD-433C-8126-D09CA5730AF9}">
        <x15:connection id="BAIRROS">
          <x15:rangePr sourceName="_xlcn.WorksheetConnection_VENDASDEKIBES2022.xlsxBAIRROS"/>
        </x15:connection>
      </ext>
    </extLst>
  </connection>
  <connection id="3" xr16:uid="{00000000-0015-0000-FFFF-FFFF02000000}" name="WorksheetConnection_VENDAS DE KIBES 2022.xlsx!CLIENTES" type="102" refreshedVersion="6" minRefreshableVersion="5">
    <extLst>
      <ext xmlns:x15="http://schemas.microsoft.com/office/spreadsheetml/2010/11/main" uri="{DE250136-89BD-433C-8126-D09CA5730AF9}">
        <x15:connection id="CLIENTES">
          <x15:rangePr sourceName="_xlcn.WorksheetConnection_VENDASDEKIBES2022.xlsxCLIENTES"/>
        </x15:connection>
      </ext>
    </extLst>
  </connection>
  <connection id="4" xr16:uid="{00000000-0015-0000-FFFF-FFFF03000000}" name="WorksheetConnection_VENDAS DE KIBES 2022.xlsx!VENDAS" type="102" refreshedVersion="6" minRefreshableVersion="5">
    <extLst>
      <ext xmlns:x15="http://schemas.microsoft.com/office/spreadsheetml/2010/11/main" uri="{DE250136-89BD-433C-8126-D09CA5730AF9}">
        <x15:connection id="VENDAS" autoDelete="1">
          <x15:rangePr sourceName="_xlcn.WorksheetConnection_VENDASDEKIBES2022.xlsxVENDAS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<sst xmlns="http://schemas.openxmlformats.org/spreadsheetml/2006/main" count="6941" uniqueCount="800">
  <si>
    <t>BAIRRO</t>
  </si>
  <si>
    <t>CIDADE</t>
  </si>
  <si>
    <t>DISTANCIA (Km)</t>
  </si>
  <si>
    <t>TEMPO (MIN)</t>
  </si>
  <si>
    <t>CUSTO DE ENTREGA</t>
  </si>
  <si>
    <t>APIPEMA</t>
  </si>
  <si>
    <t>SALVADOR</t>
  </si>
  <si>
    <t>BARRA</t>
  </si>
  <si>
    <t>BOCA DO RIO</t>
  </si>
  <si>
    <t>BROTAS</t>
  </si>
  <si>
    <t>BURAQUINHO</t>
  </si>
  <si>
    <t>LAURO DE FREITAS</t>
  </si>
  <si>
    <t>CABULA</t>
  </si>
  <si>
    <t>CAJI</t>
  </si>
  <si>
    <t>CAMINHO DAS ARVORES</t>
  </si>
  <si>
    <t>CATU DE ABRANTES</t>
  </si>
  <si>
    <t>COSTA AZUL</t>
  </si>
  <si>
    <t>FEDERACAO</t>
  </si>
  <si>
    <t>FIM DE LINHA LAURO</t>
  </si>
  <si>
    <t>GRAÇA</t>
  </si>
  <si>
    <t>IMBUI</t>
  </si>
  <si>
    <t>IPITANGA</t>
  </si>
  <si>
    <t>ITAPUA</t>
  </si>
  <si>
    <t>JARDIM DE ALA</t>
  </si>
  <si>
    <t>LADERA DOS GALES</t>
  </si>
  <si>
    <t>PARALELA</t>
  </si>
  <si>
    <t>PITANGUEIRAS</t>
  </si>
  <si>
    <t>PITUBA</t>
  </si>
  <si>
    <t>PLACAFOR</t>
  </si>
  <si>
    <t>PRAIA DO FLAMENGO</t>
  </si>
  <si>
    <t>RIO VERMELHO</t>
  </si>
  <si>
    <t>SÃO RAFAEL</t>
  </si>
  <si>
    <t>STELLA MARIS</t>
  </si>
  <si>
    <t>UNIME</t>
  </si>
  <si>
    <t>URUGUAI</t>
  </si>
  <si>
    <t>VILAS DO ATLANTICO</t>
  </si>
  <si>
    <t>VILAS DO BOSQUE</t>
  </si>
  <si>
    <t>AV. SANTOS DUMONT</t>
  </si>
  <si>
    <t>PIATA</t>
  </si>
  <si>
    <t>SUSSUARANA</t>
  </si>
  <si>
    <t>CENTRO</t>
  </si>
  <si>
    <t>CANDEIAS</t>
  </si>
  <si>
    <t>ABRANTES</t>
  </si>
  <si>
    <t>CAMAÇARI</t>
  </si>
  <si>
    <t>RENDIMENTO (KM)</t>
  </si>
  <si>
    <t>DDS</t>
  </si>
  <si>
    <t>Dia da Semana</t>
  </si>
  <si>
    <t>Segunda</t>
  </si>
  <si>
    <t>Terça</t>
  </si>
  <si>
    <t>Quarta</t>
  </si>
  <si>
    <t>Quinta</t>
  </si>
  <si>
    <t>Sexta</t>
  </si>
  <si>
    <t>Sábado</t>
  </si>
  <si>
    <t>Domingo</t>
  </si>
  <si>
    <t>NORMAL</t>
  </si>
  <si>
    <t>COCKTAIL</t>
  </si>
  <si>
    <t>VEGETARIANO</t>
  </si>
  <si>
    <t>BOLINHO</t>
  </si>
  <si>
    <t>GRANDE</t>
  </si>
  <si>
    <t>ABOBORA C/QUEIJO</t>
  </si>
  <si>
    <t>ABOBORA C/P.S.</t>
  </si>
  <si>
    <t>BATATA C/QUEIJO</t>
  </si>
  <si>
    <t>BATATA C/P.S</t>
  </si>
  <si>
    <t>BATATA C/QUEIJO S/LACTOSE</t>
  </si>
  <si>
    <t>ABOBORA C/QUEIJO S/LACTOSE</t>
  </si>
  <si>
    <t>NORMAL C/QUEIJO</t>
  </si>
  <si>
    <t>ESFIHA CARNE</t>
  </si>
  <si>
    <t>ESFIHA QUEIJO</t>
  </si>
  <si>
    <t>NORMAL AYR FRYER</t>
  </si>
  <si>
    <t>COCKTAIL AYR FRYER</t>
  </si>
  <si>
    <t>ESFIHA FRANGO</t>
  </si>
  <si>
    <t>FALAFEL</t>
  </si>
  <si>
    <t>Bairros Ordenados</t>
  </si>
  <si>
    <t>CLIENTE</t>
  </si>
  <si>
    <t>TELEFONE</t>
  </si>
  <si>
    <t>REFERENCIA</t>
  </si>
  <si>
    <t>NOME</t>
  </si>
  <si>
    <t>DATA DA ULTIMA COMPRA</t>
  </si>
  <si>
    <t>DATA DA PRIMEIRA COMPRA</t>
  </si>
  <si>
    <t>GENERO</t>
  </si>
  <si>
    <t>MENSAGEM</t>
  </si>
  <si>
    <t>RETORNO</t>
  </si>
  <si>
    <t>Adelaide</t>
  </si>
  <si>
    <t>TIA DE LUISA</t>
  </si>
  <si>
    <t>Alan Catavento</t>
  </si>
  <si>
    <t>CATAVENTO VIZINHO</t>
  </si>
  <si>
    <t>Alberto Salão</t>
  </si>
  <si>
    <t>55(71) 8774-4011</t>
  </si>
  <si>
    <t>AMIGO</t>
  </si>
  <si>
    <t>Allan Souza Ferreira</t>
  </si>
  <si>
    <t>FILHO DE SIOMARA</t>
  </si>
  <si>
    <t>Ana Carla Sampaio</t>
  </si>
  <si>
    <t>PIATÃ</t>
  </si>
  <si>
    <t>55(71) 9156-9042</t>
  </si>
  <si>
    <t>AMIGA DE OLIVIA</t>
  </si>
  <si>
    <t>Ana Lucia</t>
  </si>
  <si>
    <t>AMIGA SRA. VERA</t>
  </si>
  <si>
    <t>Ana Luisa</t>
  </si>
  <si>
    <t>VIZINHOS DE BURAQUINHO</t>
  </si>
  <si>
    <t>Ana Mercia</t>
  </si>
  <si>
    <t>55(71) 8788-5455</t>
  </si>
  <si>
    <t>ALBERTO CLIENTE</t>
  </si>
  <si>
    <t>Ana Oliva</t>
  </si>
  <si>
    <t>55(71) 8875-0228</t>
  </si>
  <si>
    <t>ELIZA</t>
  </si>
  <si>
    <t>Ana Rosa</t>
  </si>
  <si>
    <t>55(71) 9961-8809</t>
  </si>
  <si>
    <t>TRAILER DAS FRUTAS</t>
  </si>
  <si>
    <t>Anailza Meireles</t>
  </si>
  <si>
    <t>Anamaria Romio</t>
  </si>
  <si>
    <t>55(71) 8762-1401</t>
  </si>
  <si>
    <t>VIZINHA DE LUCIANE</t>
  </si>
  <si>
    <t>Andre</t>
  </si>
  <si>
    <t>55(71) 9934-7124</t>
  </si>
  <si>
    <t>André Coêlho</t>
  </si>
  <si>
    <t>CERVEJARIA MILESIMA</t>
  </si>
  <si>
    <t xml:space="preserve">André Ferreira </t>
  </si>
  <si>
    <t>Unime</t>
  </si>
  <si>
    <t>55(71)9969-4642</t>
  </si>
  <si>
    <t>Setrel</t>
  </si>
  <si>
    <t>Andreia</t>
  </si>
  <si>
    <t>55(71) 9103-0889</t>
  </si>
  <si>
    <t>AMIGA</t>
  </si>
  <si>
    <t>Aninha</t>
  </si>
  <si>
    <t>55(71) 9192-3880</t>
  </si>
  <si>
    <t>Aninha Junqueira</t>
  </si>
  <si>
    <t>55(71) 9105-8950</t>
  </si>
  <si>
    <t>Beatriz Bea</t>
  </si>
  <si>
    <t>55(71) 9315-5096</t>
  </si>
  <si>
    <t>Beatriz Financeiro</t>
  </si>
  <si>
    <t>55(71) 9943-6762</t>
  </si>
  <si>
    <t>MEC-VED FINANCEIRO</t>
  </si>
  <si>
    <t>Brena</t>
  </si>
  <si>
    <t>PRIMA</t>
  </si>
  <si>
    <t xml:space="preserve">Cacau </t>
  </si>
  <si>
    <t>Cadu Alves</t>
  </si>
  <si>
    <t>ERNESTO</t>
  </si>
  <si>
    <t xml:space="preserve">Carla Galo </t>
  </si>
  <si>
    <t>55(71) 9316-5789</t>
  </si>
  <si>
    <t>SETREL</t>
  </si>
  <si>
    <t>Carol Itapua</t>
  </si>
  <si>
    <t>VIZINHA</t>
  </si>
  <si>
    <t>Carol Prima De Jana</t>
  </si>
  <si>
    <t>55(71) 8749-2960</t>
  </si>
  <si>
    <t>Casa Mainha</t>
  </si>
  <si>
    <t>55(71) 9142-8980</t>
  </si>
  <si>
    <t>MAE</t>
  </si>
  <si>
    <t>Cecilia</t>
  </si>
  <si>
    <t>55(71) 8510-2791</t>
  </si>
  <si>
    <t>Cesar Catavento</t>
  </si>
  <si>
    <t>Chica</t>
  </si>
  <si>
    <t>Claudia De Renato</t>
  </si>
  <si>
    <t>55(71) 9986-7602</t>
  </si>
  <si>
    <t>CUNHADA DE ELIZA</t>
  </si>
  <si>
    <t>Claudia Santos</t>
  </si>
  <si>
    <t>55(71) 9197-4369</t>
  </si>
  <si>
    <t>SAY</t>
  </si>
  <si>
    <t>Cleber Costa</t>
  </si>
  <si>
    <t>AMIGO DE ERNESTO</t>
  </si>
  <si>
    <t>Cleide Carneiro</t>
  </si>
  <si>
    <t>55(71) 9917-2729</t>
  </si>
  <si>
    <t>IRMÃ DE CECILIA E CLAUDIA</t>
  </si>
  <si>
    <t>Cleiton</t>
  </si>
  <si>
    <t>55(71) 9112-4117</t>
  </si>
  <si>
    <t xml:space="preserve">Cliente Feira Vilas </t>
  </si>
  <si>
    <t>Conça</t>
  </si>
  <si>
    <t>cliente nova</t>
  </si>
  <si>
    <t>Cristina Avatim</t>
  </si>
  <si>
    <t>55(71) 9172-0328</t>
  </si>
  <si>
    <t>Sra. Cristina empadas</t>
  </si>
  <si>
    <t>Cristina Buraquinho</t>
  </si>
  <si>
    <t>55(75) 8898-5513</t>
  </si>
  <si>
    <t>VINICIUS</t>
  </si>
  <si>
    <t>Cristina Catavento</t>
  </si>
  <si>
    <t>Cristina Prima</t>
  </si>
  <si>
    <t>55(71) 9339-6460</t>
  </si>
  <si>
    <t>Daniela</t>
  </si>
  <si>
    <t>55(71) 9292-6397</t>
  </si>
  <si>
    <t>Danilo Catavento</t>
  </si>
  <si>
    <t>Dayse</t>
  </si>
  <si>
    <t>Diego</t>
  </si>
  <si>
    <t>SOBRINHO</t>
  </si>
  <si>
    <t>Dinha</t>
  </si>
  <si>
    <t>55(71) 9288-5246</t>
  </si>
  <si>
    <t>Eduardo</t>
  </si>
  <si>
    <t>IRMÃO</t>
  </si>
  <si>
    <t>Edy Mãe</t>
  </si>
  <si>
    <t>Eleniza</t>
  </si>
  <si>
    <t>Eliza</t>
  </si>
  <si>
    <t>55(71) 8813-8813</t>
  </si>
  <si>
    <t>IRMA</t>
  </si>
  <si>
    <t>Elvia</t>
  </si>
  <si>
    <t>55(71) 9292-5028</t>
  </si>
  <si>
    <t>AMIGA DE ANDREIA</t>
  </si>
  <si>
    <t>Erivete Antunes</t>
  </si>
  <si>
    <t>55(71) 9317-1222</t>
  </si>
  <si>
    <t>CARLIFONIA COFFEE</t>
  </si>
  <si>
    <t>Ernesto</t>
  </si>
  <si>
    <t>IRMAO</t>
  </si>
  <si>
    <t>Eugenio</t>
  </si>
  <si>
    <t>55(71) 8838-0228</t>
  </si>
  <si>
    <t>Fabiana</t>
  </si>
  <si>
    <t>55(71) 8379-2815</t>
  </si>
  <si>
    <t>CLIENTE FEIRA</t>
  </si>
  <si>
    <t>Fabricio</t>
  </si>
  <si>
    <t>Felipe</t>
  </si>
  <si>
    <t>55(71) 9624-2108</t>
  </si>
  <si>
    <t>AMIGO DE TATÁ</t>
  </si>
  <si>
    <t>Flavia Irma De Andreia</t>
  </si>
  <si>
    <t>55(71) 9100-3005</t>
  </si>
  <si>
    <t>Flavia Marques</t>
  </si>
  <si>
    <t>Flavinha</t>
  </si>
  <si>
    <t>55(71) 8615-6433</t>
  </si>
  <si>
    <t>Francisco Mendonça</t>
  </si>
  <si>
    <t>Francislei Barroso</t>
  </si>
  <si>
    <t>55(71) 8103-1167</t>
  </si>
  <si>
    <t>AMIGO DE DINHA</t>
  </si>
  <si>
    <t>Gabi Cookies</t>
  </si>
  <si>
    <t>55(71) 9350-8081</t>
  </si>
  <si>
    <t>Cookies</t>
  </si>
  <si>
    <t>Gabriela Nuno</t>
  </si>
  <si>
    <t>55(71) 9683-2453</t>
  </si>
  <si>
    <t>Sobrinha Sra. Cristina</t>
  </si>
  <si>
    <t>Gi</t>
  </si>
  <si>
    <t>55(71) 9961-3053</t>
  </si>
  <si>
    <t>SO NEGOCIOS</t>
  </si>
  <si>
    <t>Gil</t>
  </si>
  <si>
    <t>55(71) 8142-5081</t>
  </si>
  <si>
    <t>Gisa</t>
  </si>
  <si>
    <t>55(71) 8371-1768</t>
  </si>
  <si>
    <t>SALAO DE KATIA</t>
  </si>
  <si>
    <t>Grace Kelly</t>
  </si>
  <si>
    <t>Guedes</t>
  </si>
  <si>
    <t>55(71) 9946-6936</t>
  </si>
  <si>
    <t>Helenice Fernandes</t>
  </si>
  <si>
    <t>55(71) 9999-0527</t>
  </si>
  <si>
    <t>SÓ NEGÓCIOS</t>
  </si>
  <si>
    <t>Heliana</t>
  </si>
  <si>
    <t>55(71) 8845-4548</t>
  </si>
  <si>
    <t>Ilma Ipitanga</t>
  </si>
  <si>
    <t>55(71) 8815-0393</t>
  </si>
  <si>
    <t>OLIVIA</t>
  </si>
  <si>
    <t>Iris Marques</t>
  </si>
  <si>
    <t>55(71) 8788-6253</t>
  </si>
  <si>
    <t>Izabel</t>
  </si>
  <si>
    <t>55(71) 9308-2372</t>
  </si>
  <si>
    <t>C.E.O.</t>
  </si>
  <si>
    <t xml:space="preserve">Jackie </t>
  </si>
  <si>
    <t>CRISTINA</t>
  </si>
  <si>
    <t>Jarayrama</t>
  </si>
  <si>
    <t>55(71) 9188-2327</t>
  </si>
  <si>
    <t>AMIGO DE LEO FORD</t>
  </si>
  <si>
    <t>Joao Catavento</t>
  </si>
  <si>
    <t>55(71) 9117-3463</t>
  </si>
  <si>
    <t>Joazinho</t>
  </si>
  <si>
    <t>55(71) 9902-5004</t>
  </si>
  <si>
    <t>Jorge Cardoso</t>
  </si>
  <si>
    <t>Jorge Sesi</t>
  </si>
  <si>
    <t>AMIGO DE MAINHA</t>
  </si>
  <si>
    <t>José Alvers Pinheiro Junior</t>
  </si>
  <si>
    <t>José Calafangr</t>
  </si>
  <si>
    <t>55(71) 8625-8687</t>
  </si>
  <si>
    <t>Josy</t>
  </si>
  <si>
    <t>Joyse</t>
  </si>
  <si>
    <t>Juliana</t>
  </si>
  <si>
    <t>Juliana Mascara</t>
  </si>
  <si>
    <t>Júnior Antonilton Batista</t>
  </si>
  <si>
    <t>LAVA JATO VILAS</t>
  </si>
  <si>
    <t>Jupira</t>
  </si>
  <si>
    <t>55(71) 8624-0111</t>
  </si>
  <si>
    <t>Jurandir</t>
  </si>
  <si>
    <t>AMIGO DE PAULO CARNELOS</t>
  </si>
  <si>
    <t>Jurema Amaral</t>
  </si>
  <si>
    <t>CUNHADA</t>
  </si>
  <si>
    <t>Kaliane</t>
  </si>
  <si>
    <t>55(71) 9291-2713</t>
  </si>
  <si>
    <t>LAVA JATO BROTAS</t>
  </si>
  <si>
    <t>Katia Carmelo</t>
  </si>
  <si>
    <t>Katia Carvalho</t>
  </si>
  <si>
    <t>55(71) 8266-8525</t>
  </si>
  <si>
    <t>Kleber</t>
  </si>
  <si>
    <t>Lais Duran</t>
  </si>
  <si>
    <t>Lara Prates</t>
  </si>
  <si>
    <t>Lilian Amiga De Olivia</t>
  </si>
  <si>
    <t>Lito</t>
  </si>
  <si>
    <t>55(71) 9269-7835</t>
  </si>
  <si>
    <t>vizinho</t>
  </si>
  <si>
    <t>Livia</t>
  </si>
  <si>
    <t>55(71) 8821-7787</t>
  </si>
  <si>
    <t>Lorena Nunes</t>
  </si>
  <si>
    <t>55(71) 9279-5189</t>
  </si>
  <si>
    <t>PROPAGANDA</t>
  </si>
  <si>
    <t>Lorena Ribeiro</t>
  </si>
  <si>
    <t>55(71) 8888-7800</t>
  </si>
  <si>
    <t>AMIGA DE PUPU</t>
  </si>
  <si>
    <t>Luana Machado</t>
  </si>
  <si>
    <t>Psicologa</t>
  </si>
  <si>
    <t>Luciane</t>
  </si>
  <si>
    <t>55(71) 9616-2110</t>
  </si>
  <si>
    <t>CASA DAS ARTES</t>
  </si>
  <si>
    <t>Luciane Morada do Sol</t>
  </si>
  <si>
    <t>55(71) 9304-0033</t>
  </si>
  <si>
    <t>Luisa</t>
  </si>
  <si>
    <t>55(71) 9154-6980</t>
  </si>
  <si>
    <t>Lynn Filippucci</t>
  </si>
  <si>
    <t>Maiala</t>
  </si>
  <si>
    <t xml:space="preserve">Maíra </t>
  </si>
  <si>
    <t>55(71) 9272-3039</t>
  </si>
  <si>
    <t>AMIGA DE CAIO</t>
  </si>
  <si>
    <t>Marcele Sicupira</t>
  </si>
  <si>
    <t>55(71) 9205-2844</t>
  </si>
  <si>
    <t>Marcelo Aguetoni</t>
  </si>
  <si>
    <t>55(71) 9659-2852</t>
  </si>
  <si>
    <t>Marcelo Amorim</t>
  </si>
  <si>
    <t>55(71) 9135-1510</t>
  </si>
  <si>
    <t>AMIGO FORD DE LEO</t>
  </si>
  <si>
    <t>Marcia</t>
  </si>
  <si>
    <t>Marcinha</t>
  </si>
  <si>
    <t>55(75) 9959-2793</t>
  </si>
  <si>
    <t>Maria Penteado</t>
  </si>
  <si>
    <t>55(71) 8795-2001</t>
  </si>
  <si>
    <t>AMIGA DE LU</t>
  </si>
  <si>
    <t>Mario</t>
  </si>
  <si>
    <t>COMPRA E VENDA LAURO</t>
  </si>
  <si>
    <t>Marise</t>
  </si>
  <si>
    <t>BOLAS DE NATAL</t>
  </si>
  <si>
    <t>Marquinhos Cunhado</t>
  </si>
  <si>
    <t>CUNHADO</t>
  </si>
  <si>
    <t>Mauricio Mascarenhas</t>
  </si>
  <si>
    <t>55(71) 9971-0969</t>
  </si>
  <si>
    <t>Messias</t>
  </si>
  <si>
    <t>Moises</t>
  </si>
  <si>
    <t>Neli Figueiredo</t>
  </si>
  <si>
    <t>Sarah</t>
  </si>
  <si>
    <t>Neto E Laiza</t>
  </si>
  <si>
    <t xml:space="preserve">Nilda </t>
  </si>
  <si>
    <t>Olivia</t>
  </si>
  <si>
    <t>55(71) 9245-9877</t>
  </si>
  <si>
    <t>Osvaldo</t>
  </si>
  <si>
    <t>55(71) 9966-2646</t>
  </si>
  <si>
    <t>AMIGO DE MARQUINHOS</t>
  </si>
  <si>
    <t>Pablo</t>
  </si>
  <si>
    <t>55(71) 9101-3035</t>
  </si>
  <si>
    <t>amigo</t>
  </si>
  <si>
    <t>Patricia</t>
  </si>
  <si>
    <t>MENDEL</t>
  </si>
  <si>
    <t>Patricia Galvão</t>
  </si>
  <si>
    <t>Paulo Carnelos</t>
  </si>
  <si>
    <t>Raimunda Brito</t>
  </si>
  <si>
    <t>55(71) 98172-2530</t>
  </si>
  <si>
    <t>Raimundo</t>
  </si>
  <si>
    <t>Regina Cunhada De Alberto</t>
  </si>
  <si>
    <t>CUNHADA DE ALBERT0</t>
  </si>
  <si>
    <t>Reinaldo Parras</t>
  </si>
  <si>
    <t>Renata</t>
  </si>
  <si>
    <t>Renildes</t>
  </si>
  <si>
    <t>55(71) 9975-9026</t>
  </si>
  <si>
    <t>AMIGA DE MAINHA</t>
  </si>
  <si>
    <t>Rhanna</t>
  </si>
  <si>
    <t>SOBRINHA</t>
  </si>
  <si>
    <t>Riane</t>
  </si>
  <si>
    <t>NORA DE SAY</t>
  </si>
  <si>
    <t>Ricardo Brandão</t>
  </si>
  <si>
    <t>55(71) 8622-8469</t>
  </si>
  <si>
    <t>Rita Amaral</t>
  </si>
  <si>
    <t>55(71) 9932-1960</t>
  </si>
  <si>
    <t>CUNHADA DE SRA. CRISTINA</t>
  </si>
  <si>
    <t>Rod</t>
  </si>
  <si>
    <t>55(71) 9625-1502</t>
  </si>
  <si>
    <t>Rodrigo Leite</t>
  </si>
  <si>
    <t>55(71) 9104-1544</t>
  </si>
  <si>
    <t>Rosana</t>
  </si>
  <si>
    <t>55(71) 8769-9040</t>
  </si>
  <si>
    <t>Saly</t>
  </si>
  <si>
    <t>Samille</t>
  </si>
  <si>
    <t>55(71) 8678-3646</t>
  </si>
  <si>
    <t>CURSO SIX SIGMA</t>
  </si>
  <si>
    <t>Sandra Gimenez</t>
  </si>
  <si>
    <t xml:space="preserve">Sara  Lira </t>
  </si>
  <si>
    <t>Sayonara</t>
  </si>
  <si>
    <t>55(71) 9163-2104</t>
  </si>
  <si>
    <t>Sergio</t>
  </si>
  <si>
    <t>DVD PLANET BISTRÔ</t>
  </si>
  <si>
    <t>Silvia Simplício</t>
  </si>
  <si>
    <t>PRODUTOS &amp; SERVIÇOS</t>
  </si>
  <si>
    <t xml:space="preserve">Siomara </t>
  </si>
  <si>
    <t>Sonia Cunhada Regina</t>
  </si>
  <si>
    <t>Soraia</t>
  </si>
  <si>
    <t>55(71) 9904-9234</t>
  </si>
  <si>
    <t>IRMÃ DE SAY E SIOMARA</t>
  </si>
  <si>
    <t>Suki VB Guimaraes</t>
  </si>
  <si>
    <t>Brotas</t>
  </si>
  <si>
    <t>vizinha de mainha</t>
  </si>
  <si>
    <t>Suze</t>
  </si>
  <si>
    <t>PATROA DE PAIA</t>
  </si>
  <si>
    <t>Tamy Naves e Cunha</t>
  </si>
  <si>
    <t>VIZINHA DE LEO</t>
  </si>
  <si>
    <t>Tânia Cond.</t>
  </si>
  <si>
    <t>55(71) 9926-2535</t>
  </si>
  <si>
    <t>PATI</t>
  </si>
  <si>
    <t>55(71) 9264-6561</t>
  </si>
  <si>
    <t>Tati Fisioterapeuta</t>
  </si>
  <si>
    <t>55(71) 9163-1668</t>
  </si>
  <si>
    <t>FISIOTERAPEUTA</t>
  </si>
  <si>
    <t>Teca Salao Alberto</t>
  </si>
  <si>
    <t>Thailine</t>
  </si>
  <si>
    <t>Thiane  Xavier</t>
  </si>
  <si>
    <t>Thiara Bagdeve</t>
  </si>
  <si>
    <t>CLIENTE ALBERTO SALAO</t>
  </si>
  <si>
    <t>Tio Jonga</t>
  </si>
  <si>
    <t>55(71) 9132-0954</t>
  </si>
  <si>
    <t>TIO</t>
  </si>
  <si>
    <t>Vanessa Maia</t>
  </si>
  <si>
    <t>VIZINHA DE REGINA</t>
  </si>
  <si>
    <t>Vani Lobo</t>
  </si>
  <si>
    <t>55(71) 9985-1642</t>
  </si>
  <si>
    <t>Vania Rehm</t>
  </si>
  <si>
    <t>55(71) 8825-0494</t>
  </si>
  <si>
    <t>Vanize</t>
  </si>
  <si>
    <t>55(71) 9102-8589</t>
  </si>
  <si>
    <t>Vera Lucia</t>
  </si>
  <si>
    <t>Vilma Feira</t>
  </si>
  <si>
    <t>Vinicius</t>
  </si>
  <si>
    <t>55(71) 9194-4839</t>
  </si>
  <si>
    <t>William</t>
  </si>
  <si>
    <t>Yasmim</t>
  </si>
  <si>
    <t>55(71) 9266-5009</t>
  </si>
  <si>
    <t>Debora</t>
  </si>
  <si>
    <t>55(71) 8767-8433</t>
  </si>
  <si>
    <t>Ayna</t>
  </si>
  <si>
    <t>55(71) 9172-2815</t>
  </si>
  <si>
    <t>Julia</t>
  </si>
  <si>
    <t>Nora de Luciane</t>
  </si>
  <si>
    <t>m</t>
  </si>
  <si>
    <t>h</t>
  </si>
  <si>
    <t>Clientes Ordenados</t>
  </si>
  <si>
    <t>DATA</t>
  </si>
  <si>
    <t>ddS</t>
  </si>
  <si>
    <t>PRODUTO</t>
  </si>
  <si>
    <t>QTY</t>
  </si>
  <si>
    <t>VALOR</t>
  </si>
  <si>
    <t>FRETE</t>
  </si>
  <si>
    <t>GI</t>
  </si>
  <si>
    <t>osvaldo</t>
  </si>
  <si>
    <t>luisa</t>
  </si>
  <si>
    <t>sayonara</t>
  </si>
  <si>
    <t>PRODUTOS</t>
  </si>
  <si>
    <t>De</t>
  </si>
  <si>
    <t>A</t>
  </si>
  <si>
    <t>Saida</t>
  </si>
  <si>
    <t>Produzido</t>
  </si>
  <si>
    <t>Saldo</t>
  </si>
  <si>
    <t>Estoque</t>
  </si>
  <si>
    <t>Data</t>
  </si>
  <si>
    <t>Ingrediente</t>
  </si>
  <si>
    <t>Qty</t>
  </si>
  <si>
    <t>UM</t>
  </si>
  <si>
    <t>Custo Unitario</t>
  </si>
  <si>
    <t>Custo Total</t>
  </si>
  <si>
    <t>BANDEJA ISOPOR</t>
  </si>
  <si>
    <t>PC</t>
  </si>
  <si>
    <t>FILME PLASTICO</t>
  </si>
  <si>
    <t>MT</t>
  </si>
  <si>
    <t>TRIGO</t>
  </si>
  <si>
    <t>CEBOLA</t>
  </si>
  <si>
    <t>KG</t>
  </si>
  <si>
    <t>HORTELÃ</t>
  </si>
  <si>
    <t>CARNE MOIDA</t>
  </si>
  <si>
    <t>SACOLA PLASTICA</t>
  </si>
  <si>
    <t>SACOLA PAPEL</t>
  </si>
  <si>
    <t>PIMENTA SIRIA</t>
  </si>
  <si>
    <t>SACO A VACUO</t>
  </si>
  <si>
    <t>RL</t>
  </si>
  <si>
    <t>QUEIJO MINAS</t>
  </si>
  <si>
    <t>QUEIJO MUSSARELA</t>
  </si>
  <si>
    <t>OLEO SOJA</t>
  </si>
  <si>
    <t>MOLHO INGLES</t>
  </si>
  <si>
    <t>MOLHO SHOYO</t>
  </si>
  <si>
    <t>AZEITE DOCE</t>
  </si>
  <si>
    <t>LIMAO</t>
  </si>
  <si>
    <t>BATATA</t>
  </si>
  <si>
    <t>GENGIBRE</t>
  </si>
  <si>
    <t>CEBOLINHA</t>
  </si>
  <si>
    <t>SALSA</t>
  </si>
  <si>
    <t>ALHO</t>
  </si>
  <si>
    <t>ABOBORA</t>
  </si>
  <si>
    <t>NOZES</t>
  </si>
  <si>
    <t>CASTANHA DE CAJU</t>
  </si>
  <si>
    <t>CASTANHA DO PARA</t>
  </si>
  <si>
    <t>PROTEINA DE SOJA</t>
  </si>
  <si>
    <t>FARINHA DE ROSCA</t>
  </si>
  <si>
    <t>MANJERICÃO</t>
  </si>
  <si>
    <t>ETIQUETA 6093</t>
  </si>
  <si>
    <t>ETIQUETA 6081</t>
  </si>
  <si>
    <t>COENTRO</t>
  </si>
  <si>
    <t>QUEIJO MUSSARELA ZERO LACTOSE</t>
  </si>
  <si>
    <t>FARINHA DE TRIGO</t>
  </si>
  <si>
    <t>FUBA</t>
  </si>
  <si>
    <t>AÇUCAR DEMERARA</t>
  </si>
  <si>
    <t xml:space="preserve">FERMENTO </t>
  </si>
  <si>
    <t>TOMATE</t>
  </si>
  <si>
    <t>QUEIJO MEIA CURA</t>
  </si>
  <si>
    <t>PIMENTA DO REINO</t>
  </si>
  <si>
    <t>CREME DE LEITE</t>
  </si>
  <si>
    <t>SAL</t>
  </si>
  <si>
    <t>SACO A VACUO 28X35CM PEKRA COM.</t>
  </si>
  <si>
    <t>SACO DE PAPEL 29,5X23,5 TAM. M</t>
  </si>
  <si>
    <t>OVOS</t>
  </si>
  <si>
    <t>pc</t>
  </si>
  <si>
    <t>FARINHA DE ARROZ</t>
  </si>
  <si>
    <t>GRAO DE BICO</t>
  </si>
  <si>
    <t xml:space="preserve">QUEIJO MUSSARELA </t>
  </si>
  <si>
    <t>SACO A VACUO 28X35CM KP COM.</t>
  </si>
  <si>
    <t>TAHINE</t>
  </si>
  <si>
    <t>PIMENTA JAMAICA</t>
  </si>
  <si>
    <t>BICARBONATO DE SODIO</t>
  </si>
  <si>
    <t>GERGELIM</t>
  </si>
  <si>
    <t>kg</t>
  </si>
  <si>
    <t>SACO A VACUO 28X35CM CAPAS ELITE</t>
  </si>
  <si>
    <t>PREÇO COMBUSTIVEL</t>
  </si>
  <si>
    <t>Soma do periodo filtrado</t>
  </si>
  <si>
    <t>QUANTIDADE</t>
  </si>
  <si>
    <t>Eduardo Pelosi</t>
  </si>
  <si>
    <t xml:space="preserve">Caixa Economica </t>
  </si>
  <si>
    <t>55(71) 8787-8820</t>
  </si>
  <si>
    <t>Rose</t>
  </si>
  <si>
    <t xml:space="preserve">Sandra </t>
  </si>
  <si>
    <t>55(71) 9986-6357</t>
  </si>
  <si>
    <t>Amiga de Andreia</t>
  </si>
  <si>
    <t>Silvania</t>
  </si>
  <si>
    <t>Cidinho</t>
  </si>
  <si>
    <t>Vanessa</t>
  </si>
  <si>
    <t>55(71) 9192-0336</t>
  </si>
  <si>
    <t>Amiga de Debora</t>
  </si>
  <si>
    <t>FALAFEL AYR FRYER</t>
  </si>
  <si>
    <t>ESFIHA QUEIJO AYR FRYER</t>
  </si>
  <si>
    <t>ESFIHA CARNE AYR FRYER</t>
  </si>
  <si>
    <t>ESFIHA FRANGO AYR FRYER</t>
  </si>
  <si>
    <t>ABOBORA C/QUEIJO AYR FRYER</t>
  </si>
  <si>
    <t>ABOBORA C/P.S. AYR FRYER</t>
  </si>
  <si>
    <t>BATATA C/P.S AYR FRYER</t>
  </si>
  <si>
    <t>BATATA C/QUEIJO AYR FRYER</t>
  </si>
  <si>
    <t>Cliente Evento Moema</t>
  </si>
  <si>
    <t>COCKTAIL CARNE E QUEIJO</t>
  </si>
  <si>
    <t>Teresa Valente</t>
  </si>
  <si>
    <t>55(71) 8793-0537</t>
  </si>
  <si>
    <t>Vizinha Léo</t>
  </si>
  <si>
    <t>Maria Guimarães</t>
  </si>
  <si>
    <t>Amiga de Eliza</t>
  </si>
  <si>
    <t xml:space="preserve">Acirema </t>
  </si>
  <si>
    <t>Mister Cat</t>
  </si>
  <si>
    <t xml:space="preserve">Ana Paula </t>
  </si>
  <si>
    <t>55(71) 9613-8007</t>
  </si>
  <si>
    <t>Expor Mulher</t>
  </si>
  <si>
    <t>Vera</t>
  </si>
  <si>
    <t>Aniga de Mainha Sesi</t>
  </si>
  <si>
    <t>55(71) 9994-5052</t>
  </si>
  <si>
    <t>ANIVERSARIO</t>
  </si>
  <si>
    <t>Nidia</t>
  </si>
  <si>
    <t>55(71) 9197-7495</t>
  </si>
  <si>
    <t>Mailin</t>
  </si>
  <si>
    <t>55(71) 9979-0198</t>
  </si>
  <si>
    <t>Erlon</t>
  </si>
  <si>
    <t>55(71) 9943-6437</t>
  </si>
  <si>
    <t>Mec-ved</t>
  </si>
  <si>
    <t xml:space="preserve">SACO A VACUO 28X35CM KP COMERCIO </t>
  </si>
  <si>
    <t>OBSERVAÇÕES</t>
  </si>
  <si>
    <t>KAFTA</t>
  </si>
  <si>
    <t>CARNE MOIDA COXÃO MOLE</t>
  </si>
  <si>
    <t>LIMAO SICILIANO</t>
  </si>
  <si>
    <t>AMEIXA SEM CAROÇO</t>
  </si>
  <si>
    <t>PIMENTA CAIENA</t>
  </si>
  <si>
    <t>COMINHO</t>
  </si>
  <si>
    <t>PAPRICA DOCE DEFUMADA</t>
  </si>
  <si>
    <t>MOSTARDA</t>
  </si>
  <si>
    <t>PIMENTA DO REINO PRETA</t>
  </si>
  <si>
    <t>TOMILHO</t>
  </si>
  <si>
    <t>Simone Barbosa</t>
  </si>
  <si>
    <t>DAMASCO</t>
  </si>
  <si>
    <t>Zilca</t>
  </si>
  <si>
    <t>Claudia comadre</t>
  </si>
  <si>
    <t>Carol</t>
  </si>
  <si>
    <t>esposa de Diego</t>
  </si>
  <si>
    <t>PEITO DE FRANGO</t>
  </si>
  <si>
    <t>AMENDOIN</t>
  </si>
  <si>
    <t>Judi Correia Viana</t>
  </si>
  <si>
    <t>Catavento Vizinha</t>
  </si>
  <si>
    <t>55(71) 99241-2072</t>
  </si>
  <si>
    <t>Tarsila</t>
  </si>
  <si>
    <t>ENCONTRO DAS AGUAS</t>
  </si>
  <si>
    <t>CAIXA DA AGUA</t>
  </si>
  <si>
    <t>55 (71) 99136-4959</t>
  </si>
  <si>
    <t>55 (71) 99165-2550</t>
  </si>
  <si>
    <t>Laiza</t>
  </si>
  <si>
    <t>Rogêrio Kapitanovas</t>
  </si>
  <si>
    <t>55(71) 8898-1969</t>
  </si>
  <si>
    <t>Léo Ford</t>
  </si>
  <si>
    <t xml:space="preserve">Marcos </t>
  </si>
  <si>
    <t>55 (71) 9222-5550</t>
  </si>
  <si>
    <t>Sergio DVD Planet</t>
  </si>
  <si>
    <t>Eduardo Rosario</t>
  </si>
  <si>
    <t>55(71) 8119-4120</t>
  </si>
  <si>
    <t>Cristian</t>
  </si>
  <si>
    <t>Pablo amigo de Ford</t>
  </si>
  <si>
    <t>Amiga de Say da Hammer</t>
  </si>
  <si>
    <t>Marcos Oxe</t>
  </si>
  <si>
    <t>Oxe Amigo de Sergio DVd</t>
  </si>
  <si>
    <t xml:space="preserve">SACO DE PAPEL 18 X 11 X 26 M </t>
  </si>
  <si>
    <t xml:space="preserve">CARNE MOIDA </t>
  </si>
  <si>
    <t>Não gostade sal</t>
  </si>
  <si>
    <t>Gosta de Pimenta</t>
  </si>
  <si>
    <t xml:space="preserve">Sem pimenta </t>
  </si>
  <si>
    <t>Bianca</t>
  </si>
  <si>
    <t>Pesquisa KIKI</t>
  </si>
  <si>
    <t>ULTIMA MENSAGEM</t>
  </si>
  <si>
    <t>55(71) 8871-2601</t>
  </si>
  <si>
    <t>Isabela</t>
  </si>
  <si>
    <t>Salão Katia</t>
  </si>
  <si>
    <t>Isa</t>
  </si>
  <si>
    <t>Jaqueline</t>
  </si>
  <si>
    <t>55 (71) 8623-5524</t>
  </si>
  <si>
    <t>Jackeline</t>
  </si>
  <si>
    <t>Say</t>
  </si>
  <si>
    <t>Marcos</t>
  </si>
  <si>
    <t>55(71) 8817-9370</t>
  </si>
  <si>
    <t>BATATA C/CARNE</t>
  </si>
  <si>
    <t>Mauricio Milesima</t>
  </si>
  <si>
    <t>Total</t>
  </si>
  <si>
    <t>Mes</t>
  </si>
  <si>
    <t>Vendas</t>
  </si>
  <si>
    <t>Media</t>
  </si>
  <si>
    <t>-3 sigma</t>
  </si>
  <si>
    <t>+3 sigma</t>
  </si>
  <si>
    <t>Hoje</t>
  </si>
  <si>
    <t>Meses</t>
  </si>
  <si>
    <t>Inicio</t>
  </si>
  <si>
    <t>Produto</t>
  </si>
  <si>
    <t>Ordem</t>
  </si>
  <si>
    <t>meses</t>
  </si>
  <si>
    <t>Últimos</t>
  </si>
  <si>
    <t>Pareto de vendas por produto</t>
  </si>
  <si>
    <t>Slide</t>
  </si>
  <si>
    <t>Vendas em 12 meses</t>
  </si>
  <si>
    <t>Total Geral</t>
  </si>
  <si>
    <t>55(71) 8859-5198</t>
  </si>
  <si>
    <t xml:space="preserve">AÇUCAR </t>
  </si>
  <si>
    <t>QUEIJO MEIO CURA</t>
  </si>
  <si>
    <t xml:space="preserve">sandra </t>
  </si>
  <si>
    <t xml:space="preserve">SACO A VACUO 30 X 35 CM </t>
  </si>
  <si>
    <t xml:space="preserve">Eliana </t>
  </si>
  <si>
    <t>Camila</t>
  </si>
  <si>
    <t>55 (71) 9288-5783</t>
  </si>
  <si>
    <t>DIA</t>
  </si>
  <si>
    <t>Soma de VALOR</t>
  </si>
  <si>
    <t xml:space="preserve"> </t>
  </si>
  <si>
    <t>CARIMBOS</t>
  </si>
  <si>
    <t>Latitude</t>
  </si>
  <si>
    <t>Longitude</t>
  </si>
  <si>
    <t>Anamaria Garcia de Souza</t>
  </si>
  <si>
    <t>Pituba</t>
  </si>
  <si>
    <t>55(71) 9724-1948</t>
  </si>
  <si>
    <t>,</t>
  </si>
  <si>
    <t>55(21) 8999-9709</t>
  </si>
  <si>
    <t>55 (45) 9131-5301</t>
  </si>
  <si>
    <t>55(71) 9388-4241</t>
  </si>
  <si>
    <t>ENTREGAR</t>
  </si>
  <si>
    <t>Jamile Leite</t>
  </si>
  <si>
    <t>55(71) 9144-7158</t>
  </si>
  <si>
    <t>LIMÃO</t>
  </si>
  <si>
    <t>ESFIHA FECHADA CARNE</t>
  </si>
  <si>
    <t>Lyege Bastos</t>
  </si>
  <si>
    <t>55(71) 9977-6020</t>
  </si>
  <si>
    <t>Vizinha de Léo</t>
  </si>
  <si>
    <t>f</t>
  </si>
  <si>
    <t>Camila Rebouças</t>
  </si>
  <si>
    <t>55 (71)8132-5220</t>
  </si>
  <si>
    <t>Nora de Vera</t>
  </si>
  <si>
    <t>PASTA DE AMENDOIM</t>
  </si>
  <si>
    <t>Tácia Alves</t>
  </si>
  <si>
    <t>55 (71)9159-0506</t>
  </si>
  <si>
    <t>ok ok falta 2 brindes</t>
  </si>
  <si>
    <t>OK falta 2 brindes</t>
  </si>
  <si>
    <t>Bia</t>
  </si>
  <si>
    <t xml:space="preserve"> - obrigado por ter participado ! ! ! - </t>
  </si>
  <si>
    <t>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</t>
  </si>
  <si>
    <t>Olá *Claudia*,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Imbui especialmente para *_você_* !</t>
  </si>
  <si>
    <t>Olá *Vani*,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</si>
  <si>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*Eliza*,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Ladera Dos Gales especialmente para *_você_* !</t>
  </si>
  <si>
    <t>Olá *Tácia*,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</si>
  <si>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*Zilca*,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</si>
  <si>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*Camila*,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Caminho Das Arvores especialmente para *_você_* !</t>
  </si>
  <si>
    <t>Olá *Lyege*,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Centro especialmente para *_você_* !</t>
  </si>
  <si>
    <t>Olá *Debora*,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Pituba especialmente para *_você_* !</t>
  </si>
  <si>
    <t>Olá *Eugenio*,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Itapua especialmente para *_você_* !</t>
  </si>
  <si>
    <t>Olá *Vanize*,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Paralela especialmente para *_você_* !</t>
  </si>
  <si>
    <t>Olá *Anamaria*,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Buraquinho especialmente para *_você_* !</t>
  </si>
  <si>
    <t>Olá *Kaliane*,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Brotas especialmente para *_você_* !</t>
  </si>
  <si>
    <t>Olá *Tarsila*,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Ipitanga especialmente para *_você_* !</t>
  </si>
  <si>
    <t>Olá *Edy*,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Brotas especialmente para *_você_* !</t>
  </si>
  <si>
    <t>Olá *Luciane*,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</si>
  <si>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*Tio*,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Uruguai especialmente para *_você_* !</t>
  </si>
  <si>
    <t>Olá *Jamile*,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</si>
  <si>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*Bia*,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Caji especialmente para *_você_* !</t>
  </si>
  <si>
    <t>Olá *José*,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Av. Santos Dumont especialmente para *_você_* !</t>
  </si>
  <si>
    <t>Olá *Cleber*,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Itapua especialmente para *_você_* !</t>
  </si>
  <si>
    <t>Olá *Marcia*,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</si>
  <si>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*Elvia*,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</si>
  <si>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*Sandra*,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Paralela especialmente para *_você_* !</t>
  </si>
  <si>
    <t>Olá *Andreia*,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Pitangueiras especialmente para *_você_* !</t>
  </si>
  <si>
    <t>Olá *Flavinha*,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Itapua especialmente para *_você_* !</t>
  </si>
  <si>
    <t>Olá *Marquinhos*,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Ipitanga especialmente para *_você_* !</t>
  </si>
  <si>
    <t>Olá *Vania*,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</si>
  <si>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*Pablo*,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</si>
  <si>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*Anamaria*,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Pituba especialmente para *_você_* !</t>
  </si>
  <si>
    <t>Olá *Yasmim*,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</si>
  <si>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*Vanessa*,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Pituba especialmente para *_você_* !</t>
  </si>
  <si>
    <t>Olá *Maíra*,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Caixa Da Agua especialmente para *_você_* !</t>
  </si>
  <si>
    <t>Olá *Flavia*,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Pitangueiras especialmente para *_você_* !</t>
  </si>
  <si>
    <t>Olá *Guedes*,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</si>
  <si>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*Livia*,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Caji especialmente para *_você_* !</t>
  </si>
  <si>
    <t>Olá *Joao*,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Pituba especialmente para *_você_* !</t>
  </si>
  <si>
    <t>Olá *Camila*,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</si>
  <si>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*Eliana*,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</si>
  <si>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*Cecilia*,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Imbui especialmente para *_você_* !</t>
  </si>
  <si>
    <t>Olá *Osvaldo*,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Apipema especialmente para *_você_* !</t>
  </si>
  <si>
    <t>Olá *Gil*,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Pitangueiras especialmente para *_você_* !</t>
  </si>
  <si>
    <t>Olá *Rogêrio*,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</si>
  <si>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*Mauricio*,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Caji especialmente para *_você_* !</t>
  </si>
  <si>
    <t>Olá *Jackie*,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Ipitanga especialmente para *_você_* !</t>
  </si>
  <si>
    <t>Olá *Olivia*,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Ipitanga especialmente para *_você_* !</t>
  </si>
  <si>
    <t>Olá *Dinha*,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Pitangueiras especialmente para *_você_* !</t>
  </si>
  <si>
    <t>Olá *Cristina*,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Buraquinho especialmente para *_você_* !</t>
  </si>
  <si>
    <t>Olá *Cristina*,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Placafor especialmente para *_você_* !</t>
  </si>
  <si>
    <t>Olá *Claudia*,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</si>
  <si>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*Isa*,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</si>
  <si>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*Marcelo*,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</si>
  <si>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*Erlon*,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Caji especialmente para *_você_* !</t>
  </si>
  <si>
    <t>Olá *Carla*,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</si>
  <si>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*Rod*,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Av. Santos Dumont especialmente para *_você_* !</t>
  </si>
  <si>
    <t>Olá *Judi*,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Brotas especialmente para *_você_* !</t>
  </si>
  <si>
    <t>Olá *Jupira*,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Ipitanga especialmente para *_você_* !</t>
  </si>
  <si>
    <t>Olá *Luciane*,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Centro especialmente para *_você_* !</t>
  </si>
  <si>
    <t>Olá *Gabriela*,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</si>
  <si>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*Rodrigo*,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Ipitanga especialmente para *_você_* !</t>
  </si>
  <si>
    <t>Olá *Rita*,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Buraquinho especialmente para *_você_* !</t>
  </si>
  <si>
    <t>Olá *Ana*,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Ladera Dos Gales especialmente para *_você_* !</t>
  </si>
  <si>
    <t>Olá *Francislei*,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Caji especialmente para *_você_* !</t>
  </si>
  <si>
    <t>Olá *Tânia*,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</si>
  <si>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*Tati*,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Itapua especialmente para *_você_* !</t>
  </si>
  <si>
    <t>Olá *Erivete*,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</si>
  <si>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*Andre*,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Paralela especialmente para *_você_* !</t>
  </si>
  <si>
    <t>Olá *Marcinha*,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Boca Do Rio especialmente para *_você_* !</t>
  </si>
  <si>
    <t>Olá *Soraia*,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</si>
  <si>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*Mailin*,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Pituba especialmente para *_você_* !</t>
  </si>
  <si>
    <t>Olá *Lorena*,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Piata especialmente para *_você_* !</t>
  </si>
  <si>
    <t>Olá *Luisa*,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</si>
  <si>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*Nidia*,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Ipitanga especialmente para *_você_* !</t>
  </si>
  <si>
    <t>Olá *Marcele*,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Encontro Das Aguas especialmente para *_você_* !</t>
  </si>
  <si>
    <t>Olá *Teresa*,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</si>
  <si>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*Fabiana*,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</si>
  <si>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*Cleide*,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Imbui especialmente para *_você_* !</t>
  </si>
  <si>
    <t>Olá *Say*,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</si>
  <si>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*Cidinho*,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</si>
  <si>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*Laiza*,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Caji especialmente para *_você_* !</t>
  </si>
  <si>
    <t>Olá *Ayna*,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</si>
  <si>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*Gisa*,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</si>
  <si>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*André*,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</si>
  <si>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*Vinicius*,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Fim De Linha Lauro especialmente para *_você_* !</t>
  </si>
  <si>
    <t>Olá *Aninha*,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Costa Azul especialmente para *_você_* !</t>
  </si>
  <si>
    <t>Olá *Gi*,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Buraquinho especialmente para *_você_* !</t>
  </si>
  <si>
    <t>Olá *Alberto*,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Caminho Das Arvores especialmente para *_você_* !</t>
  </si>
  <si>
    <t>Olá *Felipe*,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Costa Azul especialmente para *_você_* !</t>
  </si>
  <si>
    <t>Olá *Ricardo*,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Itapua especialmente para *_você_* !</t>
  </si>
  <si>
    <t>Olá *Gabi*,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Abrantes especialmente para *_você_* !</t>
  </si>
  <si>
    <t>Olá *Ana*,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Piata especialmente para *_você_* !</t>
  </si>
  <si>
    <t>Olá *Renildes*,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</si>
  <si>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*Samille*,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Itapua especialmente para *_você_* !</t>
  </si>
  <si>
    <t>Olá *Lito*,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Itapua especialmente para *_você_* !</t>
  </si>
  <si>
    <t>Olá *Rosana*,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Buraquinho especialmente para *_você_* !</t>
  </si>
  <si>
    <t>Olá *Cleiton*,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Caji especialmente para *_você_* !</t>
  </si>
  <si>
    <t>Olá *Siomara*,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</si>
  <si>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*Helenice*,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Buraquinho especialmente para *_você_* !</t>
  </si>
  <si>
    <t>Olá *Jarayrama*,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Buraquinho especialmente para *_você_* !</t>
  </si>
  <si>
    <t>Olá *Marcelo*,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Centro especialmente para *_você_* !</t>
  </si>
  <si>
    <t>Olá *Heliana*,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Sussuarana especialmente para *_você_* !</t>
  </si>
  <si>
    <t>Olá *Aninha*,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Imbui especialmente para *_você_* !</t>
  </si>
  <si>
    <t>Olá *Ana*,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Costa Azul especialmente para *_você_* !</t>
  </si>
  <si>
    <t>Olá *Lorena*,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</si>
  <si>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*Joazinho*,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Buraquinho especialmente para *_você_* !</t>
  </si>
  <si>
    <t>Olá *Beatriz*,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Fim De Linha Lauro especialmente para *_você_* !</t>
  </si>
  <si>
    <t>Olá *Iris*,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</si>
  <si>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*Carol*,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Itapua especialmente para *_você_* !</t>
  </si>
  <si>
    <t>Olá *Ana*,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Unime especialmente para *_você_* !</t>
  </si>
  <si>
    <t>Olá *Daniela*,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Caminho Das Arvores especialmente para *_você_* !</t>
  </si>
  <si>
    <t>Olá *Ilma*,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Ipitanga especialmente para *_você_* !</t>
  </si>
  <si>
    <t>Olá *Moises*,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Jardim De Ala especialmente para *_você_* !</t>
  </si>
  <si>
    <t>Olá *Izabel*,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Itapua especialmente para *_você_* !</t>
  </si>
  <si>
    <t>Olá *Ana*,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Stella Maris especialmente para *_você_* !</t>
  </si>
  <si>
    <t>Olá *Eduardo*,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</si>
  <si>
    <t>Olá *Raimunda*, estou passando por aqui para te contar uma novidade:
As *Esfihas Fechadas de Carne* ( _Fatayer_ ), agora fazem parte do cardápio ! A paixão pela culinária do Oriente Médio e os pedidos de meus clientes me inspiraram a criar esse novo tesouro gastronômico, entregue diretamente a você.
Como todos os meus produtos, as Fatayers são feitas à mão 🙌🙌🙌, recheadas com todo o meu amor e dedicação ❤❤❤, congeladas e embaladas a vácuo, prontinhas para preparar.
Uso apenas os ingredientes mais frescos e temperos autênticos para criar um recheio de carne suculento e cheio de sabor. É como um abraço em forma de comida.
E lembra, entrego *_grátis_* 🚗💰🚗💰 ai em Vilas Do Atlantico especialmente para *_você_*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</si>
</sst>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d/mmm/yy;@"/>
    <numFmt numFmtId="165" formatCode="[$R$-416]\ #,##0.00"/>
    <numFmt numFmtId="166" formatCode="[$-416]mmm/yy;@"/>
  </numFmts>
  <fonts count="16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0212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165" fontId="1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vertical="center" wrapText="1"/>
    </xf>
    <xf numFmtId="165" fontId="1" fillId="0" borderId="0" xfId="0" applyNumberFormat="1" applyFont="1" applyAlignment="1">
      <alignment horizontal="center" vertical="center"/>
    </xf>
    <xf numFmtId="0" fontId="0" fillId="0" borderId="0" xfId="0" pivotButton="1"/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0" fontId="5" fillId="0" borderId="0" xfId="0" applyFont="1" applyAlignment="1">
      <alignment vertical="top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0" fontId="1" fillId="0" borderId="0" xfId="0" quotePrefix="1" applyFont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16" fontId="5" fillId="0" borderId="0" xfId="0" applyNumberFormat="1" applyFont="1" applyAlignment="1">
      <alignment vertical="top" wrapText="1"/>
    </xf>
    <xf numFmtId="16" fontId="5" fillId="0" borderId="0" xfId="0" applyNumberFormat="1" applyFont="1" applyAlignment="1">
      <alignment vertical="center"/>
    </xf>
    <xf numFmtId="16" fontId="5" fillId="0" borderId="0" xfId="0" applyNumberFormat="1" applyFont="1" applyAlignment="1">
      <alignment vertical="top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top"/>
    </xf>
    <xf numFmtId="0" fontId="9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top" wrapText="1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65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164" fontId="10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164" fontId="10" fillId="0" borderId="0" xfId="0" applyNumberFormat="1" applyFont="1" applyAlignment="1">
      <alignment horizontal="center" vertical="top" wrapText="1"/>
    </xf>
    <xf numFmtId="0" fontId="1" fillId="0" borderId="0" xfId="0" quotePrefix="1" applyFont="1" applyAlignment="1">
      <alignment horizontal="left" vertical="top" wrapText="1"/>
    </xf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 applyAlignment="1">
      <alignment horizontal="left"/>
    </xf>
    <xf numFmtId="164" fontId="0" fillId="0" borderId="1" xfId="0" applyNumberFormat="1" applyBorder="1"/>
    <xf numFmtId="0" fontId="0" fillId="0" borderId="0" xfId="0" quotePrefix="1" applyAlignment="1">
      <alignment vertical="top" wrapText="1"/>
    </xf>
    <xf numFmtId="0" fontId="13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11" fillId="3" borderId="0" xfId="0" applyFont="1" applyFill="1"/>
    <xf numFmtId="14" fontId="0" fillId="0" borderId="0" xfId="0" applyNumberFormat="1"/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0" fillId="0" borderId="2" xfId="0" applyBorder="1" applyAlignment="1">
      <alignment horizontal="right" wrapText="1"/>
    </xf>
    <xf numFmtId="16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65" fontId="14" fillId="0" borderId="0" xfId="0" applyNumberFormat="1" applyFont="1" applyAlignment="1">
      <alignment vertical="center"/>
    </xf>
    <xf numFmtId="0" fontId="14" fillId="0" borderId="0" xfId="0" applyFont="1" applyAlignment="1">
      <alignment vertical="top"/>
    </xf>
    <xf numFmtId="164" fontId="14" fillId="0" borderId="0" xfId="0" applyNumberFormat="1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164" fontId="14" fillId="0" borderId="0" xfId="0" applyNumberFormat="1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top"/>
    </xf>
    <xf numFmtId="164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164" fontId="15" fillId="0" borderId="0" xfId="0" applyNumberFormat="1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" fillId="0" borderId="0" xfId="0" quotePrefix="1" applyFont="1" applyAlignment="1">
      <alignment horizontal="left" vertical="center"/>
    </xf>
    <xf numFmtId="0" fontId="12" fillId="3" borderId="0" xfId="0" quotePrefix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</cellXfs>
  <cellStyles count="1">
    <cellStyle name="Normal" xfId="0" builtinId="0"/>
  </cellStyles>
  <dxfs count="62">
    <dxf>
      <numFmt numFmtId="165" formatCode="[$R$-416]\ #,##0.00"/>
    </dxf>
    <dxf>
      <numFmt numFmtId="165" formatCode="[$R$-416]\ #,##0.00"/>
    </dxf>
    <dxf>
      <numFmt numFmtId="165" formatCode="[$R$-416]\ #,##0.00"/>
    </dxf>
    <dxf>
      <numFmt numFmtId="165" formatCode="[$R$-416]\ #,##0.00"/>
    </dxf>
    <dxf>
      <numFmt numFmtId="166" formatCode="[$-416]m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16]dd/mmm/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[$R$-416]\ 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16]dd/mmm/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16]dd/mmm/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16]dd/mmm/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[$R$-416]\ 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16]dd/mmm/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16]dd/mmm/yy;@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16]dd/mmm/yy;@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16]dd/mmm/yy;@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haredStrings" Target="sharedStrings.xml"/><Relationship Id="rId34" Type="http://schemas.openxmlformats.org/officeDocument/2006/relationships/customXml" Target="../customXml/item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styles" Target="styles.xml"/><Relationship Id="rId29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31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DashData!$B$1</c:f>
              <c:strCache>
                <c:ptCount val="1"/>
                <c:pt idx="0">
                  <c:v>Vendas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2225" cap="rnd">
                <a:solidFill>
                  <a:schemeClr val="accent4">
                    <a:lumMod val="75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DashData!$A$2:$A$13</c:f>
              <c:numCache>
                <c:formatCode>[$-416]mmm/yy;@</c:formatCode>
                <c:ptCount val="12"/>
                <c:pt idx="0">
                  <c:v>44895</c:v>
                </c:pt>
                <c:pt idx="1">
                  <c:v>44926</c:v>
                </c:pt>
                <c:pt idx="2">
                  <c:v>44957</c:v>
                </c:pt>
                <c:pt idx="3">
                  <c:v>44985</c:v>
                </c:pt>
                <c:pt idx="4">
                  <c:v>45016</c:v>
                </c:pt>
                <c:pt idx="5">
                  <c:v>45046</c:v>
                </c:pt>
                <c:pt idx="6">
                  <c:v>45077</c:v>
                </c:pt>
                <c:pt idx="7">
                  <c:v>45107</c:v>
                </c:pt>
                <c:pt idx="8">
                  <c:v>45138</c:v>
                </c:pt>
                <c:pt idx="9">
                  <c:v>45169</c:v>
                </c:pt>
                <c:pt idx="10">
                  <c:v>45199</c:v>
                </c:pt>
                <c:pt idx="11">
                  <c:v>45229</c:v>
                </c:pt>
              </c:numCache>
            </c:numRef>
          </c:cat>
          <c:val>
            <c:numRef>
              <c:f>DashData!$B$2:$B$13</c:f>
              <c:numCache>
                <c:formatCode>[$R$-416]\ #,##0.00</c:formatCode>
                <c:ptCount val="12"/>
                <c:pt idx="0">
                  <c:v>1177.6500000000001</c:v>
                </c:pt>
                <c:pt idx="1">
                  <c:v>1216.6500000000001</c:v>
                </c:pt>
                <c:pt idx="2">
                  <c:v>1302.7099999999996</c:v>
                </c:pt>
                <c:pt idx="3">
                  <c:v>789.2</c:v>
                </c:pt>
                <c:pt idx="4">
                  <c:v>1236.5</c:v>
                </c:pt>
                <c:pt idx="5">
                  <c:v>446.99</c:v>
                </c:pt>
                <c:pt idx="6">
                  <c:v>1296.6600000000001</c:v>
                </c:pt>
                <c:pt idx="7">
                  <c:v>371.5</c:v>
                </c:pt>
                <c:pt idx="8">
                  <c:v>1601.8</c:v>
                </c:pt>
                <c:pt idx="9">
                  <c:v>853.1</c:v>
                </c:pt>
                <c:pt idx="10">
                  <c:v>834.69999999999993</c:v>
                </c:pt>
                <c:pt idx="11">
                  <c:v>1474.3800000000003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1-46D6-9B8B-268DBB8C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00386120"/>
        <c:axId val="2100381856"/>
      </c:barChart>
      <c:lineChart>
        <c:grouping val="standard"/>
        <c:varyColors val="0"/>
        <c:ser>
          <c:idx val="1"/>
          <c:order val="1"/>
          <c:tx>
            <c:strRef>
              <c:f>DashData!$C$1</c:f>
              <c:strCache>
                <c:ptCount val="1"/>
                <c:pt idx="0">
                  <c:v>-3 sigma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DashData!$A$2:$A$13</c:f>
              <c:numCache>
                <c:formatCode>[$-416]mmm/yy;@</c:formatCode>
                <c:ptCount val="12"/>
                <c:pt idx="0">
                  <c:v>44895</c:v>
                </c:pt>
                <c:pt idx="1">
                  <c:v>44926</c:v>
                </c:pt>
                <c:pt idx="2">
                  <c:v>44957</c:v>
                </c:pt>
                <c:pt idx="3">
                  <c:v>44985</c:v>
                </c:pt>
                <c:pt idx="4">
                  <c:v>45016</c:v>
                </c:pt>
                <c:pt idx="5">
                  <c:v>45046</c:v>
                </c:pt>
                <c:pt idx="6">
                  <c:v>45077</c:v>
                </c:pt>
                <c:pt idx="7">
                  <c:v>45107</c:v>
                </c:pt>
                <c:pt idx="8">
                  <c:v>45138</c:v>
                </c:pt>
                <c:pt idx="9">
                  <c:v>45169</c:v>
                </c:pt>
                <c:pt idx="10">
                  <c:v>45199</c:v>
                </c:pt>
                <c:pt idx="11">
                  <c:v>45229</c:v>
                </c:pt>
              </c:numCache>
            </c:numRef>
          </c:cat>
          <c:val>
            <c:numRef>
              <c:f>DashData!$C$2:$C$13</c:f>
              <c:numCache>
                <c:formatCode>[$R$-416]\ #,##0.00</c:formatCode>
                <c:ptCount val="12"/>
                <c:pt idx="0">
                  <c:v>-67.407902259597222</c:v>
                </c:pt>
                <c:pt idx="1">
                  <c:v>-67.407902259597222</c:v>
                </c:pt>
                <c:pt idx="2">
                  <c:v>-67.407902259597222</c:v>
                </c:pt>
                <c:pt idx="3">
                  <c:v>-67.407902259597222</c:v>
                </c:pt>
                <c:pt idx="4">
                  <c:v>-67.407902259597222</c:v>
                </c:pt>
                <c:pt idx="5">
                  <c:v>-67.407902259597222</c:v>
                </c:pt>
                <c:pt idx="6">
                  <c:v>-67.407902259597222</c:v>
                </c:pt>
                <c:pt idx="7">
                  <c:v>-67.407902259597222</c:v>
                </c:pt>
                <c:pt idx="8">
                  <c:v>-67.407902259597222</c:v>
                </c:pt>
                <c:pt idx="9">
                  <c:v>-67.407902259597222</c:v>
                </c:pt>
                <c:pt idx="10">
                  <c:v>-67.407902259597222</c:v>
                </c:pt>
                <c:pt idx="11">
                  <c:v>-67.407902259597222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51-46D6-9B8B-268DBB8CB553}"/>
            </c:ext>
          </c:extLst>
        </c:ser>
        <c:ser>
          <c:idx val="2"/>
          <c:order val="2"/>
          <c:tx>
            <c:strRef>
              <c:f>DashData!$D$1</c:f>
              <c:strCache>
                <c:ptCount val="1"/>
                <c:pt idx="0">
                  <c:v>Media</c:v>
                </c:pt>
              </c:strCache>
            </c:strRef>
          </c:tx>
          <c:spPr>
            <a:ln w="12700" cap="rnd">
              <a:solidFill>
                <a:srgbClr val="FFFF00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DashData!$A$2:$A$13</c:f>
              <c:numCache>
                <c:formatCode>[$-416]mmm/yy;@</c:formatCode>
                <c:ptCount val="12"/>
                <c:pt idx="0">
                  <c:v>44895</c:v>
                </c:pt>
                <c:pt idx="1">
                  <c:v>44926</c:v>
                </c:pt>
                <c:pt idx="2">
                  <c:v>44957</c:v>
                </c:pt>
                <c:pt idx="3">
                  <c:v>44985</c:v>
                </c:pt>
                <c:pt idx="4">
                  <c:v>45016</c:v>
                </c:pt>
                <c:pt idx="5">
                  <c:v>45046</c:v>
                </c:pt>
                <c:pt idx="6">
                  <c:v>45077</c:v>
                </c:pt>
                <c:pt idx="7">
                  <c:v>45107</c:v>
                </c:pt>
                <c:pt idx="8">
                  <c:v>45138</c:v>
                </c:pt>
                <c:pt idx="9">
                  <c:v>45169</c:v>
                </c:pt>
                <c:pt idx="10">
                  <c:v>45199</c:v>
                </c:pt>
                <c:pt idx="11">
                  <c:v>45229</c:v>
                </c:pt>
              </c:numCache>
            </c:numRef>
          </c:cat>
          <c:val>
            <c:numRef>
              <c:f>DashData!$D$2:$D$13</c:f>
              <c:numCache>
                <c:formatCode>[$R$-416]\ #,##0.00</c:formatCode>
                <c:ptCount val="12"/>
                <c:pt idx="0">
                  <c:v>1050.1533333333334</c:v>
                </c:pt>
                <c:pt idx="1">
                  <c:v>1050.1533333333334</c:v>
                </c:pt>
                <c:pt idx="2">
                  <c:v>1050.1533333333334</c:v>
                </c:pt>
                <c:pt idx="3">
                  <c:v>1050.1533333333334</c:v>
                </c:pt>
                <c:pt idx="4">
                  <c:v>1050.1533333333334</c:v>
                </c:pt>
                <c:pt idx="5">
                  <c:v>1050.1533333333334</c:v>
                </c:pt>
                <c:pt idx="6">
                  <c:v>1050.1533333333334</c:v>
                </c:pt>
                <c:pt idx="7">
                  <c:v>1050.1533333333334</c:v>
                </c:pt>
                <c:pt idx="8">
                  <c:v>1050.1533333333334</c:v>
                </c:pt>
                <c:pt idx="9">
                  <c:v>1050.1533333333334</c:v>
                </c:pt>
                <c:pt idx="10">
                  <c:v>1050.1533333333334</c:v>
                </c:pt>
                <c:pt idx="11">
                  <c:v>1050.1533333333334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51-46D6-9B8B-268DBB8CB553}"/>
            </c:ext>
          </c:extLst>
        </c:ser>
        <c:ser>
          <c:idx val="3"/>
          <c:order val="3"/>
          <c:tx>
            <c:strRef>
              <c:f>DashData!$E$1</c:f>
              <c:strCache>
                <c:ptCount val="1"/>
                <c:pt idx="0">
                  <c:v>+3 sigma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DashData!$A$2:$A$13</c:f>
              <c:numCache>
                <c:formatCode>[$-416]mmm/yy;@</c:formatCode>
                <c:ptCount val="12"/>
                <c:pt idx="0">
                  <c:v>44895</c:v>
                </c:pt>
                <c:pt idx="1">
                  <c:v>44926</c:v>
                </c:pt>
                <c:pt idx="2">
                  <c:v>44957</c:v>
                </c:pt>
                <c:pt idx="3">
                  <c:v>44985</c:v>
                </c:pt>
                <c:pt idx="4">
                  <c:v>45016</c:v>
                </c:pt>
                <c:pt idx="5">
                  <c:v>45046</c:v>
                </c:pt>
                <c:pt idx="6">
                  <c:v>45077</c:v>
                </c:pt>
                <c:pt idx="7">
                  <c:v>45107</c:v>
                </c:pt>
                <c:pt idx="8">
                  <c:v>45138</c:v>
                </c:pt>
                <c:pt idx="9">
                  <c:v>45169</c:v>
                </c:pt>
                <c:pt idx="10">
                  <c:v>45199</c:v>
                </c:pt>
                <c:pt idx="11">
                  <c:v>45229</c:v>
                </c:pt>
              </c:numCache>
            </c:numRef>
          </c:cat>
          <c:val>
            <c:numRef>
              <c:f>DashData!$E$2:$E$13</c:f>
              <c:numCache>
                <c:formatCode>[$R$-416]\ #,##0.00</c:formatCode>
                <c:ptCount val="12"/>
                <c:pt idx="0">
                  <c:v>2167.7145689262643</c:v>
                </c:pt>
                <c:pt idx="1">
                  <c:v>2167.7145689262643</c:v>
                </c:pt>
                <c:pt idx="2">
                  <c:v>2167.7145689262643</c:v>
                </c:pt>
                <c:pt idx="3">
                  <c:v>2167.7145689262643</c:v>
                </c:pt>
                <c:pt idx="4">
                  <c:v>2167.7145689262643</c:v>
                </c:pt>
                <c:pt idx="5">
                  <c:v>2167.7145689262643</c:v>
                </c:pt>
                <c:pt idx="6">
                  <c:v>2167.7145689262643</c:v>
                </c:pt>
                <c:pt idx="7">
                  <c:v>2167.7145689262643</c:v>
                </c:pt>
                <c:pt idx="8">
                  <c:v>2167.7145689262643</c:v>
                </c:pt>
                <c:pt idx="9">
                  <c:v>2167.7145689262643</c:v>
                </c:pt>
                <c:pt idx="10">
                  <c:v>2167.7145689262643</c:v>
                </c:pt>
                <c:pt idx="11">
                  <c:v>2167.7145689262643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51-46D6-9B8B-268DBB8C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386120"/>
        <c:axId val="2100381856"/>
      </c:lineChart>
      <c:catAx>
        <c:axId val="2100386120"/>
        <c:scaling>
          <c:orientation val="minMax"/>
        </c:scaling>
        <c:delete val="0"/>
        <c:axPos val="b"/>
        <c:numFmt formatCode="[$-416]mmm/yy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0381856"/>
        <c:crosses val="autoZero"/>
        <c:auto val="0"/>
        <c:lblAlgn val="ctr"/>
        <c:lblOffset val="100"/>
        <c:noMultiLvlLbl val="0"/>
      </c:catAx>
      <c:valAx>
        <c:axId val="21003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R$-416]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0386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solidFill>
        <a:schemeClr val="tx1">
          <a:lumMod val="95000"/>
          <a:lumOff val="5000"/>
        </a:schemeClr>
      </a:solidFill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Controle de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7113255250439273E-2"/>
          <c:y val="0.12942277071644412"/>
          <c:w val="0.95288671506590927"/>
          <c:h val="0.73998647896285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'CONTROLE ESTOQUE'!$C$1</c:f>
              <c:strCache>
                <c:ptCount val="1"/>
                <c:pt idx="0">
                  <c:v>Saida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'CONTROLE ESTOQUE'!$A$2:$A$149</c:f>
              <c:numCache>
                <c:formatCode>[$-416]dd/mmm/yy;@</c:formatCode>
                <c:ptCount val="31"/>
                <c:pt idx="0">
                  <c:v>45019</c:v>
                </c:pt>
                <c:pt idx="1">
                  <c:v>45026</c:v>
                </c:pt>
                <c:pt idx="2">
                  <c:v>45033</c:v>
                </c:pt>
                <c:pt idx="3">
                  <c:v>45040</c:v>
                </c:pt>
                <c:pt idx="4">
                  <c:v>45047</c:v>
                </c:pt>
                <c:pt idx="5">
                  <c:v>45054</c:v>
                </c:pt>
                <c:pt idx="6">
                  <c:v>45061</c:v>
                </c:pt>
                <c:pt idx="7">
                  <c:v>45068</c:v>
                </c:pt>
                <c:pt idx="8">
                  <c:v>45075</c:v>
                </c:pt>
                <c:pt idx="9">
                  <c:v>45082</c:v>
                </c:pt>
                <c:pt idx="10">
                  <c:v>45089</c:v>
                </c:pt>
                <c:pt idx="11">
                  <c:v>45096</c:v>
                </c:pt>
                <c:pt idx="12">
                  <c:v>45103</c:v>
                </c:pt>
                <c:pt idx="13">
                  <c:v>45110</c:v>
                </c:pt>
                <c:pt idx="14">
                  <c:v>45117</c:v>
                </c:pt>
                <c:pt idx="15">
                  <c:v>45124</c:v>
                </c:pt>
                <c:pt idx="16">
                  <c:v>45131</c:v>
                </c:pt>
                <c:pt idx="17">
                  <c:v>45138</c:v>
                </c:pt>
                <c:pt idx="18">
                  <c:v>45145</c:v>
                </c:pt>
                <c:pt idx="19">
                  <c:v>45152</c:v>
                </c:pt>
                <c:pt idx="20">
                  <c:v>45159</c:v>
                </c:pt>
                <c:pt idx="21">
                  <c:v>45166</c:v>
                </c:pt>
                <c:pt idx="22">
                  <c:v>45173</c:v>
                </c:pt>
                <c:pt idx="23">
                  <c:v>45180</c:v>
                </c:pt>
                <c:pt idx="24">
                  <c:v>45187</c:v>
                </c:pt>
                <c:pt idx="25">
                  <c:v>45194</c:v>
                </c:pt>
                <c:pt idx="26">
                  <c:v>45201</c:v>
                </c:pt>
                <c:pt idx="27">
                  <c:v>45208</c:v>
                </c:pt>
                <c:pt idx="28">
                  <c:v>45215</c:v>
                </c:pt>
                <c:pt idx="29">
                  <c:v>45222</c:v>
                </c:pt>
                <c:pt idx="30">
                  <c:v>45229</c:v>
                </c:pt>
              </c:numCache>
            </c:numRef>
          </c:cat>
          <c:val>
            <c:numRef>
              <c:f>'CONTROLE ESTOQUE'!$C$2:$C$149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-126</c:v>
                </c:pt>
                <c:pt idx="3">
                  <c:v>-50</c:v>
                </c:pt>
                <c:pt idx="4">
                  <c:v>-101</c:v>
                </c:pt>
                <c:pt idx="5">
                  <c:v>-101</c:v>
                </c:pt>
                <c:pt idx="6">
                  <c:v>-73</c:v>
                </c:pt>
                <c:pt idx="7">
                  <c:v>-66</c:v>
                </c:pt>
                <c:pt idx="8">
                  <c:v>-82</c:v>
                </c:pt>
                <c:pt idx="9">
                  <c:v>-45</c:v>
                </c:pt>
                <c:pt idx="10">
                  <c:v>-60</c:v>
                </c:pt>
                <c:pt idx="11">
                  <c:v>-42</c:v>
                </c:pt>
                <c:pt idx="12">
                  <c:v>-10</c:v>
                </c:pt>
                <c:pt idx="13">
                  <c:v>0</c:v>
                </c:pt>
                <c:pt idx="14">
                  <c:v>-394</c:v>
                </c:pt>
                <c:pt idx="15">
                  <c:v>-30</c:v>
                </c:pt>
                <c:pt idx="16">
                  <c:v>-126</c:v>
                </c:pt>
                <c:pt idx="17">
                  <c:v>-38</c:v>
                </c:pt>
                <c:pt idx="18">
                  <c:v>-86</c:v>
                </c:pt>
                <c:pt idx="19">
                  <c:v>-83</c:v>
                </c:pt>
                <c:pt idx="20">
                  <c:v>-94</c:v>
                </c:pt>
                <c:pt idx="21">
                  <c:v>-10</c:v>
                </c:pt>
                <c:pt idx="22">
                  <c:v>-94</c:v>
                </c:pt>
                <c:pt idx="23">
                  <c:v>-76</c:v>
                </c:pt>
                <c:pt idx="24">
                  <c:v>-36</c:v>
                </c:pt>
                <c:pt idx="25">
                  <c:v>-24</c:v>
                </c:pt>
                <c:pt idx="26">
                  <c:v>-142</c:v>
                </c:pt>
                <c:pt idx="27">
                  <c:v>-84</c:v>
                </c:pt>
                <c:pt idx="28">
                  <c:v>-40</c:v>
                </c:pt>
                <c:pt idx="29">
                  <c:v>-112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4-4319-B3E9-541FB2661967}"/>
            </c:ext>
          </c:extLst>
        </c:ser>
        <c:ser>
          <c:idx val="1"/>
          <c:order val="1"/>
          <c:tx>
            <c:strRef>
              <c:f>'CONTROLE ESTOQUE'!$D$1</c:f>
              <c:strCache>
                <c:ptCount val="1"/>
                <c:pt idx="0">
                  <c:v>Produzido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'CONTROLE ESTOQUE'!$A$2:$A$149</c:f>
              <c:numCache>
                <c:formatCode>[$-416]dd/mmm/yy;@</c:formatCode>
                <c:ptCount val="31"/>
                <c:pt idx="0">
                  <c:v>45019</c:v>
                </c:pt>
                <c:pt idx="1">
                  <c:v>45026</c:v>
                </c:pt>
                <c:pt idx="2">
                  <c:v>45033</c:v>
                </c:pt>
                <c:pt idx="3">
                  <c:v>45040</c:v>
                </c:pt>
                <c:pt idx="4">
                  <c:v>45047</c:v>
                </c:pt>
                <c:pt idx="5">
                  <c:v>45054</c:v>
                </c:pt>
                <c:pt idx="6">
                  <c:v>45061</c:v>
                </c:pt>
                <c:pt idx="7">
                  <c:v>45068</c:v>
                </c:pt>
                <c:pt idx="8">
                  <c:v>45075</c:v>
                </c:pt>
                <c:pt idx="9">
                  <c:v>45082</c:v>
                </c:pt>
                <c:pt idx="10">
                  <c:v>45089</c:v>
                </c:pt>
                <c:pt idx="11">
                  <c:v>45096</c:v>
                </c:pt>
                <c:pt idx="12">
                  <c:v>45103</c:v>
                </c:pt>
                <c:pt idx="13">
                  <c:v>45110</c:v>
                </c:pt>
                <c:pt idx="14">
                  <c:v>45117</c:v>
                </c:pt>
                <c:pt idx="15">
                  <c:v>45124</c:v>
                </c:pt>
                <c:pt idx="16">
                  <c:v>45131</c:v>
                </c:pt>
                <c:pt idx="17">
                  <c:v>45138</c:v>
                </c:pt>
                <c:pt idx="18">
                  <c:v>45145</c:v>
                </c:pt>
                <c:pt idx="19">
                  <c:v>45152</c:v>
                </c:pt>
                <c:pt idx="20">
                  <c:v>45159</c:v>
                </c:pt>
                <c:pt idx="21">
                  <c:v>45166</c:v>
                </c:pt>
                <c:pt idx="22">
                  <c:v>45173</c:v>
                </c:pt>
                <c:pt idx="23">
                  <c:v>45180</c:v>
                </c:pt>
                <c:pt idx="24">
                  <c:v>45187</c:v>
                </c:pt>
                <c:pt idx="25">
                  <c:v>45194</c:v>
                </c:pt>
                <c:pt idx="26">
                  <c:v>45201</c:v>
                </c:pt>
                <c:pt idx="27">
                  <c:v>45208</c:v>
                </c:pt>
                <c:pt idx="28">
                  <c:v>45215</c:v>
                </c:pt>
                <c:pt idx="29">
                  <c:v>45222</c:v>
                </c:pt>
                <c:pt idx="30">
                  <c:v>45229</c:v>
                </c:pt>
              </c:numCache>
            </c:numRef>
          </c:cat>
          <c:val>
            <c:numRef>
              <c:f>'CONTROLE ESTOQUE'!$D$2:$D$149</c:f>
              <c:numCache>
                <c:formatCode>General</c:formatCode>
                <c:ptCount val="31"/>
                <c:pt idx="0">
                  <c:v>40</c:v>
                </c:pt>
                <c:pt idx="1">
                  <c:v>0</c:v>
                </c:pt>
                <c:pt idx="2">
                  <c:v>90</c:v>
                </c:pt>
                <c:pt idx="3">
                  <c:v>32</c:v>
                </c:pt>
                <c:pt idx="4">
                  <c:v>157</c:v>
                </c:pt>
                <c:pt idx="5">
                  <c:v>147</c:v>
                </c:pt>
                <c:pt idx="6">
                  <c:v>60</c:v>
                </c:pt>
                <c:pt idx="7">
                  <c:v>59</c:v>
                </c:pt>
                <c:pt idx="8">
                  <c:v>105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343</c:v>
                </c:pt>
                <c:pt idx="15">
                  <c:v>90</c:v>
                </c:pt>
                <c:pt idx="16">
                  <c:v>30</c:v>
                </c:pt>
                <c:pt idx="17">
                  <c:v>92</c:v>
                </c:pt>
                <c:pt idx="18">
                  <c:v>90</c:v>
                </c:pt>
                <c:pt idx="19">
                  <c:v>93</c:v>
                </c:pt>
                <c:pt idx="20">
                  <c:v>90</c:v>
                </c:pt>
                <c:pt idx="21">
                  <c:v>0</c:v>
                </c:pt>
                <c:pt idx="22">
                  <c:v>0</c:v>
                </c:pt>
                <c:pt idx="23">
                  <c:v>248</c:v>
                </c:pt>
                <c:pt idx="24">
                  <c:v>28</c:v>
                </c:pt>
                <c:pt idx="25">
                  <c:v>30</c:v>
                </c:pt>
                <c:pt idx="26">
                  <c:v>0</c:v>
                </c:pt>
                <c:pt idx="27">
                  <c:v>255</c:v>
                </c:pt>
                <c:pt idx="28">
                  <c:v>24</c:v>
                </c:pt>
                <c:pt idx="29">
                  <c:v>52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4-4319-B3E9-541FB2661967}"/>
            </c:ext>
          </c:extLst>
        </c:ser>
        <c:ser>
          <c:idx val="2"/>
          <c:order val="2"/>
          <c:tx>
            <c:strRef>
              <c:f>'CONTROLE ESTOQUE'!$E$1</c:f>
              <c:strCache>
                <c:ptCount val="1"/>
                <c:pt idx="0">
                  <c:v>Saldo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'CONTROLE ESTOQUE'!$A$2:$A$149</c:f>
              <c:numCache>
                <c:formatCode>[$-416]dd/mmm/yy;@</c:formatCode>
                <c:ptCount val="31"/>
                <c:pt idx="0">
                  <c:v>45019</c:v>
                </c:pt>
                <c:pt idx="1">
                  <c:v>45026</c:v>
                </c:pt>
                <c:pt idx="2">
                  <c:v>45033</c:v>
                </c:pt>
                <c:pt idx="3">
                  <c:v>45040</c:v>
                </c:pt>
                <c:pt idx="4">
                  <c:v>45047</c:v>
                </c:pt>
                <c:pt idx="5">
                  <c:v>45054</c:v>
                </c:pt>
                <c:pt idx="6">
                  <c:v>45061</c:v>
                </c:pt>
                <c:pt idx="7">
                  <c:v>45068</c:v>
                </c:pt>
                <c:pt idx="8">
                  <c:v>45075</c:v>
                </c:pt>
                <c:pt idx="9">
                  <c:v>45082</c:v>
                </c:pt>
                <c:pt idx="10">
                  <c:v>45089</c:v>
                </c:pt>
                <c:pt idx="11">
                  <c:v>45096</c:v>
                </c:pt>
                <c:pt idx="12">
                  <c:v>45103</c:v>
                </c:pt>
                <c:pt idx="13">
                  <c:v>45110</c:v>
                </c:pt>
                <c:pt idx="14">
                  <c:v>45117</c:v>
                </c:pt>
                <c:pt idx="15">
                  <c:v>45124</c:v>
                </c:pt>
                <c:pt idx="16">
                  <c:v>45131</c:v>
                </c:pt>
                <c:pt idx="17">
                  <c:v>45138</c:v>
                </c:pt>
                <c:pt idx="18">
                  <c:v>45145</c:v>
                </c:pt>
                <c:pt idx="19">
                  <c:v>45152</c:v>
                </c:pt>
                <c:pt idx="20">
                  <c:v>45159</c:v>
                </c:pt>
                <c:pt idx="21">
                  <c:v>45166</c:v>
                </c:pt>
                <c:pt idx="22">
                  <c:v>45173</c:v>
                </c:pt>
                <c:pt idx="23">
                  <c:v>45180</c:v>
                </c:pt>
                <c:pt idx="24">
                  <c:v>45187</c:v>
                </c:pt>
                <c:pt idx="25">
                  <c:v>45194</c:v>
                </c:pt>
                <c:pt idx="26">
                  <c:v>45201</c:v>
                </c:pt>
                <c:pt idx="27">
                  <c:v>45208</c:v>
                </c:pt>
                <c:pt idx="28">
                  <c:v>45215</c:v>
                </c:pt>
                <c:pt idx="29">
                  <c:v>45222</c:v>
                </c:pt>
                <c:pt idx="30">
                  <c:v>45229</c:v>
                </c:pt>
              </c:numCache>
            </c:numRef>
          </c:cat>
          <c:val>
            <c:numRef>
              <c:f>'CONTROLE ESTOQUE'!$E$2:$E$149</c:f>
              <c:numCache>
                <c:formatCode>General</c:formatCode>
                <c:ptCount val="31"/>
                <c:pt idx="0">
                  <c:v>40</c:v>
                </c:pt>
                <c:pt idx="1">
                  <c:v>0</c:v>
                </c:pt>
                <c:pt idx="2">
                  <c:v>-36</c:v>
                </c:pt>
                <c:pt idx="3">
                  <c:v>-18</c:v>
                </c:pt>
                <c:pt idx="4">
                  <c:v>56</c:v>
                </c:pt>
                <c:pt idx="5">
                  <c:v>46</c:v>
                </c:pt>
                <c:pt idx="6">
                  <c:v>-13</c:v>
                </c:pt>
                <c:pt idx="7">
                  <c:v>-7</c:v>
                </c:pt>
                <c:pt idx="8">
                  <c:v>23</c:v>
                </c:pt>
                <c:pt idx="9">
                  <c:v>-45</c:v>
                </c:pt>
                <c:pt idx="10">
                  <c:v>40</c:v>
                </c:pt>
                <c:pt idx="11">
                  <c:v>-42</c:v>
                </c:pt>
                <c:pt idx="12">
                  <c:v>-10</c:v>
                </c:pt>
                <c:pt idx="13">
                  <c:v>0</c:v>
                </c:pt>
                <c:pt idx="14">
                  <c:v>-51</c:v>
                </c:pt>
                <c:pt idx="15">
                  <c:v>60</c:v>
                </c:pt>
                <c:pt idx="16">
                  <c:v>-96</c:v>
                </c:pt>
                <c:pt idx="17">
                  <c:v>54</c:v>
                </c:pt>
                <c:pt idx="18">
                  <c:v>4</c:v>
                </c:pt>
                <c:pt idx="19">
                  <c:v>10</c:v>
                </c:pt>
                <c:pt idx="20">
                  <c:v>-4</c:v>
                </c:pt>
                <c:pt idx="21">
                  <c:v>-10</c:v>
                </c:pt>
                <c:pt idx="22">
                  <c:v>-94</c:v>
                </c:pt>
                <c:pt idx="23">
                  <c:v>172</c:v>
                </c:pt>
                <c:pt idx="24">
                  <c:v>-8</c:v>
                </c:pt>
                <c:pt idx="25">
                  <c:v>6</c:v>
                </c:pt>
                <c:pt idx="26">
                  <c:v>-142</c:v>
                </c:pt>
                <c:pt idx="27">
                  <c:v>171</c:v>
                </c:pt>
                <c:pt idx="28">
                  <c:v>-16</c:v>
                </c:pt>
                <c:pt idx="29">
                  <c:v>-60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C4-4319-B3E9-541FB2661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7543960"/>
        <c:axId val="827542976"/>
      </c:barChart>
      <c:lineChart>
        <c:grouping val="standard"/>
        <c:varyColors val="0"/>
        <c:ser>
          <c:idx val="3"/>
          <c:order val="3"/>
          <c:tx>
            <c:strRef>
              <c:f>'CONTROLE ESTOQUE'!$F$1</c:f>
              <c:strCache>
                <c:ptCount val="1"/>
                <c:pt idx="0">
                  <c:v>Estoque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'CONTROLE ESTOQUE'!$A$2:$A$149</c:f>
              <c:numCache>
                <c:formatCode>[$-416]dd/mmm/yy;@</c:formatCode>
                <c:ptCount val="31"/>
                <c:pt idx="0">
                  <c:v>45019</c:v>
                </c:pt>
                <c:pt idx="1">
                  <c:v>45026</c:v>
                </c:pt>
                <c:pt idx="2">
                  <c:v>45033</c:v>
                </c:pt>
                <c:pt idx="3">
                  <c:v>45040</c:v>
                </c:pt>
                <c:pt idx="4">
                  <c:v>45047</c:v>
                </c:pt>
                <c:pt idx="5">
                  <c:v>45054</c:v>
                </c:pt>
                <c:pt idx="6">
                  <c:v>45061</c:v>
                </c:pt>
                <c:pt idx="7">
                  <c:v>45068</c:v>
                </c:pt>
                <c:pt idx="8">
                  <c:v>45075</c:v>
                </c:pt>
                <c:pt idx="9">
                  <c:v>45082</c:v>
                </c:pt>
                <c:pt idx="10">
                  <c:v>45089</c:v>
                </c:pt>
                <c:pt idx="11">
                  <c:v>45096</c:v>
                </c:pt>
                <c:pt idx="12">
                  <c:v>45103</c:v>
                </c:pt>
                <c:pt idx="13">
                  <c:v>45110</c:v>
                </c:pt>
                <c:pt idx="14">
                  <c:v>45117</c:v>
                </c:pt>
                <c:pt idx="15">
                  <c:v>45124</c:v>
                </c:pt>
                <c:pt idx="16">
                  <c:v>45131</c:v>
                </c:pt>
                <c:pt idx="17">
                  <c:v>45138</c:v>
                </c:pt>
                <c:pt idx="18">
                  <c:v>45145</c:v>
                </c:pt>
                <c:pt idx="19">
                  <c:v>45152</c:v>
                </c:pt>
                <c:pt idx="20">
                  <c:v>45159</c:v>
                </c:pt>
                <c:pt idx="21">
                  <c:v>45166</c:v>
                </c:pt>
                <c:pt idx="22">
                  <c:v>45173</c:v>
                </c:pt>
                <c:pt idx="23">
                  <c:v>45180</c:v>
                </c:pt>
                <c:pt idx="24">
                  <c:v>45187</c:v>
                </c:pt>
                <c:pt idx="25">
                  <c:v>45194</c:v>
                </c:pt>
                <c:pt idx="26">
                  <c:v>45201</c:v>
                </c:pt>
                <c:pt idx="27">
                  <c:v>45208</c:v>
                </c:pt>
                <c:pt idx="28">
                  <c:v>45215</c:v>
                </c:pt>
                <c:pt idx="29">
                  <c:v>45222</c:v>
                </c:pt>
                <c:pt idx="30">
                  <c:v>45229</c:v>
                </c:pt>
              </c:numCache>
            </c:numRef>
          </c:cat>
          <c:val>
            <c:numRef>
              <c:f>'CONTROLE ESTOQUE'!$F$2:$F$149</c:f>
              <c:numCache>
                <c:formatCode>General</c:formatCode>
                <c:ptCount val="31"/>
                <c:pt idx="0">
                  <c:v>86</c:v>
                </c:pt>
                <c:pt idx="1">
                  <c:v>86</c:v>
                </c:pt>
                <c:pt idx="2">
                  <c:v>50</c:v>
                </c:pt>
                <c:pt idx="3">
                  <c:v>32</c:v>
                </c:pt>
                <c:pt idx="4">
                  <c:v>88</c:v>
                </c:pt>
                <c:pt idx="5">
                  <c:v>134</c:v>
                </c:pt>
                <c:pt idx="6">
                  <c:v>121</c:v>
                </c:pt>
                <c:pt idx="7">
                  <c:v>114</c:v>
                </c:pt>
                <c:pt idx="8">
                  <c:v>137</c:v>
                </c:pt>
                <c:pt idx="9">
                  <c:v>92</c:v>
                </c:pt>
                <c:pt idx="10">
                  <c:v>132</c:v>
                </c:pt>
                <c:pt idx="11">
                  <c:v>90</c:v>
                </c:pt>
                <c:pt idx="12">
                  <c:v>80</c:v>
                </c:pt>
                <c:pt idx="13">
                  <c:v>80</c:v>
                </c:pt>
                <c:pt idx="14">
                  <c:v>29</c:v>
                </c:pt>
                <c:pt idx="15">
                  <c:v>89</c:v>
                </c:pt>
                <c:pt idx="16">
                  <c:v>-7</c:v>
                </c:pt>
                <c:pt idx="17">
                  <c:v>47</c:v>
                </c:pt>
                <c:pt idx="18">
                  <c:v>51</c:v>
                </c:pt>
                <c:pt idx="19">
                  <c:v>61</c:v>
                </c:pt>
                <c:pt idx="20">
                  <c:v>57</c:v>
                </c:pt>
                <c:pt idx="21">
                  <c:v>47</c:v>
                </c:pt>
                <c:pt idx="22">
                  <c:v>-47</c:v>
                </c:pt>
                <c:pt idx="23">
                  <c:v>125</c:v>
                </c:pt>
                <c:pt idx="24">
                  <c:v>117</c:v>
                </c:pt>
                <c:pt idx="25">
                  <c:v>123</c:v>
                </c:pt>
                <c:pt idx="26">
                  <c:v>-19</c:v>
                </c:pt>
                <c:pt idx="27">
                  <c:v>152</c:v>
                </c:pt>
                <c:pt idx="28">
                  <c:v>136</c:v>
                </c:pt>
                <c:pt idx="29">
                  <c:v>76</c:v>
                </c:pt>
                <c:pt idx="30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C4-4319-B3E9-541FB2661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543960"/>
        <c:axId val="827542976"/>
      </c:lineChart>
      <c:catAx>
        <c:axId val="827543960"/>
        <c:scaling>
          <c:orientation val="minMax"/>
        </c:scaling>
        <c:delete val="0"/>
        <c:axPos val="b"/>
        <c:numFmt formatCode="[$-416]dd/mmm/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75429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2754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754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 codeName="Chart9"/>
  <sheetViews>
    <sheetView zoomScale="80" workbookViewId="0"/>
  </sheetViews>
  <pageMargins left="0.7" right="0.7" top="0.75" bottom="0.75" header="0.3" footer="0.3"/>
  <pageSetup paperSize="5"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Spin" dx="22" fmlaLink="$R$1" max="36" min="1" page="10" val="6"/>
</file>

<file path=xl/ctrlProps/ctrlProp2.xml><?xml version="1.0" encoding="utf-8"?>
<formControlPr xmlns="http://schemas.microsoft.com/office/spreadsheetml/2009/9/main" objectType="Scroll" dx="22" fmlaLink="DashData!$G$2" horiz="1" max="36" page="10" val="3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10</xdr:col>
      <xdr:colOff>1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0</xdr:row>
          <xdr:rowOff>0</xdr:rowOff>
        </xdr:from>
        <xdr:to>
          <xdr:col>19</xdr:col>
          <xdr:colOff>0</xdr:colOff>
          <xdr:row>1</xdr:row>
          <xdr:rowOff>0</xdr:rowOff>
        </xdr:to>
        <xdr:sp macro="" textlink="">
          <xdr:nvSpPr>
            <xdr:cNvPr id="15361" name="Spinner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0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514350</xdr:rowOff>
        </xdr:from>
        <xdr:to>
          <xdr:col>10</xdr:col>
          <xdr:colOff>0</xdr:colOff>
          <xdr:row>0</xdr:row>
          <xdr:rowOff>666750</xdr:rowOff>
        </xdr:to>
        <xdr:sp macro="" textlink="">
          <xdr:nvSpPr>
            <xdr:cNvPr id="15364" name="Scroll Bar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0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0.93249</cdr:x>
      <cdr:y>0.76135</cdr:y>
    </cdr:from>
    <cdr:to>
      <cdr:x>1</cdr:x>
      <cdr:y>0.79227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3D47CE7-42A9-4407-B282-7749D37A5BF4}"/>
            </a:ext>
          </a:extLst>
        </cdr:cNvPr>
        <cdr:cNvSpPr txBox="1"/>
      </cdr:nvSpPr>
      <cdr:spPr>
        <a:xfrm xmlns:a="http://schemas.openxmlformats.org/drawingml/2006/main">
          <a:off x="6156959" y="2283101"/>
          <a:ext cx="445771" cy="92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1">
          <a:spAutoFit/>
        </a:bodyPr>
        <a:lstStyle xmlns:a="http://schemas.openxmlformats.org/drawingml/2006/main"/>
        <a:p xmlns:a="http://schemas.openxmlformats.org/drawingml/2006/main">
          <a:r>
            <a:rPr lang="en-US" sz="600">
              <a:solidFill>
                <a:schemeClr val="bg1"/>
              </a:solidFill>
            </a:rPr>
            <a:t>-3</a:t>
          </a:r>
          <a:r>
            <a:rPr lang="en-US" sz="600" baseline="0">
              <a:solidFill>
                <a:schemeClr val="bg1"/>
              </a:solidFill>
            </a:rPr>
            <a:t> sigma</a:t>
          </a:r>
          <a:endParaRPr lang="en-US" sz="6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0.94854</cdr:x>
      <cdr:y>0.46608</cdr:y>
    </cdr:from>
    <cdr:to>
      <cdr:x>1</cdr:x>
      <cdr:y>0.4974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809EE4F-6BE8-4DD4-8F10-F2DCC98E8A11}"/>
            </a:ext>
          </a:extLst>
        </cdr:cNvPr>
        <cdr:cNvSpPr txBox="1"/>
      </cdr:nvSpPr>
      <cdr:spPr>
        <a:xfrm xmlns:a="http://schemas.openxmlformats.org/drawingml/2006/main">
          <a:off x="6262966" y="1397654"/>
          <a:ext cx="339764" cy="93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1">
          <a:spAutoFit/>
        </a:bodyPr>
        <a:lstStyle xmlns:a="http://schemas.openxmlformats.org/drawingml/2006/main"/>
        <a:p xmlns:a="http://schemas.openxmlformats.org/drawingml/2006/main">
          <a:r>
            <a:rPr lang="en-US" sz="600">
              <a:solidFill>
                <a:schemeClr val="bg1"/>
              </a:solidFill>
            </a:rPr>
            <a:t>Media</a:t>
          </a:r>
        </a:p>
      </cdr:txBody>
    </cdr:sp>
  </cdr:relSizeAnchor>
  <cdr:relSizeAnchor xmlns:cdr="http://schemas.openxmlformats.org/drawingml/2006/chartDrawing">
    <cdr:from>
      <cdr:x>0.93249</cdr:x>
      <cdr:y>0.16741</cdr:y>
    </cdr:from>
    <cdr:to>
      <cdr:x>1</cdr:x>
      <cdr:y>0.19873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BF827FAD-0D6E-45C8-A0FF-A3A2FCFF8809}"/>
            </a:ext>
          </a:extLst>
        </cdr:cNvPr>
        <cdr:cNvSpPr txBox="1"/>
      </cdr:nvSpPr>
      <cdr:spPr>
        <a:xfrm xmlns:a="http://schemas.openxmlformats.org/drawingml/2006/main">
          <a:off x="6156959" y="502009"/>
          <a:ext cx="445771" cy="93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1">
          <a:spAutoFit/>
        </a:bodyPr>
        <a:lstStyle xmlns:a="http://schemas.openxmlformats.org/drawingml/2006/main"/>
        <a:p xmlns:a="http://schemas.openxmlformats.org/drawingml/2006/main">
          <a:r>
            <a:rPr lang="en-US" sz="600">
              <a:solidFill>
                <a:schemeClr val="bg1"/>
              </a:solidFill>
            </a:rPr>
            <a:t>+3</a:t>
          </a:r>
          <a:r>
            <a:rPr lang="en-US" sz="600" baseline="0">
              <a:solidFill>
                <a:schemeClr val="bg1"/>
              </a:solidFill>
            </a:rPr>
            <a:t> sigma</a:t>
          </a:r>
          <a:endParaRPr lang="en-US" sz="600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406187" cy="62984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egab" refreshedDate="45226.693500231479" backgroundQuery="1" createdVersion="6" refreshedVersion="6" minRefreshableVersion="3" recordCount="0" supportSubquery="1" supportAdvancedDrill="1" xr:uid="{00000000-000A-0000-FFFF-FFFF00000000}">
  <cacheSource type="external" connectionId="1"/>
  <cacheFields count="8">
    <cacheField name="[VENDAS].[CLIENTE].[CLIENTE]" caption="CLIENTE" numFmtId="0" hierarchy="18" level="1">
      <sharedItems count="29">
        <s v="Anamaria Romio"/>
        <s v="Andreia"/>
        <s v="Camila Rebouças"/>
        <s v="Cecilia"/>
        <s v="Claudia De Renato"/>
        <s v="Eliza"/>
        <s v="Elvia"/>
        <s v="Eugenio"/>
        <s v="Flavinha"/>
        <s v="Guedes"/>
        <s v="Joao Catavento"/>
        <s v="José Calafangr"/>
        <s v="Kaliane"/>
        <s v="Katia Carvalho"/>
        <s v="Luciane"/>
        <s v="Marcos Oxe"/>
        <s v="Maria Penteado"/>
        <s v="Marquinhos Cunhado"/>
        <s v="Osvaldo"/>
        <s v="Pablo"/>
        <s v="Tácia Alves"/>
        <s v="Tarsila"/>
        <s v="Vanessa"/>
        <s v="Vani Lobo"/>
        <s v="Vanize"/>
        <s v="Vera"/>
        <s v="Yasmim"/>
        <s v="Zilca"/>
        <s v="Livia" u="1"/>
      </sharedItems>
    </cacheField>
    <cacheField name="[VENDAS].[DATA].[DATA]" caption="DATA" numFmtId="0" hierarchy="19" level="1">
      <sharedItems containsSemiMixedTypes="0" containsNonDate="0" containsDate="1" containsString="0" minDate="2023-03-28T00:00:00" maxDate="2023-10-27T00:00:00" count="52">
        <d v="2023-03-31T00:00:00"/>
        <d v="2023-06-08T00:00:00"/>
        <d v="2023-08-25T00:00:00"/>
        <d v="2023-09-01T00:00:00"/>
        <d v="2023-07-11T00:00:00"/>
        <d v="2023-09-22T00:00:00"/>
        <d v="2023-03-29T00:00:00"/>
        <d v="2023-09-26T00:00:00"/>
        <d v="2023-10-03T00:00:00"/>
        <d v="2023-10-24T00:00:00"/>
        <d v="2023-10-18T00:00:00"/>
        <d v="2023-07-14T00:00:00"/>
        <d v="2023-05-09T00:00:00"/>
        <d v="2023-09-13T00:00:00"/>
        <d v="2023-05-02T00:00:00"/>
        <d v="2023-04-28T00:00:00"/>
        <d v="2023-03-28T00:00:00"/>
        <d v="2023-07-19T00:00:00"/>
        <d v="2023-04-17T00:00:00"/>
        <d v="2023-07-10T00:00:00"/>
        <d v="2023-04-22T00:00:00"/>
        <d v="2023-05-10T00:00:00"/>
        <d v="2023-08-07T00:00:00"/>
        <d v="2023-09-11T00:00:00"/>
        <d v="2023-09-20T00:00:00"/>
        <d v="2023-10-11T00:00:00"/>
        <d v="2023-10-26T00:00:00"/>
        <d v="2023-05-17T00:00:00"/>
        <d v="2023-08-10T00:00:00"/>
        <d v="2023-04-20T00:00:00"/>
        <d v="2023-05-08T00:00:00"/>
        <d v="2023-06-14T00:00:00"/>
        <d v="2023-07-27T00:00:00"/>
        <d v="2023-09-05T00:00:00"/>
        <d v="2023-05-11T00:00:00"/>
        <d v="2023-05-22T00:00:00"/>
        <d v="2023-05-30T00:00:00"/>
        <d v="2023-07-29T00:00:00"/>
        <d v="2023-08-14T00:00:00"/>
        <d v="2023-09-10T00:00:00"/>
        <d v="2023-10-09T00:00:00"/>
        <d v="2023-05-31T00:00:00"/>
        <d v="2023-10-08T00:00:00"/>
        <d v="2023-06-19T00:00:00"/>
        <d v="2023-07-15T00:00:00"/>
        <d v="2023-08-19T00:00:00"/>
        <d v="2023-05-23T00:00:00"/>
        <d v="2023-05-19T00:00:00"/>
        <d v="2023-10-20T00:00:00"/>
        <d v="2023-04-19T00:00:00"/>
        <d v="2023-08-04T00:00:00"/>
        <d v="2023-06-03T00:00:00"/>
      </sharedItems>
    </cacheField>
    <cacheField name="[CLIENTES].[CLIENTE].[CLIENTE]" caption="CLIENTE" numFmtId="0" hierarchy="7" level="1">
      <sharedItems containsBlank="1" count="205">
        <s v="Acirema"/>
        <s v="Adelaide"/>
        <s v="Alan Catavento"/>
        <s v="Alberto Salão"/>
        <s v="Allan Souza Ferreira"/>
        <s v="Ana Carla Sampaio"/>
        <s v="Ana Lucia"/>
        <s v="Ana Luisa"/>
        <s v="Ana Mercia"/>
        <s v="Ana Oliva"/>
        <s v="Ana Paula"/>
        <s v="Ana Rosa"/>
        <s v="Anailza Meireles"/>
        <s v="Anamaria Romio"/>
        <s v="Andre"/>
        <s v="André Coêlho"/>
        <s v="André Ferreira"/>
        <s v="Andreia"/>
        <s v="Aninha"/>
        <s v="Aninha Junqueira"/>
        <s v="Ayna"/>
        <s v="Beatriz Bea"/>
        <s v="Beatriz Financeiro"/>
        <s v="Bianca"/>
        <s v="Brena"/>
        <s v="Cacau"/>
        <s v="Cadu Alves"/>
        <s v="Camila"/>
        <s v="Carla Galo"/>
        <s v="Carol"/>
        <s v="Carol Itapua"/>
        <s v="Carol Prima De Jana"/>
        <s v="Casa Mainha"/>
        <s v="Cecilia"/>
        <s v="Cesar Catavento"/>
        <s v="Chica"/>
        <s v="Cidinho"/>
        <s v="Claudia De Renato"/>
        <s v="Claudia Santos"/>
        <s v="Cleber Costa"/>
        <s v="Cleide Carneiro"/>
        <s v="Cleiton"/>
        <s v="Cliente Evento Moema"/>
        <s v="Cliente Feira Vilas"/>
        <s v="Conça"/>
        <s v="Cristian"/>
        <s v="Cristina Avatim"/>
        <s v="Cristina Buraquinho"/>
        <s v="Cristina Catavento"/>
        <s v="Cristina Prima"/>
        <s v="Daniela"/>
        <s v="Danilo Catavento"/>
        <s v="Dayse"/>
        <s v="Debora"/>
        <s v="Diego"/>
        <s v="Dinha"/>
        <s v="Eduardo"/>
        <s v="Eduardo Pelosi"/>
        <s v="Eduardo Rosario"/>
        <s v="Edy Mãe"/>
        <s v="Eleniza"/>
        <s v="Eliana"/>
        <s v="Eliza"/>
        <s v="Elvia"/>
        <s v="Erivete Antunes"/>
        <s v="Erlon"/>
        <s v="Ernesto"/>
        <s v="Eugenio"/>
        <s v="Fabiana"/>
        <s v="Fabricio"/>
        <s v="Felipe"/>
        <s v="Flavia Irma De Andreia"/>
        <s v="Flavia Marques"/>
        <s v="Flavinha"/>
        <s v="Francisco Mendonça"/>
        <s v="Francislei Barroso"/>
        <s v="Gabi Cookies"/>
        <s v="Gabriela Nuno"/>
        <s v="Gi"/>
        <s v="Gil"/>
        <s v="Gisa"/>
        <s v="Grace Kelly"/>
        <s v="Guedes"/>
        <s v="Helenice Fernandes"/>
        <s v="Heliana"/>
        <s v="Ilma Ipitanga"/>
        <s v="Iris Marques"/>
        <s v="Isabela"/>
        <s v="Izabel"/>
        <s v="Jackeline"/>
        <s v="Jackie"/>
        <s v="Jarayrama"/>
        <s v="Joao Catavento"/>
        <s v="Joazinho"/>
        <s v="Jorge Cardoso"/>
        <s v="Jorge Sesi"/>
        <s v="José Alvers Pinheiro Junior"/>
        <s v="José Calafangr"/>
        <s v="Josy"/>
        <s v="Joyse"/>
        <s v="Judi Correia Viana"/>
        <s v="Julia"/>
        <s v="Juliana"/>
        <s v="Juliana Mascara"/>
        <s v="Júnior Antonilton Batista"/>
        <s v="Jupira"/>
        <s v="Jurandir"/>
        <s v="Jurema Amaral"/>
        <s v="Kaliane"/>
        <s v="Katia Carmelo"/>
        <s v="Katia Carvalho"/>
        <s v="Kleber"/>
        <s v="Lais Duran"/>
        <s v="Lara Prates"/>
        <s v="Lilian Amiga De Olivia"/>
        <s v="Lito"/>
        <s v="Livia"/>
        <s v="Lorena Nunes"/>
        <s v="Lorena Ribeiro"/>
        <s v="Luana Machado"/>
        <s v="Luciane"/>
        <s v="Luciane Morada do Sol"/>
        <s v="Luisa"/>
        <s v="Lynn Filippucci"/>
        <s v="Maiala"/>
        <s v="Mailin"/>
        <s v="Maíra"/>
        <s v="Marcele Sicupira"/>
        <s v="Marcelo Aguetoni"/>
        <s v="Marcelo Amorim"/>
        <s v="Marcia"/>
        <s v="Marcinha"/>
        <s v="Marcos"/>
        <s v="Marcos Oxe"/>
        <s v="Maria Guimarães"/>
        <s v="Maria Penteado"/>
        <s v="Mario"/>
        <s v="Marise"/>
        <s v="Marquinhos Cunhado"/>
        <s v="Mauricio Milesima"/>
        <s v="Messias"/>
        <s v="Moises"/>
        <s v="Neli Figueiredo"/>
        <s v="Neto E Laiza"/>
        <s v="Nidia"/>
        <s v="Nilda"/>
        <s v="Olivia"/>
        <s v="Osvaldo"/>
        <s v="Pablo"/>
        <s v="Patricia"/>
        <s v="Patricia Galvão"/>
        <s v="Paulo Carnelos"/>
        <s v="Raimunda Brito"/>
        <s v="Raimundo"/>
        <s v="Regina Cunhada De Alberto"/>
        <s v="Reinaldo Parras"/>
        <s v="Renata"/>
        <s v="Renildes"/>
        <s v="Rhanna"/>
        <s v="Riane"/>
        <s v="Ricardo Brandão"/>
        <s v="Rita Amaral"/>
        <s v="Rod"/>
        <s v="Rodrigo Leite"/>
        <s v="Rogêrio Kapitanovas"/>
        <s v="Rosana"/>
        <s v="Rose"/>
        <s v="Saly"/>
        <s v="Samille"/>
        <s v="Sandra"/>
        <s v="Sandra Gimenez"/>
        <s v="Sara  Lira"/>
        <s v="Sayonara"/>
        <s v="Sergio"/>
        <s v="Silvania"/>
        <s v="Silvia Simplício"/>
        <s v="Simone Barbosa"/>
        <s v="Siomara"/>
        <s v="Sonia Cunhada Regina"/>
        <s v="Soraia"/>
        <s v="Suki VB Guimaraes"/>
        <s v="Suze"/>
        <s v="Tamy Naves e Cunha"/>
        <s v="Tânia Cond."/>
        <s v="Tarsila"/>
        <s v="Tati Fisioterapeuta"/>
        <s v="Teca Salao Alberto"/>
        <s v="Teresa Valente"/>
        <s v="Thailine"/>
        <s v="Thiane  Xavier"/>
        <s v="Thiara Bagdeve"/>
        <s v="Tio Jonga"/>
        <s v="Vanessa"/>
        <s v="Vanessa Maia"/>
        <s v="Vani Lobo"/>
        <s v="Vania Rehm"/>
        <s v="Vanize"/>
        <s v="Vera"/>
        <s v="Vera Lucia"/>
        <s v="Vilma Feira"/>
        <s v="Vinicius"/>
        <s v="William"/>
        <s v="Yasmim"/>
        <s v="Zilca"/>
        <m/>
      </sharedItems>
    </cacheField>
    <cacheField name="[VENDAS].[DATA (Ano)].[DATA (Ano)]" caption="DATA (Ano)" numFmtId="0" hierarchy="20" level="1">
      <sharedItems containsSemiMixedTypes="0" containsNonDate="0" containsString="0"/>
    </cacheField>
    <cacheField name="[VENDAS].[VALOR].[VALOR]" caption="VALOR" numFmtId="0" hierarchy="27" level="1">
      <sharedItems containsSemiMixedTypes="0" containsString="0" containsNumber="1" minValue="0" maxValue="312" count="60">
        <n v="10"/>
        <n v="20"/>
        <n v="22.5"/>
        <n v="27.5"/>
        <n v="33"/>
        <n v="40"/>
        <n v="41"/>
        <n v="45"/>
        <n v="55"/>
        <n v="59.65"/>
        <n v="137.5"/>
        <n v="110"/>
        <n v="50"/>
        <n v="30"/>
        <n v="11.25"/>
        <n v="312"/>
        <n v="16.5"/>
        <n v="82"/>
        <n v="67.5"/>
        <n v="61.5"/>
        <n v="82.5"/>
        <n v="77.5"/>
        <n v="9"/>
        <n v="24"/>
        <n v="21.37"/>
        <n v="29"/>
        <n v="31.35"/>
        <n v="79.95"/>
        <n v="107.25"/>
        <n v="28.5"/>
        <n v="53.62"/>
        <n v="19"/>
        <n v="21"/>
        <n v="26"/>
        <n v="26.12"/>
        <n v="38.950000000000003"/>
        <n v="42"/>
        <n v="52"/>
        <n v="0"/>
        <n v="36.9"/>
        <n v="145"/>
        <n v="60"/>
        <n v="198.5"/>
        <n v="5"/>
        <n v="178.65"/>
        <n v="90"/>
        <n v="20.25"/>
        <n v="24.75"/>
        <n v="27"/>
        <n v="29.7"/>
        <n v="73.8"/>
        <n v="66"/>
        <n v="112.5"/>
        <n v="119.1"/>
        <n v="7.86"/>
        <n v="16.05"/>
        <n v="93.6"/>
        <n v="21.4"/>
        <n v="205"/>
        <n v="120"/>
      </sharedItems>
    </cacheField>
    <cacheField name="[VENDAS].[ddS].[ddS]" caption="ddS" numFmtId="0" hierarchy="22" level="1">
      <sharedItems count="7">
        <s v="Terça"/>
        <s v="Quarta"/>
        <s v="Sábado"/>
        <s v="Sexta"/>
        <s v="Quinta"/>
        <s v="Segunda"/>
        <s v="Domingo"/>
      </sharedItems>
    </cacheField>
    <cacheField name="[VENDAS].[DATA (Mês)].[DATA (Mês)]" caption="DATA (Mês)" numFmtId="0" hierarchy="21" level="1">
      <sharedItems containsSemiMixedTypes="0" containsNonDate="0" containsString="0"/>
    </cacheField>
    <cacheField name="[Measures].[Soma de VALOR]" caption="Soma de VALOR" numFmtId="0" hierarchy="33" level="32767"/>
  </cacheFields>
  <cacheHierarchies count="39">
    <cacheHierarchy uniqueName="[BAIRROS].[BAIRRO]" caption="BAIRRO" attribute="1" defaultMemberUniqueName="[BAIRROS].[BAIRRO].[All]" allUniqueName="[BAIRROS].[BAIRRO].[All]" dimensionUniqueName="[BAIRROS]" displayFolder="" count="0" memberValueDatatype="130" unbalanced="0"/>
    <cacheHierarchy uniqueName="[BAIRROS].[CIDADE]" caption="CIDADE" attribute="1" defaultMemberUniqueName="[BAIRROS].[CIDADE].[All]" allUniqueName="[BAIRROS].[CIDADE].[All]" dimensionUniqueName="[BAIRROS]" displayFolder="" count="0" memberValueDatatype="130" unbalanced="0"/>
    <cacheHierarchy uniqueName="[BAIRROS].[CUSTO DE ENTREGA]" caption="CUSTO DE ENTREGA" attribute="1" defaultMemberUniqueName="[BAIRROS].[CUSTO DE ENTREGA].[All]" allUniqueName="[BAIRROS].[CUSTO DE ENTREGA].[All]" dimensionUniqueName="[BAIRROS]" displayFolder="" count="0" memberValueDatatype="5" unbalanced="0"/>
    <cacheHierarchy uniqueName="[BAIRROS].[DISTANCIA (Km)]" caption="DISTANCIA (Km)" attribute="1" defaultMemberUniqueName="[BAIRROS].[DISTANCIA (Km)].[All]" allUniqueName="[BAIRROS].[DISTANCIA (Km)].[All]" dimensionUniqueName="[BAIRROS]" displayFolder="" count="0" memberValueDatatype="20" unbalanced="0"/>
    <cacheHierarchy uniqueName="[BAIRROS].[TEMPO (MIN)]" caption="TEMPO (MIN)" attribute="1" defaultMemberUniqueName="[BAIRROS].[TEMPO (MIN)].[All]" allUniqueName="[BAIRROS].[TEMPO (MIN)].[All]" dimensionUniqueName="[BAIRROS]" displayFolder="" count="0" memberValueDatatype="5" unbalanced="0"/>
    <cacheHierarchy uniqueName="[CLIENTES].[ANIVERSARIO]" caption="ANIVERSARIO" attribute="1" defaultMemberUniqueName="[CLIENTES].[ANIVERSARIO].[All]" allUniqueName="[CLIENTES].[ANIVERSARIO].[All]" dimensionUniqueName="[CLIENTES]" displayFolder="" count="0" memberValueDatatype="130" unbalanced="0"/>
    <cacheHierarchy uniqueName="[CLIENTES].[BAIRRO]" caption="BAIRRO" attribute="1" defaultMemberUniqueName="[CLIENTES].[BAIRRO].[All]" allUniqueName="[CLIENTES].[BAIRRO].[All]" dimensionUniqueName="[CLIENTES]" displayFolder="" count="0" memberValueDatatype="130" unbalanced="0"/>
    <cacheHierarchy uniqueName="[CLIENTES].[CLIENTE]" caption="CLIENTE" attribute="1" defaultMemberUniqueName="[CLIENTES].[CLIENTE].[All]" allUniqueName="[CLIENTES].[CLIENTE].[All]" dimensionUniqueName="[CLIENTES]" displayFolder="" count="2" memberValueDatatype="130" unbalanced="0">
      <fieldsUsage count="2">
        <fieldUsage x="-1"/>
        <fieldUsage x="2"/>
      </fieldsUsage>
    </cacheHierarchy>
    <cacheHierarchy uniqueName="[CLIENTES].[DATA DA PRIMEIRA COMPRA]" caption="DATA DA PRIMEIRA COMPRA" attribute="1" time="1" defaultMemberUniqueName="[CLIENTES].[DATA DA PRIMEIRA COMPRA].[All]" allUniqueName="[CLIENTES].[DATA DA PRIMEIRA COMPRA].[All]" dimensionUniqueName="[CLIENTES]" displayFolder="" count="0" memberValueDatatype="7" unbalanced="0"/>
    <cacheHierarchy uniqueName="[CLIENTES].[DATA DA ULTIMA COMPRA]" caption="DATA DA ULTIMA COMPRA" attribute="1" time="1" defaultMemberUniqueName="[CLIENTES].[DATA DA ULTIMA COMPRA].[All]" allUniqueName="[CLIENTES].[DATA DA ULTIMA COMPRA].[All]" dimensionUniqueName="[CLIENTES]" displayFolder="" count="0" memberValueDatatype="7" unbalanced="0"/>
    <cacheHierarchy uniqueName="[CLIENTES].[GENERO]" caption="GENERO" attribute="1" defaultMemberUniqueName="[CLIENTES].[GENERO].[All]" allUniqueName="[CLIENTES].[GENERO].[All]" dimensionUniqueName="[CLIENTES]" displayFolder="" count="0" memberValueDatatype="130" unbalanced="0"/>
    <cacheHierarchy uniqueName="[CLIENTES].[MENSAGEM]" caption="MENSAGEM" attribute="1" defaultMemberUniqueName="[CLIENTES].[MENSAGEM].[All]" allUniqueName="[CLIENTES].[MENSAGEM].[All]" dimensionUniqueName="[CLIENTES]" displayFolder="" count="0" memberValueDatatype="130" unbalanced="0"/>
    <cacheHierarchy uniqueName="[CLIENTES].[NOME]" caption="NOME" attribute="1" defaultMemberUniqueName="[CLIENTES].[NOME].[All]" allUniqueName="[CLIENTES].[NOME].[All]" dimensionUniqueName="[CLIENTES]" displayFolder="" count="0" memberValueDatatype="130" unbalanced="0"/>
    <cacheHierarchy uniqueName="[CLIENTES].[OBSERVAÇÕES]" caption="OBSERVAÇÕES" attribute="1" defaultMemberUniqueName="[CLIENTES].[OBSERVAÇÕES].[All]" allUniqueName="[CLIENTES].[OBSERVAÇÕES].[All]" dimensionUniqueName="[CLIENTES]" displayFolder="" count="0" memberValueDatatype="130" unbalanced="0"/>
    <cacheHierarchy uniqueName="[CLIENTES].[REFERENCIA]" caption="REFERENCIA" attribute="1" defaultMemberUniqueName="[CLIENTES].[REFERENCIA].[All]" allUniqueName="[CLIENTES].[REFERENCIA].[All]" dimensionUniqueName="[CLIENTES]" displayFolder="" count="0" memberValueDatatype="130" unbalanced="0"/>
    <cacheHierarchy uniqueName="[CLIENTES].[RETORNO]" caption="RETORNO" attribute="1" defaultMemberUniqueName="[CLIENTES].[RETORNO].[All]" allUniqueName="[CLIENTES].[RETORNO].[All]" dimensionUniqueName="[CLIENTES]" displayFolder="" count="0" memberValueDatatype="130" unbalanced="0"/>
    <cacheHierarchy uniqueName="[CLIENTES].[TELEFONE]" caption="TELEFONE" attribute="1" defaultMemberUniqueName="[CLIENTES].[TELEFONE].[All]" allUniqueName="[CLIENTES].[TELEFONE].[All]" dimensionUniqueName="[CLIENTES]" displayFolder="" count="0" memberValueDatatype="130" unbalanced="0"/>
    <cacheHierarchy uniqueName="[CLIENTES].[ULTIMA MENSAGEM]" caption="ULTIMA MENSAGEM" attribute="1" defaultMemberUniqueName="[CLIENTES].[ULTIMA MENSAGEM].[All]" allUniqueName="[CLIENTES].[ULTIMA MENSAGEM].[All]" dimensionUniqueName="[CLIENTES]" displayFolder="" count="0" memberValueDatatype="130" unbalanced="0"/>
    <cacheHierarchy uniqueName="[VENDAS].[CLIENTE]" caption="CLIENTE" attribute="1" defaultMemberUniqueName="[VENDAS].[CLIENTE].[All]" allUniqueName="[VENDAS].[CLIENTE].[All]" dimensionUniqueName="[VENDAS]" displayFolder="" count="2" memberValueDatatype="130" unbalanced="0">
      <fieldsUsage count="2">
        <fieldUsage x="-1"/>
        <fieldUsage x="0"/>
      </fieldsUsage>
    </cacheHierarchy>
    <cacheHierarchy uniqueName="[VENDAS].[DATA]" caption="DATA" attribute="1" time="1" defaultMemberUniqueName="[VENDAS].[DATA].[All]" allUniqueName="[VENDAS].[DATA].[All]" dimensionUniqueName="[VENDAS]" displayFolder="" count="2" memberValueDatatype="7" unbalanced="0">
      <fieldsUsage count="2">
        <fieldUsage x="-1"/>
        <fieldUsage x="1"/>
      </fieldsUsage>
    </cacheHierarchy>
    <cacheHierarchy uniqueName="[VENDAS].[DATA (Ano)]" caption="DATA (Ano)" attribute="1" defaultMemberUniqueName="[VENDAS].[DATA (Ano)].[All]" allUniqueName="[VENDAS].[DATA (Ano)].[All]" dimensionUniqueName="[VENDAS]" displayFolder="" count="2" memberValueDatatype="130" unbalanced="0">
      <fieldsUsage count="2">
        <fieldUsage x="-1"/>
        <fieldUsage x="3"/>
      </fieldsUsage>
    </cacheHierarchy>
    <cacheHierarchy uniqueName="[VENDAS].[DATA (Mês)]" caption="DATA (Mês)" attribute="1" defaultMemberUniqueName="[VENDAS].[DATA (Mês)].[All]" allUniqueName="[VENDAS].[DATA (Mês)].[All]" dimensionUniqueName="[VENDAS]" displayFolder="" count="2" memberValueDatatype="130" unbalanced="0">
      <fieldsUsage count="2">
        <fieldUsage x="-1"/>
        <fieldUsage x="6"/>
      </fieldsUsage>
    </cacheHierarchy>
    <cacheHierarchy uniqueName="[VENDAS].[ddS]" caption="ddS" attribute="1" defaultMemberUniqueName="[VENDAS].[ddS].[All]" allUniqueName="[VENDAS].[ddS].[All]" dimensionUniqueName="[VENDAS]" displayFolder="" count="2" memberValueDatatype="130" unbalanced="0">
      <fieldsUsage count="2">
        <fieldUsage x="-1"/>
        <fieldUsage x="5"/>
      </fieldsUsage>
    </cacheHierarchy>
    <cacheHierarchy uniqueName="[VENDAS].[DIA]" caption="DIA" attribute="1" defaultMemberUniqueName="[VENDAS].[DIA].[All]" allUniqueName="[VENDAS].[DIA].[All]" dimensionUniqueName="[VENDAS]" displayFolder="" count="0" memberValueDatatype="20" unbalanced="0"/>
    <cacheHierarchy uniqueName="[VENDAS].[FRETE]" caption="FRETE" attribute="1" defaultMemberUniqueName="[VENDAS].[FRETE].[All]" allUniqueName="[VENDAS].[FRETE].[All]" dimensionUniqueName="[VENDAS]" displayFolder="" count="0" memberValueDatatype="20" unbalanced="0"/>
    <cacheHierarchy uniqueName="[VENDAS].[PRODUTO]" caption="PRODUTO" attribute="1" defaultMemberUniqueName="[VENDAS].[PRODUTO].[All]" allUniqueName="[VENDAS].[PRODUTO].[All]" dimensionUniqueName="[VENDAS]" displayFolder="" count="0" memberValueDatatype="130" unbalanced="0"/>
    <cacheHierarchy uniqueName="[VENDAS].[QTY]" caption="QTY" attribute="1" defaultMemberUniqueName="[VENDAS].[QTY].[All]" allUniqueName="[VENDAS].[QTY].[All]" dimensionUniqueName="[VENDAS]" displayFolder="" count="0" memberValueDatatype="20" unbalanced="0"/>
    <cacheHierarchy uniqueName="[VENDAS].[VALOR]" caption="VALOR" attribute="1" defaultMemberUniqueName="[VENDAS].[VALOR].[All]" allUniqueName="[VENDAS].[VALOR].[All]" dimensionUniqueName="[VENDAS]" displayFolder="" count="2" memberValueDatatype="5" unbalanced="0">
      <fieldsUsage count="2">
        <fieldUsage x="-1"/>
        <fieldUsage x="4"/>
      </fieldsUsage>
    </cacheHierarchy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__XL_Count VENDAS]" caption="__XL_Count VENDAS" measure="1" displayFolder="" measureGroup="VENDAS" count="0" hidden="1"/>
    <cacheHierarchy uniqueName="[Measures].[__XL_Count CLIENTES]" caption="__XL_Count CLIENTES" measure="1" displayFolder="" measureGroup="CLIENTES" count="0" hidden="1"/>
    <cacheHierarchy uniqueName="[Measures].[__XL_Count BAIRROS]" caption="__XL_Count BAIRROS" measure="1" displayFolder="" measureGroup="BAIRROS" count="0" hidden="1"/>
    <cacheHierarchy uniqueName="[Measures].[__No measures defined]" caption="__No measures defined" measure="1" displayFolder="" count="0" hidden="1"/>
    <cacheHierarchy uniqueName="[Measures].[Soma de VALOR]" caption="Soma de VALOR" measure="1" displayFolder="" measureGroup="VENDAS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QTY]" caption="Soma de QTY" measure="1" displayFolder="" measureGroup="VENDAS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ntagem de PRODUTO]" caption="Contagem de PRODUTO" measure="1" displayFolder="" measureGroup="VENDA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ntagem de DATA (Mês)]" caption="Contagem de DATA (Mês)" measure="1" displayFolder="" measureGroup="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édia de VALOR]" caption="Média de VALOR" measure="1" displayFolder="" measureGroup="VENDAS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Contagem de DATA]" caption="Contagem de DATA" measure="1" displayFolder="" measureGroup="VENDAS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</cacheHierarchies>
  <kpis count="0"/>
  <dimensions count="4">
    <dimension name="BAIRROS" uniqueName="[BAIRROS]" caption="BAIRROS"/>
    <dimension name="CLIENTES" uniqueName="[CLIENTES]" caption="CLIENTES"/>
    <dimension measure="1" name="Measures" uniqueName="[Measures]" caption="Measures"/>
    <dimension name="VENDAS" uniqueName="[VENDAS]" caption="VENDAS"/>
  </dimensions>
  <measureGroups count="3">
    <measureGroup name="BAIRROS" caption="BAIRROS"/>
    <measureGroup name="CLIENTES" caption="CLIENTES"/>
    <measureGroup name="VENDAS" caption="VENDAS"/>
  </measureGroups>
  <maps count="6">
    <map measureGroup="0" dimension="0"/>
    <map measureGroup="1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1" cacheId="0" applyNumberFormats="0" applyBorderFormats="0" applyFontFormats="0" applyPatternFormats="0" applyAlignmentFormats="0" applyWidthHeightFormats="1" dataCaption="Valores" tag="b49c9a3a-ce63-4e97-957e-cebba3d7a81b" updatedVersion="6" minRefreshableVersion="3" useAutoFormatting="1" subtotalHiddenItems="1" itemPrintTitles="1" createdVersion="6" indent="0" compact="0" compactData="0" gridDropZones="1" multipleFieldFilters="0" chartFormat="19">
  <location ref="A5:C81" firstHeaderRow="2" firstDataRow="2" firstDataCol="2"/>
  <pivotFields count="8">
    <pivotField axis="axisRow" compact="0" allDrilled="1" outline="0" showAll="0" measureFilter="1" defaultSubtotal="0" defaultAttributeDrillState="1">
      <items count="29">
        <item n="  " x="28"/>
        <item x="15"/>
        <item x="3"/>
        <item x="18"/>
        <item x="0"/>
        <item x="19"/>
        <item x="12"/>
        <item x="24"/>
        <item x="11"/>
        <item x="14"/>
        <item x="10"/>
        <item x="9"/>
        <item x="22"/>
        <item x="13"/>
        <item x="16"/>
        <item x="23"/>
        <item x="26"/>
        <item x="21"/>
        <item x="1"/>
        <item x="8"/>
        <item x="17"/>
        <item x="6"/>
        <item x="25"/>
        <item x="7"/>
        <item x="2"/>
        <item x="4"/>
        <item x="20"/>
        <item x="27"/>
        <item x="5"/>
      </items>
    </pivotField>
    <pivotField axis="axisRow" compact="0" allDrilled="1" outline="0" showAll="0" sortType="descending" defaultAttributeDrillState="1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allDrilled="1" outline="0" showAll="0" defaultAttributeDrillState="1">
      <items count="206">
        <item x="1"/>
        <item n=" "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2"/>
        <item x="83"/>
        <item x="84"/>
        <item x="85"/>
        <item x="86"/>
        <item x="8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0"/>
        <item x="10"/>
        <item x="29"/>
        <item x="45"/>
        <item x="58"/>
        <item x="81"/>
        <item x="88"/>
        <item x="119"/>
        <item x="134"/>
        <item x="152"/>
        <item x="171"/>
        <item t="default"/>
      </items>
    </pivotField>
    <pivotField compact="0" allDrilled="1" outline="0" showAll="0" dataSourceSort="1" defaultAttributeDrillState="1"/>
    <pivotField compact="0" allDrilled="1" outline="0" showAll="0" sortType="descending" defaultAttributeDrillState="1">
      <items count="61">
        <item x="15"/>
        <item x="58"/>
        <item x="42"/>
        <item x="44"/>
        <item x="40"/>
        <item x="10"/>
        <item x="59"/>
        <item x="53"/>
        <item x="52"/>
        <item x="11"/>
        <item x="28"/>
        <item x="56"/>
        <item x="45"/>
        <item x="20"/>
        <item x="17"/>
        <item x="27"/>
        <item x="21"/>
        <item x="50"/>
        <item x="18"/>
        <item x="51"/>
        <item x="19"/>
        <item x="41"/>
        <item x="9"/>
        <item x="8"/>
        <item x="30"/>
        <item x="37"/>
        <item x="12"/>
        <item x="7"/>
        <item x="36"/>
        <item x="6"/>
        <item x="5"/>
        <item x="35"/>
        <item x="39"/>
        <item x="4"/>
        <item x="26"/>
        <item x="13"/>
        <item x="49"/>
        <item x="25"/>
        <item x="29"/>
        <item x="3"/>
        <item x="48"/>
        <item x="34"/>
        <item x="33"/>
        <item x="47"/>
        <item x="23"/>
        <item x="2"/>
        <item x="57"/>
        <item x="24"/>
        <item x="32"/>
        <item x="46"/>
        <item x="1"/>
        <item x="31"/>
        <item x="16"/>
        <item x="55"/>
        <item x="14"/>
        <item x="0"/>
        <item x="22"/>
        <item x="54"/>
        <item x="43"/>
        <item x="38"/>
        <item t="default"/>
      </items>
    </pivotField>
    <pivotField compact="0" allDrilled="1" outline="0" showAll="0" sortType="ascending" defaultAttributeDrillState="1">
      <items count="8">
        <item x="6"/>
        <item x="2"/>
        <item x="1"/>
        <item x="4"/>
        <item x="5"/>
        <item x="3"/>
        <item x="0"/>
        <item t="default"/>
      </items>
    </pivotField>
    <pivotField compact="0" allDrilled="1" outline="0" showAll="0" dataSourceSort="1" defaultAttributeDrillState="1"/>
    <pivotField dataField="1" compact="0" outline="0" showAll="0"/>
  </pivotFields>
  <rowFields count="2">
    <field x="0"/>
    <field x="1"/>
  </rowFields>
  <rowItems count="75">
    <i>
      <x v="1"/>
      <x v="33"/>
    </i>
    <i r="1">
      <x v="9"/>
    </i>
    <i r="1">
      <x v="8"/>
    </i>
    <i r="1">
      <x v="30"/>
    </i>
    <i r="1">
      <x v="22"/>
    </i>
    <i r="1">
      <x v="31"/>
    </i>
    <i r="1">
      <x v="29"/>
    </i>
    <i r="1">
      <x v="4"/>
    </i>
    <i r="1">
      <x v="32"/>
    </i>
    <i>
      <x v="2"/>
      <x v="6"/>
    </i>
    <i>
      <x v="3"/>
      <x v="6"/>
    </i>
    <i>
      <x v="4"/>
      <x v="2"/>
    </i>
    <i r="1">
      <x/>
    </i>
    <i r="1">
      <x v="1"/>
    </i>
    <i r="1">
      <x v="3"/>
    </i>
    <i>
      <x v="5"/>
      <x/>
    </i>
    <i r="1">
      <x v="19"/>
    </i>
    <i>
      <x v="6"/>
      <x v="18"/>
    </i>
    <i r="1">
      <x v="19"/>
    </i>
    <i r="1">
      <x v="2"/>
    </i>
    <i>
      <x v="7"/>
      <x v="13"/>
    </i>
    <i r="1">
      <x v="49"/>
    </i>
    <i>
      <x v="8"/>
      <x v="17"/>
    </i>
    <i r="1">
      <x v="14"/>
    </i>
    <i r="1">
      <x v="16"/>
    </i>
    <i>
      <x v="9"/>
      <x v="16"/>
    </i>
    <i r="1">
      <x v="28"/>
    </i>
    <i r="1">
      <x v="27"/>
    </i>
    <i>
      <x v="10"/>
      <x v="15"/>
    </i>
    <i>
      <x v="11"/>
      <x v="14"/>
    </i>
    <i>
      <x v="12"/>
      <x v="46"/>
    </i>
    <i r="1">
      <x v="14"/>
    </i>
    <i>
      <x v="13"/>
      <x v="21"/>
    </i>
    <i r="1">
      <x v="9"/>
    </i>
    <i r="1">
      <x v="25"/>
    </i>
    <i r="1">
      <x v="19"/>
    </i>
    <i r="1">
      <x v="23"/>
    </i>
    <i r="1">
      <x v="22"/>
    </i>
    <i r="1">
      <x v="20"/>
    </i>
    <i r="1">
      <x v="26"/>
    </i>
    <i r="1">
      <x v="24"/>
    </i>
    <i>
      <x v="14"/>
      <x v="40"/>
    </i>
    <i r="1">
      <x v="19"/>
    </i>
    <i r="1">
      <x v="38"/>
    </i>
    <i r="1">
      <x v="37"/>
    </i>
    <i r="1">
      <x v="26"/>
    </i>
    <i r="1">
      <x v="35"/>
    </i>
    <i r="1">
      <x v="36"/>
    </i>
    <i r="1">
      <x v="39"/>
    </i>
    <i r="1">
      <x v="27"/>
    </i>
    <i r="1">
      <x v="34"/>
    </i>
    <i>
      <x v="15"/>
      <x v="47"/>
    </i>
    <i r="1">
      <x v="48"/>
    </i>
    <i>
      <x v="16"/>
      <x v="51"/>
    </i>
    <i>
      <x v="17"/>
      <x v="43"/>
    </i>
    <i r="1">
      <x v="44"/>
    </i>
    <i r="1">
      <x v="45"/>
    </i>
    <i>
      <x v="18"/>
      <x v="4"/>
    </i>
    <i>
      <x v="19"/>
      <x v="4"/>
    </i>
    <i r="1">
      <x v="6"/>
    </i>
    <i>
      <x v="20"/>
      <x v="4"/>
    </i>
    <i r="1">
      <x v="41"/>
    </i>
    <i>
      <x v="21"/>
      <x v="11"/>
    </i>
    <i>
      <x v="22"/>
      <x v="8"/>
    </i>
    <i r="1">
      <x v="50"/>
    </i>
    <i>
      <x v="23"/>
      <x v="12"/>
    </i>
    <i r="1">
      <x v="13"/>
    </i>
    <i>
      <x v="24"/>
      <x v="5"/>
    </i>
    <i>
      <x v="25"/>
      <x v="7"/>
    </i>
    <i r="1">
      <x v="8"/>
    </i>
    <i r="1">
      <x v="9"/>
    </i>
    <i>
      <x v="26"/>
      <x v="42"/>
    </i>
    <i>
      <x v="27"/>
      <x v="7"/>
    </i>
    <i>
      <x v="28"/>
      <x v="10"/>
    </i>
    <i t="grand">
      <x/>
    </i>
  </rowItems>
  <colItems count="1">
    <i/>
  </colItems>
  <dataFields count="1">
    <dataField name="Soma de VALOR" fld="7" baseField="0" baseItem="0"/>
  </dataFields>
  <chartFormats count="1">
    <chartFormat chart="1" format="1" series="1">
      <pivotArea type="data" outline="0" fieldPosition="0"/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>
      <members count="1" level="1">
        <member name="[VENDAS].[DATA (Ano)].&amp;[2023]"/>
      </members>
    </pivotHierarchy>
    <pivotHierarchy multipleItemSelectionAllowed="1" dragToData="1">
      <members count="2" level="1">
        <member name="[VENDAS].[DATA (Mês)].&amp;[abr]"/>
        <member name="[VENDAS].[DATA (Mês)].&amp;[mar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1" type="dateNewerThan" evalOrder="-1" id="5">
      <autoFilter ref="A1">
        <filterColumn colId="0">
          <customFilters>
            <customFilter operator="greaterThan" val="45012"/>
          </customFilters>
        </filterColumn>
      </autoFilter>
    </filter>
    <filter fld="0" type="valueGreaterThanOrEqual" id="4" iMeasureHier="33">
      <autoFilter ref="A1">
        <filterColumn colId="0">
          <customFilters>
            <customFilter operator="greaterThanOrEqual" val="60"/>
          </customFilters>
        </filterColumn>
      </autoFilter>
    </filter>
  </filters>
  <rowHierarchiesUsage count="2">
    <rowHierarchyUsage hierarchyUsage="18"/>
    <rowHierarchyUsage hierarchyUsage="1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]"/>
        <x15:activeTabTopLevelEntity name="[CLIENTES]"/>
        <x15:activeTabTopLevelEntity name="[BAIRROS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RTIGOS" displayName="ARTIGOS" ref="A1:A31" totalsRowShown="0" headerRowDxfId="61" dataDxfId="60">
  <autoFilter ref="A1:A31" xr:uid="{00000000-0009-0000-0100-000002000000}"/>
  <sortState xmlns:xlrd2="http://schemas.microsoft.com/office/spreadsheetml/2017/richdata2" ref="A2:A28">
    <sortCondition ref="A2"/>
  </sortState>
  <tableColumns count="1">
    <tableColumn id="1" xr3:uid="{00000000-0010-0000-0000-000001000000}" name="PRODUTOS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BAIRROS" displayName="BAIRROS" ref="A1:G38" totalsRowShown="0" headerRowDxfId="58" dataDxfId="57">
  <autoFilter ref="A1:G38" xr:uid="{00000000-0009-0000-0100-000001000000}"/>
  <tableColumns count="7">
    <tableColumn id="1" xr3:uid="{00000000-0010-0000-0100-000001000000}" name="BAIRRO" dataDxfId="56"/>
    <tableColumn id="2" xr3:uid="{00000000-0010-0000-0100-000002000000}" name="CIDADE" dataDxfId="55"/>
    <tableColumn id="3" xr3:uid="{00000000-0010-0000-0100-000003000000}" name="DISTANCIA (Km)" dataDxfId="54"/>
    <tableColumn id="4" xr3:uid="{00000000-0010-0000-0100-000004000000}" name="TEMPO (MIN)" dataDxfId="53"/>
    <tableColumn id="5" xr3:uid="{00000000-0010-0000-0100-000005000000}" name="CUSTO DE ENTREGA" dataDxfId="52"/>
    <tableColumn id="6" xr3:uid="{00000000-0010-0000-0100-000006000000}" name="Latitude"/>
    <tableColumn id="7" xr3:uid="{00000000-0010-0000-0100-000007000000}" name="Long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LIENTES" displayName="CLIENTES" ref="A1:N210" totalsRowShown="0" headerRowDxfId="51" dataDxfId="50">
  <autoFilter ref="A1:N210" xr:uid="{00000000-0009-0000-0100-000003000000}"/>
  <tableColumns count="14">
    <tableColumn id="1" xr3:uid="{00000000-0010-0000-0200-000001000000}" name="CLIENTE" dataDxfId="49"/>
    <tableColumn id="2" xr3:uid="{00000000-0010-0000-0200-000002000000}" name="BAIRRO" dataDxfId="48"/>
    <tableColumn id="3" xr3:uid="{00000000-0010-0000-0200-000003000000}" name="TELEFONE" dataDxfId="47"/>
    <tableColumn id="4" xr3:uid="{00000000-0010-0000-0200-000004000000}" name="REFERENCIA" dataDxfId="46"/>
    <tableColumn id="5" xr3:uid="{00000000-0010-0000-0200-000005000000}" name="NOME" dataDxfId="45">
      <calculatedColumnFormula>PROPER(LEFT(CLIENTES[[#This Row],[CLIENTE]],IF(ISERR(SEARCH(" ",CLIENTES[[#This Row],[CLIENTE]])-1),LEN(CLIENTES[[#This Row],[CLIENTE]]),SEARCH(" ",CLIENTES[[#This Row],[CLIENTE]])-1)))</calculatedColumnFormula>
    </tableColumn>
    <tableColumn id="6" xr3:uid="{00000000-0010-0000-0200-000006000000}" name="DATA DA ULTIMA COMPRA" dataDxfId="44">
      <calculatedColumnFormula array="1">SUMPRODUCT(MAX((VENDAS[CLIENTE]=CLIENTES[[#This Row],[CLIENTE]])*VENDAS[DATA]))</calculatedColumnFormula>
    </tableColumn>
    <tableColumn id="7" xr3:uid="{00000000-0010-0000-0200-000007000000}" name="DATA DA PRIMEIRA COMPRA" dataDxfId="43">
      <calculatedColumnFormula array="1">MIN(IF(VENDAS[CLIENTE]=CLIENTES[[#This Row],[CLIENTE]],VENDAS[DATA]))</calculatedColumnFormula>
    </tableColumn>
    <tableColumn id="8" xr3:uid="{00000000-0010-0000-0200-000008000000}" name="GENERO" dataDxfId="42"/>
    <tableColumn id="9" xr3:uid="{00000000-0010-0000-0200-000009000000}" name="MENSAGEM" dataDxfId="41"/>
    <tableColumn id="10" xr3:uid="{00000000-0010-0000-0200-00000A000000}" name="ULTIMA MENSAGEM" dataDxfId="40"/>
    <tableColumn id="14" xr3:uid="{00000000-0010-0000-0200-00000E000000}" name="CARIMBOS" dataDxfId="39">
      <calculatedColumnFormula>INT(SUMPRODUCT((VENDAS[CLIENTE]=CLIENTES[[#This Row],[CLIENTE]])*(VENDAS[DATA]&gt;=DATE(2023,3,28))*(VENDAS[VALOR]))/60)</calculatedColumnFormula>
    </tableColumn>
    <tableColumn id="11" xr3:uid="{00000000-0010-0000-0200-00000B000000}" name="RETORNO" dataDxfId="38"/>
    <tableColumn id="12" xr3:uid="{00000000-0010-0000-0200-00000C000000}" name="ANIVERSARIO" dataDxfId="37"/>
    <tableColumn id="13" xr3:uid="{00000000-0010-0000-0200-00000D000000}" name="OBSERVAÇÕES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CUSTOS" displayName="CUSTOS" ref="A1:F1110" totalsRowShown="0" headerRowDxfId="35" dataDxfId="34">
  <autoFilter ref="A1:F1110" xr:uid="{00000000-0009-0000-0100-000006000000}"/>
  <tableColumns count="6">
    <tableColumn id="1" xr3:uid="{00000000-0010-0000-0300-000001000000}" name="Data" dataDxfId="33"/>
    <tableColumn id="2" xr3:uid="{00000000-0010-0000-0300-000002000000}" name="Ingrediente" dataDxfId="32"/>
    <tableColumn id="3" xr3:uid="{00000000-0010-0000-0300-000003000000}" name="Qty" dataDxfId="31"/>
    <tableColumn id="4" xr3:uid="{00000000-0010-0000-0300-000004000000}" name="UM" dataDxfId="30"/>
    <tableColumn id="5" xr3:uid="{00000000-0010-0000-0300-000005000000}" name="Custo Unitario" dataDxfId="29"/>
    <tableColumn id="6" xr3:uid="{00000000-0010-0000-0300-000006000000}" name="Custo Total" dataDxfId="28">
      <calculatedColumnFormula>+CUSTOS[[#This Row],[Custo Unitario]]*CUSTOS[[#This Row],[Qty]]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STOQUE" displayName="ESTOQUE" ref="A1:F149" totalsRowShown="0" headerRowDxfId="27" dataDxfId="26">
  <autoFilter ref="A1:F149" xr:uid="{00000000-0009-0000-0100-000005000000}">
    <filterColumn colId="0">
      <customFilters and="1">
        <customFilter operator="greaterThanOrEqual" val="45017"/>
        <customFilter operator="lessThanOrEqual" val="45088"/>
      </customFilters>
    </filterColumn>
  </autoFilter>
  <tableColumns count="6">
    <tableColumn id="1" xr3:uid="{00000000-0010-0000-0400-000001000000}" name="De" dataDxfId="25"/>
    <tableColumn id="2" xr3:uid="{00000000-0010-0000-0400-000002000000}" name="A" dataDxfId="24">
      <calculatedColumnFormula>+'CONTROLE ESTOQUE'!$A2+6</calculatedColumnFormula>
    </tableColumn>
    <tableColumn id="3" xr3:uid="{00000000-0010-0000-0400-000003000000}" name="Saida" dataDxfId="23">
      <calculatedColumnFormula array="1">-SUMPRODUCT((VENDAS[QTY])*(ESTOQUE[[#This Row],[De]]&lt;=VENDAS[DATA])*(VENDAS[DATA]&lt;=ESTOQUE[[#This Row],[A]])*1)</calculatedColumnFormula>
    </tableColumn>
    <tableColumn id="4" xr3:uid="{00000000-0010-0000-0400-000004000000}" name="Produzido" dataDxfId="22"/>
    <tableColumn id="5" xr3:uid="{00000000-0010-0000-0400-000005000000}" name="Saldo" dataDxfId="21">
      <calculatedColumnFormula>+ESTOQUE[[#This Row],[Saida]]+ESTOQUE[[#This Row],[Produzido]]</calculatedColumnFormula>
    </tableColumn>
    <tableColumn id="6" xr3:uid="{00000000-0010-0000-0400-000006000000}" name="Estoque" dataDxfId="20">
      <calculatedColumnFormula>SUM($E$2:E2)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VENDAS" displayName="VENDAS" ref="A1:H1472" totalsRowShown="0" headerRowDxfId="19" dataDxfId="18">
  <autoFilter ref="A1:H1472" xr:uid="{00000000-0009-0000-0100-000004000000}"/>
  <tableColumns count="8">
    <tableColumn id="1" xr3:uid="{00000000-0010-0000-0500-000001000000}" name="DATA" dataDxfId="17"/>
    <tableColumn id="2" xr3:uid="{00000000-0010-0000-0500-000002000000}" name="ddS" dataDxfId="16">
      <calculatedColumnFormula>VLOOKUP(WEEKDAY(VENDAS[[#This Row],[DATA]],2),Listas!$A$2:$B$8,2,FALSE)</calculatedColumnFormula>
    </tableColumn>
    <tableColumn id="3" xr3:uid="{00000000-0010-0000-0500-000003000000}" name="CLIENTE" dataDxfId="15"/>
    <tableColumn id="4" xr3:uid="{00000000-0010-0000-0500-000004000000}" name="PRODUTO" dataDxfId="14"/>
    <tableColumn id="5" xr3:uid="{00000000-0010-0000-0500-000005000000}" name="QTY" dataDxfId="13"/>
    <tableColumn id="6" xr3:uid="{00000000-0010-0000-0500-000006000000}" name="VALOR" dataDxfId="12"/>
    <tableColumn id="7" xr3:uid="{00000000-0010-0000-0500-000007000000}" name="FRETE" dataDxfId="11"/>
    <tableColumn id="8" xr3:uid="{00000000-0010-0000-0500-000008000000}" name="DIA" dataDxfId="10">
      <calculatedColumnFormula>DAY(VENDAS[[#This Row],[DATA]])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RODUÇÃO" displayName="PRODUÇÃO" ref="A1:C456" totalsRowShown="0" headerRowDxfId="9" dataDxfId="8">
  <autoFilter ref="A1:C456" xr:uid="{00000000-0009-0000-0100-000007000000}"/>
  <tableColumns count="3">
    <tableColumn id="1" xr3:uid="{00000000-0010-0000-0600-000001000000}" name="DATA" dataDxfId="7"/>
    <tableColumn id="2" xr3:uid="{00000000-0010-0000-0600-000002000000}" name="PRODUTO" dataDxfId="6"/>
    <tableColumn id="3" xr3:uid="{00000000-0010-0000-0600-000003000000}" name="QUANTIDADE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endas_Mes" displayName="Vendas_Mes" ref="A1:E13" totalsRowShown="0">
  <autoFilter ref="A1:E13" xr:uid="{00000000-0009-0000-0100-000008000000}"/>
  <tableColumns count="5">
    <tableColumn id="1" xr3:uid="{00000000-0010-0000-0700-000001000000}" name="Mes" dataDxfId="4"/>
    <tableColumn id="2" xr3:uid="{00000000-0010-0000-0700-000002000000}" name="Vendas" dataDxfId="3">
      <calculatedColumnFormula array="1">SUMPRODUCT((VENDAS[DATA]&gt;A2)*(VENDAS[DATA]&lt;=A3)*(VENDAS[VALOR]))</calculatedColumnFormula>
    </tableColumn>
    <tableColumn id="3" xr3:uid="{00000000-0010-0000-0700-000003000000}" name="-3 sigma" dataDxfId="2">
      <calculatedColumnFormula>C2</calculatedColumnFormula>
    </tableColumn>
    <tableColumn id="4" xr3:uid="{00000000-0010-0000-0700-000004000000}" name="Media" dataDxfId="1">
      <calculatedColumnFormula>D2</calculatedColumnFormula>
    </tableColumn>
    <tableColumn id="5" xr3:uid="{00000000-0010-0000-0700-000005000000}" name="+3 sigma" dataDxfId="0">
      <calculatedColumnFormula>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showGridLines="0" zoomScaleNormal="100" workbookViewId="0">
      <selection activeCell="S26" sqref="S26"/>
    </sheetView>
  </sheetViews>
  <sheetFormatPr defaultColWidth="9.140625" defaultRowHeight="12.75" x14ac:dyDescent="0.2"/>
  <cols>
    <col min="1" max="16384" width="9.140625" style="53"/>
  </cols>
  <sheetData>
    <row r="1" spans="1:20" ht="52.5" customHeight="1" x14ac:dyDescent="0.2">
      <c r="A1" s="77" t="s">
        <v>642</v>
      </c>
      <c r="B1" s="78"/>
      <c r="C1" s="78"/>
      <c r="D1" s="78"/>
      <c r="E1" s="78"/>
      <c r="F1" s="78"/>
      <c r="G1" s="78"/>
      <c r="H1" s="78">
        <v>0</v>
      </c>
      <c r="I1" s="78"/>
      <c r="J1" s="78"/>
      <c r="K1" s="79" t="s">
        <v>640</v>
      </c>
      <c r="L1" s="79"/>
      <c r="M1" s="79"/>
      <c r="N1" s="79"/>
      <c r="O1" s="79"/>
      <c r="P1" s="79"/>
      <c r="Q1" s="50" t="s">
        <v>639</v>
      </c>
      <c r="R1" s="51">
        <v>6</v>
      </c>
      <c r="S1" s="52"/>
      <c r="T1" s="52" t="s">
        <v>638</v>
      </c>
    </row>
    <row r="7" spans="1:20" x14ac:dyDescent="0.2">
      <c r="S7" s="53" t="s">
        <v>661</v>
      </c>
    </row>
    <row r="26" spans="1:1" x14ac:dyDescent="0.2">
      <c r="A26" s="53" t="s">
        <v>654</v>
      </c>
    </row>
  </sheetData>
  <mergeCells count="2">
    <mergeCell ref="A1:J1"/>
    <mergeCell ref="K1:P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Spinner 1">
              <controlPr defaultSize="0" autoPict="0">
                <anchor moveWithCells="1" sizeWithCells="1">
                  <from>
                    <xdr:col>18</xdr:col>
                    <xdr:colOff>0</xdr:colOff>
                    <xdr:row>0</xdr:row>
                    <xdr:rowOff>0</xdr:rowOff>
                  </from>
                  <to>
                    <xdr:col>19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4" name="Scroll Bar 4">
              <controlPr defaultSize="0" autoPict="0">
                <anchor moveWithCells="1">
                  <from>
                    <xdr:col>0</xdr:col>
                    <xdr:colOff>0</xdr:colOff>
                    <xdr:row>0</xdr:row>
                    <xdr:rowOff>514350</xdr:rowOff>
                  </from>
                  <to>
                    <xdr:col>10</xdr:col>
                    <xdr:colOff>0</xdr:colOff>
                    <xdr:row>0</xdr:row>
                    <xdr:rowOff>666750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783"/>
  <sheetViews>
    <sheetView zoomScaleNormal="100" workbookViewId="0">
      <selection activeCell="B17" sqref="B17"/>
    </sheetView>
  </sheetViews>
  <sheetFormatPr defaultColWidth="9.140625" defaultRowHeight="12.75" x14ac:dyDescent="0.2"/>
  <cols>
    <col min="1" max="4" width="9.140625" style="1"/>
    <col min="5" max="5" width="23" style="1" customWidth="1"/>
    <col min="6" max="7" width="9.140625" style="1"/>
    <col min="8" max="8" width="26.7109375" style="1" customWidth="1"/>
    <col min="9" max="9" width="9.140625" style="1"/>
    <col min="10" max="10" width="8.85546875" customWidth="1"/>
    <col min="11" max="16384" width="9.140625" style="1"/>
  </cols>
  <sheetData>
    <row r="1" spans="1:8" x14ac:dyDescent="0.2">
      <c r="A1" s="1" t="s">
        <v>45</v>
      </c>
      <c r="B1" s="1" t="s">
        <v>46</v>
      </c>
      <c r="E1" s="4" t="s">
        <v>435</v>
      </c>
      <c r="H1" s="4" t="s">
        <v>72</v>
      </c>
    </row>
    <row r="2" spans="1:8" x14ac:dyDescent="0.2">
      <c r="A2" s="1">
        <v>1</v>
      </c>
      <c r="B2" s="1" t="s">
        <v>47</v>
      </c>
      <c r="E2" s="1" t="str">
        <f t="array" ref="E2">IFERROR(INDEX(CLIENTES[CLIENTE],MATCH(SMALL(COUNTIF(CLIENTES[CLIENTE],"&lt;"&amp;CLIENTES[CLIENTE]),ROW(2:2)-1),COUNTIF(CLIENTES[CLIENTE],"&lt;"&amp;CLIENTES[CLIENTE]),0)),"")</f>
        <v xml:space="preserve">Acirema </v>
      </c>
      <c r="H2" s="1" t="str">
        <f t="array" ref="H2">IFERROR(INDEX(BAIRROS[BAIRRO],MATCH(SMALL(COUNTIF(BAIRROS[BAIRRO],"&lt;"&amp;BAIRROS[BAIRRO]),ROW(2:2)-1),COUNTIF(BAIRROS[BAIRRO],"&lt;"&amp;BAIRROS[BAIRRO]),0)),"")</f>
        <v>ABRANTES</v>
      </c>
    </row>
    <row r="3" spans="1:8" x14ac:dyDescent="0.2">
      <c r="A3" s="1">
        <v>2</v>
      </c>
      <c r="B3" s="1" t="s">
        <v>48</v>
      </c>
      <c r="E3" s="1" t="str">
        <f t="array" ref="E3">IFERROR(INDEX(CLIENTES[CLIENTE],MATCH(SMALL(COUNTIF(CLIENTES[CLIENTE],"&lt;"&amp;CLIENTES[CLIENTE]),ROW(3:3)-1),COUNTIF(CLIENTES[CLIENTE],"&lt;"&amp;CLIENTES[CLIENTE]),0)),"")</f>
        <v>Adelaide</v>
      </c>
      <c r="H3" s="1" t="str">
        <f t="array" ref="H3">IFERROR(INDEX(BAIRROS[BAIRRO],MATCH(SMALL(COUNTIF(BAIRROS[BAIRRO],"&lt;"&amp;BAIRROS[BAIRRO]),ROW(3:3)-1),COUNTIF(BAIRROS[BAIRRO],"&lt;"&amp;BAIRROS[BAIRRO]),0)),"")</f>
        <v>APIPEMA</v>
      </c>
    </row>
    <row r="4" spans="1:8" x14ac:dyDescent="0.2">
      <c r="A4" s="1">
        <v>3</v>
      </c>
      <c r="B4" s="1" t="s">
        <v>49</v>
      </c>
      <c r="E4" s="1" t="str">
        <f t="array" ref="E4">IFERROR(INDEX(CLIENTES[CLIENTE],MATCH(SMALL(COUNTIF(CLIENTES[CLIENTE],"&lt;"&amp;CLIENTES[CLIENTE]),ROW(4:4)-1),COUNTIF(CLIENTES[CLIENTE],"&lt;"&amp;CLIENTES[CLIENTE]),0)),"")</f>
        <v>Alan Catavento</v>
      </c>
      <c r="H4" s="1" t="str">
        <f t="array" ref="H4">IFERROR(INDEX(BAIRROS[BAIRRO],MATCH(SMALL(COUNTIF(BAIRROS[BAIRRO],"&lt;"&amp;BAIRROS[BAIRRO]),ROW(4:4)-1),COUNTIF(BAIRROS[BAIRRO],"&lt;"&amp;BAIRROS[BAIRRO]),0)),"")</f>
        <v>AV. SANTOS DUMONT</v>
      </c>
    </row>
    <row r="5" spans="1:8" x14ac:dyDescent="0.2">
      <c r="A5" s="1">
        <v>4</v>
      </c>
      <c r="B5" s="1" t="s">
        <v>50</v>
      </c>
      <c r="E5" s="1" t="str">
        <f t="array" ref="E5">IFERROR(INDEX(CLIENTES[CLIENTE],MATCH(SMALL(COUNTIF(CLIENTES[CLIENTE],"&lt;"&amp;CLIENTES[CLIENTE]),ROW(5:5)-1),COUNTIF(CLIENTES[CLIENTE],"&lt;"&amp;CLIENTES[CLIENTE]),0)),"")</f>
        <v>Alberto Salão</v>
      </c>
      <c r="H5" s="1" t="str">
        <f t="array" ref="H5">IFERROR(INDEX(BAIRROS[BAIRRO],MATCH(SMALL(COUNTIF(BAIRROS[BAIRRO],"&lt;"&amp;BAIRROS[BAIRRO]),ROW(5:5)-1),COUNTIF(BAIRROS[BAIRRO],"&lt;"&amp;BAIRROS[BAIRRO]),0)),"")</f>
        <v>BARRA</v>
      </c>
    </row>
    <row r="6" spans="1:8" x14ac:dyDescent="0.2">
      <c r="A6" s="1">
        <v>5</v>
      </c>
      <c r="B6" s="1" t="s">
        <v>51</v>
      </c>
      <c r="E6" s="1" t="str">
        <f t="array" ref="E6">IFERROR(INDEX(CLIENTES[CLIENTE],MATCH(SMALL(COUNTIF(CLIENTES[CLIENTE],"&lt;"&amp;CLIENTES[CLIENTE]),ROW(6:6)-1),COUNTIF(CLIENTES[CLIENTE],"&lt;"&amp;CLIENTES[CLIENTE]),0)),"")</f>
        <v>Allan Souza Ferreira</v>
      </c>
      <c r="H6" s="1" t="str">
        <f t="array" ref="H6">IFERROR(INDEX(BAIRROS[BAIRRO],MATCH(SMALL(COUNTIF(BAIRROS[BAIRRO],"&lt;"&amp;BAIRROS[BAIRRO]),ROW(6:6)-1),COUNTIF(BAIRROS[BAIRRO],"&lt;"&amp;BAIRROS[BAIRRO]),0)),"")</f>
        <v>BOCA DO RIO</v>
      </c>
    </row>
    <row r="7" spans="1:8" x14ac:dyDescent="0.2">
      <c r="A7" s="1">
        <v>6</v>
      </c>
      <c r="B7" s="1" t="s">
        <v>52</v>
      </c>
      <c r="E7" s="1" t="str">
        <f t="array" ref="E7">IFERROR(INDEX(CLIENTES[CLIENTE],MATCH(SMALL(COUNTIF(CLIENTES[CLIENTE],"&lt;"&amp;CLIENTES[CLIENTE]),ROW(7:7)-1),COUNTIF(CLIENTES[CLIENTE],"&lt;"&amp;CLIENTES[CLIENTE]),0)),"")</f>
        <v>Ana Carla Sampaio</v>
      </c>
      <c r="H7" s="1" t="str">
        <f t="array" ref="H7">IFERROR(INDEX(BAIRROS[BAIRRO],MATCH(SMALL(COUNTIF(BAIRROS[BAIRRO],"&lt;"&amp;BAIRROS[BAIRRO]),ROW(7:7)-1),COUNTIF(BAIRROS[BAIRRO],"&lt;"&amp;BAIRROS[BAIRRO]),0)),"")</f>
        <v>BROTAS</v>
      </c>
    </row>
    <row r="8" spans="1:8" x14ac:dyDescent="0.2">
      <c r="A8" s="1">
        <v>7</v>
      </c>
      <c r="B8" s="1" t="s">
        <v>53</v>
      </c>
      <c r="E8" s="1" t="str">
        <f t="array" ref="E8">IFERROR(INDEX(CLIENTES[CLIENTE],MATCH(SMALL(COUNTIF(CLIENTES[CLIENTE],"&lt;"&amp;CLIENTES[CLIENTE]),ROW(8:8)-1),COUNTIF(CLIENTES[CLIENTE],"&lt;"&amp;CLIENTES[CLIENTE]),0)),"")</f>
        <v>Ana Lucia</v>
      </c>
      <c r="H8" s="1" t="str">
        <f t="array" ref="H8">IFERROR(INDEX(BAIRROS[BAIRRO],MATCH(SMALL(COUNTIF(BAIRROS[BAIRRO],"&lt;"&amp;BAIRROS[BAIRRO]),ROW(8:8)-1),COUNTIF(BAIRROS[BAIRRO],"&lt;"&amp;BAIRROS[BAIRRO]),0)),"")</f>
        <v>BURAQUINHO</v>
      </c>
    </row>
    <row r="9" spans="1:8" x14ac:dyDescent="0.2">
      <c r="E9" s="1" t="str">
        <f t="array" ref="E9">IFERROR(INDEX(CLIENTES[CLIENTE],MATCH(SMALL(COUNTIF(CLIENTES[CLIENTE],"&lt;"&amp;CLIENTES[CLIENTE]),ROW(9:9)-1),COUNTIF(CLIENTES[CLIENTE],"&lt;"&amp;CLIENTES[CLIENTE]),0)),"")</f>
        <v>Ana Luisa</v>
      </c>
      <c r="H9" s="1" t="str">
        <f t="array" ref="H9">IFERROR(INDEX(BAIRROS[BAIRRO],MATCH(SMALL(COUNTIF(BAIRROS[BAIRRO],"&lt;"&amp;BAIRROS[BAIRRO]),ROW(9:9)-1),COUNTIF(BAIRROS[BAIRRO],"&lt;"&amp;BAIRROS[BAIRRO]),0)),"")</f>
        <v>CABULA</v>
      </c>
    </row>
    <row r="10" spans="1:8" x14ac:dyDescent="0.2">
      <c r="E10" s="1" t="str">
        <f t="array" ref="E10">IFERROR(INDEX(CLIENTES[CLIENTE],MATCH(SMALL(COUNTIF(CLIENTES[CLIENTE],"&lt;"&amp;CLIENTES[CLIENTE]),ROW(10:10)-1),COUNTIF(CLIENTES[CLIENTE],"&lt;"&amp;CLIENTES[CLIENTE]),0)),"")</f>
        <v>Ana Mercia</v>
      </c>
      <c r="H10" s="1" t="str">
        <f t="array" ref="H10">IFERROR(INDEX(BAIRROS[BAIRRO],MATCH(SMALL(COUNTIF(BAIRROS[BAIRRO],"&lt;"&amp;BAIRROS[BAIRRO]),ROW(10:10)-1),COUNTIF(BAIRROS[BAIRRO],"&lt;"&amp;BAIRROS[BAIRRO]),0)),"")</f>
        <v>CAIXA DA AGUA</v>
      </c>
    </row>
    <row r="11" spans="1:8" x14ac:dyDescent="0.2">
      <c r="E11" s="1" t="str">
        <f t="array" ref="E11">IFERROR(INDEX(CLIENTES[CLIENTE],MATCH(SMALL(COUNTIF(CLIENTES[CLIENTE],"&lt;"&amp;CLIENTES[CLIENTE]),ROW(11:11)-1),COUNTIF(CLIENTES[CLIENTE],"&lt;"&amp;CLIENTES[CLIENTE]),0)),"")</f>
        <v>Ana Oliva</v>
      </c>
      <c r="H11" s="1" t="str">
        <f t="array" ref="H11">IFERROR(INDEX(BAIRROS[BAIRRO],MATCH(SMALL(COUNTIF(BAIRROS[BAIRRO],"&lt;"&amp;BAIRROS[BAIRRO]),ROW(11:11)-1),COUNTIF(BAIRROS[BAIRRO],"&lt;"&amp;BAIRROS[BAIRRO]),0)),"")</f>
        <v>CAJI</v>
      </c>
    </row>
    <row r="12" spans="1:8" x14ac:dyDescent="0.2">
      <c r="E12" s="1" t="str">
        <f t="array" ref="E12">IFERROR(INDEX(CLIENTES[CLIENTE],MATCH(SMALL(COUNTIF(CLIENTES[CLIENTE],"&lt;"&amp;CLIENTES[CLIENTE]),ROW(12:12)-1),COUNTIF(CLIENTES[CLIENTE],"&lt;"&amp;CLIENTES[CLIENTE]),0)),"")</f>
        <v xml:space="preserve">Ana Paula </v>
      </c>
      <c r="H12" s="1" t="str">
        <f t="array" ref="H12">IFERROR(INDEX(BAIRROS[BAIRRO],MATCH(SMALL(COUNTIF(BAIRROS[BAIRRO],"&lt;"&amp;BAIRROS[BAIRRO]),ROW(12:12)-1),COUNTIF(BAIRROS[BAIRRO],"&lt;"&amp;BAIRROS[BAIRRO]),0)),"")</f>
        <v>CAMINHO DAS ARVORES</v>
      </c>
    </row>
    <row r="13" spans="1:8" x14ac:dyDescent="0.2">
      <c r="E13" s="1" t="str">
        <f t="array" ref="E13">IFERROR(INDEX(CLIENTES[CLIENTE],MATCH(SMALL(COUNTIF(CLIENTES[CLIENTE],"&lt;"&amp;CLIENTES[CLIENTE]),ROW(13:13)-1),COUNTIF(CLIENTES[CLIENTE],"&lt;"&amp;CLIENTES[CLIENTE]),0)),"")</f>
        <v>Ana Rosa</v>
      </c>
      <c r="H13" s="1" t="str">
        <f t="array" ref="H13">IFERROR(INDEX(BAIRROS[BAIRRO],MATCH(SMALL(COUNTIF(BAIRROS[BAIRRO],"&lt;"&amp;BAIRROS[BAIRRO]),ROW(13:13)-1),COUNTIF(BAIRROS[BAIRRO],"&lt;"&amp;BAIRROS[BAIRRO]),0)),"")</f>
        <v>CATU DE ABRANTES</v>
      </c>
    </row>
    <row r="14" spans="1:8" x14ac:dyDescent="0.2">
      <c r="E14" s="1" t="str">
        <f t="array" ref="E14">IFERROR(INDEX(CLIENTES[CLIENTE],MATCH(SMALL(COUNTIF(CLIENTES[CLIENTE],"&lt;"&amp;CLIENTES[CLIENTE]),ROW(14:14)-1),COUNTIF(CLIENTES[CLIENTE],"&lt;"&amp;CLIENTES[CLIENTE]),0)),"")</f>
        <v>Anailza Meireles</v>
      </c>
      <c r="H14" s="1" t="str">
        <f t="array" ref="H14">IFERROR(INDEX(BAIRROS[BAIRRO],MATCH(SMALL(COUNTIF(BAIRROS[BAIRRO],"&lt;"&amp;BAIRROS[BAIRRO]),ROW(14:14)-1),COUNTIF(BAIRROS[BAIRRO],"&lt;"&amp;BAIRROS[BAIRRO]),0)),"")</f>
        <v>CENTRO</v>
      </c>
    </row>
    <row r="15" spans="1:8" x14ac:dyDescent="0.2">
      <c r="E15" s="1" t="str">
        <f t="array" ref="E15">IFERROR(INDEX(CLIENTES[CLIENTE],MATCH(SMALL(COUNTIF(CLIENTES[CLIENTE],"&lt;"&amp;CLIENTES[CLIENTE]),ROW(15:15)-1),COUNTIF(CLIENTES[CLIENTE],"&lt;"&amp;CLIENTES[CLIENTE]),0)),"")</f>
        <v>Anamaria Garcia de Souza</v>
      </c>
      <c r="H15" s="1" t="str">
        <f t="array" ref="H15">IFERROR(INDEX(BAIRROS[BAIRRO],MATCH(SMALL(COUNTIF(BAIRROS[BAIRRO],"&lt;"&amp;BAIRROS[BAIRRO]),ROW(15:15)-1),COUNTIF(BAIRROS[BAIRRO],"&lt;"&amp;BAIRROS[BAIRRO]),0)),"")</f>
        <v>COSTA AZUL</v>
      </c>
    </row>
    <row r="16" spans="1:8" x14ac:dyDescent="0.2">
      <c r="E16" s="1" t="str">
        <f t="array" ref="E16">IFERROR(INDEX(CLIENTES[CLIENTE],MATCH(SMALL(COUNTIF(CLIENTES[CLIENTE],"&lt;"&amp;CLIENTES[CLIENTE]),ROW(16:16)-1),COUNTIF(CLIENTES[CLIENTE],"&lt;"&amp;CLIENTES[CLIENTE]),0)),"")</f>
        <v>Anamaria Romio</v>
      </c>
      <c r="H16" s="1" t="str">
        <f t="array" ref="H16">IFERROR(INDEX(BAIRROS[BAIRRO],MATCH(SMALL(COUNTIF(BAIRROS[BAIRRO],"&lt;"&amp;BAIRROS[BAIRRO]),ROW(16:16)-1),COUNTIF(BAIRROS[BAIRRO],"&lt;"&amp;BAIRROS[BAIRRO]),0)),"")</f>
        <v>ENCONTRO DAS AGUAS</v>
      </c>
    </row>
    <row r="17" spans="5:8" x14ac:dyDescent="0.2">
      <c r="E17" s="1" t="str">
        <f t="array" ref="E17">IFERROR(INDEX(CLIENTES[CLIENTE],MATCH(SMALL(COUNTIF(CLIENTES[CLIENTE],"&lt;"&amp;CLIENTES[CLIENTE]),ROW(17:17)-1),COUNTIF(CLIENTES[CLIENTE],"&lt;"&amp;CLIENTES[CLIENTE]),0)),"")</f>
        <v>Andre</v>
      </c>
      <c r="H17" s="1" t="str">
        <f t="array" ref="H17">IFERROR(INDEX(BAIRROS[BAIRRO],MATCH(SMALL(COUNTIF(BAIRROS[BAIRRO],"&lt;"&amp;BAIRROS[BAIRRO]),ROW(17:17)-1),COUNTIF(BAIRROS[BAIRRO],"&lt;"&amp;BAIRROS[BAIRRO]),0)),"")</f>
        <v>FEDERACAO</v>
      </c>
    </row>
    <row r="18" spans="5:8" x14ac:dyDescent="0.2">
      <c r="E18" s="1" t="str">
        <f t="array" ref="E18">IFERROR(INDEX(CLIENTES[CLIENTE],MATCH(SMALL(COUNTIF(CLIENTES[CLIENTE],"&lt;"&amp;CLIENTES[CLIENTE]),ROW(18:18)-1),COUNTIF(CLIENTES[CLIENTE],"&lt;"&amp;CLIENTES[CLIENTE]),0)),"")</f>
        <v>André Coêlho</v>
      </c>
      <c r="H18" s="1" t="str">
        <f t="array" ref="H18">IFERROR(INDEX(BAIRROS[BAIRRO],MATCH(SMALL(COUNTIF(BAIRROS[BAIRRO],"&lt;"&amp;BAIRROS[BAIRRO]),ROW(18:18)-1),COUNTIF(BAIRROS[BAIRRO],"&lt;"&amp;BAIRROS[BAIRRO]),0)),"")</f>
        <v>FIM DE LINHA LAURO</v>
      </c>
    </row>
    <row r="19" spans="5:8" x14ac:dyDescent="0.2">
      <c r="E19" s="1" t="str">
        <f t="array" ref="E19">IFERROR(INDEX(CLIENTES[CLIENTE],MATCH(SMALL(COUNTIF(CLIENTES[CLIENTE],"&lt;"&amp;CLIENTES[CLIENTE]),ROW(19:19)-1),COUNTIF(CLIENTES[CLIENTE],"&lt;"&amp;CLIENTES[CLIENTE]),0)),"")</f>
        <v xml:space="preserve">André Ferreira </v>
      </c>
      <c r="H19" s="1" t="str">
        <f t="array" ref="H19">IFERROR(INDEX(BAIRROS[BAIRRO],MATCH(SMALL(COUNTIF(BAIRROS[BAIRRO],"&lt;"&amp;BAIRROS[BAIRRO]),ROW(19:19)-1),COUNTIF(BAIRROS[BAIRRO],"&lt;"&amp;BAIRROS[BAIRRO]),0)),"")</f>
        <v>GRAÇA</v>
      </c>
    </row>
    <row r="20" spans="5:8" x14ac:dyDescent="0.2">
      <c r="E20" s="1" t="str">
        <f t="array" ref="E20">IFERROR(INDEX(CLIENTES[CLIENTE],MATCH(SMALL(COUNTIF(CLIENTES[CLIENTE],"&lt;"&amp;CLIENTES[CLIENTE]),ROW(20:20)-1),COUNTIF(CLIENTES[CLIENTE],"&lt;"&amp;CLIENTES[CLIENTE]),0)),"")</f>
        <v>Andreia</v>
      </c>
      <c r="H20" s="1" t="str">
        <f t="array" ref="H20">IFERROR(INDEX(BAIRROS[BAIRRO],MATCH(SMALL(COUNTIF(BAIRROS[BAIRRO],"&lt;"&amp;BAIRROS[BAIRRO]),ROW(20:20)-1),COUNTIF(BAIRROS[BAIRRO],"&lt;"&amp;BAIRROS[BAIRRO]),0)),"")</f>
        <v>IMBUI</v>
      </c>
    </row>
    <row r="21" spans="5:8" x14ac:dyDescent="0.2">
      <c r="E21" s="1" t="str">
        <f t="array" ref="E21">IFERROR(INDEX(CLIENTES[CLIENTE],MATCH(SMALL(COUNTIF(CLIENTES[CLIENTE],"&lt;"&amp;CLIENTES[CLIENTE]),ROW(21:21)-1),COUNTIF(CLIENTES[CLIENTE],"&lt;"&amp;CLIENTES[CLIENTE]),0)),"")</f>
        <v>Aninha</v>
      </c>
      <c r="H21" s="1" t="str">
        <f t="array" ref="H21">IFERROR(INDEX(BAIRROS[BAIRRO],MATCH(SMALL(COUNTIF(BAIRROS[BAIRRO],"&lt;"&amp;BAIRROS[BAIRRO]),ROW(21:21)-1),COUNTIF(BAIRROS[BAIRRO],"&lt;"&amp;BAIRROS[BAIRRO]),0)),"")</f>
        <v>IPITANGA</v>
      </c>
    </row>
    <row r="22" spans="5:8" x14ac:dyDescent="0.2">
      <c r="E22" s="1" t="str">
        <f t="array" ref="E22">IFERROR(INDEX(CLIENTES[CLIENTE],MATCH(SMALL(COUNTIF(CLIENTES[CLIENTE],"&lt;"&amp;CLIENTES[CLIENTE]),ROW(22:22)-1),COUNTIF(CLIENTES[CLIENTE],"&lt;"&amp;CLIENTES[CLIENTE]),0)),"")</f>
        <v>Aninha Junqueira</v>
      </c>
      <c r="H22" s="1" t="str">
        <f t="array" ref="H22">IFERROR(INDEX(BAIRROS[BAIRRO],MATCH(SMALL(COUNTIF(BAIRROS[BAIRRO],"&lt;"&amp;BAIRROS[BAIRRO]),ROW(22:22)-1),COUNTIF(BAIRROS[BAIRRO],"&lt;"&amp;BAIRROS[BAIRRO]),0)),"")</f>
        <v>ITAPUA</v>
      </c>
    </row>
    <row r="23" spans="5:8" x14ac:dyDescent="0.2">
      <c r="E23" s="1" t="str">
        <f t="array" ref="E23">IFERROR(INDEX(CLIENTES[CLIENTE],MATCH(SMALL(COUNTIF(CLIENTES[CLIENTE],"&lt;"&amp;CLIENTES[CLIENTE]),ROW(23:23)-1),COUNTIF(CLIENTES[CLIENTE],"&lt;"&amp;CLIENTES[CLIENTE]),0)),"")</f>
        <v>Ayna</v>
      </c>
      <c r="H23" s="1" t="str">
        <f t="array" ref="H23">IFERROR(INDEX(BAIRROS[BAIRRO],MATCH(SMALL(COUNTIF(BAIRROS[BAIRRO],"&lt;"&amp;BAIRROS[BAIRRO]),ROW(23:23)-1),COUNTIF(BAIRROS[BAIRRO],"&lt;"&amp;BAIRROS[BAIRRO]),0)),"")</f>
        <v>JARDIM DE ALA</v>
      </c>
    </row>
    <row r="24" spans="5:8" x14ac:dyDescent="0.2">
      <c r="E24" s="1" t="str">
        <f t="array" ref="E24">IFERROR(INDEX(CLIENTES[CLIENTE],MATCH(SMALL(COUNTIF(CLIENTES[CLIENTE],"&lt;"&amp;CLIENTES[CLIENTE]),ROW(24:24)-1),COUNTIF(CLIENTES[CLIENTE],"&lt;"&amp;CLIENTES[CLIENTE]),0)),"")</f>
        <v>Beatriz Bea</v>
      </c>
      <c r="H24" s="1" t="str">
        <f t="array" ref="H24">IFERROR(INDEX(BAIRROS[BAIRRO],MATCH(SMALL(COUNTIF(BAIRROS[BAIRRO],"&lt;"&amp;BAIRROS[BAIRRO]),ROW(24:24)-1),COUNTIF(BAIRROS[BAIRRO],"&lt;"&amp;BAIRROS[BAIRRO]),0)),"")</f>
        <v>LADERA DOS GALES</v>
      </c>
    </row>
    <row r="25" spans="5:8" x14ac:dyDescent="0.2">
      <c r="E25" s="1" t="str">
        <f t="array" ref="E25">IFERROR(INDEX(CLIENTES[CLIENTE],MATCH(SMALL(COUNTIF(CLIENTES[CLIENTE],"&lt;"&amp;CLIENTES[CLIENTE]),ROW(25:25)-1),COUNTIF(CLIENTES[CLIENTE],"&lt;"&amp;CLIENTES[CLIENTE]),0)),"")</f>
        <v>Beatriz Financeiro</v>
      </c>
      <c r="H25" s="1" t="str">
        <f t="array" ref="H25">IFERROR(INDEX(BAIRROS[BAIRRO],MATCH(SMALL(COUNTIF(BAIRROS[BAIRRO],"&lt;"&amp;BAIRROS[BAIRRO]),ROW(25:25)-1),COUNTIF(BAIRROS[BAIRRO],"&lt;"&amp;BAIRROS[BAIRRO]),0)),"")</f>
        <v>PARALELA</v>
      </c>
    </row>
    <row r="26" spans="5:8" x14ac:dyDescent="0.2">
      <c r="E26" s="1" t="str">
        <f t="array" ref="E26">IFERROR(INDEX(CLIENTES[CLIENTE],MATCH(SMALL(COUNTIF(CLIENTES[CLIENTE],"&lt;"&amp;CLIENTES[CLIENTE]),ROW(26:26)-1),COUNTIF(CLIENTES[CLIENTE],"&lt;"&amp;CLIENTES[CLIENTE]),0)),"")</f>
        <v>Bianca</v>
      </c>
      <c r="H26" s="1" t="str">
        <f t="array" ref="H26">IFERROR(INDEX(BAIRROS[BAIRRO],MATCH(SMALL(COUNTIF(BAIRROS[BAIRRO],"&lt;"&amp;BAIRROS[BAIRRO]),ROW(26:26)-1),COUNTIF(BAIRROS[BAIRRO],"&lt;"&amp;BAIRROS[BAIRRO]),0)),"")</f>
        <v>PIATA</v>
      </c>
    </row>
    <row r="27" spans="5:8" x14ac:dyDescent="0.2">
      <c r="E27" s="1" t="str">
        <f t="array" ref="E27">IFERROR(INDEX(CLIENTES[CLIENTE],MATCH(SMALL(COUNTIF(CLIENTES[CLIENTE],"&lt;"&amp;CLIENTES[CLIENTE]),ROW(27:27)-1),COUNTIF(CLIENTES[CLIENTE],"&lt;"&amp;CLIENTES[CLIENTE]),0)),"")</f>
        <v>Brena</v>
      </c>
      <c r="H27" s="1" t="str">
        <f t="array" ref="H27">IFERROR(INDEX(BAIRROS[BAIRRO],MATCH(SMALL(COUNTIF(BAIRROS[BAIRRO],"&lt;"&amp;BAIRROS[BAIRRO]),ROW(27:27)-1),COUNTIF(BAIRROS[BAIRRO],"&lt;"&amp;BAIRROS[BAIRRO]),0)),"")</f>
        <v>PITANGUEIRAS</v>
      </c>
    </row>
    <row r="28" spans="5:8" x14ac:dyDescent="0.2">
      <c r="E28" s="1" t="str">
        <f t="array" ref="E28">IFERROR(INDEX(CLIENTES[CLIENTE],MATCH(SMALL(COUNTIF(CLIENTES[CLIENTE],"&lt;"&amp;CLIENTES[CLIENTE]),ROW(28:28)-1),COUNTIF(CLIENTES[CLIENTE],"&lt;"&amp;CLIENTES[CLIENTE]),0)),"")</f>
        <v xml:space="preserve">Cacau </v>
      </c>
      <c r="H28" s="1" t="str">
        <f t="array" ref="H28">IFERROR(INDEX(BAIRROS[BAIRRO],MATCH(SMALL(COUNTIF(BAIRROS[BAIRRO],"&lt;"&amp;BAIRROS[BAIRRO]),ROW(28:28)-1),COUNTIF(BAIRROS[BAIRRO],"&lt;"&amp;BAIRROS[BAIRRO]),0)),"")</f>
        <v>PITUBA</v>
      </c>
    </row>
    <row r="29" spans="5:8" x14ac:dyDescent="0.2">
      <c r="E29" s="1" t="str">
        <f t="array" ref="E29">IFERROR(INDEX(CLIENTES[CLIENTE],MATCH(SMALL(COUNTIF(CLIENTES[CLIENTE],"&lt;"&amp;CLIENTES[CLIENTE]),ROW(29:29)-1),COUNTIF(CLIENTES[CLIENTE],"&lt;"&amp;CLIENTES[CLIENTE]),0)),"")</f>
        <v>Cadu Alves</v>
      </c>
      <c r="H29" s="1" t="str">
        <f t="array" ref="H29">IFERROR(INDEX(BAIRROS[BAIRRO],MATCH(SMALL(COUNTIF(BAIRROS[BAIRRO],"&lt;"&amp;BAIRROS[BAIRRO]),ROW(29:29)-1),COUNTIF(BAIRROS[BAIRRO],"&lt;"&amp;BAIRROS[BAIRRO]),0)),"")</f>
        <v>PLACAFOR</v>
      </c>
    </row>
    <row r="30" spans="5:8" x14ac:dyDescent="0.2">
      <c r="E30" s="1" t="str">
        <f t="array" ref="E30">IFERROR(INDEX(CLIENTES[CLIENTE],MATCH(SMALL(COUNTIF(CLIENTES[CLIENTE],"&lt;"&amp;CLIENTES[CLIENTE]),ROW(30:30)-1),COUNTIF(CLIENTES[CLIENTE],"&lt;"&amp;CLIENTES[CLIENTE]),0)),"")</f>
        <v>Camila</v>
      </c>
      <c r="H30" s="1" t="str">
        <f t="array" ref="H30">IFERROR(INDEX(BAIRROS[BAIRRO],MATCH(SMALL(COUNTIF(BAIRROS[BAIRRO],"&lt;"&amp;BAIRROS[BAIRRO]),ROW(30:30)-1),COUNTIF(BAIRROS[BAIRRO],"&lt;"&amp;BAIRROS[BAIRRO]),0)),"")</f>
        <v>PRAIA DO FLAMENGO</v>
      </c>
    </row>
    <row r="31" spans="5:8" x14ac:dyDescent="0.2">
      <c r="E31" s="1" t="str">
        <f t="array" ref="E31">IFERROR(INDEX(CLIENTES[CLIENTE],MATCH(SMALL(COUNTIF(CLIENTES[CLIENTE],"&lt;"&amp;CLIENTES[CLIENTE]),ROW(31:31)-1),COUNTIF(CLIENTES[CLIENTE],"&lt;"&amp;CLIENTES[CLIENTE]),0)),"")</f>
        <v>Camila Rebouças</v>
      </c>
      <c r="H31" s="1" t="str">
        <f t="array" ref="H31">IFERROR(INDEX(BAIRROS[BAIRRO],MATCH(SMALL(COUNTIF(BAIRROS[BAIRRO],"&lt;"&amp;BAIRROS[BAIRRO]),ROW(31:31)-1),COUNTIF(BAIRROS[BAIRRO],"&lt;"&amp;BAIRROS[BAIRRO]),0)),"")</f>
        <v>RIO VERMELHO</v>
      </c>
    </row>
    <row r="32" spans="5:8" x14ac:dyDescent="0.2">
      <c r="E32" s="1" t="str">
        <f t="array" ref="E32">IFERROR(INDEX(CLIENTES[CLIENTE],MATCH(SMALL(COUNTIF(CLIENTES[CLIENTE],"&lt;"&amp;CLIENTES[CLIENTE]),ROW(32:32)-1),COUNTIF(CLIENTES[CLIENTE],"&lt;"&amp;CLIENTES[CLIENTE]),0)),"")</f>
        <v xml:space="preserve">Carla Galo </v>
      </c>
      <c r="H32" s="1" t="str">
        <f t="array" ref="H32">IFERROR(INDEX(BAIRROS[BAIRRO],MATCH(SMALL(COUNTIF(BAIRROS[BAIRRO],"&lt;"&amp;BAIRROS[BAIRRO]),ROW(32:32)-1),COUNTIF(BAIRROS[BAIRRO],"&lt;"&amp;BAIRROS[BAIRRO]),0)),"")</f>
        <v>SÃO RAFAEL</v>
      </c>
    </row>
    <row r="33" spans="5:8" x14ac:dyDescent="0.2">
      <c r="E33" s="1" t="str">
        <f t="array" ref="E33">IFERROR(INDEX(CLIENTES[CLIENTE],MATCH(SMALL(COUNTIF(CLIENTES[CLIENTE],"&lt;"&amp;CLIENTES[CLIENTE]),ROW(33:33)-1),COUNTIF(CLIENTES[CLIENTE],"&lt;"&amp;CLIENTES[CLIENTE]),0)),"")</f>
        <v>Carol</v>
      </c>
      <c r="H33" s="1" t="str">
        <f t="array" ref="H33">IFERROR(INDEX(BAIRROS[BAIRRO],MATCH(SMALL(COUNTIF(BAIRROS[BAIRRO],"&lt;"&amp;BAIRROS[BAIRRO]),ROW(33:33)-1),COUNTIF(BAIRROS[BAIRRO],"&lt;"&amp;BAIRROS[BAIRRO]),0)),"")</f>
        <v>STELLA MARIS</v>
      </c>
    </row>
    <row r="34" spans="5:8" x14ac:dyDescent="0.2">
      <c r="E34" s="1" t="str">
        <f t="array" ref="E34">IFERROR(INDEX(CLIENTES[CLIENTE],MATCH(SMALL(COUNTIF(CLIENTES[CLIENTE],"&lt;"&amp;CLIENTES[CLIENTE]),ROW(34:34)-1),COUNTIF(CLIENTES[CLIENTE],"&lt;"&amp;CLIENTES[CLIENTE]),0)),"")</f>
        <v>Carol Itapua</v>
      </c>
      <c r="H34" s="1" t="str">
        <f t="array" ref="H34">IFERROR(INDEX(BAIRROS[BAIRRO],MATCH(SMALL(COUNTIF(BAIRROS[BAIRRO],"&lt;"&amp;BAIRROS[BAIRRO]),ROW(34:34)-1),COUNTIF(BAIRROS[BAIRRO],"&lt;"&amp;BAIRROS[BAIRRO]),0)),"")</f>
        <v>SUSSUARANA</v>
      </c>
    </row>
    <row r="35" spans="5:8" x14ac:dyDescent="0.2">
      <c r="E35" s="1" t="str">
        <f t="array" ref="E35">IFERROR(INDEX(CLIENTES[CLIENTE],MATCH(SMALL(COUNTIF(CLIENTES[CLIENTE],"&lt;"&amp;CLIENTES[CLIENTE]),ROW(35:35)-1),COUNTIF(CLIENTES[CLIENTE],"&lt;"&amp;CLIENTES[CLIENTE]),0)),"")</f>
        <v>Carol Prima De Jana</v>
      </c>
      <c r="H35" s="1" t="str">
        <f t="array" ref="H35">IFERROR(INDEX(BAIRROS[BAIRRO],MATCH(SMALL(COUNTIF(BAIRROS[BAIRRO],"&lt;"&amp;BAIRROS[BAIRRO]),ROW(35:35)-1),COUNTIF(BAIRROS[BAIRRO],"&lt;"&amp;BAIRROS[BAIRRO]),0)),"")</f>
        <v>UNIME</v>
      </c>
    </row>
    <row r="36" spans="5:8" x14ac:dyDescent="0.2">
      <c r="E36" s="1" t="str">
        <f t="array" ref="E36">IFERROR(INDEX(CLIENTES[CLIENTE],MATCH(SMALL(COUNTIF(CLIENTES[CLIENTE],"&lt;"&amp;CLIENTES[CLIENTE]),ROW(36:36)-1),COUNTIF(CLIENTES[CLIENTE],"&lt;"&amp;CLIENTES[CLIENTE]),0)),"")</f>
        <v>Casa Mainha</v>
      </c>
      <c r="H36" s="1" t="str">
        <f t="array" ref="H36">IFERROR(INDEX(BAIRROS[BAIRRO],MATCH(SMALL(COUNTIF(BAIRROS[BAIRRO],"&lt;"&amp;BAIRROS[BAIRRO]),ROW(36:36)-1),COUNTIF(BAIRROS[BAIRRO],"&lt;"&amp;BAIRROS[BAIRRO]),0)),"")</f>
        <v>URUGUAI</v>
      </c>
    </row>
    <row r="37" spans="5:8" x14ac:dyDescent="0.2">
      <c r="E37" s="1" t="str">
        <f t="array" ref="E37">IFERROR(INDEX(CLIENTES[CLIENTE],MATCH(SMALL(COUNTIF(CLIENTES[CLIENTE],"&lt;"&amp;CLIENTES[CLIENTE]),ROW(37:37)-1),COUNTIF(CLIENTES[CLIENTE],"&lt;"&amp;CLIENTES[CLIENTE]),0)),"")</f>
        <v>Cecilia</v>
      </c>
      <c r="H37" s="1" t="str">
        <f t="array" ref="H37">IFERROR(INDEX(BAIRROS[BAIRRO],MATCH(SMALL(COUNTIF(BAIRROS[BAIRRO],"&lt;"&amp;BAIRROS[BAIRRO]),ROW(37:37)-1),COUNTIF(BAIRROS[BAIRRO],"&lt;"&amp;BAIRROS[BAIRRO]),0)),"")</f>
        <v>VILAS DO ATLANTICO</v>
      </c>
    </row>
    <row r="38" spans="5:8" x14ac:dyDescent="0.2">
      <c r="E38" s="1" t="str">
        <f t="array" ref="E38">IFERROR(INDEX(CLIENTES[CLIENTE],MATCH(SMALL(COUNTIF(CLIENTES[CLIENTE],"&lt;"&amp;CLIENTES[CLIENTE]),ROW(38:38)-1),COUNTIF(CLIENTES[CLIENTE],"&lt;"&amp;CLIENTES[CLIENTE]),0)),"")</f>
        <v>Cesar Catavento</v>
      </c>
      <c r="H38" s="1" t="str">
        <f t="array" ref="H38">IFERROR(INDEX(BAIRROS[BAIRRO],MATCH(SMALL(COUNTIF(BAIRROS[BAIRRO],"&lt;"&amp;BAIRROS[BAIRRO]),ROW(38:38)-1),COUNTIF(BAIRROS[BAIRRO],"&lt;"&amp;BAIRROS[BAIRRO]),0)),"")</f>
        <v>VILAS DO BOSQUE</v>
      </c>
    </row>
    <row r="39" spans="5:8" x14ac:dyDescent="0.2">
      <c r="E39" s="1" t="str">
        <f t="array" ref="E39">IFERROR(INDEX(CLIENTES[CLIENTE],MATCH(SMALL(COUNTIF(CLIENTES[CLIENTE],"&lt;"&amp;CLIENTES[CLIENTE]),ROW(39:39)-1),COUNTIF(CLIENTES[CLIENTE],"&lt;"&amp;CLIENTES[CLIENTE]),0)),"")</f>
        <v>Chica</v>
      </c>
      <c r="H39" s="1" t="str">
        <f t="array" ref="H39">IFERROR(INDEX(BAIRROS[BAIRRO],MATCH(SMALL(COUNTIF(BAIRROS[BAIRRO],"&lt;"&amp;BAIRROS[BAIRRO]),ROW(39:39)-1),COUNTIF(BAIRROS[BAIRRO],"&lt;"&amp;BAIRROS[BAIRRO]),0)),"")</f>
        <v/>
      </c>
    </row>
    <row r="40" spans="5:8" x14ac:dyDescent="0.2">
      <c r="E40" s="1" t="str">
        <f t="array" ref="E40">IFERROR(INDEX(CLIENTES[CLIENTE],MATCH(SMALL(COUNTIF(CLIENTES[CLIENTE],"&lt;"&amp;CLIENTES[CLIENTE]),ROW(40:40)-1),COUNTIF(CLIENTES[CLIENTE],"&lt;"&amp;CLIENTES[CLIENTE]),0)),"")</f>
        <v>Cidinho</v>
      </c>
      <c r="H40" s="1" t="str">
        <f t="array" ref="H40">IFERROR(INDEX(BAIRROS[BAIRRO],MATCH(SMALL(COUNTIF(BAIRROS[BAIRRO],"&lt;"&amp;BAIRROS[BAIRRO]),ROW(40:40)-1),COUNTIF(BAIRROS[BAIRRO],"&lt;"&amp;BAIRROS[BAIRRO]),0)),"")</f>
        <v/>
      </c>
    </row>
    <row r="41" spans="5:8" x14ac:dyDescent="0.2">
      <c r="E41" s="1" t="str">
        <f t="array" ref="E41">IFERROR(INDEX(CLIENTES[CLIENTE],MATCH(SMALL(COUNTIF(CLIENTES[CLIENTE],"&lt;"&amp;CLIENTES[CLIENTE]),ROW(41:41)-1),COUNTIF(CLIENTES[CLIENTE],"&lt;"&amp;CLIENTES[CLIENTE]),0)),"")</f>
        <v>Claudia De Renato</v>
      </c>
      <c r="H41" s="1" t="str">
        <f t="array" ref="H41">IFERROR(INDEX(BAIRROS[BAIRRO],MATCH(SMALL(COUNTIF(BAIRROS[BAIRRO],"&lt;"&amp;BAIRROS[BAIRRO]),ROW(41:41)-1),COUNTIF(BAIRROS[BAIRRO],"&lt;"&amp;BAIRROS[BAIRRO]),0)),"")</f>
        <v/>
      </c>
    </row>
    <row r="42" spans="5:8" x14ac:dyDescent="0.2">
      <c r="E42" s="1" t="str">
        <f t="array" ref="E42">IFERROR(INDEX(CLIENTES[CLIENTE],MATCH(SMALL(COUNTIF(CLIENTES[CLIENTE],"&lt;"&amp;CLIENTES[CLIENTE]),ROW(42:42)-1),COUNTIF(CLIENTES[CLIENTE],"&lt;"&amp;CLIENTES[CLIENTE]),0)),"")</f>
        <v>Claudia Santos</v>
      </c>
      <c r="H42" s="1" t="str">
        <f t="array" ref="H42">IFERROR(INDEX(BAIRROS[BAIRRO],MATCH(SMALL(COUNTIF(BAIRROS[BAIRRO],"&lt;"&amp;BAIRROS[BAIRRO]),ROW(42:42)-1),COUNTIF(BAIRROS[BAIRRO],"&lt;"&amp;BAIRROS[BAIRRO]),0)),"")</f>
        <v/>
      </c>
    </row>
    <row r="43" spans="5:8" x14ac:dyDescent="0.2">
      <c r="E43" s="1" t="str">
        <f t="array" ref="E43">IFERROR(INDEX(CLIENTES[CLIENTE],MATCH(SMALL(COUNTIF(CLIENTES[CLIENTE],"&lt;"&amp;CLIENTES[CLIENTE]),ROW(43:43)-1),COUNTIF(CLIENTES[CLIENTE],"&lt;"&amp;CLIENTES[CLIENTE]),0)),"")</f>
        <v>Cleber Costa</v>
      </c>
      <c r="H43" s="1" t="str">
        <f t="array" ref="H43">IFERROR(INDEX(BAIRROS[BAIRRO],MATCH(SMALL(COUNTIF(BAIRROS[BAIRRO],"&lt;"&amp;BAIRROS[BAIRRO]),ROW(43:43)-1),COUNTIF(BAIRROS[BAIRRO],"&lt;"&amp;BAIRROS[BAIRRO]),0)),"")</f>
        <v/>
      </c>
    </row>
    <row r="44" spans="5:8" x14ac:dyDescent="0.2">
      <c r="E44" s="1" t="str">
        <f t="array" ref="E44">IFERROR(INDEX(CLIENTES[CLIENTE],MATCH(SMALL(COUNTIF(CLIENTES[CLIENTE],"&lt;"&amp;CLIENTES[CLIENTE]),ROW(44:44)-1),COUNTIF(CLIENTES[CLIENTE],"&lt;"&amp;CLIENTES[CLIENTE]),0)),"")</f>
        <v>Cleide Carneiro</v>
      </c>
      <c r="H44" s="1" t="str">
        <f t="array" ref="H44">IFERROR(INDEX(BAIRROS[BAIRRO],MATCH(SMALL(COUNTIF(BAIRROS[BAIRRO],"&lt;"&amp;BAIRROS[BAIRRO]),ROW(44:44)-1),COUNTIF(BAIRROS[BAIRRO],"&lt;"&amp;BAIRROS[BAIRRO]),0)),"")</f>
        <v/>
      </c>
    </row>
    <row r="45" spans="5:8" x14ac:dyDescent="0.2">
      <c r="E45" s="1" t="str">
        <f t="array" ref="E45">IFERROR(INDEX(CLIENTES[CLIENTE],MATCH(SMALL(COUNTIF(CLIENTES[CLIENTE],"&lt;"&amp;CLIENTES[CLIENTE]),ROW(45:45)-1),COUNTIF(CLIENTES[CLIENTE],"&lt;"&amp;CLIENTES[CLIENTE]),0)),"")</f>
        <v>Cleiton</v>
      </c>
      <c r="H45" s="1" t="str">
        <f t="array" ref="H45">IFERROR(INDEX(BAIRROS[BAIRRO],MATCH(SMALL(COUNTIF(BAIRROS[BAIRRO],"&lt;"&amp;BAIRROS[BAIRRO]),ROW(45:45)-1),COUNTIF(BAIRROS[BAIRRO],"&lt;"&amp;BAIRROS[BAIRRO]),0)),"")</f>
        <v/>
      </c>
    </row>
    <row r="46" spans="5:8" x14ac:dyDescent="0.2">
      <c r="E46" s="1" t="str">
        <f t="array" ref="E46">IFERROR(INDEX(CLIENTES[CLIENTE],MATCH(SMALL(COUNTIF(CLIENTES[CLIENTE],"&lt;"&amp;CLIENTES[CLIENTE]),ROW(46:46)-1),COUNTIF(CLIENTES[CLIENTE],"&lt;"&amp;CLIENTES[CLIENTE]),0)),"")</f>
        <v>Cliente Evento Moema</v>
      </c>
      <c r="H46" s="1" t="str">
        <f t="array" ref="H46">IFERROR(INDEX(BAIRROS[BAIRRO],MATCH(SMALL(COUNTIF(BAIRROS[BAIRRO],"&lt;"&amp;BAIRROS[BAIRRO]),ROW(46:46)-1),COUNTIF(BAIRROS[BAIRRO],"&lt;"&amp;BAIRROS[BAIRRO]),0)),"")</f>
        <v/>
      </c>
    </row>
    <row r="47" spans="5:8" x14ac:dyDescent="0.2">
      <c r="E47" s="1" t="str">
        <f t="array" ref="E47">IFERROR(INDEX(CLIENTES[CLIENTE],MATCH(SMALL(COUNTIF(CLIENTES[CLIENTE],"&lt;"&amp;CLIENTES[CLIENTE]),ROW(47:47)-1),COUNTIF(CLIENTES[CLIENTE],"&lt;"&amp;CLIENTES[CLIENTE]),0)),"")</f>
        <v xml:space="preserve">Cliente Feira Vilas </v>
      </c>
      <c r="H47" s="1" t="str">
        <f t="array" ref="H47">IFERROR(INDEX(BAIRROS[BAIRRO],MATCH(SMALL(COUNTIF(BAIRROS[BAIRRO],"&lt;"&amp;BAIRROS[BAIRRO]),ROW(47:47)-1),COUNTIF(BAIRROS[BAIRRO],"&lt;"&amp;BAIRROS[BAIRRO]),0)),"")</f>
        <v/>
      </c>
    </row>
    <row r="48" spans="5:8" x14ac:dyDescent="0.2">
      <c r="E48" s="1" t="str">
        <f t="array" ref="E48">IFERROR(INDEX(CLIENTES[CLIENTE],MATCH(SMALL(COUNTIF(CLIENTES[CLIENTE],"&lt;"&amp;CLIENTES[CLIENTE]),ROW(48:48)-1),COUNTIF(CLIENTES[CLIENTE],"&lt;"&amp;CLIENTES[CLIENTE]),0)),"")</f>
        <v>Conça</v>
      </c>
      <c r="H48" s="1" t="str">
        <f t="array" ref="H48">IFERROR(INDEX(BAIRROS[BAIRRO],MATCH(SMALL(COUNTIF(BAIRROS[BAIRRO],"&lt;"&amp;BAIRROS[BAIRRO]),ROW(48:48)-1),COUNTIF(BAIRROS[BAIRRO],"&lt;"&amp;BAIRROS[BAIRRO]),0)),"")</f>
        <v/>
      </c>
    </row>
    <row r="49" spans="5:8" x14ac:dyDescent="0.2">
      <c r="E49" s="1" t="str">
        <f t="array" ref="E49">IFERROR(INDEX(CLIENTES[CLIENTE],MATCH(SMALL(COUNTIF(CLIENTES[CLIENTE],"&lt;"&amp;CLIENTES[CLIENTE]),ROW(49:49)-1),COUNTIF(CLIENTES[CLIENTE],"&lt;"&amp;CLIENTES[CLIENTE]),0)),"")</f>
        <v>Cristian</v>
      </c>
      <c r="H49" s="1" t="str">
        <f t="array" ref="H49">IFERROR(INDEX(BAIRROS[BAIRRO],MATCH(SMALL(COUNTIF(BAIRROS[BAIRRO],"&lt;"&amp;BAIRROS[BAIRRO]),ROW(49:49)-1),COUNTIF(BAIRROS[BAIRRO],"&lt;"&amp;BAIRROS[BAIRRO]),0)),"")</f>
        <v/>
      </c>
    </row>
    <row r="50" spans="5:8" x14ac:dyDescent="0.2">
      <c r="E50" s="1" t="str">
        <f t="array" ref="E50">IFERROR(INDEX(CLIENTES[CLIENTE],MATCH(SMALL(COUNTIF(CLIENTES[CLIENTE],"&lt;"&amp;CLIENTES[CLIENTE]),ROW(50:50)-1),COUNTIF(CLIENTES[CLIENTE],"&lt;"&amp;CLIENTES[CLIENTE]),0)),"")</f>
        <v>Cristina Avatim</v>
      </c>
      <c r="H50" s="1" t="str">
        <f t="array" ref="H50">IFERROR(INDEX(BAIRROS[BAIRRO],MATCH(SMALL(COUNTIF(BAIRROS[BAIRRO],"&lt;"&amp;BAIRROS[BAIRRO]),ROW(50:50)-1),COUNTIF(BAIRROS[BAIRRO],"&lt;"&amp;BAIRROS[BAIRRO]),0)),"")</f>
        <v/>
      </c>
    </row>
    <row r="51" spans="5:8" x14ac:dyDescent="0.2">
      <c r="E51" s="1" t="str">
        <f t="array" ref="E51">IFERROR(INDEX(CLIENTES[CLIENTE],MATCH(SMALL(COUNTIF(CLIENTES[CLIENTE],"&lt;"&amp;CLIENTES[CLIENTE]),ROW(51:51)-1),COUNTIF(CLIENTES[CLIENTE],"&lt;"&amp;CLIENTES[CLIENTE]),0)),"")</f>
        <v>Cristina Buraquinho</v>
      </c>
      <c r="H51" s="1" t="str">
        <f t="array" ref="H51">IFERROR(INDEX(BAIRROS[BAIRRO],MATCH(SMALL(COUNTIF(BAIRROS[BAIRRO],"&lt;"&amp;BAIRROS[BAIRRO]),ROW(51:51)-1),COUNTIF(BAIRROS[BAIRRO],"&lt;"&amp;BAIRROS[BAIRRO]),0)),"")</f>
        <v/>
      </c>
    </row>
    <row r="52" spans="5:8" x14ac:dyDescent="0.2">
      <c r="E52" s="1" t="str">
        <f t="array" ref="E52">IFERROR(INDEX(CLIENTES[CLIENTE],MATCH(SMALL(COUNTIF(CLIENTES[CLIENTE],"&lt;"&amp;CLIENTES[CLIENTE]),ROW(52:52)-1),COUNTIF(CLIENTES[CLIENTE],"&lt;"&amp;CLIENTES[CLIENTE]),0)),"")</f>
        <v>Cristina Catavento</v>
      </c>
      <c r="H52" s="1" t="str">
        <f t="array" ref="H52">IFERROR(INDEX(BAIRROS[BAIRRO],MATCH(SMALL(COUNTIF(BAIRROS[BAIRRO],"&lt;"&amp;BAIRROS[BAIRRO]),ROW(52:52)-1),COUNTIF(BAIRROS[BAIRRO],"&lt;"&amp;BAIRROS[BAIRRO]),0)),"")</f>
        <v/>
      </c>
    </row>
    <row r="53" spans="5:8" x14ac:dyDescent="0.2">
      <c r="E53" s="1" t="str">
        <f t="array" ref="E53">IFERROR(INDEX(CLIENTES[CLIENTE],MATCH(SMALL(COUNTIF(CLIENTES[CLIENTE],"&lt;"&amp;CLIENTES[CLIENTE]),ROW(53:53)-1),COUNTIF(CLIENTES[CLIENTE],"&lt;"&amp;CLIENTES[CLIENTE]),0)),"")</f>
        <v>Cristina Prima</v>
      </c>
      <c r="H53" s="1" t="str">
        <f t="array" ref="H53">IFERROR(INDEX(BAIRROS[BAIRRO],MATCH(SMALL(COUNTIF(BAIRROS[BAIRRO],"&lt;"&amp;BAIRROS[BAIRRO]),ROW(53:53)-1),COUNTIF(BAIRROS[BAIRRO],"&lt;"&amp;BAIRROS[BAIRRO]),0)),"")</f>
        <v/>
      </c>
    </row>
    <row r="54" spans="5:8" x14ac:dyDescent="0.2">
      <c r="E54" s="1" t="str">
        <f t="array" ref="E54">IFERROR(INDEX(CLIENTES[CLIENTE],MATCH(SMALL(COUNTIF(CLIENTES[CLIENTE],"&lt;"&amp;CLIENTES[CLIENTE]),ROW(54:54)-1),COUNTIF(CLIENTES[CLIENTE],"&lt;"&amp;CLIENTES[CLIENTE]),0)),"")</f>
        <v>Daniela</v>
      </c>
      <c r="H54" s="1" t="str">
        <f t="array" ref="H54">IFERROR(INDEX(BAIRROS[BAIRRO],MATCH(SMALL(COUNTIF(BAIRROS[BAIRRO],"&lt;"&amp;BAIRROS[BAIRRO]),ROW(54:54)-1),COUNTIF(BAIRROS[BAIRRO],"&lt;"&amp;BAIRROS[BAIRRO]),0)),"")</f>
        <v/>
      </c>
    </row>
    <row r="55" spans="5:8" x14ac:dyDescent="0.2">
      <c r="E55" s="1" t="str">
        <f t="array" ref="E55">IFERROR(INDEX(CLIENTES[CLIENTE],MATCH(SMALL(COUNTIF(CLIENTES[CLIENTE],"&lt;"&amp;CLIENTES[CLIENTE]),ROW(55:55)-1),COUNTIF(CLIENTES[CLIENTE],"&lt;"&amp;CLIENTES[CLIENTE]),0)),"")</f>
        <v>Danilo Catavento</v>
      </c>
      <c r="H55" s="1" t="str">
        <f t="array" ref="H55">IFERROR(INDEX(BAIRROS[BAIRRO],MATCH(SMALL(COUNTIF(BAIRROS[BAIRRO],"&lt;"&amp;BAIRROS[BAIRRO]),ROW(55:55)-1),COUNTIF(BAIRROS[BAIRRO],"&lt;"&amp;BAIRROS[BAIRRO]),0)),"")</f>
        <v/>
      </c>
    </row>
    <row r="56" spans="5:8" x14ac:dyDescent="0.2">
      <c r="E56" s="1" t="str">
        <f t="array" ref="E56">IFERROR(INDEX(CLIENTES[CLIENTE],MATCH(SMALL(COUNTIF(CLIENTES[CLIENTE],"&lt;"&amp;CLIENTES[CLIENTE]),ROW(56:56)-1),COUNTIF(CLIENTES[CLIENTE],"&lt;"&amp;CLIENTES[CLIENTE]),0)),"")</f>
        <v>Dayse</v>
      </c>
      <c r="H56" s="1" t="str">
        <f t="array" ref="H56">IFERROR(INDEX(BAIRROS[BAIRRO],MATCH(SMALL(COUNTIF(BAIRROS[BAIRRO],"&lt;"&amp;BAIRROS[BAIRRO]),ROW(56:56)-1),COUNTIF(BAIRROS[BAIRRO],"&lt;"&amp;BAIRROS[BAIRRO]),0)),"")</f>
        <v/>
      </c>
    </row>
    <row r="57" spans="5:8" x14ac:dyDescent="0.2">
      <c r="E57" s="1" t="str">
        <f t="array" ref="E57">IFERROR(INDEX(CLIENTES[CLIENTE],MATCH(SMALL(COUNTIF(CLIENTES[CLIENTE],"&lt;"&amp;CLIENTES[CLIENTE]),ROW(57:57)-1),COUNTIF(CLIENTES[CLIENTE],"&lt;"&amp;CLIENTES[CLIENTE]),0)),"")</f>
        <v>Debora</v>
      </c>
      <c r="H57" s="1" t="str">
        <f t="array" ref="H57">IFERROR(INDEX(BAIRROS[BAIRRO],MATCH(SMALL(COUNTIF(BAIRROS[BAIRRO],"&lt;"&amp;BAIRROS[BAIRRO]),ROW(57:57)-1),COUNTIF(BAIRROS[BAIRRO],"&lt;"&amp;BAIRROS[BAIRRO]),0)),"")</f>
        <v/>
      </c>
    </row>
    <row r="58" spans="5:8" x14ac:dyDescent="0.2">
      <c r="E58" s="1" t="str">
        <f t="array" ref="E58">IFERROR(INDEX(CLIENTES[CLIENTE],MATCH(SMALL(COUNTIF(CLIENTES[CLIENTE],"&lt;"&amp;CLIENTES[CLIENTE]),ROW(58:58)-1),COUNTIF(CLIENTES[CLIENTE],"&lt;"&amp;CLIENTES[CLIENTE]),0)),"")</f>
        <v>Diego</v>
      </c>
      <c r="H58" s="1" t="str">
        <f t="array" ref="H58">IFERROR(INDEX(BAIRROS[BAIRRO],MATCH(SMALL(COUNTIF(BAIRROS[BAIRRO],"&lt;"&amp;BAIRROS[BAIRRO]),ROW(58:58)-1),COUNTIF(BAIRROS[BAIRRO],"&lt;"&amp;BAIRROS[BAIRRO]),0)),"")</f>
        <v/>
      </c>
    </row>
    <row r="59" spans="5:8" x14ac:dyDescent="0.2">
      <c r="E59" s="1" t="str">
        <f t="array" ref="E59">IFERROR(INDEX(CLIENTES[CLIENTE],MATCH(SMALL(COUNTIF(CLIENTES[CLIENTE],"&lt;"&amp;CLIENTES[CLIENTE]),ROW(59:59)-1),COUNTIF(CLIENTES[CLIENTE],"&lt;"&amp;CLIENTES[CLIENTE]),0)),"")</f>
        <v>Dinha</v>
      </c>
      <c r="H59" s="1" t="str">
        <f t="array" ref="H59">IFERROR(INDEX(BAIRROS[BAIRRO],MATCH(SMALL(COUNTIF(BAIRROS[BAIRRO],"&lt;"&amp;BAIRROS[BAIRRO]),ROW(59:59)-1),COUNTIF(BAIRROS[BAIRRO],"&lt;"&amp;BAIRROS[BAIRRO]),0)),"")</f>
        <v/>
      </c>
    </row>
    <row r="60" spans="5:8" x14ac:dyDescent="0.2">
      <c r="E60" s="1" t="str">
        <f t="array" ref="E60">IFERROR(INDEX(CLIENTES[CLIENTE],MATCH(SMALL(COUNTIF(CLIENTES[CLIENTE],"&lt;"&amp;CLIENTES[CLIENTE]),ROW(60:60)-1),COUNTIF(CLIENTES[CLIENTE],"&lt;"&amp;CLIENTES[CLIENTE]),0)),"")</f>
        <v>Eduardo</v>
      </c>
      <c r="H60" s="1" t="str">
        <f t="array" ref="H60">IFERROR(INDEX(BAIRROS[BAIRRO],MATCH(SMALL(COUNTIF(BAIRROS[BAIRRO],"&lt;"&amp;BAIRROS[BAIRRO]),ROW(60:60)-1),COUNTIF(BAIRROS[BAIRRO],"&lt;"&amp;BAIRROS[BAIRRO]),0)),"")</f>
        <v/>
      </c>
    </row>
    <row r="61" spans="5:8" x14ac:dyDescent="0.2">
      <c r="E61" s="1" t="str">
        <f t="array" ref="E61">IFERROR(INDEX(CLIENTES[CLIENTE],MATCH(SMALL(COUNTIF(CLIENTES[CLIENTE],"&lt;"&amp;CLIENTES[CLIENTE]),ROW(61:61)-1),COUNTIF(CLIENTES[CLIENTE],"&lt;"&amp;CLIENTES[CLIENTE]),0)),"")</f>
        <v>Eduardo Pelosi</v>
      </c>
      <c r="H61" s="1" t="str">
        <f t="array" ref="H61">IFERROR(INDEX(BAIRROS[BAIRRO],MATCH(SMALL(COUNTIF(BAIRROS[BAIRRO],"&lt;"&amp;BAIRROS[BAIRRO]),ROW(61:61)-1),COUNTIF(BAIRROS[BAIRRO],"&lt;"&amp;BAIRROS[BAIRRO]),0)),"")</f>
        <v/>
      </c>
    </row>
    <row r="62" spans="5:8" x14ac:dyDescent="0.2">
      <c r="E62" s="1" t="str">
        <f t="array" ref="E62">IFERROR(INDEX(CLIENTES[CLIENTE],MATCH(SMALL(COUNTIF(CLIENTES[CLIENTE],"&lt;"&amp;CLIENTES[CLIENTE]),ROW(62:62)-1),COUNTIF(CLIENTES[CLIENTE],"&lt;"&amp;CLIENTES[CLIENTE]),0)),"")</f>
        <v>Eduardo Rosario</v>
      </c>
      <c r="H62" s="1" t="str">
        <f t="array" ref="H62">IFERROR(INDEX(BAIRROS[BAIRRO],MATCH(SMALL(COUNTIF(BAIRROS[BAIRRO],"&lt;"&amp;BAIRROS[BAIRRO]),ROW(62:62)-1),COUNTIF(BAIRROS[BAIRRO],"&lt;"&amp;BAIRROS[BAIRRO]),0)),"")</f>
        <v/>
      </c>
    </row>
    <row r="63" spans="5:8" x14ac:dyDescent="0.2">
      <c r="E63" s="1" t="str">
        <f t="array" ref="E63">IFERROR(INDEX(CLIENTES[CLIENTE],MATCH(SMALL(COUNTIF(CLIENTES[CLIENTE],"&lt;"&amp;CLIENTES[CLIENTE]),ROW(63:63)-1),COUNTIF(CLIENTES[CLIENTE],"&lt;"&amp;CLIENTES[CLIENTE]),0)),"")</f>
        <v>Edy Mãe</v>
      </c>
      <c r="H63" s="1" t="str">
        <f t="array" ref="H63">IFERROR(INDEX(BAIRROS[BAIRRO],MATCH(SMALL(COUNTIF(BAIRROS[BAIRRO],"&lt;"&amp;BAIRROS[BAIRRO]),ROW(63:63)-1),COUNTIF(BAIRROS[BAIRRO],"&lt;"&amp;BAIRROS[BAIRRO]),0)),"")</f>
        <v/>
      </c>
    </row>
    <row r="64" spans="5:8" x14ac:dyDescent="0.2">
      <c r="E64" s="1" t="str">
        <f t="array" ref="E64">IFERROR(INDEX(CLIENTES[CLIENTE],MATCH(SMALL(COUNTIF(CLIENTES[CLIENTE],"&lt;"&amp;CLIENTES[CLIENTE]),ROW(64:64)-1),COUNTIF(CLIENTES[CLIENTE],"&lt;"&amp;CLIENTES[CLIENTE]),0)),"")</f>
        <v>Eleniza</v>
      </c>
      <c r="H64" s="1" t="str">
        <f t="array" ref="H64">IFERROR(INDEX(BAIRROS[BAIRRO],MATCH(SMALL(COUNTIF(BAIRROS[BAIRRO],"&lt;"&amp;BAIRROS[BAIRRO]),ROW(64:64)-1),COUNTIF(BAIRROS[BAIRRO],"&lt;"&amp;BAIRROS[BAIRRO]),0)),"")</f>
        <v/>
      </c>
    </row>
    <row r="65" spans="5:8" x14ac:dyDescent="0.2">
      <c r="E65" s="1" t="str">
        <f t="array" ref="E65">IFERROR(INDEX(CLIENTES[CLIENTE],MATCH(SMALL(COUNTIF(CLIENTES[CLIENTE],"&lt;"&amp;CLIENTES[CLIENTE]),ROW(65:65)-1),COUNTIF(CLIENTES[CLIENTE],"&lt;"&amp;CLIENTES[CLIENTE]),0)),"")</f>
        <v xml:space="preserve">Eliana </v>
      </c>
      <c r="H65" s="1" t="str">
        <f t="array" ref="H65">IFERROR(INDEX(BAIRROS[BAIRRO],MATCH(SMALL(COUNTIF(BAIRROS[BAIRRO],"&lt;"&amp;BAIRROS[BAIRRO]),ROW(65:65)-1),COUNTIF(BAIRROS[BAIRRO],"&lt;"&amp;BAIRROS[BAIRRO]),0)),"")</f>
        <v/>
      </c>
    </row>
    <row r="66" spans="5:8" x14ac:dyDescent="0.2">
      <c r="E66" s="1" t="str">
        <f t="array" ref="E66">IFERROR(INDEX(CLIENTES[CLIENTE],MATCH(SMALL(COUNTIF(CLIENTES[CLIENTE],"&lt;"&amp;CLIENTES[CLIENTE]),ROW(66:66)-1),COUNTIF(CLIENTES[CLIENTE],"&lt;"&amp;CLIENTES[CLIENTE]),0)),"")</f>
        <v>Eliza</v>
      </c>
      <c r="H66" s="1" t="str">
        <f t="array" ref="H66">IFERROR(INDEX(BAIRROS[BAIRRO],MATCH(SMALL(COUNTIF(BAIRROS[BAIRRO],"&lt;"&amp;BAIRROS[BAIRRO]),ROW(66:66)-1),COUNTIF(BAIRROS[BAIRRO],"&lt;"&amp;BAIRROS[BAIRRO]),0)),"")</f>
        <v/>
      </c>
    </row>
    <row r="67" spans="5:8" x14ac:dyDescent="0.2">
      <c r="E67" s="1" t="str">
        <f t="array" ref="E67">IFERROR(INDEX(CLIENTES[CLIENTE],MATCH(SMALL(COUNTIF(CLIENTES[CLIENTE],"&lt;"&amp;CLIENTES[CLIENTE]),ROW(67:67)-1),COUNTIF(CLIENTES[CLIENTE],"&lt;"&amp;CLIENTES[CLIENTE]),0)),"")</f>
        <v>Elvia</v>
      </c>
      <c r="H67" s="1" t="str">
        <f t="array" ref="H67">IFERROR(INDEX(BAIRROS[BAIRRO],MATCH(SMALL(COUNTIF(BAIRROS[BAIRRO],"&lt;"&amp;BAIRROS[BAIRRO]),ROW(67:67)-1),COUNTIF(BAIRROS[BAIRRO],"&lt;"&amp;BAIRROS[BAIRRO]),0)),"")</f>
        <v/>
      </c>
    </row>
    <row r="68" spans="5:8" x14ac:dyDescent="0.2">
      <c r="E68" s="1" t="str">
        <f t="array" ref="E68">IFERROR(INDEX(CLIENTES[CLIENTE],MATCH(SMALL(COUNTIF(CLIENTES[CLIENTE],"&lt;"&amp;CLIENTES[CLIENTE]),ROW(68:68)-1),COUNTIF(CLIENTES[CLIENTE],"&lt;"&amp;CLIENTES[CLIENTE]),0)),"")</f>
        <v>Erivete Antunes</v>
      </c>
      <c r="H68" s="1" t="str">
        <f t="array" ref="H68">IFERROR(INDEX(BAIRROS[BAIRRO],MATCH(SMALL(COUNTIF(BAIRROS[BAIRRO],"&lt;"&amp;BAIRROS[BAIRRO]),ROW(68:68)-1),COUNTIF(BAIRROS[BAIRRO],"&lt;"&amp;BAIRROS[BAIRRO]),0)),"")</f>
        <v/>
      </c>
    </row>
    <row r="69" spans="5:8" x14ac:dyDescent="0.2">
      <c r="E69" s="1" t="str">
        <f t="array" ref="E69">IFERROR(INDEX(CLIENTES[CLIENTE],MATCH(SMALL(COUNTIF(CLIENTES[CLIENTE],"&lt;"&amp;CLIENTES[CLIENTE]),ROW(69:69)-1),COUNTIF(CLIENTES[CLIENTE],"&lt;"&amp;CLIENTES[CLIENTE]),0)),"")</f>
        <v>Erlon</v>
      </c>
      <c r="H69" s="1" t="str">
        <f t="array" ref="H69">IFERROR(INDEX(BAIRROS[BAIRRO],MATCH(SMALL(COUNTIF(BAIRROS[BAIRRO],"&lt;"&amp;BAIRROS[BAIRRO]),ROW(69:69)-1),COUNTIF(BAIRROS[BAIRRO],"&lt;"&amp;BAIRROS[BAIRRO]),0)),"")</f>
        <v/>
      </c>
    </row>
    <row r="70" spans="5:8" x14ac:dyDescent="0.2">
      <c r="E70" s="1" t="str">
        <f t="array" ref="E70">IFERROR(INDEX(CLIENTES[CLIENTE],MATCH(SMALL(COUNTIF(CLIENTES[CLIENTE],"&lt;"&amp;CLIENTES[CLIENTE]),ROW(70:70)-1),COUNTIF(CLIENTES[CLIENTE],"&lt;"&amp;CLIENTES[CLIENTE]),0)),"")</f>
        <v>Ernesto</v>
      </c>
      <c r="H70" s="1" t="str">
        <f t="array" ref="H70">IFERROR(INDEX(BAIRROS[BAIRRO],MATCH(SMALL(COUNTIF(BAIRROS[BAIRRO],"&lt;"&amp;BAIRROS[BAIRRO]),ROW(70:70)-1),COUNTIF(BAIRROS[BAIRRO],"&lt;"&amp;BAIRROS[BAIRRO]),0)),"")</f>
        <v/>
      </c>
    </row>
    <row r="71" spans="5:8" x14ac:dyDescent="0.2">
      <c r="E71" s="1" t="str">
        <f t="array" ref="E71">IFERROR(INDEX(CLIENTES[CLIENTE],MATCH(SMALL(COUNTIF(CLIENTES[CLIENTE],"&lt;"&amp;CLIENTES[CLIENTE]),ROW(71:71)-1),COUNTIF(CLIENTES[CLIENTE],"&lt;"&amp;CLIENTES[CLIENTE]),0)),"")</f>
        <v>Eugenio</v>
      </c>
      <c r="H71" s="1" t="str">
        <f t="array" ref="H71">IFERROR(INDEX(BAIRROS[BAIRRO],MATCH(SMALL(COUNTIF(BAIRROS[BAIRRO],"&lt;"&amp;BAIRROS[BAIRRO]),ROW(71:71)-1),COUNTIF(BAIRROS[BAIRRO],"&lt;"&amp;BAIRROS[BAIRRO]),0)),"")</f>
        <v/>
      </c>
    </row>
    <row r="72" spans="5:8" x14ac:dyDescent="0.2">
      <c r="E72" s="1" t="str">
        <f t="array" ref="E72">IFERROR(INDEX(CLIENTES[CLIENTE],MATCH(SMALL(COUNTIF(CLIENTES[CLIENTE],"&lt;"&amp;CLIENTES[CLIENTE]),ROW(72:72)-1),COUNTIF(CLIENTES[CLIENTE],"&lt;"&amp;CLIENTES[CLIENTE]),0)),"")</f>
        <v>Fabiana</v>
      </c>
      <c r="H72" s="1" t="str">
        <f t="array" ref="H72">IFERROR(INDEX(BAIRROS[BAIRRO],MATCH(SMALL(COUNTIF(BAIRROS[BAIRRO],"&lt;"&amp;BAIRROS[BAIRRO]),ROW(72:72)-1),COUNTIF(BAIRROS[BAIRRO],"&lt;"&amp;BAIRROS[BAIRRO]),0)),"")</f>
        <v/>
      </c>
    </row>
    <row r="73" spans="5:8" x14ac:dyDescent="0.2">
      <c r="E73" s="1" t="str">
        <f t="array" ref="E73">IFERROR(INDEX(CLIENTES[CLIENTE],MATCH(SMALL(COUNTIF(CLIENTES[CLIENTE],"&lt;"&amp;CLIENTES[CLIENTE]),ROW(73:73)-1),COUNTIF(CLIENTES[CLIENTE],"&lt;"&amp;CLIENTES[CLIENTE]),0)),"")</f>
        <v>Fabricio</v>
      </c>
      <c r="H73" s="1" t="str">
        <f t="array" ref="H73">IFERROR(INDEX(BAIRROS[BAIRRO],MATCH(SMALL(COUNTIF(BAIRROS[BAIRRO],"&lt;"&amp;BAIRROS[BAIRRO]),ROW(73:73)-1),COUNTIF(BAIRROS[BAIRRO],"&lt;"&amp;BAIRROS[BAIRRO]),0)),"")</f>
        <v/>
      </c>
    </row>
    <row r="74" spans="5:8" x14ac:dyDescent="0.2">
      <c r="E74" s="1" t="str">
        <f t="array" ref="E74">IFERROR(INDEX(CLIENTES[CLIENTE],MATCH(SMALL(COUNTIF(CLIENTES[CLIENTE],"&lt;"&amp;CLIENTES[CLIENTE]),ROW(74:74)-1),COUNTIF(CLIENTES[CLIENTE],"&lt;"&amp;CLIENTES[CLIENTE]),0)),"")</f>
        <v>Felipe</v>
      </c>
      <c r="H74" s="1" t="str">
        <f t="array" ref="H74">IFERROR(INDEX(BAIRROS[BAIRRO],MATCH(SMALL(COUNTIF(BAIRROS[BAIRRO],"&lt;"&amp;BAIRROS[BAIRRO]),ROW(74:74)-1),COUNTIF(BAIRROS[BAIRRO],"&lt;"&amp;BAIRROS[BAIRRO]),0)),"")</f>
        <v/>
      </c>
    </row>
    <row r="75" spans="5:8" x14ac:dyDescent="0.2">
      <c r="E75" s="1" t="str">
        <f t="array" ref="E75">IFERROR(INDEX(CLIENTES[CLIENTE],MATCH(SMALL(COUNTIF(CLIENTES[CLIENTE],"&lt;"&amp;CLIENTES[CLIENTE]),ROW(75:75)-1),COUNTIF(CLIENTES[CLIENTE],"&lt;"&amp;CLIENTES[CLIENTE]),0)),"")</f>
        <v>Flavia Irma De Andreia</v>
      </c>
      <c r="H75" s="1" t="str">
        <f t="array" ref="H75">IFERROR(INDEX(BAIRROS[BAIRRO],MATCH(SMALL(COUNTIF(BAIRROS[BAIRRO],"&lt;"&amp;BAIRROS[BAIRRO]),ROW(75:75)-1),COUNTIF(BAIRROS[BAIRRO],"&lt;"&amp;BAIRROS[BAIRRO]),0)),"")</f>
        <v/>
      </c>
    </row>
    <row r="76" spans="5:8" x14ac:dyDescent="0.2">
      <c r="E76" s="1" t="str">
        <f t="array" ref="E76">IFERROR(INDEX(CLIENTES[CLIENTE],MATCH(SMALL(COUNTIF(CLIENTES[CLIENTE],"&lt;"&amp;CLIENTES[CLIENTE]),ROW(76:76)-1),COUNTIF(CLIENTES[CLIENTE],"&lt;"&amp;CLIENTES[CLIENTE]),0)),"")</f>
        <v>Flavia Marques</v>
      </c>
      <c r="H76" s="1" t="str">
        <f t="array" ref="H76">IFERROR(INDEX(BAIRROS[BAIRRO],MATCH(SMALL(COUNTIF(BAIRROS[BAIRRO],"&lt;"&amp;BAIRROS[BAIRRO]),ROW(76:76)-1),COUNTIF(BAIRROS[BAIRRO],"&lt;"&amp;BAIRROS[BAIRRO]),0)),"")</f>
        <v/>
      </c>
    </row>
    <row r="77" spans="5:8" x14ac:dyDescent="0.2">
      <c r="E77" s="1" t="str">
        <f t="array" ref="E77">IFERROR(INDEX(CLIENTES[CLIENTE],MATCH(SMALL(COUNTIF(CLIENTES[CLIENTE],"&lt;"&amp;CLIENTES[CLIENTE]),ROW(77:77)-1),COUNTIF(CLIENTES[CLIENTE],"&lt;"&amp;CLIENTES[CLIENTE]),0)),"")</f>
        <v>Flavinha</v>
      </c>
      <c r="H77" s="1" t="str">
        <f t="array" ref="H77">IFERROR(INDEX(BAIRROS[BAIRRO],MATCH(SMALL(COUNTIF(BAIRROS[BAIRRO],"&lt;"&amp;BAIRROS[BAIRRO]),ROW(77:77)-1),COUNTIF(BAIRROS[BAIRRO],"&lt;"&amp;BAIRROS[BAIRRO]),0)),"")</f>
        <v/>
      </c>
    </row>
    <row r="78" spans="5:8" x14ac:dyDescent="0.2">
      <c r="E78" s="1" t="str">
        <f t="array" ref="E78">IFERROR(INDEX(CLIENTES[CLIENTE],MATCH(SMALL(COUNTIF(CLIENTES[CLIENTE],"&lt;"&amp;CLIENTES[CLIENTE]),ROW(78:78)-1),COUNTIF(CLIENTES[CLIENTE],"&lt;"&amp;CLIENTES[CLIENTE]),0)),"")</f>
        <v>Francisco Mendonça</v>
      </c>
      <c r="H78" s="1" t="str">
        <f t="array" ref="H78">IFERROR(INDEX(BAIRROS[BAIRRO],MATCH(SMALL(COUNTIF(BAIRROS[BAIRRO],"&lt;"&amp;BAIRROS[BAIRRO]),ROW(78:78)-1),COUNTIF(BAIRROS[BAIRRO],"&lt;"&amp;BAIRROS[BAIRRO]),0)),"")</f>
        <v/>
      </c>
    </row>
    <row r="79" spans="5:8" x14ac:dyDescent="0.2">
      <c r="E79" s="1" t="str">
        <f t="array" ref="E79">IFERROR(INDEX(CLIENTES[CLIENTE],MATCH(SMALL(COUNTIF(CLIENTES[CLIENTE],"&lt;"&amp;CLIENTES[CLIENTE]),ROW(79:79)-1),COUNTIF(CLIENTES[CLIENTE],"&lt;"&amp;CLIENTES[CLIENTE]),0)),"")</f>
        <v>Francislei Barroso</v>
      </c>
      <c r="H79" s="1" t="str">
        <f t="array" ref="H79">IFERROR(INDEX(BAIRROS[BAIRRO],MATCH(SMALL(COUNTIF(BAIRROS[BAIRRO],"&lt;"&amp;BAIRROS[BAIRRO]),ROW(79:79)-1),COUNTIF(BAIRROS[BAIRRO],"&lt;"&amp;BAIRROS[BAIRRO]),0)),"")</f>
        <v/>
      </c>
    </row>
    <row r="80" spans="5:8" x14ac:dyDescent="0.2">
      <c r="E80" s="1" t="str">
        <f t="array" ref="E80">IFERROR(INDEX(CLIENTES[CLIENTE],MATCH(SMALL(COUNTIF(CLIENTES[CLIENTE],"&lt;"&amp;CLIENTES[CLIENTE]),ROW(80:80)-1),COUNTIF(CLIENTES[CLIENTE],"&lt;"&amp;CLIENTES[CLIENTE]),0)),"")</f>
        <v>Gabi Cookies</v>
      </c>
      <c r="H80" s="1" t="str">
        <f t="array" ref="H80">IFERROR(INDEX(BAIRROS[BAIRRO],MATCH(SMALL(COUNTIF(BAIRROS[BAIRRO],"&lt;"&amp;BAIRROS[BAIRRO]),ROW(80:80)-1),COUNTIF(BAIRROS[BAIRRO],"&lt;"&amp;BAIRROS[BAIRRO]),0)),"")</f>
        <v/>
      </c>
    </row>
    <row r="81" spans="5:8" x14ac:dyDescent="0.2">
      <c r="E81" s="1" t="str">
        <f t="array" ref="E81">IFERROR(INDEX(CLIENTES[CLIENTE],MATCH(SMALL(COUNTIF(CLIENTES[CLIENTE],"&lt;"&amp;CLIENTES[CLIENTE]),ROW(81:81)-1),COUNTIF(CLIENTES[CLIENTE],"&lt;"&amp;CLIENTES[CLIENTE]),0)),"")</f>
        <v>Gabriela Nuno</v>
      </c>
      <c r="H81" s="1" t="str">
        <f t="array" ref="H81">IFERROR(INDEX(BAIRROS[BAIRRO],MATCH(SMALL(COUNTIF(BAIRROS[BAIRRO],"&lt;"&amp;BAIRROS[BAIRRO]),ROW(81:81)-1),COUNTIF(BAIRROS[BAIRRO],"&lt;"&amp;BAIRROS[BAIRRO]),0)),"")</f>
        <v/>
      </c>
    </row>
    <row r="82" spans="5:8" x14ac:dyDescent="0.2">
      <c r="E82" s="1" t="str">
        <f t="array" ref="E82">IFERROR(INDEX(CLIENTES[CLIENTE],MATCH(SMALL(COUNTIF(CLIENTES[CLIENTE],"&lt;"&amp;CLIENTES[CLIENTE]),ROW(82:82)-1),COUNTIF(CLIENTES[CLIENTE],"&lt;"&amp;CLIENTES[CLIENTE]),0)),"")</f>
        <v>Gi</v>
      </c>
      <c r="H82" s="1" t="str">
        <f t="array" ref="H82">IFERROR(INDEX(BAIRROS[BAIRRO],MATCH(SMALL(COUNTIF(BAIRROS[BAIRRO],"&lt;"&amp;BAIRROS[BAIRRO]),ROW(82:82)-1),COUNTIF(BAIRROS[BAIRRO],"&lt;"&amp;BAIRROS[BAIRRO]),0)),"")</f>
        <v/>
      </c>
    </row>
    <row r="83" spans="5:8" x14ac:dyDescent="0.2">
      <c r="E83" s="1" t="str">
        <f t="array" ref="E83">IFERROR(INDEX(CLIENTES[CLIENTE],MATCH(SMALL(COUNTIF(CLIENTES[CLIENTE],"&lt;"&amp;CLIENTES[CLIENTE]),ROW(83:83)-1),COUNTIF(CLIENTES[CLIENTE],"&lt;"&amp;CLIENTES[CLIENTE]),0)),"")</f>
        <v>Gil</v>
      </c>
      <c r="H83" s="1" t="str">
        <f t="array" ref="H83">IFERROR(INDEX(BAIRROS[BAIRRO],MATCH(SMALL(COUNTIF(BAIRROS[BAIRRO],"&lt;"&amp;BAIRROS[BAIRRO]),ROW(83:83)-1),COUNTIF(BAIRROS[BAIRRO],"&lt;"&amp;BAIRROS[BAIRRO]),0)),"")</f>
        <v/>
      </c>
    </row>
    <row r="84" spans="5:8" x14ac:dyDescent="0.2">
      <c r="E84" s="1" t="str">
        <f t="array" ref="E84">IFERROR(INDEX(CLIENTES[CLIENTE],MATCH(SMALL(COUNTIF(CLIENTES[CLIENTE],"&lt;"&amp;CLIENTES[CLIENTE]),ROW(84:84)-1),COUNTIF(CLIENTES[CLIENTE],"&lt;"&amp;CLIENTES[CLIENTE]),0)),"")</f>
        <v>Gisa</v>
      </c>
      <c r="H84" s="1" t="str">
        <f t="array" ref="H84">IFERROR(INDEX(BAIRROS[BAIRRO],MATCH(SMALL(COUNTIF(BAIRROS[BAIRRO],"&lt;"&amp;BAIRROS[BAIRRO]),ROW(84:84)-1),COUNTIF(BAIRROS[BAIRRO],"&lt;"&amp;BAIRROS[BAIRRO]),0)),"")</f>
        <v/>
      </c>
    </row>
    <row r="85" spans="5:8" x14ac:dyDescent="0.2">
      <c r="E85" s="1" t="str">
        <f t="array" ref="E85">IFERROR(INDEX(CLIENTES[CLIENTE],MATCH(SMALL(COUNTIF(CLIENTES[CLIENTE],"&lt;"&amp;CLIENTES[CLIENTE]),ROW(85:85)-1),COUNTIF(CLIENTES[CLIENTE],"&lt;"&amp;CLIENTES[CLIENTE]),0)),"")</f>
        <v>Grace Kelly</v>
      </c>
      <c r="H85" s="1" t="str">
        <f t="array" ref="H85">IFERROR(INDEX(BAIRROS[BAIRRO],MATCH(SMALL(COUNTIF(BAIRROS[BAIRRO],"&lt;"&amp;BAIRROS[BAIRRO]),ROW(85:85)-1),COUNTIF(BAIRROS[BAIRRO],"&lt;"&amp;BAIRROS[BAIRRO]),0)),"")</f>
        <v/>
      </c>
    </row>
    <row r="86" spans="5:8" x14ac:dyDescent="0.2">
      <c r="E86" s="1" t="str">
        <f t="array" ref="E86">IFERROR(INDEX(CLIENTES[CLIENTE],MATCH(SMALL(COUNTIF(CLIENTES[CLIENTE],"&lt;"&amp;CLIENTES[CLIENTE]),ROW(86:86)-1),COUNTIF(CLIENTES[CLIENTE],"&lt;"&amp;CLIENTES[CLIENTE]),0)),"")</f>
        <v>Guedes</v>
      </c>
      <c r="H86" s="1" t="str">
        <f t="array" ref="H86">IFERROR(INDEX(BAIRROS[BAIRRO],MATCH(SMALL(COUNTIF(BAIRROS[BAIRRO],"&lt;"&amp;BAIRROS[BAIRRO]),ROW(86:86)-1),COUNTIF(BAIRROS[BAIRRO],"&lt;"&amp;BAIRROS[BAIRRO]),0)),"")</f>
        <v/>
      </c>
    </row>
    <row r="87" spans="5:8" x14ac:dyDescent="0.2">
      <c r="E87" s="1" t="str">
        <f t="array" ref="E87">IFERROR(INDEX(CLIENTES[CLIENTE],MATCH(SMALL(COUNTIF(CLIENTES[CLIENTE],"&lt;"&amp;CLIENTES[CLIENTE]),ROW(87:87)-1),COUNTIF(CLIENTES[CLIENTE],"&lt;"&amp;CLIENTES[CLIENTE]),0)),"")</f>
        <v>Helenice Fernandes</v>
      </c>
      <c r="H87" s="1" t="str">
        <f t="array" ref="H87">IFERROR(INDEX(BAIRROS[BAIRRO],MATCH(SMALL(COUNTIF(BAIRROS[BAIRRO],"&lt;"&amp;BAIRROS[BAIRRO]),ROW(87:87)-1),COUNTIF(BAIRROS[BAIRRO],"&lt;"&amp;BAIRROS[BAIRRO]),0)),"")</f>
        <v/>
      </c>
    </row>
    <row r="88" spans="5:8" x14ac:dyDescent="0.2">
      <c r="E88" s="1" t="str">
        <f t="array" ref="E88">IFERROR(INDEX(CLIENTES[CLIENTE],MATCH(SMALL(COUNTIF(CLIENTES[CLIENTE],"&lt;"&amp;CLIENTES[CLIENTE]),ROW(88:88)-1),COUNTIF(CLIENTES[CLIENTE],"&lt;"&amp;CLIENTES[CLIENTE]),0)),"")</f>
        <v>Heliana</v>
      </c>
      <c r="H88" s="1" t="str">
        <f t="array" ref="H88">IFERROR(INDEX(BAIRROS[BAIRRO],MATCH(SMALL(COUNTIF(BAIRROS[BAIRRO],"&lt;"&amp;BAIRROS[BAIRRO]),ROW(88:88)-1),COUNTIF(BAIRROS[BAIRRO],"&lt;"&amp;BAIRROS[BAIRRO]),0)),"")</f>
        <v/>
      </c>
    </row>
    <row r="89" spans="5:8" x14ac:dyDescent="0.2">
      <c r="E89" s="1" t="str">
        <f t="array" ref="E89">IFERROR(INDEX(CLIENTES[CLIENTE],MATCH(SMALL(COUNTIF(CLIENTES[CLIENTE],"&lt;"&amp;CLIENTES[CLIENTE]),ROW(89:89)-1),COUNTIF(CLIENTES[CLIENTE],"&lt;"&amp;CLIENTES[CLIENTE]),0)),"")</f>
        <v>Ilma Ipitanga</v>
      </c>
      <c r="H89" s="1" t="str">
        <f t="array" ref="H89">IFERROR(INDEX(BAIRROS[BAIRRO],MATCH(SMALL(COUNTIF(BAIRROS[BAIRRO],"&lt;"&amp;BAIRROS[BAIRRO]),ROW(89:89)-1),COUNTIF(BAIRROS[BAIRRO],"&lt;"&amp;BAIRROS[BAIRRO]),0)),"")</f>
        <v/>
      </c>
    </row>
    <row r="90" spans="5:8" x14ac:dyDescent="0.2">
      <c r="E90" s="1" t="str">
        <f t="array" ref="E90">IFERROR(INDEX(CLIENTES[CLIENTE],MATCH(SMALL(COUNTIF(CLIENTES[CLIENTE],"&lt;"&amp;CLIENTES[CLIENTE]),ROW(90:90)-1),COUNTIF(CLIENTES[CLIENTE],"&lt;"&amp;CLIENTES[CLIENTE]),0)),"")</f>
        <v>Iris Marques</v>
      </c>
      <c r="H90" s="1" t="str">
        <f t="array" ref="H90">IFERROR(INDEX(BAIRROS[BAIRRO],MATCH(SMALL(COUNTIF(BAIRROS[BAIRRO],"&lt;"&amp;BAIRROS[BAIRRO]),ROW(90:90)-1),COUNTIF(BAIRROS[BAIRRO],"&lt;"&amp;BAIRROS[BAIRRO]),0)),"")</f>
        <v/>
      </c>
    </row>
    <row r="91" spans="5:8" x14ac:dyDescent="0.2">
      <c r="E91" s="1" t="str">
        <f t="array" ref="E91">IFERROR(INDEX(CLIENTES[CLIENTE],MATCH(SMALL(COUNTIF(CLIENTES[CLIENTE],"&lt;"&amp;CLIENTES[CLIENTE]),ROW(91:91)-1),COUNTIF(CLIENTES[CLIENTE],"&lt;"&amp;CLIENTES[CLIENTE]),0)),"")</f>
        <v>Isabela</v>
      </c>
      <c r="H91" s="1" t="str">
        <f t="array" ref="H91">IFERROR(INDEX(BAIRROS[BAIRRO],MATCH(SMALL(COUNTIF(BAIRROS[BAIRRO],"&lt;"&amp;BAIRROS[BAIRRO]),ROW(91:91)-1),COUNTIF(BAIRROS[BAIRRO],"&lt;"&amp;BAIRROS[BAIRRO]),0)),"")</f>
        <v/>
      </c>
    </row>
    <row r="92" spans="5:8" x14ac:dyDescent="0.2">
      <c r="E92" s="1" t="str">
        <f t="array" ref="E92">IFERROR(INDEX(CLIENTES[CLIENTE],MATCH(SMALL(COUNTIF(CLIENTES[CLIENTE],"&lt;"&amp;CLIENTES[CLIENTE]),ROW(92:92)-1),COUNTIF(CLIENTES[CLIENTE],"&lt;"&amp;CLIENTES[CLIENTE]),0)),"")</f>
        <v>Izabel</v>
      </c>
      <c r="H92" s="1" t="str">
        <f t="array" ref="H92">IFERROR(INDEX(BAIRROS[BAIRRO],MATCH(SMALL(COUNTIF(BAIRROS[BAIRRO],"&lt;"&amp;BAIRROS[BAIRRO]),ROW(92:92)-1),COUNTIF(BAIRROS[BAIRRO],"&lt;"&amp;BAIRROS[BAIRRO]),0)),"")</f>
        <v/>
      </c>
    </row>
    <row r="93" spans="5:8" x14ac:dyDescent="0.2">
      <c r="E93" s="1" t="str">
        <f t="array" ref="E93">IFERROR(INDEX(CLIENTES[CLIENTE],MATCH(SMALL(COUNTIF(CLIENTES[CLIENTE],"&lt;"&amp;CLIENTES[CLIENTE]),ROW(93:93)-1),COUNTIF(CLIENTES[CLIENTE],"&lt;"&amp;CLIENTES[CLIENTE]),0)),"")</f>
        <v>Jackeline</v>
      </c>
      <c r="H93" s="1" t="str">
        <f t="array" ref="H93">IFERROR(INDEX(BAIRROS[BAIRRO],MATCH(SMALL(COUNTIF(BAIRROS[BAIRRO],"&lt;"&amp;BAIRROS[BAIRRO]),ROW(93:93)-1),COUNTIF(BAIRROS[BAIRRO],"&lt;"&amp;BAIRROS[BAIRRO]),0)),"")</f>
        <v/>
      </c>
    </row>
    <row r="94" spans="5:8" x14ac:dyDescent="0.2">
      <c r="E94" s="1" t="str">
        <f t="array" ref="E94">IFERROR(INDEX(CLIENTES[CLIENTE],MATCH(SMALL(COUNTIF(CLIENTES[CLIENTE],"&lt;"&amp;CLIENTES[CLIENTE]),ROW(94:94)-1),COUNTIF(CLIENTES[CLIENTE],"&lt;"&amp;CLIENTES[CLIENTE]),0)),"")</f>
        <v xml:space="preserve">Jackie </v>
      </c>
      <c r="H94" s="1" t="str">
        <f t="array" ref="H94">IFERROR(INDEX(BAIRROS[BAIRRO],MATCH(SMALL(COUNTIF(BAIRROS[BAIRRO],"&lt;"&amp;BAIRROS[BAIRRO]),ROW(94:94)-1),COUNTIF(BAIRROS[BAIRRO],"&lt;"&amp;BAIRROS[BAIRRO]),0)),"")</f>
        <v/>
      </c>
    </row>
    <row r="95" spans="5:8" x14ac:dyDescent="0.2">
      <c r="E95" s="1" t="str">
        <f t="array" ref="E95">IFERROR(INDEX(CLIENTES[CLIENTE],MATCH(SMALL(COUNTIF(CLIENTES[CLIENTE],"&lt;"&amp;CLIENTES[CLIENTE]),ROW(95:95)-1),COUNTIF(CLIENTES[CLIENTE],"&lt;"&amp;CLIENTES[CLIENTE]),0)),"")</f>
        <v>Jamile Leite</v>
      </c>
      <c r="H95" s="1" t="str">
        <f t="array" ref="H95">IFERROR(INDEX(BAIRROS[BAIRRO],MATCH(SMALL(COUNTIF(BAIRROS[BAIRRO],"&lt;"&amp;BAIRROS[BAIRRO]),ROW(95:95)-1),COUNTIF(BAIRROS[BAIRRO],"&lt;"&amp;BAIRROS[BAIRRO]),0)),"")</f>
        <v/>
      </c>
    </row>
    <row r="96" spans="5:8" x14ac:dyDescent="0.2">
      <c r="E96" s="1" t="str">
        <f t="array" ref="E96">IFERROR(INDEX(CLIENTES[CLIENTE],MATCH(SMALL(COUNTIF(CLIENTES[CLIENTE],"&lt;"&amp;CLIENTES[CLIENTE]),ROW(96:96)-1),COUNTIF(CLIENTES[CLIENTE],"&lt;"&amp;CLIENTES[CLIENTE]),0)),"")</f>
        <v>Jarayrama</v>
      </c>
      <c r="H96" s="1" t="str">
        <f t="array" ref="H96">IFERROR(INDEX(BAIRROS[BAIRRO],MATCH(SMALL(COUNTIF(BAIRROS[BAIRRO],"&lt;"&amp;BAIRROS[BAIRRO]),ROW(96:96)-1),COUNTIF(BAIRROS[BAIRRO],"&lt;"&amp;BAIRROS[BAIRRO]),0)),"")</f>
        <v/>
      </c>
    </row>
    <row r="97" spans="5:8" x14ac:dyDescent="0.2">
      <c r="E97" s="1" t="str">
        <f t="array" ref="E97">IFERROR(INDEX(CLIENTES[CLIENTE],MATCH(SMALL(COUNTIF(CLIENTES[CLIENTE],"&lt;"&amp;CLIENTES[CLIENTE]),ROW(97:97)-1),COUNTIF(CLIENTES[CLIENTE],"&lt;"&amp;CLIENTES[CLIENTE]),0)),"")</f>
        <v>Joao Catavento</v>
      </c>
      <c r="H97" s="1" t="str">
        <f t="array" ref="H97">IFERROR(INDEX(BAIRROS[BAIRRO],MATCH(SMALL(COUNTIF(BAIRROS[BAIRRO],"&lt;"&amp;BAIRROS[BAIRRO]),ROW(97:97)-1),COUNTIF(BAIRROS[BAIRRO],"&lt;"&amp;BAIRROS[BAIRRO]),0)),"")</f>
        <v/>
      </c>
    </row>
    <row r="98" spans="5:8" x14ac:dyDescent="0.2">
      <c r="E98" s="1" t="str">
        <f t="array" ref="E98">IFERROR(INDEX(CLIENTES[CLIENTE],MATCH(SMALL(COUNTIF(CLIENTES[CLIENTE],"&lt;"&amp;CLIENTES[CLIENTE]),ROW(98:98)-1),COUNTIF(CLIENTES[CLIENTE],"&lt;"&amp;CLIENTES[CLIENTE]),0)),"")</f>
        <v>Joazinho</v>
      </c>
      <c r="H98" s="1" t="str">
        <f t="array" ref="H98">IFERROR(INDEX(BAIRROS[BAIRRO],MATCH(SMALL(COUNTIF(BAIRROS[BAIRRO],"&lt;"&amp;BAIRROS[BAIRRO]),ROW(98:98)-1),COUNTIF(BAIRROS[BAIRRO],"&lt;"&amp;BAIRROS[BAIRRO]),0)),"")</f>
        <v/>
      </c>
    </row>
    <row r="99" spans="5:8" x14ac:dyDescent="0.2">
      <c r="E99" s="1" t="str">
        <f t="array" ref="E99">IFERROR(INDEX(CLIENTES[CLIENTE],MATCH(SMALL(COUNTIF(CLIENTES[CLIENTE],"&lt;"&amp;CLIENTES[CLIENTE]),ROW(99:99)-1),COUNTIF(CLIENTES[CLIENTE],"&lt;"&amp;CLIENTES[CLIENTE]),0)),"")</f>
        <v>Jorge Cardoso</v>
      </c>
      <c r="H99" s="1" t="str">
        <f t="array" ref="H99">IFERROR(INDEX(BAIRROS[BAIRRO],MATCH(SMALL(COUNTIF(BAIRROS[BAIRRO],"&lt;"&amp;BAIRROS[BAIRRO]),ROW(99:99)-1),COUNTIF(BAIRROS[BAIRRO],"&lt;"&amp;BAIRROS[BAIRRO]),0)),"")</f>
        <v/>
      </c>
    </row>
    <row r="100" spans="5:8" x14ac:dyDescent="0.2">
      <c r="E100" s="1" t="str">
        <f t="array" ref="E100">IFERROR(INDEX(CLIENTES[CLIENTE],MATCH(SMALL(COUNTIF(CLIENTES[CLIENTE],"&lt;"&amp;CLIENTES[CLIENTE]),ROW(100:100)-1),COUNTIF(CLIENTES[CLIENTE],"&lt;"&amp;CLIENTES[CLIENTE]),0)),"")</f>
        <v>Jorge Sesi</v>
      </c>
      <c r="H100" s="1" t="str">
        <f t="array" ref="H100">IFERROR(INDEX(BAIRROS[BAIRRO],MATCH(SMALL(COUNTIF(BAIRROS[BAIRRO],"&lt;"&amp;BAIRROS[BAIRRO]),ROW(100:100)-1),COUNTIF(BAIRROS[BAIRRO],"&lt;"&amp;BAIRROS[BAIRRO]),0)),"")</f>
        <v/>
      </c>
    </row>
    <row r="101" spans="5:8" x14ac:dyDescent="0.2">
      <c r="E101" s="1" t="str">
        <f t="array" ref="E101">IFERROR(INDEX(CLIENTES[CLIENTE],MATCH(SMALL(COUNTIF(CLIENTES[CLIENTE],"&lt;"&amp;CLIENTES[CLIENTE]),ROW(101:101)-1),COUNTIF(CLIENTES[CLIENTE],"&lt;"&amp;CLIENTES[CLIENTE]),0)),"")</f>
        <v>José Alvers Pinheiro Junior</v>
      </c>
      <c r="H101" s="1" t="str">
        <f t="array" ref="H101">IFERROR(INDEX(BAIRROS[BAIRRO],MATCH(SMALL(COUNTIF(BAIRROS[BAIRRO],"&lt;"&amp;BAIRROS[BAIRRO]),ROW(101:101)-1),COUNTIF(BAIRROS[BAIRRO],"&lt;"&amp;BAIRROS[BAIRRO]),0)),"")</f>
        <v/>
      </c>
    </row>
    <row r="102" spans="5:8" x14ac:dyDescent="0.2">
      <c r="E102" s="1" t="str">
        <f t="array" ref="E102">IFERROR(INDEX(CLIENTES[CLIENTE],MATCH(SMALL(COUNTIF(CLIENTES[CLIENTE],"&lt;"&amp;CLIENTES[CLIENTE]),ROW(102:102)-1),COUNTIF(CLIENTES[CLIENTE],"&lt;"&amp;CLIENTES[CLIENTE]),0)),"")</f>
        <v>José Calafangr</v>
      </c>
      <c r="H102" s="1" t="str">
        <f t="array" ref="H102">IFERROR(INDEX(BAIRROS[BAIRRO],MATCH(SMALL(COUNTIF(BAIRROS[BAIRRO],"&lt;"&amp;BAIRROS[BAIRRO]),ROW(102:102)-1),COUNTIF(BAIRROS[BAIRRO],"&lt;"&amp;BAIRROS[BAIRRO]),0)),"")</f>
        <v/>
      </c>
    </row>
    <row r="103" spans="5:8" x14ac:dyDescent="0.2">
      <c r="E103" s="1" t="str">
        <f t="array" ref="E103">IFERROR(INDEX(CLIENTES[CLIENTE],MATCH(SMALL(COUNTIF(CLIENTES[CLIENTE],"&lt;"&amp;CLIENTES[CLIENTE]),ROW(103:103)-1),COUNTIF(CLIENTES[CLIENTE],"&lt;"&amp;CLIENTES[CLIENTE]),0)),"")</f>
        <v>Josy</v>
      </c>
      <c r="H103" s="1" t="str">
        <f t="array" ref="H103">IFERROR(INDEX(BAIRROS[BAIRRO],MATCH(SMALL(COUNTIF(BAIRROS[BAIRRO],"&lt;"&amp;BAIRROS[BAIRRO]),ROW(103:103)-1),COUNTIF(BAIRROS[BAIRRO],"&lt;"&amp;BAIRROS[BAIRRO]),0)),"")</f>
        <v/>
      </c>
    </row>
    <row r="104" spans="5:8" x14ac:dyDescent="0.2">
      <c r="E104" s="1" t="str">
        <f t="array" ref="E104">IFERROR(INDEX(CLIENTES[CLIENTE],MATCH(SMALL(COUNTIF(CLIENTES[CLIENTE],"&lt;"&amp;CLIENTES[CLIENTE]),ROW(104:104)-1),COUNTIF(CLIENTES[CLIENTE],"&lt;"&amp;CLIENTES[CLIENTE]),0)),"")</f>
        <v>Joyse</v>
      </c>
      <c r="H104" s="1" t="str">
        <f t="array" ref="H104">IFERROR(INDEX(BAIRROS[BAIRRO],MATCH(SMALL(COUNTIF(BAIRROS[BAIRRO],"&lt;"&amp;BAIRROS[BAIRRO]),ROW(104:104)-1),COUNTIF(BAIRROS[BAIRRO],"&lt;"&amp;BAIRROS[BAIRRO]),0)),"")</f>
        <v/>
      </c>
    </row>
    <row r="105" spans="5:8" x14ac:dyDescent="0.2">
      <c r="E105" s="1" t="str">
        <f t="array" ref="E105">IFERROR(INDEX(CLIENTES[CLIENTE],MATCH(SMALL(COUNTIF(CLIENTES[CLIENTE],"&lt;"&amp;CLIENTES[CLIENTE]),ROW(105:105)-1),COUNTIF(CLIENTES[CLIENTE],"&lt;"&amp;CLIENTES[CLIENTE]),0)),"")</f>
        <v>Judi Correia Viana</v>
      </c>
      <c r="H105" s="1" t="str">
        <f t="array" ref="H105">IFERROR(INDEX(BAIRROS[BAIRRO],MATCH(SMALL(COUNTIF(BAIRROS[BAIRRO],"&lt;"&amp;BAIRROS[BAIRRO]),ROW(105:105)-1),COUNTIF(BAIRROS[BAIRRO],"&lt;"&amp;BAIRROS[BAIRRO]),0)),"")</f>
        <v/>
      </c>
    </row>
    <row r="106" spans="5:8" x14ac:dyDescent="0.2">
      <c r="E106" s="1" t="str">
        <f t="array" ref="E106">IFERROR(INDEX(CLIENTES[CLIENTE],MATCH(SMALL(COUNTIF(CLIENTES[CLIENTE],"&lt;"&amp;CLIENTES[CLIENTE]),ROW(106:106)-1),COUNTIF(CLIENTES[CLIENTE],"&lt;"&amp;CLIENTES[CLIENTE]),0)),"")</f>
        <v>Julia</v>
      </c>
      <c r="H106" s="1" t="str">
        <f t="array" ref="H106">IFERROR(INDEX(BAIRROS[BAIRRO],MATCH(SMALL(COUNTIF(BAIRROS[BAIRRO],"&lt;"&amp;BAIRROS[BAIRRO]),ROW(106:106)-1),COUNTIF(BAIRROS[BAIRRO],"&lt;"&amp;BAIRROS[BAIRRO]),0)),"")</f>
        <v/>
      </c>
    </row>
    <row r="107" spans="5:8" x14ac:dyDescent="0.2">
      <c r="E107" s="1" t="str">
        <f t="array" ref="E107">IFERROR(INDEX(CLIENTES[CLIENTE],MATCH(SMALL(COUNTIF(CLIENTES[CLIENTE],"&lt;"&amp;CLIENTES[CLIENTE]),ROW(107:107)-1),COUNTIF(CLIENTES[CLIENTE],"&lt;"&amp;CLIENTES[CLIENTE]),0)),"")</f>
        <v>Juliana</v>
      </c>
      <c r="H107" s="1" t="str">
        <f t="array" ref="H107">IFERROR(INDEX(BAIRROS[BAIRRO],MATCH(SMALL(COUNTIF(BAIRROS[BAIRRO],"&lt;"&amp;BAIRROS[BAIRRO]),ROW(107:107)-1),COUNTIF(BAIRROS[BAIRRO],"&lt;"&amp;BAIRROS[BAIRRO]),0)),"")</f>
        <v/>
      </c>
    </row>
    <row r="108" spans="5:8" x14ac:dyDescent="0.2">
      <c r="E108" s="1" t="str">
        <f t="array" ref="E108">IFERROR(INDEX(CLIENTES[CLIENTE],MATCH(SMALL(COUNTIF(CLIENTES[CLIENTE],"&lt;"&amp;CLIENTES[CLIENTE]),ROW(108:108)-1),COUNTIF(CLIENTES[CLIENTE],"&lt;"&amp;CLIENTES[CLIENTE]),0)),"")</f>
        <v>Juliana Mascara</v>
      </c>
      <c r="H108" s="1" t="str">
        <f t="array" ref="H108">IFERROR(INDEX(BAIRROS[BAIRRO],MATCH(SMALL(COUNTIF(BAIRROS[BAIRRO],"&lt;"&amp;BAIRROS[BAIRRO]),ROW(108:108)-1),COUNTIF(BAIRROS[BAIRRO],"&lt;"&amp;BAIRROS[BAIRRO]),0)),"")</f>
        <v/>
      </c>
    </row>
    <row r="109" spans="5:8" x14ac:dyDescent="0.2">
      <c r="E109" s="1" t="str">
        <f t="array" ref="E109">IFERROR(INDEX(CLIENTES[CLIENTE],MATCH(SMALL(COUNTIF(CLIENTES[CLIENTE],"&lt;"&amp;CLIENTES[CLIENTE]),ROW(109:109)-1),COUNTIF(CLIENTES[CLIENTE],"&lt;"&amp;CLIENTES[CLIENTE]),0)),"")</f>
        <v>Júnior Antonilton Batista</v>
      </c>
      <c r="H109" s="1" t="str">
        <f t="array" ref="H109">IFERROR(INDEX(BAIRROS[BAIRRO],MATCH(SMALL(COUNTIF(BAIRROS[BAIRRO],"&lt;"&amp;BAIRROS[BAIRRO]),ROW(109:109)-1),COUNTIF(BAIRROS[BAIRRO],"&lt;"&amp;BAIRROS[BAIRRO]),0)),"")</f>
        <v/>
      </c>
    </row>
    <row r="110" spans="5:8" x14ac:dyDescent="0.2">
      <c r="E110" s="1" t="str">
        <f t="array" ref="E110">IFERROR(INDEX(CLIENTES[CLIENTE],MATCH(SMALL(COUNTIF(CLIENTES[CLIENTE],"&lt;"&amp;CLIENTES[CLIENTE]),ROW(110:110)-1),COUNTIF(CLIENTES[CLIENTE],"&lt;"&amp;CLIENTES[CLIENTE]),0)),"")</f>
        <v>Jupira</v>
      </c>
      <c r="H110" s="1" t="str">
        <f t="array" ref="H110">IFERROR(INDEX(BAIRROS[BAIRRO],MATCH(SMALL(COUNTIF(BAIRROS[BAIRRO],"&lt;"&amp;BAIRROS[BAIRRO]),ROW(110:110)-1),COUNTIF(BAIRROS[BAIRRO],"&lt;"&amp;BAIRROS[BAIRRO]),0)),"")</f>
        <v/>
      </c>
    </row>
    <row r="111" spans="5:8" x14ac:dyDescent="0.2">
      <c r="E111" s="1" t="str">
        <f t="array" ref="E111">IFERROR(INDEX(CLIENTES[CLIENTE],MATCH(SMALL(COUNTIF(CLIENTES[CLIENTE],"&lt;"&amp;CLIENTES[CLIENTE]),ROW(111:111)-1),COUNTIF(CLIENTES[CLIENTE],"&lt;"&amp;CLIENTES[CLIENTE]),0)),"")</f>
        <v>Jurandir</v>
      </c>
      <c r="H111" s="1" t="str">
        <f t="array" ref="H111">IFERROR(INDEX(BAIRROS[BAIRRO],MATCH(SMALL(COUNTIF(BAIRROS[BAIRRO],"&lt;"&amp;BAIRROS[BAIRRO]),ROW(111:111)-1),COUNTIF(BAIRROS[BAIRRO],"&lt;"&amp;BAIRROS[BAIRRO]),0)),"")</f>
        <v/>
      </c>
    </row>
    <row r="112" spans="5:8" x14ac:dyDescent="0.2">
      <c r="E112" s="1" t="str">
        <f t="array" ref="E112">IFERROR(INDEX(CLIENTES[CLIENTE],MATCH(SMALL(COUNTIF(CLIENTES[CLIENTE],"&lt;"&amp;CLIENTES[CLIENTE]),ROW(112:112)-1),COUNTIF(CLIENTES[CLIENTE],"&lt;"&amp;CLIENTES[CLIENTE]),0)),"")</f>
        <v>Jurema Amaral</v>
      </c>
      <c r="H112" s="1" t="str">
        <f t="array" ref="H112">IFERROR(INDEX(BAIRROS[BAIRRO],MATCH(SMALL(COUNTIF(BAIRROS[BAIRRO],"&lt;"&amp;BAIRROS[BAIRRO]),ROW(112:112)-1),COUNTIF(BAIRROS[BAIRRO],"&lt;"&amp;BAIRROS[BAIRRO]),0)),"")</f>
        <v/>
      </c>
    </row>
    <row r="113" spans="5:8" x14ac:dyDescent="0.2">
      <c r="E113" s="1" t="str">
        <f t="array" ref="E113">IFERROR(INDEX(CLIENTES[CLIENTE],MATCH(SMALL(COUNTIF(CLIENTES[CLIENTE],"&lt;"&amp;CLIENTES[CLIENTE]),ROW(113:113)-1),COUNTIF(CLIENTES[CLIENTE],"&lt;"&amp;CLIENTES[CLIENTE]),0)),"")</f>
        <v>Kaliane</v>
      </c>
      <c r="H113" s="1" t="str">
        <f t="array" ref="H113">IFERROR(INDEX(BAIRROS[BAIRRO],MATCH(SMALL(COUNTIF(BAIRROS[BAIRRO],"&lt;"&amp;BAIRROS[BAIRRO]),ROW(113:113)-1),COUNTIF(BAIRROS[BAIRRO],"&lt;"&amp;BAIRROS[BAIRRO]),0)),"")</f>
        <v/>
      </c>
    </row>
    <row r="114" spans="5:8" x14ac:dyDescent="0.2">
      <c r="E114" s="1" t="str">
        <f t="array" ref="E114">IFERROR(INDEX(CLIENTES[CLIENTE],MATCH(SMALL(COUNTIF(CLIENTES[CLIENTE],"&lt;"&amp;CLIENTES[CLIENTE]),ROW(114:114)-1),COUNTIF(CLIENTES[CLIENTE],"&lt;"&amp;CLIENTES[CLIENTE]),0)),"")</f>
        <v>Katia Carmelo</v>
      </c>
      <c r="H114" s="1" t="str">
        <f t="array" ref="H114">IFERROR(INDEX(BAIRROS[BAIRRO],MATCH(SMALL(COUNTIF(BAIRROS[BAIRRO],"&lt;"&amp;BAIRROS[BAIRRO]),ROW(114:114)-1),COUNTIF(BAIRROS[BAIRRO],"&lt;"&amp;BAIRROS[BAIRRO]),0)),"")</f>
        <v/>
      </c>
    </row>
    <row r="115" spans="5:8" x14ac:dyDescent="0.2">
      <c r="E115" s="1" t="str">
        <f t="array" ref="E115">IFERROR(INDEX(CLIENTES[CLIENTE],MATCH(SMALL(COUNTIF(CLIENTES[CLIENTE],"&lt;"&amp;CLIENTES[CLIENTE]),ROW(115:115)-1),COUNTIF(CLIENTES[CLIENTE],"&lt;"&amp;CLIENTES[CLIENTE]),0)),"")</f>
        <v>Katia Carvalho</v>
      </c>
      <c r="H115" s="1" t="str">
        <f t="array" ref="H115">IFERROR(INDEX(BAIRROS[BAIRRO],MATCH(SMALL(COUNTIF(BAIRROS[BAIRRO],"&lt;"&amp;BAIRROS[BAIRRO]),ROW(115:115)-1),COUNTIF(BAIRROS[BAIRRO],"&lt;"&amp;BAIRROS[BAIRRO]),0)),"")</f>
        <v/>
      </c>
    </row>
    <row r="116" spans="5:8" x14ac:dyDescent="0.2">
      <c r="E116" s="1" t="str">
        <f t="array" ref="E116">IFERROR(INDEX(CLIENTES[CLIENTE],MATCH(SMALL(COUNTIF(CLIENTES[CLIENTE],"&lt;"&amp;CLIENTES[CLIENTE]),ROW(116:116)-1),COUNTIF(CLIENTES[CLIENTE],"&lt;"&amp;CLIENTES[CLIENTE]),0)),"")</f>
        <v>Kleber</v>
      </c>
      <c r="H116" s="1" t="str">
        <f t="array" ref="H116">IFERROR(INDEX(BAIRROS[BAIRRO],MATCH(SMALL(COUNTIF(BAIRROS[BAIRRO],"&lt;"&amp;BAIRROS[BAIRRO]),ROW(116:116)-1),COUNTIF(BAIRROS[BAIRRO],"&lt;"&amp;BAIRROS[BAIRRO]),0)),"")</f>
        <v/>
      </c>
    </row>
    <row r="117" spans="5:8" x14ac:dyDescent="0.2">
      <c r="E117" s="1" t="str">
        <f t="array" ref="E117">IFERROR(INDEX(CLIENTES[CLIENTE],MATCH(SMALL(COUNTIF(CLIENTES[CLIENTE],"&lt;"&amp;CLIENTES[CLIENTE]),ROW(117:117)-1),COUNTIF(CLIENTES[CLIENTE],"&lt;"&amp;CLIENTES[CLIENTE]),0)),"")</f>
        <v>Lais Duran</v>
      </c>
      <c r="H117" s="1" t="str">
        <f t="array" ref="H117">IFERROR(INDEX(BAIRROS[BAIRRO],MATCH(SMALL(COUNTIF(BAIRROS[BAIRRO],"&lt;"&amp;BAIRROS[BAIRRO]),ROW(117:117)-1),COUNTIF(BAIRROS[BAIRRO],"&lt;"&amp;BAIRROS[BAIRRO]),0)),"")</f>
        <v/>
      </c>
    </row>
    <row r="118" spans="5:8" x14ac:dyDescent="0.2">
      <c r="E118" s="1" t="str">
        <f t="array" ref="E118">IFERROR(INDEX(CLIENTES[CLIENTE],MATCH(SMALL(COUNTIF(CLIENTES[CLIENTE],"&lt;"&amp;CLIENTES[CLIENTE]),ROW(118:118)-1),COUNTIF(CLIENTES[CLIENTE],"&lt;"&amp;CLIENTES[CLIENTE]),0)),"")</f>
        <v>Lara Prates</v>
      </c>
      <c r="H118" s="1" t="str">
        <f t="array" ref="H118">IFERROR(INDEX(BAIRROS[BAIRRO],MATCH(SMALL(COUNTIF(BAIRROS[BAIRRO],"&lt;"&amp;BAIRROS[BAIRRO]),ROW(118:118)-1),COUNTIF(BAIRROS[BAIRRO],"&lt;"&amp;BAIRROS[BAIRRO]),0)),"")</f>
        <v/>
      </c>
    </row>
    <row r="119" spans="5:8" x14ac:dyDescent="0.2">
      <c r="E119" s="1" t="str">
        <f t="array" ref="E119">IFERROR(INDEX(CLIENTES[CLIENTE],MATCH(SMALL(COUNTIF(CLIENTES[CLIENTE],"&lt;"&amp;CLIENTES[CLIENTE]),ROW(119:119)-1),COUNTIF(CLIENTES[CLIENTE],"&lt;"&amp;CLIENTES[CLIENTE]),0)),"")</f>
        <v>Lilian Amiga De Olivia</v>
      </c>
      <c r="H119" s="1" t="str">
        <f t="array" ref="H119">IFERROR(INDEX(BAIRROS[BAIRRO],MATCH(SMALL(COUNTIF(BAIRROS[BAIRRO],"&lt;"&amp;BAIRROS[BAIRRO]),ROW(119:119)-1),COUNTIF(BAIRROS[BAIRRO],"&lt;"&amp;BAIRROS[BAIRRO]),0)),"")</f>
        <v/>
      </c>
    </row>
    <row r="120" spans="5:8" x14ac:dyDescent="0.2">
      <c r="E120" s="1" t="str">
        <f t="array" ref="E120">IFERROR(INDEX(CLIENTES[CLIENTE],MATCH(SMALL(COUNTIF(CLIENTES[CLIENTE],"&lt;"&amp;CLIENTES[CLIENTE]),ROW(120:120)-1),COUNTIF(CLIENTES[CLIENTE],"&lt;"&amp;CLIENTES[CLIENTE]),0)),"")</f>
        <v>Lito</v>
      </c>
      <c r="H120" s="1" t="str">
        <f t="array" ref="H120">IFERROR(INDEX(BAIRROS[BAIRRO],MATCH(SMALL(COUNTIF(BAIRROS[BAIRRO],"&lt;"&amp;BAIRROS[BAIRRO]),ROW(120:120)-1),COUNTIF(BAIRROS[BAIRRO],"&lt;"&amp;BAIRROS[BAIRRO]),0)),"")</f>
        <v/>
      </c>
    </row>
    <row r="121" spans="5:8" x14ac:dyDescent="0.2">
      <c r="E121" s="1" t="str">
        <f t="array" ref="E121">IFERROR(INDEX(CLIENTES[CLIENTE],MATCH(SMALL(COUNTIF(CLIENTES[CLIENTE],"&lt;"&amp;CLIENTES[CLIENTE]),ROW(121:121)-1),COUNTIF(CLIENTES[CLIENTE],"&lt;"&amp;CLIENTES[CLIENTE]),0)),"")</f>
        <v>Livia</v>
      </c>
      <c r="H121" s="1" t="str">
        <f t="array" ref="H121">IFERROR(INDEX(BAIRROS[BAIRRO],MATCH(SMALL(COUNTIF(BAIRROS[BAIRRO],"&lt;"&amp;BAIRROS[BAIRRO]),ROW(121:121)-1),COUNTIF(BAIRROS[BAIRRO],"&lt;"&amp;BAIRROS[BAIRRO]),0)),"")</f>
        <v/>
      </c>
    </row>
    <row r="122" spans="5:8" x14ac:dyDescent="0.2">
      <c r="E122" s="1" t="str">
        <f t="array" ref="E122">IFERROR(INDEX(CLIENTES[CLIENTE],MATCH(SMALL(COUNTIF(CLIENTES[CLIENTE],"&lt;"&amp;CLIENTES[CLIENTE]),ROW(122:122)-1),COUNTIF(CLIENTES[CLIENTE],"&lt;"&amp;CLIENTES[CLIENTE]),0)),"")</f>
        <v>Lorena Nunes</v>
      </c>
      <c r="H122" s="1" t="str">
        <f t="array" ref="H122">IFERROR(INDEX(BAIRROS[BAIRRO],MATCH(SMALL(COUNTIF(BAIRROS[BAIRRO],"&lt;"&amp;BAIRROS[BAIRRO]),ROW(122:122)-1),COUNTIF(BAIRROS[BAIRRO],"&lt;"&amp;BAIRROS[BAIRRO]),0)),"")</f>
        <v/>
      </c>
    </row>
    <row r="123" spans="5:8" x14ac:dyDescent="0.2">
      <c r="E123" s="1" t="str">
        <f t="array" ref="E123">IFERROR(INDEX(CLIENTES[CLIENTE],MATCH(SMALL(COUNTIF(CLIENTES[CLIENTE],"&lt;"&amp;CLIENTES[CLIENTE]),ROW(123:123)-1),COUNTIF(CLIENTES[CLIENTE],"&lt;"&amp;CLIENTES[CLIENTE]),0)),"")</f>
        <v>Lorena Ribeiro</v>
      </c>
      <c r="H123" s="1" t="str">
        <f t="array" ref="H123">IFERROR(INDEX(BAIRROS[BAIRRO],MATCH(SMALL(COUNTIF(BAIRROS[BAIRRO],"&lt;"&amp;BAIRROS[BAIRRO]),ROW(123:123)-1),COUNTIF(BAIRROS[BAIRRO],"&lt;"&amp;BAIRROS[BAIRRO]),0)),"")</f>
        <v/>
      </c>
    </row>
    <row r="124" spans="5:8" x14ac:dyDescent="0.2">
      <c r="E124" s="1" t="str">
        <f t="array" ref="E124">IFERROR(INDEX(CLIENTES[CLIENTE],MATCH(SMALL(COUNTIF(CLIENTES[CLIENTE],"&lt;"&amp;CLIENTES[CLIENTE]),ROW(124:124)-1),COUNTIF(CLIENTES[CLIENTE],"&lt;"&amp;CLIENTES[CLIENTE]),0)),"")</f>
        <v>Luana Machado</v>
      </c>
      <c r="H124" s="1" t="str">
        <f t="array" ref="H124">IFERROR(INDEX(BAIRROS[BAIRRO],MATCH(SMALL(COUNTIF(BAIRROS[BAIRRO],"&lt;"&amp;BAIRROS[BAIRRO]),ROW(124:124)-1),COUNTIF(BAIRROS[BAIRRO],"&lt;"&amp;BAIRROS[BAIRRO]),0)),"")</f>
        <v/>
      </c>
    </row>
    <row r="125" spans="5:8" x14ac:dyDescent="0.2">
      <c r="E125" s="1" t="str">
        <f t="array" ref="E125">IFERROR(INDEX(CLIENTES[CLIENTE],MATCH(SMALL(COUNTIF(CLIENTES[CLIENTE],"&lt;"&amp;CLIENTES[CLIENTE]),ROW(125:125)-1),COUNTIF(CLIENTES[CLIENTE],"&lt;"&amp;CLIENTES[CLIENTE]),0)),"")</f>
        <v>Luciane</v>
      </c>
      <c r="H125" s="1" t="str">
        <f t="array" ref="H125">IFERROR(INDEX(BAIRROS[BAIRRO],MATCH(SMALL(COUNTIF(BAIRROS[BAIRRO],"&lt;"&amp;BAIRROS[BAIRRO]),ROW(125:125)-1),COUNTIF(BAIRROS[BAIRRO],"&lt;"&amp;BAIRROS[BAIRRO]),0)),"")</f>
        <v/>
      </c>
    </row>
    <row r="126" spans="5:8" x14ac:dyDescent="0.2">
      <c r="E126" s="1" t="str">
        <f t="array" ref="E126">IFERROR(INDEX(CLIENTES[CLIENTE],MATCH(SMALL(COUNTIF(CLIENTES[CLIENTE],"&lt;"&amp;CLIENTES[CLIENTE]),ROW(126:126)-1),COUNTIF(CLIENTES[CLIENTE],"&lt;"&amp;CLIENTES[CLIENTE]),0)),"")</f>
        <v>Luciane Morada do Sol</v>
      </c>
      <c r="H126" s="1" t="str">
        <f t="array" ref="H126">IFERROR(INDEX(BAIRROS[BAIRRO],MATCH(SMALL(COUNTIF(BAIRROS[BAIRRO],"&lt;"&amp;BAIRROS[BAIRRO]),ROW(126:126)-1),COUNTIF(BAIRROS[BAIRRO],"&lt;"&amp;BAIRROS[BAIRRO]),0)),"")</f>
        <v/>
      </c>
    </row>
    <row r="127" spans="5:8" x14ac:dyDescent="0.2">
      <c r="E127" s="1" t="str">
        <f t="array" ref="E127">IFERROR(INDEX(CLIENTES[CLIENTE],MATCH(SMALL(COUNTIF(CLIENTES[CLIENTE],"&lt;"&amp;CLIENTES[CLIENTE]),ROW(127:127)-1),COUNTIF(CLIENTES[CLIENTE],"&lt;"&amp;CLIENTES[CLIENTE]),0)),"")</f>
        <v>Luisa</v>
      </c>
      <c r="H127" s="1" t="str">
        <f t="array" ref="H127">IFERROR(INDEX(BAIRROS[BAIRRO],MATCH(SMALL(COUNTIF(BAIRROS[BAIRRO],"&lt;"&amp;BAIRROS[BAIRRO]),ROW(127:127)-1),COUNTIF(BAIRROS[BAIRRO],"&lt;"&amp;BAIRROS[BAIRRO]),0)),"")</f>
        <v/>
      </c>
    </row>
    <row r="128" spans="5:8" x14ac:dyDescent="0.2">
      <c r="E128" s="1" t="str">
        <f t="array" ref="E128">IFERROR(INDEX(CLIENTES[CLIENTE],MATCH(SMALL(COUNTIF(CLIENTES[CLIENTE],"&lt;"&amp;CLIENTES[CLIENTE]),ROW(128:128)-1),COUNTIF(CLIENTES[CLIENTE],"&lt;"&amp;CLIENTES[CLIENTE]),0)),"")</f>
        <v>Lyege Bastos</v>
      </c>
      <c r="H128" s="1" t="str">
        <f t="array" ref="H128">IFERROR(INDEX(BAIRROS[BAIRRO],MATCH(SMALL(COUNTIF(BAIRROS[BAIRRO],"&lt;"&amp;BAIRROS[BAIRRO]),ROW(128:128)-1),COUNTIF(BAIRROS[BAIRRO],"&lt;"&amp;BAIRROS[BAIRRO]),0)),"")</f>
        <v/>
      </c>
    </row>
    <row r="129" spans="5:8" x14ac:dyDescent="0.2">
      <c r="E129" s="1" t="str">
        <f t="array" ref="E129">IFERROR(INDEX(CLIENTES[CLIENTE],MATCH(SMALL(COUNTIF(CLIENTES[CLIENTE],"&lt;"&amp;CLIENTES[CLIENTE]),ROW(129:129)-1),COUNTIF(CLIENTES[CLIENTE],"&lt;"&amp;CLIENTES[CLIENTE]),0)),"")</f>
        <v>Lynn Filippucci</v>
      </c>
      <c r="H129" s="1" t="str">
        <f t="array" ref="H129">IFERROR(INDEX(BAIRROS[BAIRRO],MATCH(SMALL(COUNTIF(BAIRROS[BAIRRO],"&lt;"&amp;BAIRROS[BAIRRO]),ROW(129:129)-1),COUNTIF(BAIRROS[BAIRRO],"&lt;"&amp;BAIRROS[BAIRRO]),0)),"")</f>
        <v/>
      </c>
    </row>
    <row r="130" spans="5:8" x14ac:dyDescent="0.2">
      <c r="E130" s="1" t="str">
        <f t="array" ref="E130">IFERROR(INDEX(CLIENTES[CLIENTE],MATCH(SMALL(COUNTIF(CLIENTES[CLIENTE],"&lt;"&amp;CLIENTES[CLIENTE]),ROW(130:130)-1),COUNTIF(CLIENTES[CLIENTE],"&lt;"&amp;CLIENTES[CLIENTE]),0)),"")</f>
        <v>Maiala</v>
      </c>
      <c r="H130" s="1" t="str">
        <f t="array" ref="H130">IFERROR(INDEX(BAIRROS[BAIRRO],MATCH(SMALL(COUNTIF(BAIRROS[BAIRRO],"&lt;"&amp;BAIRROS[BAIRRO]),ROW(130:130)-1),COUNTIF(BAIRROS[BAIRRO],"&lt;"&amp;BAIRROS[BAIRRO]),0)),"")</f>
        <v/>
      </c>
    </row>
    <row r="131" spans="5:8" x14ac:dyDescent="0.2">
      <c r="E131" s="1" t="str">
        <f t="array" ref="E131">IFERROR(INDEX(CLIENTES[CLIENTE],MATCH(SMALL(COUNTIF(CLIENTES[CLIENTE],"&lt;"&amp;CLIENTES[CLIENTE]),ROW(131:131)-1),COUNTIF(CLIENTES[CLIENTE],"&lt;"&amp;CLIENTES[CLIENTE]),0)),"")</f>
        <v>Mailin</v>
      </c>
      <c r="H131" s="1" t="str">
        <f t="array" ref="H131">IFERROR(INDEX(BAIRROS[BAIRRO],MATCH(SMALL(COUNTIF(BAIRROS[BAIRRO],"&lt;"&amp;BAIRROS[BAIRRO]),ROW(131:131)-1),COUNTIF(BAIRROS[BAIRRO],"&lt;"&amp;BAIRROS[BAIRRO]),0)),"")</f>
        <v/>
      </c>
    </row>
    <row r="132" spans="5:8" x14ac:dyDescent="0.2">
      <c r="E132" s="1" t="str">
        <f t="array" ref="E132">IFERROR(INDEX(CLIENTES[CLIENTE],MATCH(SMALL(COUNTIF(CLIENTES[CLIENTE],"&lt;"&amp;CLIENTES[CLIENTE]),ROW(132:132)-1),COUNTIF(CLIENTES[CLIENTE],"&lt;"&amp;CLIENTES[CLIENTE]),0)),"")</f>
        <v xml:space="preserve">Maíra </v>
      </c>
      <c r="H132" s="1" t="str">
        <f t="array" ref="H132">IFERROR(INDEX(BAIRROS[BAIRRO],MATCH(SMALL(COUNTIF(BAIRROS[BAIRRO],"&lt;"&amp;BAIRROS[BAIRRO]),ROW(132:132)-1),COUNTIF(BAIRROS[BAIRRO],"&lt;"&amp;BAIRROS[BAIRRO]),0)),"")</f>
        <v/>
      </c>
    </row>
    <row r="133" spans="5:8" x14ac:dyDescent="0.2">
      <c r="E133" s="1" t="str">
        <f t="array" ref="E133">IFERROR(INDEX(CLIENTES[CLIENTE],MATCH(SMALL(COUNTIF(CLIENTES[CLIENTE],"&lt;"&amp;CLIENTES[CLIENTE]),ROW(133:133)-1),COUNTIF(CLIENTES[CLIENTE],"&lt;"&amp;CLIENTES[CLIENTE]),0)),"")</f>
        <v>Marcele Sicupira</v>
      </c>
      <c r="H133" s="1" t="str">
        <f t="array" ref="H133">IFERROR(INDEX(BAIRROS[BAIRRO],MATCH(SMALL(COUNTIF(BAIRROS[BAIRRO],"&lt;"&amp;BAIRROS[BAIRRO]),ROW(133:133)-1),COUNTIF(BAIRROS[BAIRRO],"&lt;"&amp;BAIRROS[BAIRRO]),0)),"")</f>
        <v/>
      </c>
    </row>
    <row r="134" spans="5:8" x14ac:dyDescent="0.2">
      <c r="E134" s="1" t="str">
        <f t="array" ref="E134">IFERROR(INDEX(CLIENTES[CLIENTE],MATCH(SMALL(COUNTIF(CLIENTES[CLIENTE],"&lt;"&amp;CLIENTES[CLIENTE]),ROW(134:134)-1),COUNTIF(CLIENTES[CLIENTE],"&lt;"&amp;CLIENTES[CLIENTE]),0)),"")</f>
        <v>Marcelo Aguetoni</v>
      </c>
      <c r="H134" s="1" t="str">
        <f t="array" ref="H134">IFERROR(INDEX(BAIRROS[BAIRRO],MATCH(SMALL(COUNTIF(BAIRROS[BAIRRO],"&lt;"&amp;BAIRROS[BAIRRO]),ROW(134:134)-1),COUNTIF(BAIRROS[BAIRRO],"&lt;"&amp;BAIRROS[BAIRRO]),0)),"")</f>
        <v/>
      </c>
    </row>
    <row r="135" spans="5:8" x14ac:dyDescent="0.2">
      <c r="E135" s="1" t="str">
        <f t="array" ref="E135">IFERROR(INDEX(CLIENTES[CLIENTE],MATCH(SMALL(COUNTIF(CLIENTES[CLIENTE],"&lt;"&amp;CLIENTES[CLIENTE]),ROW(135:135)-1),COUNTIF(CLIENTES[CLIENTE],"&lt;"&amp;CLIENTES[CLIENTE]),0)),"")</f>
        <v>Marcelo Amorim</v>
      </c>
      <c r="H135" s="1" t="str">
        <f t="array" ref="H135">IFERROR(INDEX(BAIRROS[BAIRRO],MATCH(SMALL(COUNTIF(BAIRROS[BAIRRO],"&lt;"&amp;BAIRROS[BAIRRO]),ROW(135:135)-1),COUNTIF(BAIRROS[BAIRRO],"&lt;"&amp;BAIRROS[BAIRRO]),0)),"")</f>
        <v/>
      </c>
    </row>
    <row r="136" spans="5:8" x14ac:dyDescent="0.2">
      <c r="E136" s="1" t="str">
        <f t="array" ref="E136">IFERROR(INDEX(CLIENTES[CLIENTE],MATCH(SMALL(COUNTIF(CLIENTES[CLIENTE],"&lt;"&amp;CLIENTES[CLIENTE]),ROW(136:136)-1),COUNTIF(CLIENTES[CLIENTE],"&lt;"&amp;CLIENTES[CLIENTE]),0)),"")</f>
        <v>Marcia</v>
      </c>
      <c r="H136" s="1" t="str">
        <f t="array" ref="H136">IFERROR(INDEX(BAIRROS[BAIRRO],MATCH(SMALL(COUNTIF(BAIRROS[BAIRRO],"&lt;"&amp;BAIRROS[BAIRRO]),ROW(136:136)-1),COUNTIF(BAIRROS[BAIRRO],"&lt;"&amp;BAIRROS[BAIRRO]),0)),"")</f>
        <v/>
      </c>
    </row>
    <row r="137" spans="5:8" x14ac:dyDescent="0.2">
      <c r="E137" s="1" t="str">
        <f t="array" ref="E137">IFERROR(INDEX(CLIENTES[CLIENTE],MATCH(SMALL(COUNTIF(CLIENTES[CLIENTE],"&lt;"&amp;CLIENTES[CLIENTE]),ROW(137:137)-1),COUNTIF(CLIENTES[CLIENTE],"&lt;"&amp;CLIENTES[CLIENTE]),0)),"")</f>
        <v>Marcinha</v>
      </c>
      <c r="H137" s="1" t="str">
        <f t="array" ref="H137">IFERROR(INDEX(BAIRROS[BAIRRO],MATCH(SMALL(COUNTIF(BAIRROS[BAIRRO],"&lt;"&amp;BAIRROS[BAIRRO]),ROW(137:137)-1),COUNTIF(BAIRROS[BAIRRO],"&lt;"&amp;BAIRROS[BAIRRO]),0)),"")</f>
        <v/>
      </c>
    </row>
    <row r="138" spans="5:8" x14ac:dyDescent="0.2">
      <c r="E138" s="1" t="str">
        <f t="array" ref="E138">IFERROR(INDEX(CLIENTES[CLIENTE],MATCH(SMALL(COUNTIF(CLIENTES[CLIENTE],"&lt;"&amp;CLIENTES[CLIENTE]),ROW(138:138)-1),COUNTIF(CLIENTES[CLIENTE],"&lt;"&amp;CLIENTES[CLIENTE]),0)),"")</f>
        <v xml:space="preserve">Marcos </v>
      </c>
      <c r="H138" s="1" t="str">
        <f t="array" ref="H138">IFERROR(INDEX(BAIRROS[BAIRRO],MATCH(SMALL(COUNTIF(BAIRROS[BAIRRO],"&lt;"&amp;BAIRROS[BAIRRO]),ROW(138:138)-1),COUNTIF(BAIRROS[BAIRRO],"&lt;"&amp;BAIRROS[BAIRRO]),0)),"")</f>
        <v/>
      </c>
    </row>
    <row r="139" spans="5:8" x14ac:dyDescent="0.2">
      <c r="E139" s="1" t="str">
        <f t="array" ref="E139">IFERROR(INDEX(CLIENTES[CLIENTE],MATCH(SMALL(COUNTIF(CLIENTES[CLIENTE],"&lt;"&amp;CLIENTES[CLIENTE]),ROW(139:139)-1),COUNTIF(CLIENTES[CLIENTE],"&lt;"&amp;CLIENTES[CLIENTE]),0)),"")</f>
        <v>Marcos Oxe</v>
      </c>
      <c r="H139" s="1" t="str">
        <f t="array" ref="H139">IFERROR(INDEX(BAIRROS[BAIRRO],MATCH(SMALL(COUNTIF(BAIRROS[BAIRRO],"&lt;"&amp;BAIRROS[BAIRRO]),ROW(139:139)-1),COUNTIF(BAIRROS[BAIRRO],"&lt;"&amp;BAIRROS[BAIRRO]),0)),"")</f>
        <v/>
      </c>
    </row>
    <row r="140" spans="5:8" x14ac:dyDescent="0.2">
      <c r="E140" s="1" t="str">
        <f t="array" ref="E140">IFERROR(INDEX(CLIENTES[CLIENTE],MATCH(SMALL(COUNTIF(CLIENTES[CLIENTE],"&lt;"&amp;CLIENTES[CLIENTE]),ROW(140:140)-1),COUNTIF(CLIENTES[CLIENTE],"&lt;"&amp;CLIENTES[CLIENTE]),0)),"")</f>
        <v>Maria Guimarães</v>
      </c>
      <c r="H140" s="1" t="str">
        <f t="array" ref="H140">IFERROR(INDEX(BAIRROS[BAIRRO],MATCH(SMALL(COUNTIF(BAIRROS[BAIRRO],"&lt;"&amp;BAIRROS[BAIRRO]),ROW(140:140)-1),COUNTIF(BAIRROS[BAIRRO],"&lt;"&amp;BAIRROS[BAIRRO]),0)),"")</f>
        <v/>
      </c>
    </row>
    <row r="141" spans="5:8" x14ac:dyDescent="0.2">
      <c r="E141" s="1" t="str">
        <f t="array" ref="E141">IFERROR(INDEX(CLIENTES[CLIENTE],MATCH(SMALL(COUNTIF(CLIENTES[CLIENTE],"&lt;"&amp;CLIENTES[CLIENTE]),ROW(141:141)-1),COUNTIF(CLIENTES[CLIENTE],"&lt;"&amp;CLIENTES[CLIENTE]),0)),"")</f>
        <v>Maria Penteado</v>
      </c>
      <c r="H141" s="1" t="str">
        <f t="array" ref="H141">IFERROR(INDEX(BAIRROS[BAIRRO],MATCH(SMALL(COUNTIF(BAIRROS[BAIRRO],"&lt;"&amp;BAIRROS[BAIRRO]),ROW(141:141)-1),COUNTIF(BAIRROS[BAIRRO],"&lt;"&amp;BAIRROS[BAIRRO]),0)),"")</f>
        <v/>
      </c>
    </row>
    <row r="142" spans="5:8" x14ac:dyDescent="0.2">
      <c r="E142" s="1" t="str">
        <f t="array" ref="E142">IFERROR(INDEX(CLIENTES[CLIENTE],MATCH(SMALL(COUNTIF(CLIENTES[CLIENTE],"&lt;"&amp;CLIENTES[CLIENTE]),ROW(142:142)-1),COUNTIF(CLIENTES[CLIENTE],"&lt;"&amp;CLIENTES[CLIENTE]),0)),"")</f>
        <v>Mario</v>
      </c>
      <c r="H142" s="1" t="str">
        <f t="array" ref="H142">IFERROR(INDEX(BAIRROS[BAIRRO],MATCH(SMALL(COUNTIF(BAIRROS[BAIRRO],"&lt;"&amp;BAIRROS[BAIRRO]),ROW(142:142)-1),COUNTIF(BAIRROS[BAIRRO],"&lt;"&amp;BAIRROS[BAIRRO]),0)),"")</f>
        <v/>
      </c>
    </row>
    <row r="143" spans="5:8" x14ac:dyDescent="0.2">
      <c r="E143" s="1" t="str">
        <f t="array" ref="E143">IFERROR(INDEX(CLIENTES[CLIENTE],MATCH(SMALL(COUNTIF(CLIENTES[CLIENTE],"&lt;"&amp;CLIENTES[CLIENTE]),ROW(143:143)-1),COUNTIF(CLIENTES[CLIENTE],"&lt;"&amp;CLIENTES[CLIENTE]),0)),"")</f>
        <v>Marise</v>
      </c>
      <c r="H143" s="1" t="str">
        <f t="array" ref="H143">IFERROR(INDEX(BAIRROS[BAIRRO],MATCH(SMALL(COUNTIF(BAIRROS[BAIRRO],"&lt;"&amp;BAIRROS[BAIRRO]),ROW(143:143)-1),COUNTIF(BAIRROS[BAIRRO],"&lt;"&amp;BAIRROS[BAIRRO]),0)),"")</f>
        <v/>
      </c>
    </row>
    <row r="144" spans="5:8" x14ac:dyDescent="0.2">
      <c r="E144" s="1" t="str">
        <f t="array" ref="E144">IFERROR(INDEX(CLIENTES[CLIENTE],MATCH(SMALL(COUNTIF(CLIENTES[CLIENTE],"&lt;"&amp;CLIENTES[CLIENTE]),ROW(144:144)-1),COUNTIF(CLIENTES[CLIENTE],"&lt;"&amp;CLIENTES[CLIENTE]),0)),"")</f>
        <v>Marquinhos Cunhado</v>
      </c>
      <c r="H144" s="1" t="str">
        <f t="array" ref="H144">IFERROR(INDEX(BAIRROS[BAIRRO],MATCH(SMALL(COUNTIF(BAIRROS[BAIRRO],"&lt;"&amp;BAIRROS[BAIRRO]),ROW(144:144)-1),COUNTIF(BAIRROS[BAIRRO],"&lt;"&amp;BAIRROS[BAIRRO]),0)),"")</f>
        <v/>
      </c>
    </row>
    <row r="145" spans="5:8" x14ac:dyDescent="0.2">
      <c r="E145" s="1" t="str">
        <f t="array" ref="E145">IFERROR(INDEX(CLIENTES[CLIENTE],MATCH(SMALL(COUNTIF(CLIENTES[CLIENTE],"&lt;"&amp;CLIENTES[CLIENTE]),ROW(145:145)-1),COUNTIF(CLIENTES[CLIENTE],"&lt;"&amp;CLIENTES[CLIENTE]),0)),"")</f>
        <v>Mauricio Milesima</v>
      </c>
      <c r="H145" s="1" t="str">
        <f t="array" ref="H145">IFERROR(INDEX(BAIRROS[BAIRRO],MATCH(SMALL(COUNTIF(BAIRROS[BAIRRO],"&lt;"&amp;BAIRROS[BAIRRO]),ROW(145:145)-1),COUNTIF(BAIRROS[BAIRRO],"&lt;"&amp;BAIRROS[BAIRRO]),0)),"")</f>
        <v/>
      </c>
    </row>
    <row r="146" spans="5:8" x14ac:dyDescent="0.2">
      <c r="E146" s="1" t="str">
        <f t="array" ref="E146">IFERROR(INDEX(CLIENTES[CLIENTE],MATCH(SMALL(COUNTIF(CLIENTES[CLIENTE],"&lt;"&amp;CLIENTES[CLIENTE]),ROW(146:146)-1),COUNTIF(CLIENTES[CLIENTE],"&lt;"&amp;CLIENTES[CLIENTE]),0)),"")</f>
        <v>Messias</v>
      </c>
      <c r="H146" s="1" t="str">
        <f t="array" ref="H146">IFERROR(INDEX(BAIRROS[BAIRRO],MATCH(SMALL(COUNTIF(BAIRROS[BAIRRO],"&lt;"&amp;BAIRROS[BAIRRO]),ROW(146:146)-1),COUNTIF(BAIRROS[BAIRRO],"&lt;"&amp;BAIRROS[BAIRRO]),0)),"")</f>
        <v/>
      </c>
    </row>
    <row r="147" spans="5:8" x14ac:dyDescent="0.2">
      <c r="E147" s="1" t="str">
        <f t="array" ref="E147">IFERROR(INDEX(CLIENTES[CLIENTE],MATCH(SMALL(COUNTIF(CLIENTES[CLIENTE],"&lt;"&amp;CLIENTES[CLIENTE]),ROW(147:147)-1),COUNTIF(CLIENTES[CLIENTE],"&lt;"&amp;CLIENTES[CLIENTE]),0)),"")</f>
        <v>Moises</v>
      </c>
      <c r="H147" s="1" t="str">
        <f t="array" ref="H147">IFERROR(INDEX(BAIRROS[BAIRRO],MATCH(SMALL(COUNTIF(BAIRROS[BAIRRO],"&lt;"&amp;BAIRROS[BAIRRO]),ROW(147:147)-1),COUNTIF(BAIRROS[BAIRRO],"&lt;"&amp;BAIRROS[BAIRRO]),0)),"")</f>
        <v/>
      </c>
    </row>
    <row r="148" spans="5:8" x14ac:dyDescent="0.2">
      <c r="E148" s="1" t="str">
        <f t="array" ref="E148">IFERROR(INDEX(CLIENTES[CLIENTE],MATCH(SMALL(COUNTIF(CLIENTES[CLIENTE],"&lt;"&amp;CLIENTES[CLIENTE]),ROW(148:148)-1),COUNTIF(CLIENTES[CLIENTE],"&lt;"&amp;CLIENTES[CLIENTE]),0)),"")</f>
        <v>Neli Figueiredo</v>
      </c>
      <c r="H148" s="1" t="str">
        <f t="array" ref="H148">IFERROR(INDEX(BAIRROS[BAIRRO],MATCH(SMALL(COUNTIF(BAIRROS[BAIRRO],"&lt;"&amp;BAIRROS[BAIRRO]),ROW(148:148)-1),COUNTIF(BAIRROS[BAIRRO],"&lt;"&amp;BAIRROS[BAIRRO]),0)),"")</f>
        <v/>
      </c>
    </row>
    <row r="149" spans="5:8" x14ac:dyDescent="0.2">
      <c r="E149" s="1" t="str">
        <f t="array" ref="E149">IFERROR(INDEX(CLIENTES[CLIENTE],MATCH(SMALL(COUNTIF(CLIENTES[CLIENTE],"&lt;"&amp;CLIENTES[CLIENTE]),ROW(149:149)-1),COUNTIF(CLIENTES[CLIENTE],"&lt;"&amp;CLIENTES[CLIENTE]),0)),"")</f>
        <v>Neto E Laiza</v>
      </c>
      <c r="H149" s="1" t="str">
        <f t="array" ref="H149">IFERROR(INDEX(BAIRROS[BAIRRO],MATCH(SMALL(COUNTIF(BAIRROS[BAIRRO],"&lt;"&amp;BAIRROS[BAIRRO]),ROW(149:149)-1),COUNTIF(BAIRROS[BAIRRO],"&lt;"&amp;BAIRROS[BAIRRO]),0)),"")</f>
        <v/>
      </c>
    </row>
    <row r="150" spans="5:8" x14ac:dyDescent="0.2">
      <c r="E150" s="1" t="str">
        <f t="array" ref="E150">IFERROR(INDEX(CLIENTES[CLIENTE],MATCH(SMALL(COUNTIF(CLIENTES[CLIENTE],"&lt;"&amp;CLIENTES[CLIENTE]),ROW(150:150)-1),COUNTIF(CLIENTES[CLIENTE],"&lt;"&amp;CLIENTES[CLIENTE]),0)),"")</f>
        <v>Nidia</v>
      </c>
      <c r="H150" s="1" t="str">
        <f t="array" ref="H150">IFERROR(INDEX(BAIRROS[BAIRRO],MATCH(SMALL(COUNTIF(BAIRROS[BAIRRO],"&lt;"&amp;BAIRROS[BAIRRO]),ROW(150:150)-1),COUNTIF(BAIRROS[BAIRRO],"&lt;"&amp;BAIRROS[BAIRRO]),0)),"")</f>
        <v/>
      </c>
    </row>
    <row r="151" spans="5:8" x14ac:dyDescent="0.2">
      <c r="E151" s="1" t="str">
        <f t="array" ref="E151">IFERROR(INDEX(CLIENTES[CLIENTE],MATCH(SMALL(COUNTIF(CLIENTES[CLIENTE],"&lt;"&amp;CLIENTES[CLIENTE]),ROW(151:151)-1),COUNTIF(CLIENTES[CLIENTE],"&lt;"&amp;CLIENTES[CLIENTE]),0)),"")</f>
        <v xml:space="preserve">Nilda </v>
      </c>
    </row>
    <row r="152" spans="5:8" x14ac:dyDescent="0.2">
      <c r="E152" s="1" t="str">
        <f t="array" ref="E152">IFERROR(INDEX(CLIENTES[CLIENTE],MATCH(SMALL(COUNTIF(CLIENTES[CLIENTE],"&lt;"&amp;CLIENTES[CLIENTE]),ROW(152:152)-1),COUNTIF(CLIENTES[CLIENTE],"&lt;"&amp;CLIENTES[CLIENTE]),0)),"")</f>
        <v>Olivia</v>
      </c>
    </row>
    <row r="153" spans="5:8" x14ac:dyDescent="0.2">
      <c r="E153" s="1" t="str">
        <f t="array" ref="E153">IFERROR(INDEX(CLIENTES[CLIENTE],MATCH(SMALL(COUNTIF(CLIENTES[CLIENTE],"&lt;"&amp;CLIENTES[CLIENTE]),ROW(153:153)-1),COUNTIF(CLIENTES[CLIENTE],"&lt;"&amp;CLIENTES[CLIENTE]),0)),"")</f>
        <v>Osvaldo</v>
      </c>
    </row>
    <row r="154" spans="5:8" x14ac:dyDescent="0.2">
      <c r="E154" s="1" t="str">
        <f t="array" ref="E154">IFERROR(INDEX(CLIENTES[CLIENTE],MATCH(SMALL(COUNTIF(CLIENTES[CLIENTE],"&lt;"&amp;CLIENTES[CLIENTE]),ROW(154:154)-1),COUNTIF(CLIENTES[CLIENTE],"&lt;"&amp;CLIENTES[CLIENTE]),0)),"")</f>
        <v>Pablo</v>
      </c>
    </row>
    <row r="155" spans="5:8" x14ac:dyDescent="0.2">
      <c r="E155" s="1" t="str">
        <f t="array" ref="E155">IFERROR(INDEX(CLIENTES[CLIENTE],MATCH(SMALL(COUNTIF(CLIENTES[CLIENTE],"&lt;"&amp;CLIENTES[CLIENTE]),ROW(155:155)-1),COUNTIF(CLIENTES[CLIENTE],"&lt;"&amp;CLIENTES[CLIENTE]),0)),"")</f>
        <v>Patricia</v>
      </c>
    </row>
    <row r="156" spans="5:8" x14ac:dyDescent="0.2">
      <c r="E156" s="1" t="str">
        <f t="array" ref="E156">IFERROR(INDEX(CLIENTES[CLIENTE],MATCH(SMALL(COUNTIF(CLIENTES[CLIENTE],"&lt;"&amp;CLIENTES[CLIENTE]),ROW(156:156)-1),COUNTIF(CLIENTES[CLIENTE],"&lt;"&amp;CLIENTES[CLIENTE]),0)),"")</f>
        <v>Patricia Galvão</v>
      </c>
    </row>
    <row r="157" spans="5:8" x14ac:dyDescent="0.2">
      <c r="E157" s="1" t="str">
        <f t="array" ref="E157">IFERROR(INDEX(CLIENTES[CLIENTE],MATCH(SMALL(COUNTIF(CLIENTES[CLIENTE],"&lt;"&amp;CLIENTES[CLIENTE]),ROW(157:157)-1),COUNTIF(CLIENTES[CLIENTE],"&lt;"&amp;CLIENTES[CLIENTE]),0)),"")</f>
        <v>Paulo Carnelos</v>
      </c>
    </row>
    <row r="158" spans="5:8" x14ac:dyDescent="0.2">
      <c r="E158" s="1" t="str">
        <f t="array" ref="E158">IFERROR(INDEX(CLIENTES[CLIENTE],MATCH(SMALL(COUNTIF(CLIENTES[CLIENTE],"&lt;"&amp;CLIENTES[CLIENTE]),ROW(158:158)-1),COUNTIF(CLIENTES[CLIENTE],"&lt;"&amp;CLIENTES[CLIENTE]),0)),"")</f>
        <v>Raimunda Brito</v>
      </c>
    </row>
    <row r="159" spans="5:8" x14ac:dyDescent="0.2">
      <c r="E159" s="1" t="str">
        <f t="array" ref="E159">IFERROR(INDEX(CLIENTES[CLIENTE],MATCH(SMALL(COUNTIF(CLIENTES[CLIENTE],"&lt;"&amp;CLIENTES[CLIENTE]),ROW(159:159)-1),COUNTIF(CLIENTES[CLIENTE],"&lt;"&amp;CLIENTES[CLIENTE]),0)),"")</f>
        <v>Raimundo</v>
      </c>
    </row>
    <row r="160" spans="5:8" x14ac:dyDescent="0.2">
      <c r="E160" s="1" t="str">
        <f t="array" ref="E160">IFERROR(INDEX(CLIENTES[CLIENTE],MATCH(SMALL(COUNTIF(CLIENTES[CLIENTE],"&lt;"&amp;CLIENTES[CLIENTE]),ROW(160:160)-1),COUNTIF(CLIENTES[CLIENTE],"&lt;"&amp;CLIENTES[CLIENTE]),0)),"")</f>
        <v>Regina Cunhada De Alberto</v>
      </c>
    </row>
    <row r="161" spans="5:5" x14ac:dyDescent="0.2">
      <c r="E161" s="1" t="str">
        <f t="array" ref="E161">IFERROR(INDEX(CLIENTES[CLIENTE],MATCH(SMALL(COUNTIF(CLIENTES[CLIENTE],"&lt;"&amp;CLIENTES[CLIENTE]),ROW(161:161)-1),COUNTIF(CLIENTES[CLIENTE],"&lt;"&amp;CLIENTES[CLIENTE]),0)),"")</f>
        <v>Reinaldo Parras</v>
      </c>
    </row>
    <row r="162" spans="5:5" x14ac:dyDescent="0.2">
      <c r="E162" s="1" t="str">
        <f t="array" ref="E162">IFERROR(INDEX(CLIENTES[CLIENTE],MATCH(SMALL(COUNTIF(CLIENTES[CLIENTE],"&lt;"&amp;CLIENTES[CLIENTE]),ROW(162:162)-1),COUNTIF(CLIENTES[CLIENTE],"&lt;"&amp;CLIENTES[CLIENTE]),0)),"")</f>
        <v>Renata</v>
      </c>
    </row>
    <row r="163" spans="5:5" x14ac:dyDescent="0.2">
      <c r="E163" s="1" t="str">
        <f t="array" ref="E163">IFERROR(INDEX(CLIENTES[CLIENTE],MATCH(SMALL(COUNTIF(CLIENTES[CLIENTE],"&lt;"&amp;CLIENTES[CLIENTE]),ROW(163:163)-1),COUNTIF(CLIENTES[CLIENTE],"&lt;"&amp;CLIENTES[CLIENTE]),0)),"")</f>
        <v>Renildes</v>
      </c>
    </row>
    <row r="164" spans="5:5" x14ac:dyDescent="0.2">
      <c r="E164" s="1" t="str">
        <f t="array" ref="E164">IFERROR(INDEX(CLIENTES[CLIENTE],MATCH(SMALL(COUNTIF(CLIENTES[CLIENTE],"&lt;"&amp;CLIENTES[CLIENTE]),ROW(164:164)-1),COUNTIF(CLIENTES[CLIENTE],"&lt;"&amp;CLIENTES[CLIENTE]),0)),"")</f>
        <v>Rhanna</v>
      </c>
    </row>
    <row r="165" spans="5:5" x14ac:dyDescent="0.2">
      <c r="E165" s="1" t="str">
        <f t="array" ref="E165">IFERROR(INDEX(CLIENTES[CLIENTE],MATCH(SMALL(COUNTIF(CLIENTES[CLIENTE],"&lt;"&amp;CLIENTES[CLIENTE]),ROW(165:165)-1),COUNTIF(CLIENTES[CLIENTE],"&lt;"&amp;CLIENTES[CLIENTE]),0)),"")</f>
        <v>Riane</v>
      </c>
    </row>
    <row r="166" spans="5:5" x14ac:dyDescent="0.2">
      <c r="E166" s="1" t="str">
        <f t="array" ref="E166">IFERROR(INDEX(CLIENTES[CLIENTE],MATCH(SMALL(COUNTIF(CLIENTES[CLIENTE],"&lt;"&amp;CLIENTES[CLIENTE]),ROW(166:166)-1),COUNTIF(CLIENTES[CLIENTE],"&lt;"&amp;CLIENTES[CLIENTE]),0)),"")</f>
        <v>Ricardo Brandão</v>
      </c>
    </row>
    <row r="167" spans="5:5" x14ac:dyDescent="0.2">
      <c r="E167" s="1" t="str">
        <f t="array" ref="E167">IFERROR(INDEX(CLIENTES[CLIENTE],MATCH(SMALL(COUNTIF(CLIENTES[CLIENTE],"&lt;"&amp;CLIENTES[CLIENTE]),ROW(167:167)-1),COUNTIF(CLIENTES[CLIENTE],"&lt;"&amp;CLIENTES[CLIENTE]),0)),"")</f>
        <v>Rita Amaral</v>
      </c>
    </row>
    <row r="168" spans="5:5" x14ac:dyDescent="0.2">
      <c r="E168" s="1" t="str">
        <f t="array" ref="E168">IFERROR(INDEX(CLIENTES[CLIENTE],MATCH(SMALL(COUNTIF(CLIENTES[CLIENTE],"&lt;"&amp;CLIENTES[CLIENTE]),ROW(168:168)-1),COUNTIF(CLIENTES[CLIENTE],"&lt;"&amp;CLIENTES[CLIENTE]),0)),"")</f>
        <v>Rod</v>
      </c>
    </row>
    <row r="169" spans="5:5" x14ac:dyDescent="0.2">
      <c r="E169" s="1" t="str">
        <f t="array" ref="E169">IFERROR(INDEX(CLIENTES[CLIENTE],MATCH(SMALL(COUNTIF(CLIENTES[CLIENTE],"&lt;"&amp;CLIENTES[CLIENTE]),ROW(169:169)-1),COUNTIF(CLIENTES[CLIENTE],"&lt;"&amp;CLIENTES[CLIENTE]),0)),"")</f>
        <v>Rodrigo Leite</v>
      </c>
    </row>
    <row r="170" spans="5:5" x14ac:dyDescent="0.2">
      <c r="E170" s="1" t="str">
        <f t="array" ref="E170">IFERROR(INDEX(CLIENTES[CLIENTE],MATCH(SMALL(COUNTIF(CLIENTES[CLIENTE],"&lt;"&amp;CLIENTES[CLIENTE]),ROW(170:170)-1),COUNTIF(CLIENTES[CLIENTE],"&lt;"&amp;CLIENTES[CLIENTE]),0)),"")</f>
        <v>Rogêrio Kapitanovas</v>
      </c>
    </row>
    <row r="171" spans="5:5" x14ac:dyDescent="0.2">
      <c r="E171" s="1" t="str">
        <f t="array" ref="E171">IFERROR(INDEX(CLIENTES[CLIENTE],MATCH(SMALL(COUNTIF(CLIENTES[CLIENTE],"&lt;"&amp;CLIENTES[CLIENTE]),ROW(171:171)-1),COUNTIF(CLIENTES[CLIENTE],"&lt;"&amp;CLIENTES[CLIENTE]),0)),"")</f>
        <v>Rosana</v>
      </c>
    </row>
    <row r="172" spans="5:5" x14ac:dyDescent="0.2">
      <c r="E172" s="1" t="str">
        <f t="array" ref="E172">IFERROR(INDEX(CLIENTES[CLIENTE],MATCH(SMALL(COUNTIF(CLIENTES[CLIENTE],"&lt;"&amp;CLIENTES[CLIENTE]),ROW(172:172)-1),COUNTIF(CLIENTES[CLIENTE],"&lt;"&amp;CLIENTES[CLIENTE]),0)),"")</f>
        <v>Rose</v>
      </c>
    </row>
    <row r="173" spans="5:5" x14ac:dyDescent="0.2">
      <c r="E173" s="1" t="str">
        <f t="array" ref="E173">IFERROR(INDEX(CLIENTES[CLIENTE],MATCH(SMALL(COUNTIF(CLIENTES[CLIENTE],"&lt;"&amp;CLIENTES[CLIENTE]),ROW(173:173)-1),COUNTIF(CLIENTES[CLIENTE],"&lt;"&amp;CLIENTES[CLIENTE]),0)),"")</f>
        <v>Saly</v>
      </c>
    </row>
    <row r="174" spans="5:5" x14ac:dyDescent="0.2">
      <c r="E174" s="1" t="str">
        <f t="array" ref="E174">IFERROR(INDEX(CLIENTES[CLIENTE],MATCH(SMALL(COUNTIF(CLIENTES[CLIENTE],"&lt;"&amp;CLIENTES[CLIENTE]),ROW(174:174)-1),COUNTIF(CLIENTES[CLIENTE],"&lt;"&amp;CLIENTES[CLIENTE]),0)),"")</f>
        <v>Samille</v>
      </c>
    </row>
    <row r="175" spans="5:5" x14ac:dyDescent="0.2">
      <c r="E175" s="1" t="str">
        <f t="array" ref="E175">IFERROR(INDEX(CLIENTES[CLIENTE],MATCH(SMALL(COUNTIF(CLIENTES[CLIENTE],"&lt;"&amp;CLIENTES[CLIENTE]),ROW(175:175)-1),COUNTIF(CLIENTES[CLIENTE],"&lt;"&amp;CLIENTES[CLIENTE]),0)),"")</f>
        <v xml:space="preserve">Sandra </v>
      </c>
    </row>
    <row r="176" spans="5:5" x14ac:dyDescent="0.2">
      <c r="E176" s="1" t="str">
        <f t="array" ref="E176">IFERROR(INDEX(CLIENTES[CLIENTE],MATCH(SMALL(COUNTIF(CLIENTES[CLIENTE],"&lt;"&amp;CLIENTES[CLIENTE]),ROW(176:176)-1),COUNTIF(CLIENTES[CLIENTE],"&lt;"&amp;CLIENTES[CLIENTE]),0)),"")</f>
        <v>Sandra Gimenez</v>
      </c>
    </row>
    <row r="177" spans="5:5" x14ac:dyDescent="0.2">
      <c r="E177" s="1" t="str">
        <f t="array" ref="E177">IFERROR(INDEX(CLIENTES[CLIENTE],MATCH(SMALL(COUNTIF(CLIENTES[CLIENTE],"&lt;"&amp;CLIENTES[CLIENTE]),ROW(177:177)-1),COUNTIF(CLIENTES[CLIENTE],"&lt;"&amp;CLIENTES[CLIENTE]),0)),"")</f>
        <v xml:space="preserve">Sara  Lira </v>
      </c>
    </row>
    <row r="178" spans="5:5" x14ac:dyDescent="0.2">
      <c r="E178" s="1" t="str">
        <f t="array" ref="E178">IFERROR(INDEX(CLIENTES[CLIENTE],MATCH(SMALL(COUNTIF(CLIENTES[CLIENTE],"&lt;"&amp;CLIENTES[CLIENTE]),ROW(178:178)-1),COUNTIF(CLIENTES[CLIENTE],"&lt;"&amp;CLIENTES[CLIENTE]),0)),"")</f>
        <v>Sayonara</v>
      </c>
    </row>
    <row r="179" spans="5:5" x14ac:dyDescent="0.2">
      <c r="E179" s="1" t="str">
        <f t="array" ref="E179">IFERROR(INDEX(CLIENTES[CLIENTE],MATCH(SMALL(COUNTIF(CLIENTES[CLIENTE],"&lt;"&amp;CLIENTES[CLIENTE]),ROW(179:179)-1),COUNTIF(CLIENTES[CLIENTE],"&lt;"&amp;CLIENTES[CLIENTE]),0)),"")</f>
        <v>Sergio</v>
      </c>
    </row>
    <row r="180" spans="5:5" x14ac:dyDescent="0.2">
      <c r="E180" s="1" t="str">
        <f t="array" ref="E180">IFERROR(INDEX(CLIENTES[CLIENTE],MATCH(SMALL(COUNTIF(CLIENTES[CLIENTE],"&lt;"&amp;CLIENTES[CLIENTE]),ROW(180:180)-1),COUNTIF(CLIENTES[CLIENTE],"&lt;"&amp;CLIENTES[CLIENTE]),0)),"")</f>
        <v>Silvania</v>
      </c>
    </row>
    <row r="181" spans="5:5" x14ac:dyDescent="0.2">
      <c r="E181" s="1" t="str">
        <f t="array" ref="E181">IFERROR(INDEX(CLIENTES[CLIENTE],MATCH(SMALL(COUNTIF(CLIENTES[CLIENTE],"&lt;"&amp;CLIENTES[CLIENTE]),ROW(181:181)-1),COUNTIF(CLIENTES[CLIENTE],"&lt;"&amp;CLIENTES[CLIENTE]),0)),"")</f>
        <v>Silvia Simplício</v>
      </c>
    </row>
    <row r="182" spans="5:5" x14ac:dyDescent="0.2">
      <c r="E182" s="1" t="str">
        <f t="array" ref="E182">IFERROR(INDEX(CLIENTES[CLIENTE],MATCH(SMALL(COUNTIF(CLIENTES[CLIENTE],"&lt;"&amp;CLIENTES[CLIENTE]),ROW(182:182)-1),COUNTIF(CLIENTES[CLIENTE],"&lt;"&amp;CLIENTES[CLIENTE]),0)),"")</f>
        <v>Simone Barbosa</v>
      </c>
    </row>
    <row r="183" spans="5:5" x14ac:dyDescent="0.2">
      <c r="E183" s="1" t="str">
        <f t="array" ref="E183">IFERROR(INDEX(CLIENTES[CLIENTE],MATCH(SMALL(COUNTIF(CLIENTES[CLIENTE],"&lt;"&amp;CLIENTES[CLIENTE]),ROW(183:183)-1),COUNTIF(CLIENTES[CLIENTE],"&lt;"&amp;CLIENTES[CLIENTE]),0)),"")</f>
        <v xml:space="preserve">Siomara </v>
      </c>
    </row>
    <row r="184" spans="5:5" x14ac:dyDescent="0.2">
      <c r="E184" s="1" t="str">
        <f t="array" ref="E184">IFERROR(INDEX(CLIENTES[CLIENTE],MATCH(SMALL(COUNTIF(CLIENTES[CLIENTE],"&lt;"&amp;CLIENTES[CLIENTE]),ROW(184:184)-1),COUNTIF(CLIENTES[CLIENTE],"&lt;"&amp;CLIENTES[CLIENTE]),0)),"")</f>
        <v>Sonia Cunhada Regina</v>
      </c>
    </row>
    <row r="185" spans="5:5" x14ac:dyDescent="0.2">
      <c r="E185" s="1" t="str">
        <f t="array" ref="E185">IFERROR(INDEX(CLIENTES[CLIENTE],MATCH(SMALL(COUNTIF(CLIENTES[CLIENTE],"&lt;"&amp;CLIENTES[CLIENTE]),ROW(185:185)-1),COUNTIF(CLIENTES[CLIENTE],"&lt;"&amp;CLIENTES[CLIENTE]),0)),"")</f>
        <v>Soraia</v>
      </c>
    </row>
    <row r="186" spans="5:5" x14ac:dyDescent="0.2">
      <c r="E186" s="1" t="str">
        <f t="array" ref="E186">IFERROR(INDEX(CLIENTES[CLIENTE],MATCH(SMALL(COUNTIF(CLIENTES[CLIENTE],"&lt;"&amp;CLIENTES[CLIENTE]),ROW(186:186)-1),COUNTIF(CLIENTES[CLIENTE],"&lt;"&amp;CLIENTES[CLIENTE]),0)),"")</f>
        <v>Suki VB Guimaraes</v>
      </c>
    </row>
    <row r="187" spans="5:5" x14ac:dyDescent="0.2">
      <c r="E187" s="1" t="str">
        <f t="array" ref="E187">IFERROR(INDEX(CLIENTES[CLIENTE],MATCH(SMALL(COUNTIF(CLIENTES[CLIENTE],"&lt;"&amp;CLIENTES[CLIENTE]),ROW(187:187)-1),COUNTIF(CLIENTES[CLIENTE],"&lt;"&amp;CLIENTES[CLIENTE]),0)),"")</f>
        <v>Suze</v>
      </c>
    </row>
    <row r="188" spans="5:5" x14ac:dyDescent="0.2">
      <c r="E188" s="1" t="str">
        <f t="array" ref="E188">IFERROR(INDEX(CLIENTES[CLIENTE],MATCH(SMALL(COUNTIF(CLIENTES[CLIENTE],"&lt;"&amp;CLIENTES[CLIENTE]),ROW(188:188)-1),COUNTIF(CLIENTES[CLIENTE],"&lt;"&amp;CLIENTES[CLIENTE]),0)),"")</f>
        <v>Tácia Alves</v>
      </c>
    </row>
    <row r="189" spans="5:5" x14ac:dyDescent="0.2">
      <c r="E189" s="1" t="str">
        <f t="array" ref="E189">IFERROR(INDEX(CLIENTES[CLIENTE],MATCH(SMALL(COUNTIF(CLIENTES[CLIENTE],"&lt;"&amp;CLIENTES[CLIENTE]),ROW(189:189)-1),COUNTIF(CLIENTES[CLIENTE],"&lt;"&amp;CLIENTES[CLIENTE]),0)),"")</f>
        <v>Tamy Naves e Cunha</v>
      </c>
    </row>
    <row r="190" spans="5:5" x14ac:dyDescent="0.2">
      <c r="E190" s="1" t="str">
        <f t="array" ref="E190">IFERROR(INDEX(CLIENTES[CLIENTE],MATCH(SMALL(COUNTIF(CLIENTES[CLIENTE],"&lt;"&amp;CLIENTES[CLIENTE]),ROW(190:190)-1),COUNTIF(CLIENTES[CLIENTE],"&lt;"&amp;CLIENTES[CLIENTE]),0)),"")</f>
        <v>Tânia Cond.</v>
      </c>
    </row>
    <row r="191" spans="5:5" x14ac:dyDescent="0.2">
      <c r="E191" s="1" t="str">
        <f t="array" ref="E191">IFERROR(INDEX(CLIENTES[CLIENTE],MATCH(SMALL(COUNTIF(CLIENTES[CLIENTE],"&lt;"&amp;CLIENTES[CLIENTE]),ROW(191:191)-1),COUNTIF(CLIENTES[CLIENTE],"&lt;"&amp;CLIENTES[CLIENTE]),0)),"")</f>
        <v>Tarsila</v>
      </c>
    </row>
    <row r="192" spans="5:5" x14ac:dyDescent="0.2">
      <c r="E192" s="1" t="str">
        <f t="array" ref="E192">IFERROR(INDEX(CLIENTES[CLIENTE],MATCH(SMALL(COUNTIF(CLIENTES[CLIENTE],"&lt;"&amp;CLIENTES[CLIENTE]),ROW(192:192)-1),COUNTIF(CLIENTES[CLIENTE],"&lt;"&amp;CLIENTES[CLIENTE]),0)),"")</f>
        <v>Tati Fisioterapeuta</v>
      </c>
    </row>
    <row r="193" spans="5:5" x14ac:dyDescent="0.2">
      <c r="E193" s="1" t="str">
        <f t="array" ref="E193">IFERROR(INDEX(CLIENTES[CLIENTE],MATCH(SMALL(COUNTIF(CLIENTES[CLIENTE],"&lt;"&amp;CLIENTES[CLIENTE]),ROW(193:193)-1),COUNTIF(CLIENTES[CLIENTE],"&lt;"&amp;CLIENTES[CLIENTE]),0)),"")</f>
        <v>Teca Salao Alberto</v>
      </c>
    </row>
    <row r="194" spans="5:5" x14ac:dyDescent="0.2">
      <c r="E194" s="1" t="str">
        <f t="array" ref="E194">IFERROR(INDEX(CLIENTES[CLIENTE],MATCH(SMALL(COUNTIF(CLIENTES[CLIENTE],"&lt;"&amp;CLIENTES[CLIENTE]),ROW(194:194)-1),COUNTIF(CLIENTES[CLIENTE],"&lt;"&amp;CLIENTES[CLIENTE]),0)),"")</f>
        <v>Teresa Valente</v>
      </c>
    </row>
    <row r="195" spans="5:5" x14ac:dyDescent="0.2">
      <c r="E195" s="1" t="str">
        <f t="array" ref="E195">IFERROR(INDEX(CLIENTES[CLIENTE],MATCH(SMALL(COUNTIF(CLIENTES[CLIENTE],"&lt;"&amp;CLIENTES[CLIENTE]),ROW(195:195)-1),COUNTIF(CLIENTES[CLIENTE],"&lt;"&amp;CLIENTES[CLIENTE]),0)),"")</f>
        <v>Thailine</v>
      </c>
    </row>
    <row r="196" spans="5:5" x14ac:dyDescent="0.2">
      <c r="E196" s="1" t="str">
        <f t="array" ref="E196">IFERROR(INDEX(CLIENTES[CLIENTE],MATCH(SMALL(COUNTIF(CLIENTES[CLIENTE],"&lt;"&amp;CLIENTES[CLIENTE]),ROW(196:196)-1),COUNTIF(CLIENTES[CLIENTE],"&lt;"&amp;CLIENTES[CLIENTE]),0)),"")</f>
        <v>Thiane  Xavier</v>
      </c>
    </row>
    <row r="197" spans="5:5" x14ac:dyDescent="0.2">
      <c r="E197" s="1" t="str">
        <f t="array" ref="E197">IFERROR(INDEX(CLIENTES[CLIENTE],MATCH(SMALL(COUNTIF(CLIENTES[CLIENTE],"&lt;"&amp;CLIENTES[CLIENTE]),ROW(197:197)-1),COUNTIF(CLIENTES[CLIENTE],"&lt;"&amp;CLIENTES[CLIENTE]),0)),"")</f>
        <v>Thiara Bagdeve</v>
      </c>
    </row>
    <row r="198" spans="5:5" x14ac:dyDescent="0.2">
      <c r="E198" s="1" t="str">
        <f t="array" ref="E198">IFERROR(INDEX(CLIENTES[CLIENTE],MATCH(SMALL(COUNTIF(CLIENTES[CLIENTE],"&lt;"&amp;CLIENTES[CLIENTE]),ROW(198:198)-1),COUNTIF(CLIENTES[CLIENTE],"&lt;"&amp;CLIENTES[CLIENTE]),0)),"")</f>
        <v>Tio Jonga</v>
      </c>
    </row>
    <row r="199" spans="5:5" x14ac:dyDescent="0.2">
      <c r="E199" s="1" t="str">
        <f t="array" ref="E199">IFERROR(INDEX(CLIENTES[CLIENTE],MATCH(SMALL(COUNTIF(CLIENTES[CLIENTE],"&lt;"&amp;CLIENTES[CLIENTE]),ROW(199:199)-1),COUNTIF(CLIENTES[CLIENTE],"&lt;"&amp;CLIENTES[CLIENTE]),0)),"")</f>
        <v>Vanessa</v>
      </c>
    </row>
    <row r="200" spans="5:5" x14ac:dyDescent="0.2">
      <c r="E200" s="1" t="str">
        <f t="array" ref="E200">IFERROR(INDEX(CLIENTES[CLIENTE],MATCH(SMALL(COUNTIF(CLIENTES[CLIENTE],"&lt;"&amp;CLIENTES[CLIENTE]),ROW(200:200)-1),COUNTIF(CLIENTES[CLIENTE],"&lt;"&amp;CLIENTES[CLIENTE]),0)),"")</f>
        <v>Vanessa Maia</v>
      </c>
    </row>
    <row r="201" spans="5:5" x14ac:dyDescent="0.2">
      <c r="E201" s="1" t="str">
        <f t="array" ref="E201">IFERROR(INDEX(CLIENTES[CLIENTE],MATCH(SMALL(COUNTIF(CLIENTES[CLIENTE],"&lt;"&amp;CLIENTES[CLIENTE]),ROW(201:201)-1),COUNTIF(CLIENTES[CLIENTE],"&lt;"&amp;CLIENTES[CLIENTE]),0)),"")</f>
        <v>Vani Lobo</v>
      </c>
    </row>
    <row r="202" spans="5:5" x14ac:dyDescent="0.2">
      <c r="E202" s="1" t="str">
        <f t="array" ref="E202">IFERROR(INDEX(CLIENTES[CLIENTE],MATCH(SMALL(COUNTIF(CLIENTES[CLIENTE],"&lt;"&amp;CLIENTES[CLIENTE]),ROW(202:202)-1),COUNTIF(CLIENTES[CLIENTE],"&lt;"&amp;CLIENTES[CLIENTE]),0)),"")</f>
        <v>Vania Rehm</v>
      </c>
    </row>
    <row r="203" spans="5:5" x14ac:dyDescent="0.2">
      <c r="E203" s="1" t="str">
        <f t="array" ref="E203">IFERROR(INDEX(CLIENTES[CLIENTE],MATCH(SMALL(COUNTIF(CLIENTES[CLIENTE],"&lt;"&amp;CLIENTES[CLIENTE]),ROW(203:203)-1),COUNTIF(CLIENTES[CLIENTE],"&lt;"&amp;CLIENTES[CLIENTE]),0)),"")</f>
        <v>Vanize</v>
      </c>
    </row>
    <row r="204" spans="5:5" x14ac:dyDescent="0.2">
      <c r="E204" s="1" t="str">
        <f t="array" ref="E204">IFERROR(INDEX(CLIENTES[CLIENTE],MATCH(SMALL(COUNTIF(CLIENTES[CLIENTE],"&lt;"&amp;CLIENTES[CLIENTE]),ROW(204:204)-1),COUNTIF(CLIENTES[CLIENTE],"&lt;"&amp;CLIENTES[CLIENTE]),0)),"")</f>
        <v>Vera</v>
      </c>
    </row>
    <row r="205" spans="5:5" x14ac:dyDescent="0.2">
      <c r="E205" s="1" t="str">
        <f t="array" ref="E205">IFERROR(INDEX(CLIENTES[CLIENTE],MATCH(SMALL(COUNTIF(CLIENTES[CLIENTE],"&lt;"&amp;CLIENTES[CLIENTE]),ROW(205:205)-1),COUNTIF(CLIENTES[CLIENTE],"&lt;"&amp;CLIENTES[CLIENTE]),0)),"")</f>
        <v>Vera Lucia</v>
      </c>
    </row>
    <row r="206" spans="5:5" x14ac:dyDescent="0.2">
      <c r="E206" s="1" t="str">
        <f t="array" ref="E206">IFERROR(INDEX(CLIENTES[CLIENTE],MATCH(SMALL(COUNTIF(CLIENTES[CLIENTE],"&lt;"&amp;CLIENTES[CLIENTE]),ROW(206:206)-1),COUNTIF(CLIENTES[CLIENTE],"&lt;"&amp;CLIENTES[CLIENTE]),0)),"")</f>
        <v>Vilma Feira</v>
      </c>
    </row>
    <row r="207" spans="5:5" x14ac:dyDescent="0.2">
      <c r="E207" s="1" t="str">
        <f t="array" ref="E207">IFERROR(INDEX(CLIENTES[CLIENTE],MATCH(SMALL(COUNTIF(CLIENTES[CLIENTE],"&lt;"&amp;CLIENTES[CLIENTE]),ROW(207:207)-1),COUNTIF(CLIENTES[CLIENTE],"&lt;"&amp;CLIENTES[CLIENTE]),0)),"")</f>
        <v>Vinicius</v>
      </c>
    </row>
    <row r="208" spans="5:5" x14ac:dyDescent="0.2">
      <c r="E208" s="1" t="str">
        <f t="array" ref="E208">IFERROR(INDEX(CLIENTES[CLIENTE],MATCH(SMALL(COUNTIF(CLIENTES[CLIENTE],"&lt;"&amp;CLIENTES[CLIENTE]),ROW(208:208)-1),COUNTIF(CLIENTES[CLIENTE],"&lt;"&amp;CLIENTES[CLIENTE]),0)),"")</f>
        <v>William</v>
      </c>
    </row>
    <row r="209" spans="5:5" x14ac:dyDescent="0.2">
      <c r="E209" s="1" t="str">
        <f t="array" ref="E209">IFERROR(INDEX(CLIENTES[CLIENTE],MATCH(SMALL(COUNTIF(CLIENTES[CLIENTE],"&lt;"&amp;CLIENTES[CLIENTE]),ROW(209:209)-1),COUNTIF(CLIENTES[CLIENTE],"&lt;"&amp;CLIENTES[CLIENTE]),0)),"")</f>
        <v>Yasmim</v>
      </c>
    </row>
    <row r="210" spans="5:5" x14ac:dyDescent="0.2">
      <c r="E210" s="1" t="str">
        <f t="array" ref="E210">IFERROR(INDEX(CLIENTES[CLIENTE],MATCH(SMALL(COUNTIF(CLIENTES[CLIENTE],"&lt;"&amp;CLIENTES[CLIENTE]),ROW(210:210)-1),COUNTIF(CLIENTES[CLIENTE],"&lt;"&amp;CLIENTES[CLIENTE]),0)),"")</f>
        <v>Zilca</v>
      </c>
    </row>
    <row r="211" spans="5:5" x14ac:dyDescent="0.2">
      <c r="E211" s="1" t="str">
        <f t="array" ref="E211">IFERROR(INDEX(CLIENTES[CLIENTE],MATCH(SMALL(COUNTIF(CLIENTES[CLIENTE],"&lt;"&amp;CLIENTES[CLIENTE]),ROW(211:211)-1),COUNTIF(CLIENTES[CLIENTE],"&lt;"&amp;CLIENTES[CLIENTE]),0)),"")</f>
        <v/>
      </c>
    </row>
    <row r="212" spans="5:5" x14ac:dyDescent="0.2">
      <c r="E212" s="1" t="str">
        <f t="array" ref="E212">IFERROR(INDEX(CLIENTES[CLIENTE],MATCH(SMALL(COUNTIF(CLIENTES[CLIENTE],"&lt;"&amp;CLIENTES[CLIENTE]),ROW(212:212)-1),COUNTIF(CLIENTES[CLIENTE],"&lt;"&amp;CLIENTES[CLIENTE]),0)),"")</f>
        <v/>
      </c>
    </row>
    <row r="213" spans="5:5" x14ac:dyDescent="0.2">
      <c r="E213" s="1" t="str">
        <f t="array" ref="E213">IFERROR(INDEX(CLIENTES[CLIENTE],MATCH(SMALL(COUNTIF(CLIENTES[CLIENTE],"&lt;"&amp;CLIENTES[CLIENTE]),ROW(213:213)-1),COUNTIF(CLIENTES[CLIENTE],"&lt;"&amp;CLIENTES[CLIENTE]),0)),"")</f>
        <v/>
      </c>
    </row>
    <row r="214" spans="5:5" x14ac:dyDescent="0.2">
      <c r="E214" s="1" t="str">
        <f t="array" ref="E214">IFERROR(INDEX(CLIENTES[CLIENTE],MATCH(SMALL(COUNTIF(CLIENTES[CLIENTE],"&lt;"&amp;CLIENTES[CLIENTE]),ROW(214:214)-1),COUNTIF(CLIENTES[CLIENTE],"&lt;"&amp;CLIENTES[CLIENTE]),0)),"")</f>
        <v/>
      </c>
    </row>
    <row r="215" spans="5:5" x14ac:dyDescent="0.2">
      <c r="E215" s="1" t="str">
        <f t="array" ref="E215">IFERROR(INDEX(CLIENTES[CLIENTE],MATCH(SMALL(COUNTIF(CLIENTES[CLIENTE],"&lt;"&amp;CLIENTES[CLIENTE]),ROW(215:215)-1),COUNTIF(CLIENTES[CLIENTE],"&lt;"&amp;CLIENTES[CLIENTE]),0)),"")</f>
        <v/>
      </c>
    </row>
    <row r="216" spans="5:5" x14ac:dyDescent="0.2">
      <c r="E216" s="1" t="str">
        <f t="array" ref="E216">IFERROR(INDEX(CLIENTES[CLIENTE],MATCH(SMALL(COUNTIF(CLIENTES[CLIENTE],"&lt;"&amp;CLIENTES[CLIENTE]),ROW(216:216)-1),COUNTIF(CLIENTES[CLIENTE],"&lt;"&amp;CLIENTES[CLIENTE]),0)),"")</f>
        <v/>
      </c>
    </row>
    <row r="217" spans="5:5" x14ac:dyDescent="0.2">
      <c r="E217" s="1" t="str">
        <f t="array" ref="E217">IFERROR(INDEX(CLIENTES[CLIENTE],MATCH(SMALL(COUNTIF(CLIENTES[CLIENTE],"&lt;"&amp;CLIENTES[CLIENTE]),ROW(217:217)-1),COUNTIF(CLIENTES[CLIENTE],"&lt;"&amp;CLIENTES[CLIENTE]),0)),"")</f>
        <v/>
      </c>
    </row>
    <row r="218" spans="5:5" x14ac:dyDescent="0.2">
      <c r="E218" s="1" t="str">
        <f t="array" ref="E218">IFERROR(INDEX(CLIENTES[CLIENTE],MATCH(SMALL(COUNTIF(CLIENTES[CLIENTE],"&lt;"&amp;CLIENTES[CLIENTE]),ROW(218:218)-1),COUNTIF(CLIENTES[CLIENTE],"&lt;"&amp;CLIENTES[CLIENTE]),0)),"")</f>
        <v/>
      </c>
    </row>
    <row r="219" spans="5:5" x14ac:dyDescent="0.2">
      <c r="E219" s="1" t="str">
        <f t="array" ref="E219">IFERROR(INDEX(CLIENTES[CLIENTE],MATCH(SMALL(COUNTIF(CLIENTES[CLIENTE],"&lt;"&amp;CLIENTES[CLIENTE]),ROW(219:219)-1),COUNTIF(CLIENTES[CLIENTE],"&lt;"&amp;CLIENTES[CLIENTE]),0)),"")</f>
        <v/>
      </c>
    </row>
    <row r="220" spans="5:5" x14ac:dyDescent="0.2">
      <c r="E220" s="1" t="str">
        <f t="array" ref="E220">IFERROR(INDEX(CLIENTES[CLIENTE],MATCH(SMALL(COUNTIF(CLIENTES[CLIENTE],"&lt;"&amp;CLIENTES[CLIENTE]),ROW(220:220)-1),COUNTIF(CLIENTES[CLIENTE],"&lt;"&amp;CLIENTES[CLIENTE]),0)),"")</f>
        <v/>
      </c>
    </row>
    <row r="221" spans="5:5" x14ac:dyDescent="0.2">
      <c r="E221" s="1" t="str">
        <f t="array" ref="E221">IFERROR(INDEX(CLIENTES[CLIENTE],MATCH(SMALL(COUNTIF(CLIENTES[CLIENTE],"&lt;"&amp;CLIENTES[CLIENTE]),ROW(221:221)-1),COUNTIF(CLIENTES[CLIENTE],"&lt;"&amp;CLIENTES[CLIENTE]),0)),"")</f>
        <v/>
      </c>
    </row>
    <row r="222" spans="5:5" x14ac:dyDescent="0.2">
      <c r="E222" s="1" t="str">
        <f t="array" ref="E222">IFERROR(INDEX(CLIENTES[CLIENTE],MATCH(SMALL(COUNTIF(CLIENTES[CLIENTE],"&lt;"&amp;CLIENTES[CLIENTE]),ROW(222:222)-1),COUNTIF(CLIENTES[CLIENTE],"&lt;"&amp;CLIENTES[CLIENTE]),0)),"")</f>
        <v/>
      </c>
    </row>
    <row r="223" spans="5:5" x14ac:dyDescent="0.2">
      <c r="E223" s="1" t="str">
        <f t="array" ref="E223">IFERROR(INDEX(CLIENTES[CLIENTE],MATCH(SMALL(COUNTIF(CLIENTES[CLIENTE],"&lt;"&amp;CLIENTES[CLIENTE]),ROW(223:223)-1),COUNTIF(CLIENTES[CLIENTE],"&lt;"&amp;CLIENTES[CLIENTE]),0)),"")</f>
        <v/>
      </c>
    </row>
    <row r="224" spans="5:5" x14ac:dyDescent="0.2">
      <c r="E224" s="1" t="str">
        <f t="array" ref="E224">IFERROR(INDEX(CLIENTES[CLIENTE],MATCH(SMALL(COUNTIF(CLIENTES[CLIENTE],"&lt;"&amp;CLIENTES[CLIENTE]),ROW(224:224)-1),COUNTIF(CLIENTES[CLIENTE],"&lt;"&amp;CLIENTES[CLIENTE]),0)),"")</f>
        <v/>
      </c>
    </row>
    <row r="225" spans="5:5" x14ac:dyDescent="0.2">
      <c r="E225" s="1" t="str">
        <f t="array" ref="E225">IFERROR(INDEX(CLIENTES[CLIENTE],MATCH(SMALL(COUNTIF(CLIENTES[CLIENTE],"&lt;"&amp;CLIENTES[CLIENTE]),ROW(225:225)-1),COUNTIF(CLIENTES[CLIENTE],"&lt;"&amp;CLIENTES[CLIENTE]),0)),"")</f>
        <v/>
      </c>
    </row>
    <row r="226" spans="5:5" x14ac:dyDescent="0.2">
      <c r="E226" s="1" t="str">
        <f t="array" ref="E226">IFERROR(INDEX(CLIENTES[CLIENTE],MATCH(SMALL(COUNTIF(CLIENTES[CLIENTE],"&lt;"&amp;CLIENTES[CLIENTE]),ROW(226:226)-1),COUNTIF(CLIENTES[CLIENTE],"&lt;"&amp;CLIENTES[CLIENTE]),0)),"")</f>
        <v/>
      </c>
    </row>
    <row r="227" spans="5:5" x14ac:dyDescent="0.2">
      <c r="E227" s="1" t="str">
        <f t="array" ref="E227">IFERROR(INDEX(CLIENTES[CLIENTE],MATCH(SMALL(COUNTIF(CLIENTES[CLIENTE],"&lt;"&amp;CLIENTES[CLIENTE]),ROW(227:227)-1),COUNTIF(CLIENTES[CLIENTE],"&lt;"&amp;CLIENTES[CLIENTE]),0)),"")</f>
        <v/>
      </c>
    </row>
    <row r="228" spans="5:5" x14ac:dyDescent="0.2">
      <c r="E228" s="1" t="str">
        <f t="array" ref="E228">IFERROR(INDEX(CLIENTES[CLIENTE],MATCH(SMALL(COUNTIF(CLIENTES[CLIENTE],"&lt;"&amp;CLIENTES[CLIENTE]),ROW(228:228)-1),COUNTIF(CLIENTES[CLIENTE],"&lt;"&amp;CLIENTES[CLIENTE]),0)),"")</f>
        <v/>
      </c>
    </row>
    <row r="229" spans="5:5" x14ac:dyDescent="0.2">
      <c r="E229" s="1" t="str">
        <f t="array" ref="E229">IFERROR(INDEX(CLIENTES[CLIENTE],MATCH(SMALL(COUNTIF(CLIENTES[CLIENTE],"&lt;"&amp;CLIENTES[CLIENTE]),ROW(229:229)-1),COUNTIF(CLIENTES[CLIENTE],"&lt;"&amp;CLIENTES[CLIENTE]),0)),"")</f>
        <v/>
      </c>
    </row>
    <row r="230" spans="5:5" x14ac:dyDescent="0.2">
      <c r="E230" s="1" t="str">
        <f t="array" ref="E230">IFERROR(INDEX(CLIENTES[CLIENTE],MATCH(SMALL(COUNTIF(CLIENTES[CLIENTE],"&lt;"&amp;CLIENTES[CLIENTE]),ROW(230:230)-1),COUNTIF(CLIENTES[CLIENTE],"&lt;"&amp;CLIENTES[CLIENTE]),0)),"")</f>
        <v/>
      </c>
    </row>
    <row r="231" spans="5:5" x14ac:dyDescent="0.2">
      <c r="E231" s="1" t="str">
        <f t="array" ref="E231">IFERROR(INDEX(CLIENTES[CLIENTE],MATCH(SMALL(COUNTIF(CLIENTES[CLIENTE],"&lt;"&amp;CLIENTES[CLIENTE]),ROW(231:231)-1),COUNTIF(CLIENTES[CLIENTE],"&lt;"&amp;CLIENTES[CLIENTE]),0)),"")</f>
        <v/>
      </c>
    </row>
    <row r="232" spans="5:5" x14ac:dyDescent="0.2">
      <c r="E232" s="1" t="str">
        <f t="array" ref="E232">IFERROR(INDEX(CLIENTES[CLIENTE],MATCH(SMALL(COUNTIF(CLIENTES[CLIENTE],"&lt;"&amp;CLIENTES[CLIENTE]),ROW(232:232)-1),COUNTIF(CLIENTES[CLIENTE],"&lt;"&amp;CLIENTES[CLIENTE]),0)),"")</f>
        <v/>
      </c>
    </row>
    <row r="233" spans="5:5" x14ac:dyDescent="0.2">
      <c r="E233" s="1" t="str">
        <f t="array" ref="E233">IFERROR(INDEX(CLIENTES[CLIENTE],MATCH(SMALL(COUNTIF(CLIENTES[CLIENTE],"&lt;"&amp;CLIENTES[CLIENTE]),ROW(233:233)-1),COUNTIF(CLIENTES[CLIENTE],"&lt;"&amp;CLIENTES[CLIENTE]),0)),"")</f>
        <v/>
      </c>
    </row>
    <row r="234" spans="5:5" x14ac:dyDescent="0.2">
      <c r="E234" s="1" t="str">
        <f t="array" ref="E234">IFERROR(INDEX(CLIENTES[CLIENTE],MATCH(SMALL(COUNTIF(CLIENTES[CLIENTE],"&lt;"&amp;CLIENTES[CLIENTE]),ROW(234:234)-1),COUNTIF(CLIENTES[CLIENTE],"&lt;"&amp;CLIENTES[CLIENTE]),0)),"")</f>
        <v/>
      </c>
    </row>
    <row r="235" spans="5:5" x14ac:dyDescent="0.2">
      <c r="E235" s="1" t="str">
        <f t="array" ref="E235">IFERROR(INDEX(CLIENTES[CLIENTE],MATCH(SMALL(COUNTIF(CLIENTES[CLIENTE],"&lt;"&amp;CLIENTES[CLIENTE]),ROW(235:235)-1),COUNTIF(CLIENTES[CLIENTE],"&lt;"&amp;CLIENTES[CLIENTE]),0)),"")</f>
        <v/>
      </c>
    </row>
    <row r="236" spans="5:5" x14ac:dyDescent="0.2">
      <c r="E236" s="1" t="str">
        <f t="array" ref="E236">IFERROR(INDEX(CLIENTES[CLIENTE],MATCH(SMALL(COUNTIF(CLIENTES[CLIENTE],"&lt;"&amp;CLIENTES[CLIENTE]),ROW(236:236)-1),COUNTIF(CLIENTES[CLIENTE],"&lt;"&amp;CLIENTES[CLIENTE]),0)),"")</f>
        <v/>
      </c>
    </row>
    <row r="237" spans="5:5" x14ac:dyDescent="0.2">
      <c r="E237" s="1" t="str">
        <f t="array" ref="E237">IFERROR(INDEX(CLIENTES[CLIENTE],MATCH(SMALL(COUNTIF(CLIENTES[CLIENTE],"&lt;"&amp;CLIENTES[CLIENTE]),ROW(237:237)-1),COUNTIF(CLIENTES[CLIENTE],"&lt;"&amp;CLIENTES[CLIENTE]),0)),"")</f>
        <v/>
      </c>
    </row>
    <row r="238" spans="5:5" x14ac:dyDescent="0.2">
      <c r="E238" s="1" t="str">
        <f t="array" ref="E238">IFERROR(INDEX(CLIENTES[CLIENTE],MATCH(SMALL(COUNTIF(CLIENTES[CLIENTE],"&lt;"&amp;CLIENTES[CLIENTE]),ROW(238:238)-1),COUNTIF(CLIENTES[CLIENTE],"&lt;"&amp;CLIENTES[CLIENTE]),0)),"")</f>
        <v/>
      </c>
    </row>
    <row r="239" spans="5:5" x14ac:dyDescent="0.2">
      <c r="E239" s="1" t="str">
        <f t="array" ref="E239">IFERROR(INDEX(CLIENTES[CLIENTE],MATCH(SMALL(COUNTIF(CLIENTES[CLIENTE],"&lt;"&amp;CLIENTES[CLIENTE]),ROW(239:239)-1),COUNTIF(CLIENTES[CLIENTE],"&lt;"&amp;CLIENTES[CLIENTE]),0)),"")</f>
        <v/>
      </c>
    </row>
    <row r="240" spans="5:5" x14ac:dyDescent="0.2">
      <c r="E240" s="1" t="str">
        <f t="array" ref="E240">IFERROR(INDEX(CLIENTES[CLIENTE],MATCH(SMALL(COUNTIF(CLIENTES[CLIENTE],"&lt;"&amp;CLIENTES[CLIENTE]),ROW(240:240)-1),COUNTIF(CLIENTES[CLIENTE],"&lt;"&amp;CLIENTES[CLIENTE]),0)),"")</f>
        <v/>
      </c>
    </row>
    <row r="241" spans="5:5" x14ac:dyDescent="0.2">
      <c r="E241" s="1" t="str">
        <f t="array" ref="E241">IFERROR(INDEX(CLIENTES[CLIENTE],MATCH(SMALL(COUNTIF(CLIENTES[CLIENTE],"&lt;"&amp;CLIENTES[CLIENTE]),ROW(241:241)-1),COUNTIF(CLIENTES[CLIENTE],"&lt;"&amp;CLIENTES[CLIENTE]),0)),"")</f>
        <v/>
      </c>
    </row>
    <row r="242" spans="5:5" x14ac:dyDescent="0.2">
      <c r="E242" s="1" t="str">
        <f t="array" ref="E242">IFERROR(INDEX(CLIENTES[CLIENTE],MATCH(SMALL(COUNTIF(CLIENTES[CLIENTE],"&lt;"&amp;CLIENTES[CLIENTE]),ROW(242:242)-1),COUNTIF(CLIENTES[CLIENTE],"&lt;"&amp;CLIENTES[CLIENTE]),0)),"")</f>
        <v/>
      </c>
    </row>
    <row r="243" spans="5:5" x14ac:dyDescent="0.2">
      <c r="E243" s="1" t="str">
        <f t="array" ref="E243">IFERROR(INDEX(CLIENTES[CLIENTE],MATCH(SMALL(COUNTIF(CLIENTES[CLIENTE],"&lt;"&amp;CLIENTES[CLIENTE]),ROW(243:243)-1),COUNTIF(CLIENTES[CLIENTE],"&lt;"&amp;CLIENTES[CLIENTE]),0)),"")</f>
        <v/>
      </c>
    </row>
    <row r="244" spans="5:5" x14ac:dyDescent="0.2">
      <c r="E244" s="1" t="str">
        <f t="array" ref="E244">IFERROR(INDEX(CLIENTES[CLIENTE],MATCH(SMALL(COUNTIF(CLIENTES[CLIENTE],"&lt;"&amp;CLIENTES[CLIENTE]),ROW(244:244)-1),COUNTIF(CLIENTES[CLIENTE],"&lt;"&amp;CLIENTES[CLIENTE]),0)),"")</f>
        <v/>
      </c>
    </row>
    <row r="245" spans="5:5" x14ac:dyDescent="0.2">
      <c r="E245" s="1" t="str">
        <f t="array" ref="E245">IFERROR(INDEX(CLIENTES[CLIENTE],MATCH(SMALL(COUNTIF(CLIENTES[CLIENTE],"&lt;"&amp;CLIENTES[CLIENTE]),ROW(245:245)-1),COUNTIF(CLIENTES[CLIENTE],"&lt;"&amp;CLIENTES[CLIENTE]),0)),"")</f>
        <v/>
      </c>
    </row>
    <row r="246" spans="5:5" x14ac:dyDescent="0.2">
      <c r="E246" s="1" t="str">
        <f t="array" ref="E246">IFERROR(INDEX(CLIENTES[CLIENTE],MATCH(SMALL(COUNTIF(CLIENTES[CLIENTE],"&lt;"&amp;CLIENTES[CLIENTE]),ROW(246:246)-1),COUNTIF(CLIENTES[CLIENTE],"&lt;"&amp;CLIENTES[CLIENTE]),0)),"")</f>
        <v/>
      </c>
    </row>
    <row r="247" spans="5:5" x14ac:dyDescent="0.2">
      <c r="E247" s="1" t="str">
        <f t="array" ref="E247">IFERROR(INDEX(CLIENTES[CLIENTE],MATCH(SMALL(COUNTIF(CLIENTES[CLIENTE],"&lt;"&amp;CLIENTES[CLIENTE]),ROW(247:247)-1),COUNTIF(CLIENTES[CLIENTE],"&lt;"&amp;CLIENTES[CLIENTE]),0)),"")</f>
        <v/>
      </c>
    </row>
    <row r="248" spans="5:5" x14ac:dyDescent="0.2">
      <c r="E248" s="1" t="str">
        <f t="array" ref="E248">IFERROR(INDEX(CLIENTES[CLIENTE],MATCH(SMALL(COUNTIF(CLIENTES[CLIENTE],"&lt;"&amp;CLIENTES[CLIENTE]),ROW(248:248)-1),COUNTIF(CLIENTES[CLIENTE],"&lt;"&amp;CLIENTES[CLIENTE]),0)),"")</f>
        <v/>
      </c>
    </row>
    <row r="249" spans="5:5" x14ac:dyDescent="0.2">
      <c r="E249" s="1" t="str">
        <f t="array" ref="E249">IFERROR(INDEX(CLIENTES[CLIENTE],MATCH(SMALL(COUNTIF(CLIENTES[CLIENTE],"&lt;"&amp;CLIENTES[CLIENTE]),ROW(249:249)-1),COUNTIF(CLIENTES[CLIENTE],"&lt;"&amp;CLIENTES[CLIENTE]),0)),"")</f>
        <v/>
      </c>
    </row>
    <row r="250" spans="5:5" x14ac:dyDescent="0.2">
      <c r="E250" s="1" t="str">
        <f t="array" ref="E250">IFERROR(INDEX(CLIENTES[CLIENTE],MATCH(SMALL(COUNTIF(CLIENTES[CLIENTE],"&lt;"&amp;CLIENTES[CLIENTE]),ROW(250:250)-1),COUNTIF(CLIENTES[CLIENTE],"&lt;"&amp;CLIENTES[CLIENTE]),0)),"")</f>
        <v/>
      </c>
    </row>
    <row r="251" spans="5:5" x14ac:dyDescent="0.2">
      <c r="E251" s="1" t="str">
        <f t="array" ref="E251">IFERROR(INDEX(CLIENTES[CLIENTE],MATCH(SMALL(COUNTIF(CLIENTES[CLIENTE],"&lt;"&amp;CLIENTES[CLIENTE]),ROW(251:251)-1),COUNTIF(CLIENTES[CLIENTE],"&lt;"&amp;CLIENTES[CLIENTE]),0)),"")</f>
        <v/>
      </c>
    </row>
    <row r="252" spans="5:5" x14ac:dyDescent="0.2">
      <c r="E252" s="1" t="str">
        <f t="array" ref="E252">IFERROR(INDEX(CLIENTES[CLIENTE],MATCH(SMALL(COUNTIF(CLIENTES[CLIENTE],"&lt;"&amp;CLIENTES[CLIENTE]),ROW(252:252)-1),COUNTIF(CLIENTES[CLIENTE],"&lt;"&amp;CLIENTES[CLIENTE]),0)),"")</f>
        <v/>
      </c>
    </row>
    <row r="253" spans="5:5" x14ac:dyDescent="0.2">
      <c r="E253" s="1" t="str">
        <f t="array" ref="E253">IFERROR(INDEX(CLIENTES[CLIENTE],MATCH(SMALL(COUNTIF(CLIENTES[CLIENTE],"&lt;"&amp;CLIENTES[CLIENTE]),ROW(253:253)-1),COUNTIF(CLIENTES[CLIENTE],"&lt;"&amp;CLIENTES[CLIENTE]),0)),"")</f>
        <v/>
      </c>
    </row>
    <row r="254" spans="5:5" x14ac:dyDescent="0.2">
      <c r="E254" s="1" t="str">
        <f t="array" ref="E254">IFERROR(INDEX(CLIENTES[CLIENTE],MATCH(SMALL(COUNTIF(CLIENTES[CLIENTE],"&lt;"&amp;CLIENTES[CLIENTE]),ROW(254:254)-1),COUNTIF(CLIENTES[CLIENTE],"&lt;"&amp;CLIENTES[CLIENTE]),0)),"")</f>
        <v/>
      </c>
    </row>
    <row r="255" spans="5:5" x14ac:dyDescent="0.2">
      <c r="E255" s="1" t="str">
        <f t="array" ref="E255">IFERROR(INDEX(CLIENTES[CLIENTE],MATCH(SMALL(COUNTIF(CLIENTES[CLIENTE],"&lt;"&amp;CLIENTES[CLIENTE]),ROW(255:255)-1),COUNTIF(CLIENTES[CLIENTE],"&lt;"&amp;CLIENTES[CLIENTE]),0)),"")</f>
        <v/>
      </c>
    </row>
    <row r="256" spans="5:5" x14ac:dyDescent="0.2">
      <c r="E256" s="1" t="str">
        <f t="array" ref="E256">IFERROR(INDEX(CLIENTES[CLIENTE],MATCH(SMALL(COUNTIF(CLIENTES[CLIENTE],"&lt;"&amp;CLIENTES[CLIENTE]),ROW(256:256)-1),COUNTIF(CLIENTES[CLIENTE],"&lt;"&amp;CLIENTES[CLIENTE]),0)),"")</f>
        <v/>
      </c>
    </row>
    <row r="257" spans="5:5" x14ac:dyDescent="0.2">
      <c r="E257" s="1" t="str">
        <f t="array" ref="E257">IFERROR(INDEX(CLIENTES[CLIENTE],MATCH(SMALL(COUNTIF(CLIENTES[CLIENTE],"&lt;"&amp;CLIENTES[CLIENTE]),ROW(257:257)-1),COUNTIF(CLIENTES[CLIENTE],"&lt;"&amp;CLIENTES[CLIENTE]),0)),"")</f>
        <v/>
      </c>
    </row>
    <row r="258" spans="5:5" x14ac:dyDescent="0.2">
      <c r="E258" s="1" t="str">
        <f t="array" ref="E258">IFERROR(INDEX(CLIENTES[CLIENTE],MATCH(SMALL(COUNTIF(CLIENTES[CLIENTE],"&lt;"&amp;CLIENTES[CLIENTE]),ROW(258:258)-1),COUNTIF(CLIENTES[CLIENTE],"&lt;"&amp;CLIENTES[CLIENTE]),0)),"")</f>
        <v/>
      </c>
    </row>
    <row r="259" spans="5:5" x14ac:dyDescent="0.2">
      <c r="E259" s="1" t="str">
        <f t="array" ref="E259">IFERROR(INDEX(CLIENTES[CLIENTE],MATCH(SMALL(COUNTIF(CLIENTES[CLIENTE],"&lt;"&amp;CLIENTES[CLIENTE]),ROW(259:259)-1),COUNTIF(CLIENTES[CLIENTE],"&lt;"&amp;CLIENTES[CLIENTE]),0)),"")</f>
        <v/>
      </c>
    </row>
    <row r="260" spans="5:5" x14ac:dyDescent="0.2">
      <c r="E260" s="1" t="str">
        <f t="array" ref="E260">IFERROR(INDEX(CLIENTES[CLIENTE],MATCH(SMALL(COUNTIF(CLIENTES[CLIENTE],"&lt;"&amp;CLIENTES[CLIENTE]),ROW(260:260)-1),COUNTIF(CLIENTES[CLIENTE],"&lt;"&amp;CLIENTES[CLIENTE]),0)),"")</f>
        <v/>
      </c>
    </row>
    <row r="261" spans="5:5" x14ac:dyDescent="0.2">
      <c r="E261" s="1" t="str">
        <f t="array" ref="E261">IFERROR(INDEX(CLIENTES[CLIENTE],MATCH(SMALL(COUNTIF(CLIENTES[CLIENTE],"&lt;"&amp;CLIENTES[CLIENTE]),ROW(261:261)-1),COUNTIF(CLIENTES[CLIENTE],"&lt;"&amp;CLIENTES[CLIENTE]),0)),"")</f>
        <v/>
      </c>
    </row>
    <row r="262" spans="5:5" x14ac:dyDescent="0.2">
      <c r="E262" s="1" t="str">
        <f t="array" ref="E262">IFERROR(INDEX(CLIENTES[CLIENTE],MATCH(SMALL(COUNTIF(CLIENTES[CLIENTE],"&lt;"&amp;CLIENTES[CLIENTE]),ROW(262:262)-1),COUNTIF(CLIENTES[CLIENTE],"&lt;"&amp;CLIENTES[CLIENTE]),0)),"")</f>
        <v/>
      </c>
    </row>
    <row r="263" spans="5:5" x14ac:dyDescent="0.2">
      <c r="E263" s="1" t="str">
        <f t="array" ref="E263">IFERROR(INDEX(CLIENTES[CLIENTE],MATCH(SMALL(COUNTIF(CLIENTES[CLIENTE],"&lt;"&amp;CLIENTES[CLIENTE]),ROW(263:263)-1),COUNTIF(CLIENTES[CLIENTE],"&lt;"&amp;CLIENTES[CLIENTE]),0)),"")</f>
        <v/>
      </c>
    </row>
    <row r="264" spans="5:5" x14ac:dyDescent="0.2">
      <c r="E264" s="1" t="str">
        <f t="array" ref="E264">IFERROR(INDEX(CLIENTES[CLIENTE],MATCH(SMALL(COUNTIF(CLIENTES[CLIENTE],"&lt;"&amp;CLIENTES[CLIENTE]),ROW(264:264)-1),COUNTIF(CLIENTES[CLIENTE],"&lt;"&amp;CLIENTES[CLIENTE]),0)),"")</f>
        <v/>
      </c>
    </row>
    <row r="265" spans="5:5" x14ac:dyDescent="0.2">
      <c r="E265" s="1" t="str">
        <f t="array" ref="E265">IFERROR(INDEX(CLIENTES[CLIENTE],MATCH(SMALL(COUNTIF(CLIENTES[CLIENTE],"&lt;"&amp;CLIENTES[CLIENTE]),ROW(265:265)-1),COUNTIF(CLIENTES[CLIENTE],"&lt;"&amp;CLIENTES[CLIENTE]),0)),"")</f>
        <v/>
      </c>
    </row>
    <row r="266" spans="5:5" x14ac:dyDescent="0.2">
      <c r="E266" s="1" t="str">
        <f t="array" ref="E266">IFERROR(INDEX(CLIENTES[CLIENTE],MATCH(SMALL(COUNTIF(CLIENTES[CLIENTE],"&lt;"&amp;CLIENTES[CLIENTE]),ROW(266:266)-1),COUNTIF(CLIENTES[CLIENTE],"&lt;"&amp;CLIENTES[CLIENTE]),0)),"")</f>
        <v/>
      </c>
    </row>
    <row r="267" spans="5:5" x14ac:dyDescent="0.2">
      <c r="E267" s="1" t="str">
        <f t="array" ref="E267">IFERROR(INDEX(CLIENTES[CLIENTE],MATCH(SMALL(COUNTIF(CLIENTES[CLIENTE],"&lt;"&amp;CLIENTES[CLIENTE]),ROW(267:267)-1),COUNTIF(CLIENTES[CLIENTE],"&lt;"&amp;CLIENTES[CLIENTE]),0)),"")</f>
        <v/>
      </c>
    </row>
    <row r="268" spans="5:5" x14ac:dyDescent="0.2">
      <c r="E268" s="1" t="str">
        <f t="array" ref="E268">IFERROR(INDEX(CLIENTES[CLIENTE],MATCH(SMALL(COUNTIF(CLIENTES[CLIENTE],"&lt;"&amp;CLIENTES[CLIENTE]),ROW(268:268)-1),COUNTIF(CLIENTES[CLIENTE],"&lt;"&amp;CLIENTES[CLIENTE]),0)),"")</f>
        <v/>
      </c>
    </row>
    <row r="269" spans="5:5" x14ac:dyDescent="0.2">
      <c r="E269" s="1" t="str">
        <f t="array" ref="E269">IFERROR(INDEX(CLIENTES[CLIENTE],MATCH(SMALL(COUNTIF(CLIENTES[CLIENTE],"&lt;"&amp;CLIENTES[CLIENTE]),ROW(269:269)-1),COUNTIF(CLIENTES[CLIENTE],"&lt;"&amp;CLIENTES[CLIENTE]),0)),"")</f>
        <v/>
      </c>
    </row>
    <row r="270" spans="5:5" x14ac:dyDescent="0.2">
      <c r="E270" s="1" t="str">
        <f t="array" ref="E270">IFERROR(INDEX(CLIENTES[CLIENTE],MATCH(SMALL(COUNTIF(CLIENTES[CLIENTE],"&lt;"&amp;CLIENTES[CLIENTE]),ROW(270:270)-1),COUNTIF(CLIENTES[CLIENTE],"&lt;"&amp;CLIENTES[CLIENTE]),0)),"")</f>
        <v/>
      </c>
    </row>
    <row r="271" spans="5:5" x14ac:dyDescent="0.2">
      <c r="E271" s="1" t="str">
        <f t="array" ref="E271">IFERROR(INDEX(CLIENTES[CLIENTE],MATCH(SMALL(COUNTIF(CLIENTES[CLIENTE],"&lt;"&amp;CLIENTES[CLIENTE]),ROW(271:271)-1),COUNTIF(CLIENTES[CLIENTE],"&lt;"&amp;CLIENTES[CLIENTE]),0)),"")</f>
        <v/>
      </c>
    </row>
    <row r="272" spans="5:5" x14ac:dyDescent="0.2">
      <c r="E272" s="1" t="str">
        <f t="array" ref="E272">IFERROR(INDEX(CLIENTES[CLIENTE],MATCH(SMALL(COUNTIF(CLIENTES[CLIENTE],"&lt;"&amp;CLIENTES[CLIENTE]),ROW(272:272)-1),COUNTIF(CLIENTES[CLIENTE],"&lt;"&amp;CLIENTES[CLIENTE]),0)),"")</f>
        <v/>
      </c>
    </row>
    <row r="273" spans="5:5" x14ac:dyDescent="0.2">
      <c r="E273" s="1" t="str">
        <f t="array" ref="E273">IFERROR(INDEX(CLIENTES[CLIENTE],MATCH(SMALL(COUNTIF(CLIENTES[CLIENTE],"&lt;"&amp;CLIENTES[CLIENTE]),ROW(273:273)-1),COUNTIF(CLIENTES[CLIENTE],"&lt;"&amp;CLIENTES[CLIENTE]),0)),"")</f>
        <v/>
      </c>
    </row>
    <row r="274" spans="5:5" x14ac:dyDescent="0.2">
      <c r="E274" s="1" t="str">
        <f t="array" ref="E274">IFERROR(INDEX(CLIENTES[CLIENTE],MATCH(SMALL(COUNTIF(CLIENTES[CLIENTE],"&lt;"&amp;CLIENTES[CLIENTE]),ROW(274:274)-1),COUNTIF(CLIENTES[CLIENTE],"&lt;"&amp;CLIENTES[CLIENTE]),0)),"")</f>
        <v/>
      </c>
    </row>
    <row r="275" spans="5:5" x14ac:dyDescent="0.2">
      <c r="E275" s="1" t="str">
        <f t="array" ref="E275">IFERROR(INDEX(CLIENTES[CLIENTE],MATCH(SMALL(COUNTIF(CLIENTES[CLIENTE],"&lt;"&amp;CLIENTES[CLIENTE]),ROW(275:275)-1),COUNTIF(CLIENTES[CLIENTE],"&lt;"&amp;CLIENTES[CLIENTE]),0)),"")</f>
        <v/>
      </c>
    </row>
    <row r="276" spans="5:5" x14ac:dyDescent="0.2">
      <c r="E276" s="1" t="str">
        <f t="array" ref="E276">IFERROR(INDEX(CLIENTES[CLIENTE],MATCH(SMALL(COUNTIF(CLIENTES[CLIENTE],"&lt;"&amp;CLIENTES[CLIENTE]),ROW(276:276)-1),COUNTIF(CLIENTES[CLIENTE],"&lt;"&amp;CLIENTES[CLIENTE]),0)),"")</f>
        <v/>
      </c>
    </row>
    <row r="277" spans="5:5" x14ac:dyDescent="0.2">
      <c r="E277" s="1" t="str">
        <f t="array" ref="E277">IFERROR(INDEX(CLIENTES[CLIENTE],MATCH(SMALL(COUNTIF(CLIENTES[CLIENTE],"&lt;"&amp;CLIENTES[CLIENTE]),ROW(277:277)-1),COUNTIF(CLIENTES[CLIENTE],"&lt;"&amp;CLIENTES[CLIENTE]),0)),"")</f>
        <v/>
      </c>
    </row>
    <row r="278" spans="5:5" x14ac:dyDescent="0.2">
      <c r="E278" s="1" t="str">
        <f t="array" ref="E278">IFERROR(INDEX(CLIENTES[CLIENTE],MATCH(SMALL(COUNTIF(CLIENTES[CLIENTE],"&lt;"&amp;CLIENTES[CLIENTE]),ROW(278:278)-1),COUNTIF(CLIENTES[CLIENTE],"&lt;"&amp;CLIENTES[CLIENTE]),0)),"")</f>
        <v/>
      </c>
    </row>
    <row r="279" spans="5:5" x14ac:dyDescent="0.2">
      <c r="E279" s="1" t="str">
        <f t="array" ref="E279">IFERROR(INDEX(CLIENTES[CLIENTE],MATCH(SMALL(COUNTIF(CLIENTES[CLIENTE],"&lt;"&amp;CLIENTES[CLIENTE]),ROW(279:279)-1),COUNTIF(CLIENTES[CLIENTE],"&lt;"&amp;CLIENTES[CLIENTE]),0)),"")</f>
        <v/>
      </c>
    </row>
    <row r="280" spans="5:5" x14ac:dyDescent="0.2">
      <c r="E280" s="1" t="str">
        <f t="array" ref="E280">IFERROR(INDEX(CLIENTES[CLIENTE],MATCH(SMALL(COUNTIF(CLIENTES[CLIENTE],"&lt;"&amp;CLIENTES[CLIENTE]),ROW(280:280)-1),COUNTIF(CLIENTES[CLIENTE],"&lt;"&amp;CLIENTES[CLIENTE]),0)),"")</f>
        <v/>
      </c>
    </row>
    <row r="281" spans="5:5" x14ac:dyDescent="0.2">
      <c r="E281" s="1" t="str">
        <f t="array" ref="E281">IFERROR(INDEX(CLIENTES[CLIENTE],MATCH(SMALL(COUNTIF(CLIENTES[CLIENTE],"&lt;"&amp;CLIENTES[CLIENTE]),ROW(281:281)-1),COUNTIF(CLIENTES[CLIENTE],"&lt;"&amp;CLIENTES[CLIENTE]),0)),"")</f>
        <v/>
      </c>
    </row>
    <row r="282" spans="5:5" x14ac:dyDescent="0.2">
      <c r="E282" s="1" t="str">
        <f t="array" ref="E282">IFERROR(INDEX(CLIENTES[CLIENTE],MATCH(SMALL(COUNTIF(CLIENTES[CLIENTE],"&lt;"&amp;CLIENTES[CLIENTE]),ROW(282:282)-1),COUNTIF(CLIENTES[CLIENTE],"&lt;"&amp;CLIENTES[CLIENTE]),0)),"")</f>
        <v/>
      </c>
    </row>
    <row r="283" spans="5:5" x14ac:dyDescent="0.2">
      <c r="E283" s="1" t="str">
        <f t="array" ref="E283">IFERROR(INDEX(CLIENTES[CLIENTE],MATCH(SMALL(COUNTIF(CLIENTES[CLIENTE],"&lt;"&amp;CLIENTES[CLIENTE]),ROW(283:283)-1),COUNTIF(CLIENTES[CLIENTE],"&lt;"&amp;CLIENTES[CLIENTE]),0)),"")</f>
        <v/>
      </c>
    </row>
    <row r="284" spans="5:5" x14ac:dyDescent="0.2">
      <c r="E284" s="1" t="str">
        <f t="array" ref="E284">IFERROR(INDEX(CLIENTES[CLIENTE],MATCH(SMALL(COUNTIF(CLIENTES[CLIENTE],"&lt;"&amp;CLIENTES[CLIENTE]),ROW(284:284)-1),COUNTIF(CLIENTES[CLIENTE],"&lt;"&amp;CLIENTES[CLIENTE]),0)),"")</f>
        <v/>
      </c>
    </row>
    <row r="285" spans="5:5" x14ac:dyDescent="0.2">
      <c r="E285" s="1" t="str">
        <f t="array" ref="E285">IFERROR(INDEX(CLIENTES[CLIENTE],MATCH(SMALL(COUNTIF(CLIENTES[CLIENTE],"&lt;"&amp;CLIENTES[CLIENTE]),ROW(285:285)-1),COUNTIF(CLIENTES[CLIENTE],"&lt;"&amp;CLIENTES[CLIENTE]),0)),"")</f>
        <v/>
      </c>
    </row>
    <row r="286" spans="5:5" x14ac:dyDescent="0.2">
      <c r="E286" s="1" t="str">
        <f t="array" ref="E286">IFERROR(INDEX(CLIENTES[CLIENTE],MATCH(SMALL(COUNTIF(CLIENTES[CLIENTE],"&lt;"&amp;CLIENTES[CLIENTE]),ROW(286:286)-1),COUNTIF(CLIENTES[CLIENTE],"&lt;"&amp;CLIENTES[CLIENTE]),0)),"")</f>
        <v/>
      </c>
    </row>
    <row r="287" spans="5:5" x14ac:dyDescent="0.2">
      <c r="E287" s="1" t="str">
        <f t="array" ref="E287">IFERROR(INDEX(CLIENTES[CLIENTE],MATCH(SMALL(COUNTIF(CLIENTES[CLIENTE],"&lt;"&amp;CLIENTES[CLIENTE]),ROW(287:287)-1),COUNTIF(CLIENTES[CLIENTE],"&lt;"&amp;CLIENTES[CLIENTE]),0)),"")</f>
        <v/>
      </c>
    </row>
    <row r="288" spans="5:5" x14ac:dyDescent="0.2">
      <c r="E288" s="1" t="str">
        <f t="array" ref="E288">IFERROR(INDEX(CLIENTES[CLIENTE],MATCH(SMALL(COUNTIF(CLIENTES[CLIENTE],"&lt;"&amp;CLIENTES[CLIENTE]),ROW(288:288)-1),COUNTIF(CLIENTES[CLIENTE],"&lt;"&amp;CLIENTES[CLIENTE]),0)),"")</f>
        <v/>
      </c>
    </row>
    <row r="289" spans="5:5" x14ac:dyDescent="0.2">
      <c r="E289" s="1" t="str">
        <f t="array" ref="E289">IFERROR(INDEX(CLIENTES[CLIENTE],MATCH(SMALL(COUNTIF(CLIENTES[CLIENTE],"&lt;"&amp;CLIENTES[CLIENTE]),ROW(289:289)-1),COUNTIF(CLIENTES[CLIENTE],"&lt;"&amp;CLIENTES[CLIENTE]),0)),"")</f>
        <v/>
      </c>
    </row>
    <row r="290" spans="5:5" x14ac:dyDescent="0.2">
      <c r="E290" s="1" t="str">
        <f t="array" ref="E290">IFERROR(INDEX(CLIENTES[CLIENTE],MATCH(SMALL(COUNTIF(CLIENTES[CLIENTE],"&lt;"&amp;CLIENTES[CLIENTE]),ROW(290:290)-1),COUNTIF(CLIENTES[CLIENTE],"&lt;"&amp;CLIENTES[CLIENTE]),0)),"")</f>
        <v/>
      </c>
    </row>
    <row r="291" spans="5:5" x14ac:dyDescent="0.2">
      <c r="E291" s="1" t="str">
        <f t="array" ref="E291">IFERROR(INDEX(CLIENTES[CLIENTE],MATCH(SMALL(COUNTIF(CLIENTES[CLIENTE],"&lt;"&amp;CLIENTES[CLIENTE]),ROW(291:291)-1),COUNTIF(CLIENTES[CLIENTE],"&lt;"&amp;CLIENTES[CLIENTE]),0)),"")</f>
        <v/>
      </c>
    </row>
    <row r="292" spans="5:5" x14ac:dyDescent="0.2">
      <c r="E292" s="1" t="str">
        <f t="array" ref="E292">IFERROR(INDEX(CLIENTES[CLIENTE],MATCH(SMALL(COUNTIF(CLIENTES[CLIENTE],"&lt;"&amp;CLIENTES[CLIENTE]),ROW(292:292)-1),COUNTIF(CLIENTES[CLIENTE],"&lt;"&amp;CLIENTES[CLIENTE]),0)),"")</f>
        <v/>
      </c>
    </row>
    <row r="293" spans="5:5" x14ac:dyDescent="0.2">
      <c r="E293" s="1" t="str">
        <f t="array" ref="E293">IFERROR(INDEX(CLIENTES[CLIENTE],MATCH(SMALL(COUNTIF(CLIENTES[CLIENTE],"&lt;"&amp;CLIENTES[CLIENTE]),ROW(293:293)-1),COUNTIF(CLIENTES[CLIENTE],"&lt;"&amp;CLIENTES[CLIENTE]),0)),"")</f>
        <v/>
      </c>
    </row>
    <row r="294" spans="5:5" x14ac:dyDescent="0.2">
      <c r="E294" s="1" t="str">
        <f t="array" ref="E294">IFERROR(INDEX(CLIENTES[CLIENTE],MATCH(SMALL(COUNTIF(CLIENTES[CLIENTE],"&lt;"&amp;CLIENTES[CLIENTE]),ROW(294:294)-1),COUNTIF(CLIENTES[CLIENTE],"&lt;"&amp;CLIENTES[CLIENTE]),0)),"")</f>
        <v/>
      </c>
    </row>
    <row r="295" spans="5:5" x14ac:dyDescent="0.2">
      <c r="E295" s="1" t="str">
        <f t="array" ref="E295">IFERROR(INDEX(CLIENTES[CLIENTE],MATCH(SMALL(COUNTIF(CLIENTES[CLIENTE],"&lt;"&amp;CLIENTES[CLIENTE]),ROW(295:295)-1),COUNTIF(CLIENTES[CLIENTE],"&lt;"&amp;CLIENTES[CLIENTE]),0)),"")</f>
        <v/>
      </c>
    </row>
    <row r="296" spans="5:5" x14ac:dyDescent="0.2">
      <c r="E296" s="1" t="str">
        <f t="array" ref="E296">IFERROR(INDEX(CLIENTES[CLIENTE],MATCH(SMALL(COUNTIF(CLIENTES[CLIENTE],"&lt;"&amp;CLIENTES[CLIENTE]),ROW(296:296)-1),COUNTIF(CLIENTES[CLIENTE],"&lt;"&amp;CLIENTES[CLIENTE]),0)),"")</f>
        <v/>
      </c>
    </row>
    <row r="297" spans="5:5" x14ac:dyDescent="0.2">
      <c r="E297" s="1" t="str">
        <f t="array" ref="E297">IFERROR(INDEX(CLIENTES[CLIENTE],MATCH(SMALL(COUNTIF(CLIENTES[CLIENTE],"&lt;"&amp;CLIENTES[CLIENTE]),ROW(297:297)-1),COUNTIF(CLIENTES[CLIENTE],"&lt;"&amp;CLIENTES[CLIENTE]),0)),"")</f>
        <v/>
      </c>
    </row>
    <row r="298" spans="5:5" x14ac:dyDescent="0.2">
      <c r="E298" s="1" t="str">
        <f t="array" ref="E298">IFERROR(INDEX(CLIENTES[CLIENTE],MATCH(SMALL(COUNTIF(CLIENTES[CLIENTE],"&lt;"&amp;CLIENTES[CLIENTE]),ROW(298:298)-1),COUNTIF(CLIENTES[CLIENTE],"&lt;"&amp;CLIENTES[CLIENTE]),0)),"")</f>
        <v/>
      </c>
    </row>
    <row r="299" spans="5:5" x14ac:dyDescent="0.2">
      <c r="E299" s="1" t="str">
        <f t="array" ref="E299">IFERROR(INDEX(CLIENTES[CLIENTE],MATCH(SMALL(COUNTIF(CLIENTES[CLIENTE],"&lt;"&amp;CLIENTES[CLIENTE]),ROW(299:299)-1),COUNTIF(CLIENTES[CLIENTE],"&lt;"&amp;CLIENTES[CLIENTE]),0)),"")</f>
        <v/>
      </c>
    </row>
    <row r="300" spans="5:5" x14ac:dyDescent="0.2">
      <c r="E300" s="1" t="str">
        <f t="array" ref="E300">IFERROR(INDEX(CLIENTES[CLIENTE],MATCH(SMALL(COUNTIF(CLIENTES[CLIENTE],"&lt;"&amp;CLIENTES[CLIENTE]),ROW(300:300)-1),COUNTIF(CLIENTES[CLIENTE],"&lt;"&amp;CLIENTES[CLIENTE]),0)),"")</f>
        <v/>
      </c>
    </row>
    <row r="301" spans="5:5" x14ac:dyDescent="0.2">
      <c r="E301" s="1" t="str">
        <f t="array" ref="E301">IFERROR(INDEX(CLIENTES[CLIENTE],MATCH(SMALL(COUNTIF(CLIENTES[CLIENTE],"&lt;"&amp;CLIENTES[CLIENTE]),ROW(301:301)-1),COUNTIF(CLIENTES[CLIENTE],"&lt;"&amp;CLIENTES[CLIENTE]),0)),"")</f>
        <v/>
      </c>
    </row>
    <row r="302" spans="5:5" x14ac:dyDescent="0.2">
      <c r="E302" s="1" t="str">
        <f t="array" ref="E302">IFERROR(INDEX(CLIENTES[CLIENTE],MATCH(SMALL(COUNTIF(CLIENTES[CLIENTE],"&lt;"&amp;CLIENTES[CLIENTE]),ROW(302:302)-1),COUNTIF(CLIENTES[CLIENTE],"&lt;"&amp;CLIENTES[CLIENTE]),0)),"")</f>
        <v/>
      </c>
    </row>
    <row r="303" spans="5:5" x14ac:dyDescent="0.2">
      <c r="E303" s="1" t="str">
        <f t="array" ref="E303">IFERROR(INDEX(CLIENTES[CLIENTE],MATCH(SMALL(COUNTIF(CLIENTES[CLIENTE],"&lt;"&amp;CLIENTES[CLIENTE]),ROW(303:303)-1),COUNTIF(CLIENTES[CLIENTE],"&lt;"&amp;CLIENTES[CLIENTE]),0)),"")</f>
        <v/>
      </c>
    </row>
    <row r="304" spans="5:5" x14ac:dyDescent="0.2">
      <c r="E304" s="1" t="str">
        <f t="array" ref="E304">IFERROR(INDEX(CLIENTES[CLIENTE],MATCH(SMALL(COUNTIF(CLIENTES[CLIENTE],"&lt;"&amp;CLIENTES[CLIENTE]),ROW(304:304)-1),COUNTIF(CLIENTES[CLIENTE],"&lt;"&amp;CLIENTES[CLIENTE]),0)),"")</f>
        <v/>
      </c>
    </row>
    <row r="305" spans="5:5" x14ac:dyDescent="0.2">
      <c r="E305" s="1" t="str">
        <f t="array" ref="E305">IFERROR(INDEX(CLIENTES[CLIENTE],MATCH(SMALL(COUNTIF(CLIENTES[CLIENTE],"&lt;"&amp;CLIENTES[CLIENTE]),ROW(305:305)-1),COUNTIF(CLIENTES[CLIENTE],"&lt;"&amp;CLIENTES[CLIENTE]),0)),"")</f>
        <v/>
      </c>
    </row>
    <row r="306" spans="5:5" x14ac:dyDescent="0.2">
      <c r="E306" s="1" t="str">
        <f t="array" ref="E306">IFERROR(INDEX(CLIENTES[CLIENTE],MATCH(SMALL(COUNTIF(CLIENTES[CLIENTE],"&lt;"&amp;CLIENTES[CLIENTE]),ROW(306:306)-1),COUNTIF(CLIENTES[CLIENTE],"&lt;"&amp;CLIENTES[CLIENTE]),0)),"")</f>
        <v/>
      </c>
    </row>
    <row r="307" spans="5:5" x14ac:dyDescent="0.2">
      <c r="E307" s="1" t="str">
        <f t="array" ref="E307">IFERROR(INDEX(CLIENTES[CLIENTE],MATCH(SMALL(COUNTIF(CLIENTES[CLIENTE],"&lt;"&amp;CLIENTES[CLIENTE]),ROW(307:307)-1),COUNTIF(CLIENTES[CLIENTE],"&lt;"&amp;CLIENTES[CLIENTE]),0)),"")</f>
        <v/>
      </c>
    </row>
    <row r="308" spans="5:5" x14ac:dyDescent="0.2">
      <c r="E308" s="1" t="str">
        <f t="array" ref="E308">IFERROR(INDEX(CLIENTES[CLIENTE],MATCH(SMALL(COUNTIF(CLIENTES[CLIENTE],"&lt;"&amp;CLIENTES[CLIENTE]),ROW(308:308)-1),COUNTIF(CLIENTES[CLIENTE],"&lt;"&amp;CLIENTES[CLIENTE]),0)),"")</f>
        <v/>
      </c>
    </row>
    <row r="309" spans="5:5" x14ac:dyDescent="0.2">
      <c r="E309" s="1" t="str">
        <f t="array" ref="E309">IFERROR(INDEX(CLIENTES[CLIENTE],MATCH(SMALL(COUNTIF(CLIENTES[CLIENTE],"&lt;"&amp;CLIENTES[CLIENTE]),ROW(309:309)-1),COUNTIF(CLIENTES[CLIENTE],"&lt;"&amp;CLIENTES[CLIENTE]),0)),"")</f>
        <v/>
      </c>
    </row>
    <row r="310" spans="5:5" x14ac:dyDescent="0.2">
      <c r="E310" s="1" t="str">
        <f t="array" ref="E310">IFERROR(INDEX(CLIENTES[CLIENTE],MATCH(SMALL(COUNTIF(CLIENTES[CLIENTE],"&lt;"&amp;CLIENTES[CLIENTE]),ROW(310:310)-1),COUNTIF(CLIENTES[CLIENTE],"&lt;"&amp;CLIENTES[CLIENTE]),0)),"")</f>
        <v/>
      </c>
    </row>
    <row r="311" spans="5:5" x14ac:dyDescent="0.2">
      <c r="E311" s="1" t="str">
        <f t="array" ref="E311">IFERROR(INDEX(CLIENTES[CLIENTE],MATCH(SMALL(COUNTIF(CLIENTES[CLIENTE],"&lt;"&amp;CLIENTES[CLIENTE]),ROW(311:311)-1),COUNTIF(CLIENTES[CLIENTE],"&lt;"&amp;CLIENTES[CLIENTE]),0)),"")</f>
        <v/>
      </c>
    </row>
    <row r="312" spans="5:5" x14ac:dyDescent="0.2">
      <c r="E312" s="1" t="str">
        <f t="array" ref="E312">IFERROR(INDEX(CLIENTES[CLIENTE],MATCH(SMALL(COUNTIF(CLIENTES[CLIENTE],"&lt;"&amp;CLIENTES[CLIENTE]),ROW(312:312)-1),COUNTIF(CLIENTES[CLIENTE],"&lt;"&amp;CLIENTES[CLIENTE]),0)),"")</f>
        <v/>
      </c>
    </row>
    <row r="313" spans="5:5" x14ac:dyDescent="0.2">
      <c r="E313" s="1" t="str">
        <f t="array" ref="E313">IFERROR(INDEX(CLIENTES[CLIENTE],MATCH(SMALL(COUNTIF(CLIENTES[CLIENTE],"&lt;"&amp;CLIENTES[CLIENTE]),ROW(313:313)-1),COUNTIF(CLIENTES[CLIENTE],"&lt;"&amp;CLIENTES[CLIENTE]),0)),"")</f>
        <v/>
      </c>
    </row>
    <row r="314" spans="5:5" x14ac:dyDescent="0.2">
      <c r="E314" s="1" t="str">
        <f t="array" ref="E314">IFERROR(INDEX(CLIENTES[CLIENTE],MATCH(SMALL(COUNTIF(CLIENTES[CLIENTE],"&lt;"&amp;CLIENTES[CLIENTE]),ROW(314:314)-1),COUNTIF(CLIENTES[CLIENTE],"&lt;"&amp;CLIENTES[CLIENTE]),0)),"")</f>
        <v/>
      </c>
    </row>
    <row r="315" spans="5:5" x14ac:dyDescent="0.2">
      <c r="E315" s="1" t="str">
        <f t="array" ref="E315">IFERROR(INDEX(CLIENTES[CLIENTE],MATCH(SMALL(COUNTIF(CLIENTES[CLIENTE],"&lt;"&amp;CLIENTES[CLIENTE]),ROW(315:315)-1),COUNTIF(CLIENTES[CLIENTE],"&lt;"&amp;CLIENTES[CLIENTE]),0)),"")</f>
        <v/>
      </c>
    </row>
    <row r="316" spans="5:5" x14ac:dyDescent="0.2">
      <c r="E316" s="1" t="str">
        <f t="array" ref="E316">IFERROR(INDEX(CLIENTES[CLIENTE],MATCH(SMALL(COUNTIF(CLIENTES[CLIENTE],"&lt;"&amp;CLIENTES[CLIENTE]),ROW(316:316)-1),COUNTIF(CLIENTES[CLIENTE],"&lt;"&amp;CLIENTES[CLIENTE]),0)),"")</f>
        <v/>
      </c>
    </row>
    <row r="317" spans="5:5" x14ac:dyDescent="0.2">
      <c r="E317" s="1" t="str">
        <f t="array" ref="E317">IFERROR(INDEX(CLIENTES[CLIENTE],MATCH(SMALL(COUNTIF(CLIENTES[CLIENTE],"&lt;"&amp;CLIENTES[CLIENTE]),ROW(317:317)-1),COUNTIF(CLIENTES[CLIENTE],"&lt;"&amp;CLIENTES[CLIENTE]),0)),"")</f>
        <v/>
      </c>
    </row>
    <row r="318" spans="5:5" x14ac:dyDescent="0.2">
      <c r="E318" s="1" t="str">
        <f t="array" ref="E318">IFERROR(INDEX(CLIENTES[CLIENTE],MATCH(SMALL(COUNTIF(CLIENTES[CLIENTE],"&lt;"&amp;CLIENTES[CLIENTE]),ROW(318:318)-1),COUNTIF(CLIENTES[CLIENTE],"&lt;"&amp;CLIENTES[CLIENTE]),0)),"")</f>
        <v/>
      </c>
    </row>
    <row r="319" spans="5:5" x14ac:dyDescent="0.2">
      <c r="E319" s="1" t="str">
        <f t="array" ref="E319">IFERROR(INDEX(CLIENTES[CLIENTE],MATCH(SMALL(COUNTIF(CLIENTES[CLIENTE],"&lt;"&amp;CLIENTES[CLIENTE]),ROW(319:319)-1),COUNTIF(CLIENTES[CLIENTE],"&lt;"&amp;CLIENTES[CLIENTE]),0)),"")</f>
        <v/>
      </c>
    </row>
    <row r="320" spans="5:5" x14ac:dyDescent="0.2">
      <c r="E320" s="1" t="str">
        <f t="array" ref="E320">IFERROR(INDEX(CLIENTES[CLIENTE],MATCH(SMALL(COUNTIF(CLIENTES[CLIENTE],"&lt;"&amp;CLIENTES[CLIENTE]),ROW(320:320)-1),COUNTIF(CLIENTES[CLIENTE],"&lt;"&amp;CLIENTES[CLIENTE]),0)),"")</f>
        <v/>
      </c>
    </row>
    <row r="321" spans="5:5" x14ac:dyDescent="0.2">
      <c r="E321" s="1" t="str">
        <f t="array" ref="E321">IFERROR(INDEX(CLIENTES[CLIENTE],MATCH(SMALL(COUNTIF(CLIENTES[CLIENTE],"&lt;"&amp;CLIENTES[CLIENTE]),ROW(321:321)-1),COUNTIF(CLIENTES[CLIENTE],"&lt;"&amp;CLIENTES[CLIENTE]),0)),"")</f>
        <v/>
      </c>
    </row>
    <row r="322" spans="5:5" x14ac:dyDescent="0.2">
      <c r="E322" s="1" t="str">
        <f t="array" ref="E322">IFERROR(INDEX(CLIENTES[CLIENTE],MATCH(SMALL(COUNTIF(CLIENTES[CLIENTE],"&lt;"&amp;CLIENTES[CLIENTE]),ROW(322:322)-1),COUNTIF(CLIENTES[CLIENTE],"&lt;"&amp;CLIENTES[CLIENTE]),0)),"")</f>
        <v/>
      </c>
    </row>
    <row r="323" spans="5:5" x14ac:dyDescent="0.2">
      <c r="E323" s="1" t="str">
        <f t="array" ref="E323">IFERROR(INDEX(CLIENTES[CLIENTE],MATCH(SMALL(COUNTIF(CLIENTES[CLIENTE],"&lt;"&amp;CLIENTES[CLIENTE]),ROW(323:323)-1),COUNTIF(CLIENTES[CLIENTE],"&lt;"&amp;CLIENTES[CLIENTE]),0)),"")</f>
        <v/>
      </c>
    </row>
    <row r="324" spans="5:5" x14ac:dyDescent="0.2">
      <c r="E324" s="1" t="str">
        <f t="array" ref="E324">IFERROR(INDEX(CLIENTES[CLIENTE],MATCH(SMALL(COUNTIF(CLIENTES[CLIENTE],"&lt;"&amp;CLIENTES[CLIENTE]),ROW(324:324)-1),COUNTIF(CLIENTES[CLIENTE],"&lt;"&amp;CLIENTES[CLIENTE]),0)),"")</f>
        <v/>
      </c>
    </row>
    <row r="325" spans="5:5" x14ac:dyDescent="0.2">
      <c r="E325" s="1" t="str">
        <f t="array" ref="E325">IFERROR(INDEX(CLIENTES[CLIENTE],MATCH(SMALL(COUNTIF(CLIENTES[CLIENTE],"&lt;"&amp;CLIENTES[CLIENTE]),ROW(325:325)-1),COUNTIF(CLIENTES[CLIENTE],"&lt;"&amp;CLIENTES[CLIENTE]),0)),"")</f>
        <v/>
      </c>
    </row>
    <row r="326" spans="5:5" x14ac:dyDescent="0.2">
      <c r="E326" s="1" t="str">
        <f t="array" ref="E326">IFERROR(INDEX(CLIENTES[CLIENTE],MATCH(SMALL(COUNTIF(CLIENTES[CLIENTE],"&lt;"&amp;CLIENTES[CLIENTE]),ROW(326:326)-1),COUNTIF(CLIENTES[CLIENTE],"&lt;"&amp;CLIENTES[CLIENTE]),0)),"")</f>
        <v/>
      </c>
    </row>
    <row r="327" spans="5:5" x14ac:dyDescent="0.2">
      <c r="E327" s="1" t="str">
        <f t="array" ref="E327">IFERROR(INDEX(CLIENTES[CLIENTE],MATCH(SMALL(COUNTIF(CLIENTES[CLIENTE],"&lt;"&amp;CLIENTES[CLIENTE]),ROW(327:327)-1),COUNTIF(CLIENTES[CLIENTE],"&lt;"&amp;CLIENTES[CLIENTE]),0)),"")</f>
        <v/>
      </c>
    </row>
    <row r="328" spans="5:5" x14ac:dyDescent="0.2">
      <c r="E328" s="1" t="str">
        <f t="array" ref="E328">IFERROR(INDEX(CLIENTES[CLIENTE],MATCH(SMALL(COUNTIF(CLIENTES[CLIENTE],"&lt;"&amp;CLIENTES[CLIENTE]),ROW(328:328)-1),COUNTIF(CLIENTES[CLIENTE],"&lt;"&amp;CLIENTES[CLIENTE]),0)),"")</f>
        <v/>
      </c>
    </row>
    <row r="329" spans="5:5" x14ac:dyDescent="0.2">
      <c r="E329" s="1" t="str">
        <f t="array" ref="E329">IFERROR(INDEX(CLIENTES[CLIENTE],MATCH(SMALL(COUNTIF(CLIENTES[CLIENTE],"&lt;"&amp;CLIENTES[CLIENTE]),ROW(329:329)-1),COUNTIF(CLIENTES[CLIENTE],"&lt;"&amp;CLIENTES[CLIENTE]),0)),"")</f>
        <v/>
      </c>
    </row>
    <row r="330" spans="5:5" x14ac:dyDescent="0.2">
      <c r="E330" s="1" t="str">
        <f t="array" ref="E330">IFERROR(INDEX(CLIENTES[CLIENTE],MATCH(SMALL(COUNTIF(CLIENTES[CLIENTE],"&lt;"&amp;CLIENTES[CLIENTE]),ROW(330:330)-1),COUNTIF(CLIENTES[CLIENTE],"&lt;"&amp;CLIENTES[CLIENTE]),0)),"")</f>
        <v/>
      </c>
    </row>
    <row r="331" spans="5:5" x14ac:dyDescent="0.2">
      <c r="E331" s="1" t="str">
        <f t="array" ref="E331">IFERROR(INDEX(CLIENTES[CLIENTE],MATCH(SMALL(COUNTIF(CLIENTES[CLIENTE],"&lt;"&amp;CLIENTES[CLIENTE]),ROW(331:331)-1),COUNTIF(CLIENTES[CLIENTE],"&lt;"&amp;CLIENTES[CLIENTE]),0)),"")</f>
        <v/>
      </c>
    </row>
    <row r="332" spans="5:5" x14ac:dyDescent="0.2">
      <c r="E332" s="1" t="str">
        <f t="array" ref="E332">IFERROR(INDEX(CLIENTES[CLIENTE],MATCH(SMALL(COUNTIF(CLIENTES[CLIENTE],"&lt;"&amp;CLIENTES[CLIENTE]),ROW(332:332)-1),COUNTIF(CLIENTES[CLIENTE],"&lt;"&amp;CLIENTES[CLIENTE]),0)),"")</f>
        <v/>
      </c>
    </row>
    <row r="333" spans="5:5" x14ac:dyDescent="0.2">
      <c r="E333" s="1" t="str">
        <f t="array" ref="E333">IFERROR(INDEX(CLIENTES[CLIENTE],MATCH(SMALL(COUNTIF(CLIENTES[CLIENTE],"&lt;"&amp;CLIENTES[CLIENTE]),ROW(333:333)-1),COUNTIF(CLIENTES[CLIENTE],"&lt;"&amp;CLIENTES[CLIENTE]),0)),"")</f>
        <v/>
      </c>
    </row>
    <row r="334" spans="5:5" x14ac:dyDescent="0.2">
      <c r="E334" s="1" t="str">
        <f t="array" ref="E334">IFERROR(INDEX(CLIENTES[CLIENTE],MATCH(SMALL(COUNTIF(CLIENTES[CLIENTE],"&lt;"&amp;CLIENTES[CLIENTE]),ROW(334:334)-1),COUNTIF(CLIENTES[CLIENTE],"&lt;"&amp;CLIENTES[CLIENTE]),0)),"")</f>
        <v/>
      </c>
    </row>
    <row r="335" spans="5:5" x14ac:dyDescent="0.2">
      <c r="E335" s="1" t="str">
        <f t="array" ref="E335">IFERROR(INDEX(CLIENTES[CLIENTE],MATCH(SMALL(COUNTIF(CLIENTES[CLIENTE],"&lt;"&amp;CLIENTES[CLIENTE]),ROW(335:335)-1),COUNTIF(CLIENTES[CLIENTE],"&lt;"&amp;CLIENTES[CLIENTE]),0)),"")</f>
        <v/>
      </c>
    </row>
    <row r="336" spans="5:5" x14ac:dyDescent="0.2">
      <c r="E336" s="1" t="str">
        <f t="array" ref="E336">IFERROR(INDEX(CLIENTES[CLIENTE],MATCH(SMALL(COUNTIF(CLIENTES[CLIENTE],"&lt;"&amp;CLIENTES[CLIENTE]),ROW(336:336)-1),COUNTIF(CLIENTES[CLIENTE],"&lt;"&amp;CLIENTES[CLIENTE]),0)),"")</f>
        <v/>
      </c>
    </row>
    <row r="337" spans="5:5" x14ac:dyDescent="0.2">
      <c r="E337" s="1" t="str">
        <f t="array" ref="E337">IFERROR(INDEX(CLIENTES[CLIENTE],MATCH(SMALL(COUNTIF(CLIENTES[CLIENTE],"&lt;"&amp;CLIENTES[CLIENTE]),ROW(337:337)-1),COUNTIF(CLIENTES[CLIENTE],"&lt;"&amp;CLIENTES[CLIENTE]),0)),"")</f>
        <v/>
      </c>
    </row>
    <row r="338" spans="5:5" x14ac:dyDescent="0.2">
      <c r="E338" s="1" t="str">
        <f t="array" ref="E338">IFERROR(INDEX(CLIENTES[CLIENTE],MATCH(SMALL(COUNTIF(CLIENTES[CLIENTE],"&lt;"&amp;CLIENTES[CLIENTE]),ROW(338:338)-1),COUNTIF(CLIENTES[CLIENTE],"&lt;"&amp;CLIENTES[CLIENTE]),0)),"")</f>
        <v/>
      </c>
    </row>
    <row r="339" spans="5:5" x14ac:dyDescent="0.2">
      <c r="E339" s="1" t="str">
        <f t="array" ref="E339">IFERROR(INDEX(CLIENTES[CLIENTE],MATCH(SMALL(COUNTIF(CLIENTES[CLIENTE],"&lt;"&amp;CLIENTES[CLIENTE]),ROW(339:339)-1),COUNTIF(CLIENTES[CLIENTE],"&lt;"&amp;CLIENTES[CLIENTE]),0)),"")</f>
        <v/>
      </c>
    </row>
    <row r="340" spans="5:5" x14ac:dyDescent="0.2">
      <c r="E340" s="1" t="str">
        <f t="array" ref="E340">IFERROR(INDEX(CLIENTES[CLIENTE],MATCH(SMALL(COUNTIF(CLIENTES[CLIENTE],"&lt;"&amp;CLIENTES[CLIENTE]),ROW(340:340)-1),COUNTIF(CLIENTES[CLIENTE],"&lt;"&amp;CLIENTES[CLIENTE]),0)),"")</f>
        <v/>
      </c>
    </row>
    <row r="341" spans="5:5" x14ac:dyDescent="0.2">
      <c r="E341" s="1" t="str">
        <f t="array" ref="E341">IFERROR(INDEX(CLIENTES[CLIENTE],MATCH(SMALL(COUNTIF(CLIENTES[CLIENTE],"&lt;"&amp;CLIENTES[CLIENTE]),ROW(341:341)-1),COUNTIF(CLIENTES[CLIENTE],"&lt;"&amp;CLIENTES[CLIENTE]),0)),"")</f>
        <v/>
      </c>
    </row>
    <row r="342" spans="5:5" x14ac:dyDescent="0.2">
      <c r="E342" s="1" t="str">
        <f t="array" ref="E342">IFERROR(INDEX(CLIENTES[CLIENTE],MATCH(SMALL(COUNTIF(CLIENTES[CLIENTE],"&lt;"&amp;CLIENTES[CLIENTE]),ROW(342:342)-1),COUNTIF(CLIENTES[CLIENTE],"&lt;"&amp;CLIENTES[CLIENTE]),0)),"")</f>
        <v/>
      </c>
    </row>
    <row r="343" spans="5:5" x14ac:dyDescent="0.2">
      <c r="E343" s="1" t="str">
        <f t="array" ref="E343">IFERROR(INDEX(CLIENTES[CLIENTE],MATCH(SMALL(COUNTIF(CLIENTES[CLIENTE],"&lt;"&amp;CLIENTES[CLIENTE]),ROW(343:343)-1),COUNTIF(CLIENTES[CLIENTE],"&lt;"&amp;CLIENTES[CLIENTE]),0)),"")</f>
        <v/>
      </c>
    </row>
    <row r="344" spans="5:5" x14ac:dyDescent="0.2">
      <c r="E344" s="1" t="str">
        <f t="array" ref="E344">IFERROR(INDEX(CLIENTES[CLIENTE],MATCH(SMALL(COUNTIF(CLIENTES[CLIENTE],"&lt;"&amp;CLIENTES[CLIENTE]),ROW(344:344)-1),COUNTIF(CLIENTES[CLIENTE],"&lt;"&amp;CLIENTES[CLIENTE]),0)),"")</f>
        <v/>
      </c>
    </row>
    <row r="345" spans="5:5" x14ac:dyDescent="0.2">
      <c r="E345" s="1" t="str">
        <f t="array" ref="E345">IFERROR(INDEX(CLIENTES[CLIENTE],MATCH(SMALL(COUNTIF(CLIENTES[CLIENTE],"&lt;"&amp;CLIENTES[CLIENTE]),ROW(345:345)-1),COUNTIF(CLIENTES[CLIENTE],"&lt;"&amp;CLIENTES[CLIENTE]),0)),"")</f>
        <v/>
      </c>
    </row>
    <row r="346" spans="5:5" x14ac:dyDescent="0.2">
      <c r="E346" s="1" t="str">
        <f t="array" ref="E346">IFERROR(INDEX(CLIENTES[CLIENTE],MATCH(SMALL(COUNTIF(CLIENTES[CLIENTE],"&lt;"&amp;CLIENTES[CLIENTE]),ROW(346:346)-1),COUNTIF(CLIENTES[CLIENTE],"&lt;"&amp;CLIENTES[CLIENTE]),0)),"")</f>
        <v/>
      </c>
    </row>
    <row r="347" spans="5:5" x14ac:dyDescent="0.2">
      <c r="E347" s="1" t="str">
        <f t="array" ref="E347">IFERROR(INDEX(CLIENTES[CLIENTE],MATCH(SMALL(COUNTIF(CLIENTES[CLIENTE],"&lt;"&amp;CLIENTES[CLIENTE]),ROW(347:347)-1),COUNTIF(CLIENTES[CLIENTE],"&lt;"&amp;CLIENTES[CLIENTE]),0)),"")</f>
        <v/>
      </c>
    </row>
    <row r="348" spans="5:5" x14ac:dyDescent="0.2">
      <c r="E348" s="1" t="str">
        <f t="array" ref="E348">IFERROR(INDEX(CLIENTES[CLIENTE],MATCH(SMALL(COUNTIF(CLIENTES[CLIENTE],"&lt;"&amp;CLIENTES[CLIENTE]),ROW(348:348)-1),COUNTIF(CLIENTES[CLIENTE],"&lt;"&amp;CLIENTES[CLIENTE]),0)),"")</f>
        <v/>
      </c>
    </row>
    <row r="349" spans="5:5" x14ac:dyDescent="0.2">
      <c r="E349" s="1" t="str">
        <f t="array" ref="E349">IFERROR(INDEX(CLIENTES[CLIENTE],MATCH(SMALL(COUNTIF(CLIENTES[CLIENTE],"&lt;"&amp;CLIENTES[CLIENTE]),ROW(349:349)-1),COUNTIF(CLIENTES[CLIENTE],"&lt;"&amp;CLIENTES[CLIENTE]),0)),"")</f>
        <v/>
      </c>
    </row>
    <row r="350" spans="5:5" x14ac:dyDescent="0.2">
      <c r="E350" s="1" t="str">
        <f t="array" ref="E350">IFERROR(INDEX(CLIENTES[CLIENTE],MATCH(SMALL(COUNTIF(CLIENTES[CLIENTE],"&lt;"&amp;CLIENTES[CLIENTE]),ROW(350:350)-1),COUNTIF(CLIENTES[CLIENTE],"&lt;"&amp;CLIENTES[CLIENTE]),0)),"")</f>
        <v/>
      </c>
    </row>
    <row r="351" spans="5:5" x14ac:dyDescent="0.2">
      <c r="E351" s="1" t="str">
        <f t="array" ref="E351">IFERROR(INDEX(CLIENTES[CLIENTE],MATCH(SMALL(COUNTIF(CLIENTES[CLIENTE],"&lt;"&amp;CLIENTES[CLIENTE]),ROW(351:351)-1),COUNTIF(CLIENTES[CLIENTE],"&lt;"&amp;CLIENTES[CLIENTE]),0)),"")</f>
        <v/>
      </c>
    </row>
    <row r="352" spans="5:5" x14ac:dyDescent="0.2">
      <c r="E352" s="1" t="str">
        <f t="array" ref="E352">IFERROR(INDEX(CLIENTES[CLIENTE],MATCH(SMALL(COUNTIF(CLIENTES[CLIENTE],"&lt;"&amp;CLIENTES[CLIENTE]),ROW(352:352)-1),COUNTIF(CLIENTES[CLIENTE],"&lt;"&amp;CLIENTES[CLIENTE]),0)),"")</f>
        <v/>
      </c>
    </row>
    <row r="353" spans="5:5" x14ac:dyDescent="0.2">
      <c r="E353" s="1" t="str">
        <f t="array" ref="E353">IFERROR(INDEX(CLIENTES[CLIENTE],MATCH(SMALL(COUNTIF(CLIENTES[CLIENTE],"&lt;"&amp;CLIENTES[CLIENTE]),ROW(353:353)-1),COUNTIF(CLIENTES[CLIENTE],"&lt;"&amp;CLIENTES[CLIENTE]),0)),"")</f>
        <v/>
      </c>
    </row>
    <row r="354" spans="5:5" x14ac:dyDescent="0.2">
      <c r="E354" s="1" t="str">
        <f t="array" ref="E354">IFERROR(INDEX(CLIENTES[CLIENTE],MATCH(SMALL(COUNTIF(CLIENTES[CLIENTE],"&lt;"&amp;CLIENTES[CLIENTE]),ROW(354:354)-1),COUNTIF(CLIENTES[CLIENTE],"&lt;"&amp;CLIENTES[CLIENTE]),0)),"")</f>
        <v/>
      </c>
    </row>
    <row r="355" spans="5:5" x14ac:dyDescent="0.2">
      <c r="E355" s="1" t="str">
        <f t="array" ref="E355">IFERROR(INDEX(CLIENTES[CLIENTE],MATCH(SMALL(COUNTIF(CLIENTES[CLIENTE],"&lt;"&amp;CLIENTES[CLIENTE]),ROW(355:355)-1),COUNTIF(CLIENTES[CLIENTE],"&lt;"&amp;CLIENTES[CLIENTE]),0)),"")</f>
        <v/>
      </c>
    </row>
    <row r="356" spans="5:5" x14ac:dyDescent="0.2">
      <c r="E356" s="1" t="str">
        <f t="array" ref="E356">IFERROR(INDEX(CLIENTES[CLIENTE],MATCH(SMALL(COUNTIF(CLIENTES[CLIENTE],"&lt;"&amp;CLIENTES[CLIENTE]),ROW(356:356)-1),COUNTIF(CLIENTES[CLIENTE],"&lt;"&amp;CLIENTES[CLIENTE]),0)),"")</f>
        <v/>
      </c>
    </row>
    <row r="357" spans="5:5" x14ac:dyDescent="0.2">
      <c r="E357" s="1" t="str">
        <f t="array" ref="E357">IFERROR(INDEX(CLIENTES[CLIENTE],MATCH(SMALL(COUNTIF(CLIENTES[CLIENTE],"&lt;"&amp;CLIENTES[CLIENTE]),ROW(357:357)-1),COUNTIF(CLIENTES[CLIENTE],"&lt;"&amp;CLIENTES[CLIENTE]),0)),"")</f>
        <v/>
      </c>
    </row>
    <row r="358" spans="5:5" x14ac:dyDescent="0.2">
      <c r="E358" s="1" t="str">
        <f t="array" ref="E358">IFERROR(INDEX(CLIENTES[CLIENTE],MATCH(SMALL(COUNTIF(CLIENTES[CLIENTE],"&lt;"&amp;CLIENTES[CLIENTE]),ROW(358:358)-1),COUNTIF(CLIENTES[CLIENTE],"&lt;"&amp;CLIENTES[CLIENTE]),0)),"")</f>
        <v/>
      </c>
    </row>
    <row r="359" spans="5:5" x14ac:dyDescent="0.2">
      <c r="E359" s="1" t="str">
        <f t="array" ref="E359">IFERROR(INDEX(CLIENTES[CLIENTE],MATCH(SMALL(COUNTIF(CLIENTES[CLIENTE],"&lt;"&amp;CLIENTES[CLIENTE]),ROW(359:359)-1),COUNTIF(CLIENTES[CLIENTE],"&lt;"&amp;CLIENTES[CLIENTE]),0)),"")</f>
        <v/>
      </c>
    </row>
    <row r="360" spans="5:5" x14ac:dyDescent="0.2">
      <c r="E360" s="1" t="str">
        <f t="array" ref="E360">IFERROR(INDEX(CLIENTES[CLIENTE],MATCH(SMALL(COUNTIF(CLIENTES[CLIENTE],"&lt;"&amp;CLIENTES[CLIENTE]),ROW(360:360)-1),COUNTIF(CLIENTES[CLIENTE],"&lt;"&amp;CLIENTES[CLIENTE]),0)),"")</f>
        <v/>
      </c>
    </row>
    <row r="361" spans="5:5" x14ac:dyDescent="0.2">
      <c r="E361" s="1" t="str">
        <f t="array" ref="E361">IFERROR(INDEX(CLIENTES[CLIENTE],MATCH(SMALL(COUNTIF(CLIENTES[CLIENTE],"&lt;"&amp;CLIENTES[CLIENTE]),ROW(361:361)-1),COUNTIF(CLIENTES[CLIENTE],"&lt;"&amp;CLIENTES[CLIENTE]),0)),"")</f>
        <v/>
      </c>
    </row>
    <row r="362" spans="5:5" x14ac:dyDescent="0.2">
      <c r="E362" s="1" t="str">
        <f t="array" ref="E362">IFERROR(INDEX(CLIENTES[CLIENTE],MATCH(SMALL(COUNTIF(CLIENTES[CLIENTE],"&lt;"&amp;CLIENTES[CLIENTE]),ROW(362:362)-1),COUNTIF(CLIENTES[CLIENTE],"&lt;"&amp;CLIENTES[CLIENTE]),0)),"")</f>
        <v/>
      </c>
    </row>
    <row r="363" spans="5:5" x14ac:dyDescent="0.2">
      <c r="E363" s="1" t="str">
        <f t="array" ref="E363">IFERROR(INDEX(CLIENTES[CLIENTE],MATCH(SMALL(COUNTIF(CLIENTES[CLIENTE],"&lt;"&amp;CLIENTES[CLIENTE]),ROW(363:363)-1),COUNTIF(CLIENTES[CLIENTE],"&lt;"&amp;CLIENTES[CLIENTE]),0)),"")</f>
        <v/>
      </c>
    </row>
    <row r="364" spans="5:5" x14ac:dyDescent="0.2">
      <c r="E364" s="1" t="str">
        <f t="array" ref="E364">IFERROR(INDEX(CLIENTES[CLIENTE],MATCH(SMALL(COUNTIF(CLIENTES[CLIENTE],"&lt;"&amp;CLIENTES[CLIENTE]),ROW(364:364)-1),COUNTIF(CLIENTES[CLIENTE],"&lt;"&amp;CLIENTES[CLIENTE]),0)),"")</f>
        <v/>
      </c>
    </row>
    <row r="365" spans="5:5" x14ac:dyDescent="0.2">
      <c r="E365" s="1" t="str">
        <f t="array" ref="E365">IFERROR(INDEX(CLIENTES[CLIENTE],MATCH(SMALL(COUNTIF(CLIENTES[CLIENTE],"&lt;"&amp;CLIENTES[CLIENTE]),ROW(365:365)-1),COUNTIF(CLIENTES[CLIENTE],"&lt;"&amp;CLIENTES[CLIENTE]),0)),"")</f>
        <v/>
      </c>
    </row>
    <row r="366" spans="5:5" x14ac:dyDescent="0.2">
      <c r="E366" s="1" t="str">
        <f t="array" ref="E366">IFERROR(INDEX(CLIENTES[CLIENTE],MATCH(SMALL(COUNTIF(CLIENTES[CLIENTE],"&lt;"&amp;CLIENTES[CLIENTE]),ROW(366:366)-1),COUNTIF(CLIENTES[CLIENTE],"&lt;"&amp;CLIENTES[CLIENTE]),0)),"")</f>
        <v/>
      </c>
    </row>
    <row r="367" spans="5:5" x14ac:dyDescent="0.2">
      <c r="E367" s="1" t="str">
        <f t="array" ref="E367">IFERROR(INDEX(CLIENTES[CLIENTE],MATCH(SMALL(COUNTIF(CLIENTES[CLIENTE],"&lt;"&amp;CLIENTES[CLIENTE]),ROW(367:367)-1),COUNTIF(CLIENTES[CLIENTE],"&lt;"&amp;CLIENTES[CLIENTE]),0)),"")</f>
        <v/>
      </c>
    </row>
    <row r="368" spans="5:5" x14ac:dyDescent="0.2">
      <c r="E368" s="1" t="str">
        <f t="array" ref="E368">IFERROR(INDEX(CLIENTES[CLIENTE],MATCH(SMALL(COUNTIF(CLIENTES[CLIENTE],"&lt;"&amp;CLIENTES[CLIENTE]),ROW(368:368)-1),COUNTIF(CLIENTES[CLIENTE],"&lt;"&amp;CLIENTES[CLIENTE]),0)),"")</f>
        <v/>
      </c>
    </row>
    <row r="369" spans="5:5" x14ac:dyDescent="0.2">
      <c r="E369" s="1" t="str">
        <f t="array" ref="E369">IFERROR(INDEX(CLIENTES[CLIENTE],MATCH(SMALL(COUNTIF(CLIENTES[CLIENTE],"&lt;"&amp;CLIENTES[CLIENTE]),ROW(369:369)-1),COUNTIF(CLIENTES[CLIENTE],"&lt;"&amp;CLIENTES[CLIENTE]),0)),"")</f>
        <v/>
      </c>
    </row>
    <row r="370" spans="5:5" x14ac:dyDescent="0.2">
      <c r="E370" s="1" t="str">
        <f t="array" ref="E370">IFERROR(INDEX(CLIENTES[CLIENTE],MATCH(SMALL(COUNTIF(CLIENTES[CLIENTE],"&lt;"&amp;CLIENTES[CLIENTE]),ROW(370:370)-1),COUNTIF(CLIENTES[CLIENTE],"&lt;"&amp;CLIENTES[CLIENTE]),0)),"")</f>
        <v/>
      </c>
    </row>
    <row r="371" spans="5:5" x14ac:dyDescent="0.2">
      <c r="E371" s="1" t="str">
        <f t="array" ref="E371">IFERROR(INDEX(CLIENTES[CLIENTE],MATCH(SMALL(COUNTIF(CLIENTES[CLIENTE],"&lt;"&amp;CLIENTES[CLIENTE]),ROW(371:371)-1),COUNTIF(CLIENTES[CLIENTE],"&lt;"&amp;CLIENTES[CLIENTE]),0)),"")</f>
        <v/>
      </c>
    </row>
    <row r="372" spans="5:5" x14ac:dyDescent="0.2">
      <c r="E372" s="1" t="str">
        <f t="array" ref="E372">IFERROR(INDEX(CLIENTES[CLIENTE],MATCH(SMALL(COUNTIF(CLIENTES[CLIENTE],"&lt;"&amp;CLIENTES[CLIENTE]),ROW(372:372)-1),COUNTIF(CLIENTES[CLIENTE],"&lt;"&amp;CLIENTES[CLIENTE]),0)),"")</f>
        <v/>
      </c>
    </row>
    <row r="373" spans="5:5" x14ac:dyDescent="0.2">
      <c r="E373" s="1" t="str">
        <f t="array" ref="E373">IFERROR(INDEX(CLIENTES[CLIENTE],MATCH(SMALL(COUNTIF(CLIENTES[CLIENTE],"&lt;"&amp;CLIENTES[CLIENTE]),ROW(373:373)-1),COUNTIF(CLIENTES[CLIENTE],"&lt;"&amp;CLIENTES[CLIENTE]),0)),"")</f>
        <v/>
      </c>
    </row>
    <row r="374" spans="5:5" x14ac:dyDescent="0.2">
      <c r="E374" s="1" t="str">
        <f t="array" ref="E374">IFERROR(INDEX(CLIENTES[CLIENTE],MATCH(SMALL(COUNTIF(CLIENTES[CLIENTE],"&lt;"&amp;CLIENTES[CLIENTE]),ROW(374:374)-1),COUNTIF(CLIENTES[CLIENTE],"&lt;"&amp;CLIENTES[CLIENTE]),0)),"")</f>
        <v/>
      </c>
    </row>
    <row r="375" spans="5:5" x14ac:dyDescent="0.2">
      <c r="E375" s="1" t="str">
        <f t="array" ref="E375">IFERROR(INDEX(CLIENTES[CLIENTE],MATCH(SMALL(COUNTIF(CLIENTES[CLIENTE],"&lt;"&amp;CLIENTES[CLIENTE]),ROW(375:375)-1),COUNTIF(CLIENTES[CLIENTE],"&lt;"&amp;CLIENTES[CLIENTE]),0)),"")</f>
        <v/>
      </c>
    </row>
    <row r="376" spans="5:5" x14ac:dyDescent="0.2">
      <c r="E376" s="1" t="str">
        <f t="array" ref="E376">IFERROR(INDEX(CLIENTES[CLIENTE],MATCH(SMALL(COUNTIF(CLIENTES[CLIENTE],"&lt;"&amp;CLIENTES[CLIENTE]),ROW(376:376)-1),COUNTIF(CLIENTES[CLIENTE],"&lt;"&amp;CLIENTES[CLIENTE]),0)),"")</f>
        <v/>
      </c>
    </row>
    <row r="377" spans="5:5" x14ac:dyDescent="0.2">
      <c r="E377" s="1" t="str">
        <f t="array" ref="E377">IFERROR(INDEX(CLIENTES[CLIENTE],MATCH(SMALL(COUNTIF(CLIENTES[CLIENTE],"&lt;"&amp;CLIENTES[CLIENTE]),ROW(377:377)-1),COUNTIF(CLIENTES[CLIENTE],"&lt;"&amp;CLIENTES[CLIENTE]),0)),"")</f>
        <v/>
      </c>
    </row>
    <row r="378" spans="5:5" x14ac:dyDescent="0.2">
      <c r="E378" s="1" t="str">
        <f t="array" ref="E378">IFERROR(INDEX(CLIENTES[CLIENTE],MATCH(SMALL(COUNTIF(CLIENTES[CLIENTE],"&lt;"&amp;CLIENTES[CLIENTE]),ROW(378:378)-1),COUNTIF(CLIENTES[CLIENTE],"&lt;"&amp;CLIENTES[CLIENTE]),0)),"")</f>
        <v/>
      </c>
    </row>
    <row r="379" spans="5:5" x14ac:dyDescent="0.2">
      <c r="E379" s="1" t="str">
        <f t="array" ref="E379">IFERROR(INDEX(CLIENTES[CLIENTE],MATCH(SMALL(COUNTIF(CLIENTES[CLIENTE],"&lt;"&amp;CLIENTES[CLIENTE]),ROW(379:379)-1),COUNTIF(CLIENTES[CLIENTE],"&lt;"&amp;CLIENTES[CLIENTE]),0)),"")</f>
        <v/>
      </c>
    </row>
    <row r="380" spans="5:5" x14ac:dyDescent="0.2">
      <c r="E380" s="1" t="str">
        <f t="array" ref="E380">IFERROR(INDEX(CLIENTES[CLIENTE],MATCH(SMALL(COUNTIF(CLIENTES[CLIENTE],"&lt;"&amp;CLIENTES[CLIENTE]),ROW(380:380)-1),COUNTIF(CLIENTES[CLIENTE],"&lt;"&amp;CLIENTES[CLIENTE]),0)),"")</f>
        <v/>
      </c>
    </row>
    <row r="381" spans="5:5" x14ac:dyDescent="0.2">
      <c r="E381" s="1" t="str">
        <f t="array" ref="E381">IFERROR(INDEX(CLIENTES[CLIENTE],MATCH(SMALL(COUNTIF(CLIENTES[CLIENTE],"&lt;"&amp;CLIENTES[CLIENTE]),ROW(381:381)-1),COUNTIF(CLIENTES[CLIENTE],"&lt;"&amp;CLIENTES[CLIENTE]),0)),"")</f>
        <v/>
      </c>
    </row>
    <row r="382" spans="5:5" x14ac:dyDescent="0.2">
      <c r="E382" s="1" t="str">
        <f t="array" ref="E382">IFERROR(INDEX(CLIENTES[CLIENTE],MATCH(SMALL(COUNTIF(CLIENTES[CLIENTE],"&lt;"&amp;CLIENTES[CLIENTE]),ROW(382:382)-1),COUNTIF(CLIENTES[CLIENTE],"&lt;"&amp;CLIENTES[CLIENTE]),0)),"")</f>
        <v/>
      </c>
    </row>
    <row r="383" spans="5:5" x14ac:dyDescent="0.2">
      <c r="E383" s="1" t="str">
        <f t="array" ref="E383">IFERROR(INDEX(CLIENTES[CLIENTE],MATCH(SMALL(COUNTIF(CLIENTES[CLIENTE],"&lt;"&amp;CLIENTES[CLIENTE]),ROW(383:383)-1),COUNTIF(CLIENTES[CLIENTE],"&lt;"&amp;CLIENTES[CLIENTE]),0)),"")</f>
        <v/>
      </c>
    </row>
    <row r="384" spans="5:5" x14ac:dyDescent="0.2">
      <c r="E384" s="1" t="str">
        <f t="array" ref="E384">IFERROR(INDEX(CLIENTES[CLIENTE],MATCH(SMALL(COUNTIF(CLIENTES[CLIENTE],"&lt;"&amp;CLIENTES[CLIENTE]),ROW(384:384)-1),COUNTIF(CLIENTES[CLIENTE],"&lt;"&amp;CLIENTES[CLIENTE]),0)),"")</f>
        <v/>
      </c>
    </row>
    <row r="385" spans="5:5" x14ac:dyDescent="0.2">
      <c r="E385" s="1" t="str">
        <f t="array" ref="E385">IFERROR(INDEX(CLIENTES[CLIENTE],MATCH(SMALL(COUNTIF(CLIENTES[CLIENTE],"&lt;"&amp;CLIENTES[CLIENTE]),ROW(385:385)-1),COUNTIF(CLIENTES[CLIENTE],"&lt;"&amp;CLIENTES[CLIENTE]),0)),"")</f>
        <v/>
      </c>
    </row>
    <row r="386" spans="5:5" x14ac:dyDescent="0.2">
      <c r="E386" s="1" t="str">
        <f t="array" ref="E386">IFERROR(INDEX(CLIENTES[CLIENTE],MATCH(SMALL(COUNTIF(CLIENTES[CLIENTE],"&lt;"&amp;CLIENTES[CLIENTE]),ROW(386:386)-1),COUNTIF(CLIENTES[CLIENTE],"&lt;"&amp;CLIENTES[CLIENTE]),0)),"")</f>
        <v/>
      </c>
    </row>
    <row r="387" spans="5:5" x14ac:dyDescent="0.2">
      <c r="E387" s="1" t="str">
        <f t="array" ref="E387">IFERROR(INDEX(CLIENTES[CLIENTE],MATCH(SMALL(COUNTIF(CLIENTES[CLIENTE],"&lt;"&amp;CLIENTES[CLIENTE]),ROW(387:387)-1),COUNTIF(CLIENTES[CLIENTE],"&lt;"&amp;CLIENTES[CLIENTE]),0)),"")</f>
        <v/>
      </c>
    </row>
    <row r="388" spans="5:5" x14ac:dyDescent="0.2">
      <c r="E388" s="1" t="str">
        <f t="array" ref="E388">IFERROR(INDEX(CLIENTES[CLIENTE],MATCH(SMALL(COUNTIF(CLIENTES[CLIENTE],"&lt;"&amp;CLIENTES[CLIENTE]),ROW(388:388)-1),COUNTIF(CLIENTES[CLIENTE],"&lt;"&amp;CLIENTES[CLIENTE]),0)),"")</f>
        <v/>
      </c>
    </row>
    <row r="389" spans="5:5" x14ac:dyDescent="0.2">
      <c r="E389" s="1" t="str">
        <f t="array" ref="E389">IFERROR(INDEX(CLIENTES[CLIENTE],MATCH(SMALL(COUNTIF(CLIENTES[CLIENTE],"&lt;"&amp;CLIENTES[CLIENTE]),ROW(389:389)-1),COUNTIF(CLIENTES[CLIENTE],"&lt;"&amp;CLIENTES[CLIENTE]),0)),"")</f>
        <v/>
      </c>
    </row>
    <row r="390" spans="5:5" x14ac:dyDescent="0.2">
      <c r="E390" s="1" t="str">
        <f t="array" ref="E390">IFERROR(INDEX(CLIENTES[CLIENTE],MATCH(SMALL(COUNTIF(CLIENTES[CLIENTE],"&lt;"&amp;CLIENTES[CLIENTE]),ROW(390:390)-1),COUNTIF(CLIENTES[CLIENTE],"&lt;"&amp;CLIENTES[CLIENTE]),0)),"")</f>
        <v/>
      </c>
    </row>
    <row r="391" spans="5:5" x14ac:dyDescent="0.2">
      <c r="E391" s="1" t="str">
        <f t="array" ref="E391">IFERROR(INDEX(CLIENTES[CLIENTE],MATCH(SMALL(COUNTIF(CLIENTES[CLIENTE],"&lt;"&amp;CLIENTES[CLIENTE]),ROW(391:391)-1),COUNTIF(CLIENTES[CLIENTE],"&lt;"&amp;CLIENTES[CLIENTE]),0)),"")</f>
        <v/>
      </c>
    </row>
    <row r="392" spans="5:5" x14ac:dyDescent="0.2">
      <c r="E392" s="1" t="str">
        <f t="array" ref="E392">IFERROR(INDEX(CLIENTES[CLIENTE],MATCH(SMALL(COUNTIF(CLIENTES[CLIENTE],"&lt;"&amp;CLIENTES[CLIENTE]),ROW(392:392)-1),COUNTIF(CLIENTES[CLIENTE],"&lt;"&amp;CLIENTES[CLIENTE]),0)),"")</f>
        <v/>
      </c>
    </row>
    <row r="393" spans="5:5" x14ac:dyDescent="0.2">
      <c r="E393" s="1" t="str">
        <f t="array" ref="E393">IFERROR(INDEX(CLIENTES[CLIENTE],MATCH(SMALL(COUNTIF(CLIENTES[CLIENTE],"&lt;"&amp;CLIENTES[CLIENTE]),ROW(393:393)-1),COUNTIF(CLIENTES[CLIENTE],"&lt;"&amp;CLIENTES[CLIENTE]),0)),"")</f>
        <v/>
      </c>
    </row>
    <row r="394" spans="5:5" x14ac:dyDescent="0.2">
      <c r="E394" s="1" t="str">
        <f t="array" ref="E394">IFERROR(INDEX(CLIENTES[CLIENTE],MATCH(SMALL(COUNTIF(CLIENTES[CLIENTE],"&lt;"&amp;CLIENTES[CLIENTE]),ROW(394:394)-1),COUNTIF(CLIENTES[CLIENTE],"&lt;"&amp;CLIENTES[CLIENTE]),0)),"")</f>
        <v/>
      </c>
    </row>
    <row r="395" spans="5:5" x14ac:dyDescent="0.2">
      <c r="E395" s="1" t="str">
        <f t="array" ref="E395">IFERROR(INDEX(CLIENTES[CLIENTE],MATCH(SMALL(COUNTIF(CLIENTES[CLIENTE],"&lt;"&amp;CLIENTES[CLIENTE]),ROW(395:395)-1),COUNTIF(CLIENTES[CLIENTE],"&lt;"&amp;CLIENTES[CLIENTE]),0)),"")</f>
        <v/>
      </c>
    </row>
    <row r="396" spans="5:5" x14ac:dyDescent="0.2">
      <c r="E396" s="1" t="str">
        <f t="array" ref="E396">IFERROR(INDEX(CLIENTES[CLIENTE],MATCH(SMALL(COUNTIF(CLIENTES[CLIENTE],"&lt;"&amp;CLIENTES[CLIENTE]),ROW(396:396)-1),COUNTIF(CLIENTES[CLIENTE],"&lt;"&amp;CLIENTES[CLIENTE]),0)),"")</f>
        <v/>
      </c>
    </row>
    <row r="397" spans="5:5" x14ac:dyDescent="0.2">
      <c r="E397" s="1" t="str">
        <f t="array" ref="E397">IFERROR(INDEX(CLIENTES[CLIENTE],MATCH(SMALL(COUNTIF(CLIENTES[CLIENTE],"&lt;"&amp;CLIENTES[CLIENTE]),ROW(397:397)-1),COUNTIF(CLIENTES[CLIENTE],"&lt;"&amp;CLIENTES[CLIENTE]),0)),"")</f>
        <v/>
      </c>
    </row>
    <row r="398" spans="5:5" x14ac:dyDescent="0.2">
      <c r="E398" s="1" t="str">
        <f t="array" ref="E398">IFERROR(INDEX(CLIENTES[CLIENTE],MATCH(SMALL(COUNTIF(CLIENTES[CLIENTE],"&lt;"&amp;CLIENTES[CLIENTE]),ROW(398:398)-1),COUNTIF(CLIENTES[CLIENTE],"&lt;"&amp;CLIENTES[CLIENTE]),0)),"")</f>
        <v/>
      </c>
    </row>
    <row r="399" spans="5:5" x14ac:dyDescent="0.2">
      <c r="E399" s="1" t="str">
        <f t="array" ref="E399">IFERROR(INDEX(CLIENTES[CLIENTE],MATCH(SMALL(COUNTIF(CLIENTES[CLIENTE],"&lt;"&amp;CLIENTES[CLIENTE]),ROW(399:399)-1),COUNTIF(CLIENTES[CLIENTE],"&lt;"&amp;CLIENTES[CLIENTE]),0)),"")</f>
        <v/>
      </c>
    </row>
    <row r="400" spans="5:5" x14ac:dyDescent="0.2">
      <c r="E400" s="1" t="str">
        <f t="array" ref="E400">IFERROR(INDEX(CLIENTES[CLIENTE],MATCH(SMALL(COUNTIF(CLIENTES[CLIENTE],"&lt;"&amp;CLIENTES[CLIENTE]),ROW(400:400)-1),COUNTIF(CLIENTES[CLIENTE],"&lt;"&amp;CLIENTES[CLIENTE]),0)),"")</f>
        <v/>
      </c>
    </row>
    <row r="401" spans="5:5" x14ac:dyDescent="0.2">
      <c r="E401" s="1" t="str">
        <f t="array" ref="E401">IFERROR(INDEX(CLIENTES[CLIENTE],MATCH(SMALL(COUNTIF(CLIENTES[CLIENTE],"&lt;"&amp;CLIENTES[CLIENTE]),ROW(401:401)-1),COUNTIF(CLIENTES[CLIENTE],"&lt;"&amp;CLIENTES[CLIENTE]),0)),"")</f>
        <v/>
      </c>
    </row>
    <row r="402" spans="5:5" x14ac:dyDescent="0.2">
      <c r="E402" s="1" t="str">
        <f t="array" ref="E402">IFERROR(INDEX(CLIENTES[CLIENTE],MATCH(SMALL(COUNTIF(CLIENTES[CLIENTE],"&lt;"&amp;CLIENTES[CLIENTE]),ROW(402:402)-1),COUNTIF(CLIENTES[CLIENTE],"&lt;"&amp;CLIENTES[CLIENTE]),0)),"")</f>
        <v/>
      </c>
    </row>
    <row r="403" spans="5:5" x14ac:dyDescent="0.2">
      <c r="E403" s="1" t="str">
        <f t="array" ref="E403">IFERROR(INDEX(CLIENTES[CLIENTE],MATCH(SMALL(COUNTIF(CLIENTES[CLIENTE],"&lt;"&amp;CLIENTES[CLIENTE]),ROW(403:403)-1),COUNTIF(CLIENTES[CLIENTE],"&lt;"&amp;CLIENTES[CLIENTE]),0)),"")</f>
        <v/>
      </c>
    </row>
    <row r="404" spans="5:5" x14ac:dyDescent="0.2">
      <c r="E404" s="1" t="str">
        <f t="array" ref="E404">IFERROR(INDEX(CLIENTES[CLIENTE],MATCH(SMALL(COUNTIF(CLIENTES[CLIENTE],"&lt;"&amp;CLIENTES[CLIENTE]),ROW(404:404)-1),COUNTIF(CLIENTES[CLIENTE],"&lt;"&amp;CLIENTES[CLIENTE]),0)),"")</f>
        <v/>
      </c>
    </row>
    <row r="405" spans="5:5" x14ac:dyDescent="0.2">
      <c r="E405" s="1" t="str">
        <f t="array" ref="E405">IFERROR(INDEX(CLIENTES[CLIENTE],MATCH(SMALL(COUNTIF(CLIENTES[CLIENTE],"&lt;"&amp;CLIENTES[CLIENTE]),ROW(405:405)-1),COUNTIF(CLIENTES[CLIENTE],"&lt;"&amp;CLIENTES[CLIENTE]),0)),"")</f>
        <v/>
      </c>
    </row>
    <row r="406" spans="5:5" x14ac:dyDescent="0.2">
      <c r="E406" s="1" t="str">
        <f t="array" ref="E406">IFERROR(INDEX(CLIENTES[CLIENTE],MATCH(SMALL(COUNTIF(CLIENTES[CLIENTE],"&lt;"&amp;CLIENTES[CLIENTE]),ROW(406:406)-1),COUNTIF(CLIENTES[CLIENTE],"&lt;"&amp;CLIENTES[CLIENTE]),0)),"")</f>
        <v/>
      </c>
    </row>
    <row r="407" spans="5:5" x14ac:dyDescent="0.2">
      <c r="E407" s="1" t="str">
        <f t="array" ref="E407">IFERROR(INDEX(CLIENTES[CLIENTE],MATCH(SMALL(COUNTIF(CLIENTES[CLIENTE],"&lt;"&amp;CLIENTES[CLIENTE]),ROW(407:407)-1),COUNTIF(CLIENTES[CLIENTE],"&lt;"&amp;CLIENTES[CLIENTE]),0)),"")</f>
        <v/>
      </c>
    </row>
    <row r="408" spans="5:5" x14ac:dyDescent="0.2">
      <c r="E408" s="1" t="str">
        <f t="array" ref="E408">IFERROR(INDEX(CLIENTES[CLIENTE],MATCH(SMALL(COUNTIF(CLIENTES[CLIENTE],"&lt;"&amp;CLIENTES[CLIENTE]),ROW(408:408)-1),COUNTIF(CLIENTES[CLIENTE],"&lt;"&amp;CLIENTES[CLIENTE]),0)),"")</f>
        <v/>
      </c>
    </row>
    <row r="409" spans="5:5" x14ac:dyDescent="0.2">
      <c r="E409" s="1" t="str">
        <f t="array" ref="E409">IFERROR(INDEX(CLIENTES[CLIENTE],MATCH(SMALL(COUNTIF(CLIENTES[CLIENTE],"&lt;"&amp;CLIENTES[CLIENTE]),ROW(409:409)-1),COUNTIF(CLIENTES[CLIENTE],"&lt;"&amp;CLIENTES[CLIENTE]),0)),"")</f>
        <v/>
      </c>
    </row>
    <row r="410" spans="5:5" x14ac:dyDescent="0.2">
      <c r="E410" s="1" t="str">
        <f t="array" ref="E410">IFERROR(INDEX(CLIENTES[CLIENTE],MATCH(SMALL(COUNTIF(CLIENTES[CLIENTE],"&lt;"&amp;CLIENTES[CLIENTE]),ROW(410:410)-1),COUNTIF(CLIENTES[CLIENTE],"&lt;"&amp;CLIENTES[CLIENTE]),0)),"")</f>
        <v/>
      </c>
    </row>
    <row r="411" spans="5:5" x14ac:dyDescent="0.2">
      <c r="E411" s="1" t="str">
        <f t="array" ref="E411">IFERROR(INDEX(CLIENTES[CLIENTE],MATCH(SMALL(COUNTIF(CLIENTES[CLIENTE],"&lt;"&amp;CLIENTES[CLIENTE]),ROW(411:411)-1),COUNTIF(CLIENTES[CLIENTE],"&lt;"&amp;CLIENTES[CLIENTE]),0)),"")</f>
        <v/>
      </c>
    </row>
    <row r="412" spans="5:5" x14ac:dyDescent="0.2">
      <c r="E412" s="1" t="str">
        <f t="array" ref="E412">IFERROR(INDEX(CLIENTES[CLIENTE],MATCH(SMALL(COUNTIF(CLIENTES[CLIENTE],"&lt;"&amp;CLIENTES[CLIENTE]),ROW(412:412)-1),COUNTIF(CLIENTES[CLIENTE],"&lt;"&amp;CLIENTES[CLIENTE]),0)),"")</f>
        <v/>
      </c>
    </row>
    <row r="413" spans="5:5" x14ac:dyDescent="0.2">
      <c r="E413" s="1" t="str">
        <f t="array" ref="E413">IFERROR(INDEX(CLIENTES[CLIENTE],MATCH(SMALL(COUNTIF(CLIENTES[CLIENTE],"&lt;"&amp;CLIENTES[CLIENTE]),ROW(413:413)-1),COUNTIF(CLIENTES[CLIENTE],"&lt;"&amp;CLIENTES[CLIENTE]),0)),"")</f>
        <v/>
      </c>
    </row>
    <row r="414" spans="5:5" x14ac:dyDescent="0.2">
      <c r="E414" s="1" t="str">
        <f t="array" ref="E414">IFERROR(INDEX(CLIENTES[CLIENTE],MATCH(SMALL(COUNTIF(CLIENTES[CLIENTE],"&lt;"&amp;CLIENTES[CLIENTE]),ROW(414:414)-1),COUNTIF(CLIENTES[CLIENTE],"&lt;"&amp;CLIENTES[CLIENTE]),0)),"")</f>
        <v/>
      </c>
    </row>
    <row r="415" spans="5:5" x14ac:dyDescent="0.2">
      <c r="E415" s="1" t="str">
        <f t="array" ref="E415">IFERROR(INDEX(CLIENTES[CLIENTE],MATCH(SMALL(COUNTIF(CLIENTES[CLIENTE],"&lt;"&amp;CLIENTES[CLIENTE]),ROW(415:415)-1),COUNTIF(CLIENTES[CLIENTE],"&lt;"&amp;CLIENTES[CLIENTE]),0)),"")</f>
        <v/>
      </c>
    </row>
    <row r="416" spans="5:5" x14ac:dyDescent="0.2">
      <c r="E416" s="1" t="str">
        <f t="array" ref="E416">IFERROR(INDEX(CLIENTES[CLIENTE],MATCH(SMALL(COUNTIF(CLIENTES[CLIENTE],"&lt;"&amp;CLIENTES[CLIENTE]),ROW(416:416)-1),COUNTIF(CLIENTES[CLIENTE],"&lt;"&amp;CLIENTES[CLIENTE]),0)),"")</f>
        <v/>
      </c>
    </row>
    <row r="417" spans="5:5" x14ac:dyDescent="0.2">
      <c r="E417" s="1" t="str">
        <f t="array" ref="E417">IFERROR(INDEX(CLIENTES[CLIENTE],MATCH(SMALL(COUNTIF(CLIENTES[CLIENTE],"&lt;"&amp;CLIENTES[CLIENTE]),ROW(417:417)-1),COUNTIF(CLIENTES[CLIENTE],"&lt;"&amp;CLIENTES[CLIENTE]),0)),"")</f>
        <v/>
      </c>
    </row>
    <row r="418" spans="5:5" x14ac:dyDescent="0.2">
      <c r="E418" s="1" t="str">
        <f t="array" ref="E418">IFERROR(INDEX(CLIENTES[CLIENTE],MATCH(SMALL(COUNTIF(CLIENTES[CLIENTE],"&lt;"&amp;CLIENTES[CLIENTE]),ROW(418:418)-1),COUNTIF(CLIENTES[CLIENTE],"&lt;"&amp;CLIENTES[CLIENTE]),0)),"")</f>
        <v/>
      </c>
    </row>
    <row r="419" spans="5:5" x14ac:dyDescent="0.2">
      <c r="E419" s="1" t="str">
        <f t="array" ref="E419">IFERROR(INDEX(CLIENTES[CLIENTE],MATCH(SMALL(COUNTIF(CLIENTES[CLIENTE],"&lt;"&amp;CLIENTES[CLIENTE]),ROW(419:419)-1),COUNTIF(CLIENTES[CLIENTE],"&lt;"&amp;CLIENTES[CLIENTE]),0)),"")</f>
        <v/>
      </c>
    </row>
    <row r="420" spans="5:5" x14ac:dyDescent="0.2">
      <c r="E420" s="1" t="str">
        <f t="array" ref="E420">IFERROR(INDEX(CLIENTES[CLIENTE],MATCH(SMALL(COUNTIF(CLIENTES[CLIENTE],"&lt;"&amp;CLIENTES[CLIENTE]),ROW(420:420)-1),COUNTIF(CLIENTES[CLIENTE],"&lt;"&amp;CLIENTES[CLIENTE]),0)),"")</f>
        <v/>
      </c>
    </row>
    <row r="421" spans="5:5" x14ac:dyDescent="0.2">
      <c r="E421" s="1" t="str">
        <f t="array" ref="E421">IFERROR(INDEX(CLIENTES[CLIENTE],MATCH(SMALL(COUNTIF(CLIENTES[CLIENTE],"&lt;"&amp;CLIENTES[CLIENTE]),ROW(421:421)-1),COUNTIF(CLIENTES[CLIENTE],"&lt;"&amp;CLIENTES[CLIENTE]),0)),"")</f>
        <v/>
      </c>
    </row>
    <row r="422" spans="5:5" x14ac:dyDescent="0.2">
      <c r="E422" s="1" t="str">
        <f t="array" ref="E422">IFERROR(INDEX(CLIENTES[CLIENTE],MATCH(SMALL(COUNTIF(CLIENTES[CLIENTE],"&lt;"&amp;CLIENTES[CLIENTE]),ROW(422:422)-1),COUNTIF(CLIENTES[CLIENTE],"&lt;"&amp;CLIENTES[CLIENTE]),0)),"")</f>
        <v/>
      </c>
    </row>
    <row r="423" spans="5:5" x14ac:dyDescent="0.2">
      <c r="E423" s="1" t="str">
        <f t="array" ref="E423">IFERROR(INDEX(CLIENTES[CLIENTE],MATCH(SMALL(COUNTIF(CLIENTES[CLIENTE],"&lt;"&amp;CLIENTES[CLIENTE]),ROW(423:423)-1),COUNTIF(CLIENTES[CLIENTE],"&lt;"&amp;CLIENTES[CLIENTE]),0)),"")</f>
        <v/>
      </c>
    </row>
    <row r="424" spans="5:5" x14ac:dyDescent="0.2">
      <c r="E424" s="1" t="str">
        <f t="array" ref="E424">IFERROR(INDEX(CLIENTES[CLIENTE],MATCH(SMALL(COUNTIF(CLIENTES[CLIENTE],"&lt;"&amp;CLIENTES[CLIENTE]),ROW(424:424)-1),COUNTIF(CLIENTES[CLIENTE],"&lt;"&amp;CLIENTES[CLIENTE]),0)),"")</f>
        <v/>
      </c>
    </row>
    <row r="425" spans="5:5" x14ac:dyDescent="0.2">
      <c r="E425" s="1" t="str">
        <f t="array" ref="E425">IFERROR(INDEX(CLIENTES[CLIENTE],MATCH(SMALL(COUNTIF(CLIENTES[CLIENTE],"&lt;"&amp;CLIENTES[CLIENTE]),ROW(425:425)-1),COUNTIF(CLIENTES[CLIENTE],"&lt;"&amp;CLIENTES[CLIENTE]),0)),"")</f>
        <v/>
      </c>
    </row>
    <row r="426" spans="5:5" x14ac:dyDescent="0.2">
      <c r="E426" s="1" t="str">
        <f t="array" ref="E426">IFERROR(INDEX(CLIENTES[CLIENTE],MATCH(SMALL(COUNTIF(CLIENTES[CLIENTE],"&lt;"&amp;CLIENTES[CLIENTE]),ROW(426:426)-1),COUNTIF(CLIENTES[CLIENTE],"&lt;"&amp;CLIENTES[CLIENTE]),0)),"")</f>
        <v/>
      </c>
    </row>
    <row r="427" spans="5:5" x14ac:dyDescent="0.2">
      <c r="E427" s="1" t="str">
        <f t="array" ref="E427">IFERROR(INDEX(CLIENTES[CLIENTE],MATCH(SMALL(COUNTIF(CLIENTES[CLIENTE],"&lt;"&amp;CLIENTES[CLIENTE]),ROW(427:427)-1),COUNTIF(CLIENTES[CLIENTE],"&lt;"&amp;CLIENTES[CLIENTE]),0)),"")</f>
        <v/>
      </c>
    </row>
    <row r="428" spans="5:5" x14ac:dyDescent="0.2">
      <c r="E428" s="1" t="str">
        <f t="array" ref="E428">IFERROR(INDEX(CLIENTES[CLIENTE],MATCH(SMALL(COUNTIF(CLIENTES[CLIENTE],"&lt;"&amp;CLIENTES[CLIENTE]),ROW(428:428)-1),COUNTIF(CLIENTES[CLIENTE],"&lt;"&amp;CLIENTES[CLIENTE]),0)),"")</f>
        <v/>
      </c>
    </row>
    <row r="429" spans="5:5" x14ac:dyDescent="0.2">
      <c r="E429" s="1" t="str">
        <f t="array" ref="E429">IFERROR(INDEX(CLIENTES[CLIENTE],MATCH(SMALL(COUNTIF(CLIENTES[CLIENTE],"&lt;"&amp;CLIENTES[CLIENTE]),ROW(429:429)-1),COUNTIF(CLIENTES[CLIENTE],"&lt;"&amp;CLIENTES[CLIENTE]),0)),"")</f>
        <v/>
      </c>
    </row>
    <row r="430" spans="5:5" x14ac:dyDescent="0.2">
      <c r="E430" s="1" t="str">
        <f t="array" ref="E430">IFERROR(INDEX(CLIENTES[CLIENTE],MATCH(SMALL(COUNTIF(CLIENTES[CLIENTE],"&lt;"&amp;CLIENTES[CLIENTE]),ROW(430:430)-1),COUNTIF(CLIENTES[CLIENTE],"&lt;"&amp;CLIENTES[CLIENTE]),0)),"")</f>
        <v/>
      </c>
    </row>
    <row r="431" spans="5:5" x14ac:dyDescent="0.2">
      <c r="E431" s="1" t="str">
        <f t="array" ref="E431">IFERROR(INDEX(CLIENTES[CLIENTE],MATCH(SMALL(COUNTIF(CLIENTES[CLIENTE],"&lt;"&amp;CLIENTES[CLIENTE]),ROW(431:431)-1),COUNTIF(CLIENTES[CLIENTE],"&lt;"&amp;CLIENTES[CLIENTE]),0)),"")</f>
        <v/>
      </c>
    </row>
    <row r="432" spans="5:5" x14ac:dyDescent="0.2">
      <c r="E432" s="1" t="str">
        <f t="array" ref="E432">IFERROR(INDEX(CLIENTES[CLIENTE],MATCH(SMALL(COUNTIF(CLIENTES[CLIENTE],"&lt;"&amp;CLIENTES[CLIENTE]),ROW(432:432)-1),COUNTIF(CLIENTES[CLIENTE],"&lt;"&amp;CLIENTES[CLIENTE]),0)),"")</f>
        <v/>
      </c>
    </row>
    <row r="433" spans="5:5" x14ac:dyDescent="0.2">
      <c r="E433" s="1" t="str">
        <f t="array" ref="E433">IFERROR(INDEX(CLIENTES[CLIENTE],MATCH(SMALL(COUNTIF(CLIENTES[CLIENTE],"&lt;"&amp;CLIENTES[CLIENTE]),ROW(433:433)-1),COUNTIF(CLIENTES[CLIENTE],"&lt;"&amp;CLIENTES[CLIENTE]),0)),"")</f>
        <v/>
      </c>
    </row>
    <row r="434" spans="5:5" x14ac:dyDescent="0.2">
      <c r="E434" s="1" t="str">
        <f t="array" ref="E434">IFERROR(INDEX(CLIENTES[CLIENTE],MATCH(SMALL(COUNTIF(CLIENTES[CLIENTE],"&lt;"&amp;CLIENTES[CLIENTE]),ROW(434:434)-1),COUNTIF(CLIENTES[CLIENTE],"&lt;"&amp;CLIENTES[CLIENTE]),0)),"")</f>
        <v/>
      </c>
    </row>
    <row r="435" spans="5:5" x14ac:dyDescent="0.2">
      <c r="E435" s="1" t="str">
        <f t="array" ref="E435">IFERROR(INDEX(CLIENTES[CLIENTE],MATCH(SMALL(COUNTIF(CLIENTES[CLIENTE],"&lt;"&amp;CLIENTES[CLIENTE]),ROW(435:435)-1),COUNTIF(CLIENTES[CLIENTE],"&lt;"&amp;CLIENTES[CLIENTE]),0)),"")</f>
        <v/>
      </c>
    </row>
    <row r="436" spans="5:5" x14ac:dyDescent="0.2">
      <c r="E436" s="1" t="str">
        <f t="array" ref="E436">IFERROR(INDEX(CLIENTES[CLIENTE],MATCH(SMALL(COUNTIF(CLIENTES[CLIENTE],"&lt;"&amp;CLIENTES[CLIENTE]),ROW(436:436)-1),COUNTIF(CLIENTES[CLIENTE],"&lt;"&amp;CLIENTES[CLIENTE]),0)),"")</f>
        <v/>
      </c>
    </row>
    <row r="437" spans="5:5" x14ac:dyDescent="0.2">
      <c r="E437" s="1" t="str">
        <f t="array" ref="E437">IFERROR(INDEX(CLIENTES[CLIENTE],MATCH(SMALL(COUNTIF(CLIENTES[CLIENTE],"&lt;"&amp;CLIENTES[CLIENTE]),ROW(437:437)-1),COUNTIF(CLIENTES[CLIENTE],"&lt;"&amp;CLIENTES[CLIENTE]),0)),"")</f>
        <v/>
      </c>
    </row>
    <row r="438" spans="5:5" x14ac:dyDescent="0.2">
      <c r="E438" s="1" t="str">
        <f t="array" ref="E438">IFERROR(INDEX(CLIENTES[CLIENTE],MATCH(SMALL(COUNTIF(CLIENTES[CLIENTE],"&lt;"&amp;CLIENTES[CLIENTE]),ROW(438:438)-1),COUNTIF(CLIENTES[CLIENTE],"&lt;"&amp;CLIENTES[CLIENTE]),0)),"")</f>
        <v/>
      </c>
    </row>
    <row r="439" spans="5:5" x14ac:dyDescent="0.2">
      <c r="E439" s="1" t="str">
        <f t="array" ref="E439">IFERROR(INDEX(CLIENTES[CLIENTE],MATCH(SMALL(COUNTIF(CLIENTES[CLIENTE],"&lt;"&amp;CLIENTES[CLIENTE]),ROW(439:439)-1),COUNTIF(CLIENTES[CLIENTE],"&lt;"&amp;CLIENTES[CLIENTE]),0)),"")</f>
        <v/>
      </c>
    </row>
    <row r="440" spans="5:5" x14ac:dyDescent="0.2">
      <c r="E440" s="1" t="str">
        <f t="array" ref="E440">IFERROR(INDEX(CLIENTES[CLIENTE],MATCH(SMALL(COUNTIF(CLIENTES[CLIENTE],"&lt;"&amp;CLIENTES[CLIENTE]),ROW(440:440)-1),COUNTIF(CLIENTES[CLIENTE],"&lt;"&amp;CLIENTES[CLIENTE]),0)),"")</f>
        <v/>
      </c>
    </row>
    <row r="441" spans="5:5" x14ac:dyDescent="0.2">
      <c r="E441" s="1" t="str">
        <f t="array" ref="E441">IFERROR(INDEX(CLIENTES[CLIENTE],MATCH(SMALL(COUNTIF(CLIENTES[CLIENTE],"&lt;"&amp;CLIENTES[CLIENTE]),ROW(441:441)-1),COUNTIF(CLIENTES[CLIENTE],"&lt;"&amp;CLIENTES[CLIENTE]),0)),"")</f>
        <v/>
      </c>
    </row>
    <row r="442" spans="5:5" x14ac:dyDescent="0.2">
      <c r="E442" s="1" t="str">
        <f t="array" ref="E442">IFERROR(INDEX(CLIENTES[CLIENTE],MATCH(SMALL(COUNTIF(CLIENTES[CLIENTE],"&lt;"&amp;CLIENTES[CLIENTE]),ROW(442:442)-1),COUNTIF(CLIENTES[CLIENTE],"&lt;"&amp;CLIENTES[CLIENTE]),0)),"")</f>
        <v/>
      </c>
    </row>
    <row r="443" spans="5:5" x14ac:dyDescent="0.2">
      <c r="E443" s="1" t="str">
        <f t="array" ref="E443">IFERROR(INDEX(CLIENTES[CLIENTE],MATCH(SMALL(COUNTIF(CLIENTES[CLIENTE],"&lt;"&amp;CLIENTES[CLIENTE]),ROW(443:443)-1),COUNTIF(CLIENTES[CLIENTE],"&lt;"&amp;CLIENTES[CLIENTE]),0)),"")</f>
        <v/>
      </c>
    </row>
    <row r="444" spans="5:5" x14ac:dyDescent="0.2">
      <c r="E444" s="1" t="str">
        <f t="array" ref="E444">IFERROR(INDEX(CLIENTES[CLIENTE],MATCH(SMALL(COUNTIF(CLIENTES[CLIENTE],"&lt;"&amp;CLIENTES[CLIENTE]),ROW(444:444)-1),COUNTIF(CLIENTES[CLIENTE],"&lt;"&amp;CLIENTES[CLIENTE]),0)),"")</f>
        <v/>
      </c>
    </row>
    <row r="445" spans="5:5" x14ac:dyDescent="0.2">
      <c r="E445" s="1" t="str">
        <f t="array" ref="E445">IFERROR(INDEX(CLIENTES[CLIENTE],MATCH(SMALL(COUNTIF(CLIENTES[CLIENTE],"&lt;"&amp;CLIENTES[CLIENTE]),ROW(445:445)-1),COUNTIF(CLIENTES[CLIENTE],"&lt;"&amp;CLIENTES[CLIENTE]),0)),"")</f>
        <v/>
      </c>
    </row>
    <row r="446" spans="5:5" x14ac:dyDescent="0.2">
      <c r="E446" s="1" t="str">
        <f t="array" ref="E446">IFERROR(INDEX(CLIENTES[CLIENTE],MATCH(SMALL(COUNTIF(CLIENTES[CLIENTE],"&lt;"&amp;CLIENTES[CLIENTE]),ROW(446:446)-1),COUNTIF(CLIENTES[CLIENTE],"&lt;"&amp;CLIENTES[CLIENTE]),0)),"")</f>
        <v/>
      </c>
    </row>
    <row r="447" spans="5:5" x14ac:dyDescent="0.2">
      <c r="E447" s="1" t="str">
        <f t="array" ref="E447">IFERROR(INDEX(CLIENTES[CLIENTE],MATCH(SMALL(COUNTIF(CLIENTES[CLIENTE],"&lt;"&amp;CLIENTES[CLIENTE]),ROW(447:447)-1),COUNTIF(CLIENTES[CLIENTE],"&lt;"&amp;CLIENTES[CLIENTE]),0)),"")</f>
        <v/>
      </c>
    </row>
    <row r="448" spans="5:5" x14ac:dyDescent="0.2">
      <c r="E448" s="1" t="str">
        <f t="array" ref="E448">IFERROR(INDEX(CLIENTES[CLIENTE],MATCH(SMALL(COUNTIF(CLIENTES[CLIENTE],"&lt;"&amp;CLIENTES[CLIENTE]),ROW(448:448)-1),COUNTIF(CLIENTES[CLIENTE],"&lt;"&amp;CLIENTES[CLIENTE]),0)),"")</f>
        <v/>
      </c>
    </row>
    <row r="449" spans="5:5" x14ac:dyDescent="0.2">
      <c r="E449" s="1" t="str">
        <f t="array" ref="E449">IFERROR(INDEX(CLIENTES[CLIENTE],MATCH(SMALL(COUNTIF(CLIENTES[CLIENTE],"&lt;"&amp;CLIENTES[CLIENTE]),ROW(449:449)-1),COUNTIF(CLIENTES[CLIENTE],"&lt;"&amp;CLIENTES[CLIENTE]),0)),"")</f>
        <v/>
      </c>
    </row>
    <row r="450" spans="5:5" x14ac:dyDescent="0.2">
      <c r="E450" s="1" t="str">
        <f t="array" ref="E450">IFERROR(INDEX(CLIENTES[CLIENTE],MATCH(SMALL(COUNTIF(CLIENTES[CLIENTE],"&lt;"&amp;CLIENTES[CLIENTE]),ROW(450:450)-1),COUNTIF(CLIENTES[CLIENTE],"&lt;"&amp;CLIENTES[CLIENTE]),0)),"")</f>
        <v/>
      </c>
    </row>
    <row r="451" spans="5:5" x14ac:dyDescent="0.2">
      <c r="E451" s="1" t="str">
        <f t="array" ref="E451">IFERROR(INDEX(CLIENTES[CLIENTE],MATCH(SMALL(COUNTIF(CLIENTES[CLIENTE],"&lt;"&amp;CLIENTES[CLIENTE]),ROW(451:451)-1),COUNTIF(CLIENTES[CLIENTE],"&lt;"&amp;CLIENTES[CLIENTE]),0)),"")</f>
        <v/>
      </c>
    </row>
    <row r="452" spans="5:5" x14ac:dyDescent="0.2">
      <c r="E452" s="1" t="str">
        <f t="array" ref="E452">IFERROR(INDEX(CLIENTES[CLIENTE],MATCH(SMALL(COUNTIF(CLIENTES[CLIENTE],"&lt;"&amp;CLIENTES[CLIENTE]),ROW(452:452)-1),COUNTIF(CLIENTES[CLIENTE],"&lt;"&amp;CLIENTES[CLIENTE]),0)),"")</f>
        <v/>
      </c>
    </row>
    <row r="453" spans="5:5" x14ac:dyDescent="0.2">
      <c r="E453" s="1" t="str">
        <f t="array" ref="E453">IFERROR(INDEX(CLIENTES[CLIENTE],MATCH(SMALL(COUNTIF(CLIENTES[CLIENTE],"&lt;"&amp;CLIENTES[CLIENTE]),ROW(453:453)-1),COUNTIF(CLIENTES[CLIENTE],"&lt;"&amp;CLIENTES[CLIENTE]),0)),"")</f>
        <v/>
      </c>
    </row>
    <row r="454" spans="5:5" x14ac:dyDescent="0.2">
      <c r="E454" s="1" t="str">
        <f t="array" ref="E454">IFERROR(INDEX(CLIENTES[CLIENTE],MATCH(SMALL(COUNTIF(CLIENTES[CLIENTE],"&lt;"&amp;CLIENTES[CLIENTE]),ROW(454:454)-1),COUNTIF(CLIENTES[CLIENTE],"&lt;"&amp;CLIENTES[CLIENTE]),0)),"")</f>
        <v/>
      </c>
    </row>
    <row r="455" spans="5:5" x14ac:dyDescent="0.2">
      <c r="E455" s="1" t="str">
        <f t="array" ref="E455">IFERROR(INDEX(CLIENTES[CLIENTE],MATCH(SMALL(COUNTIF(CLIENTES[CLIENTE],"&lt;"&amp;CLIENTES[CLIENTE]),ROW(455:455)-1),COUNTIF(CLIENTES[CLIENTE],"&lt;"&amp;CLIENTES[CLIENTE]),0)),"")</f>
        <v/>
      </c>
    </row>
    <row r="456" spans="5:5" x14ac:dyDescent="0.2">
      <c r="E456" s="1" t="str">
        <f t="array" ref="E456">IFERROR(INDEX(CLIENTES[CLIENTE],MATCH(SMALL(COUNTIF(CLIENTES[CLIENTE],"&lt;"&amp;CLIENTES[CLIENTE]),ROW(456:456)-1),COUNTIF(CLIENTES[CLIENTE],"&lt;"&amp;CLIENTES[CLIENTE]),0)),"")</f>
        <v/>
      </c>
    </row>
    <row r="457" spans="5:5" x14ac:dyDescent="0.2">
      <c r="E457" s="1" t="str">
        <f t="array" ref="E457">IFERROR(INDEX(CLIENTES[CLIENTE],MATCH(SMALL(COUNTIF(CLIENTES[CLIENTE],"&lt;"&amp;CLIENTES[CLIENTE]),ROW(457:457)-1),COUNTIF(CLIENTES[CLIENTE],"&lt;"&amp;CLIENTES[CLIENTE]),0)),"")</f>
        <v/>
      </c>
    </row>
    <row r="458" spans="5:5" x14ac:dyDescent="0.2">
      <c r="E458" s="1" t="str">
        <f t="array" ref="E458">IFERROR(INDEX(CLIENTES[CLIENTE],MATCH(SMALL(COUNTIF(CLIENTES[CLIENTE],"&lt;"&amp;CLIENTES[CLIENTE]),ROW(458:458)-1),COUNTIF(CLIENTES[CLIENTE],"&lt;"&amp;CLIENTES[CLIENTE]),0)),"")</f>
        <v/>
      </c>
    </row>
    <row r="459" spans="5:5" x14ac:dyDescent="0.2">
      <c r="E459" s="1" t="str">
        <f t="array" ref="E459">IFERROR(INDEX(CLIENTES[CLIENTE],MATCH(SMALL(COUNTIF(CLIENTES[CLIENTE],"&lt;"&amp;CLIENTES[CLIENTE]),ROW(459:459)-1),COUNTIF(CLIENTES[CLIENTE],"&lt;"&amp;CLIENTES[CLIENTE]),0)),"")</f>
        <v/>
      </c>
    </row>
    <row r="460" spans="5:5" x14ac:dyDescent="0.2">
      <c r="E460" s="1" t="str">
        <f t="array" ref="E460">IFERROR(INDEX(CLIENTES[CLIENTE],MATCH(SMALL(COUNTIF(CLIENTES[CLIENTE],"&lt;"&amp;CLIENTES[CLIENTE]),ROW(460:460)-1),COUNTIF(CLIENTES[CLIENTE],"&lt;"&amp;CLIENTES[CLIENTE]),0)),"")</f>
        <v/>
      </c>
    </row>
    <row r="461" spans="5:5" x14ac:dyDescent="0.2">
      <c r="E461" s="1" t="str">
        <f t="array" ref="E461">IFERROR(INDEX(CLIENTES[CLIENTE],MATCH(SMALL(COUNTIF(CLIENTES[CLIENTE],"&lt;"&amp;CLIENTES[CLIENTE]),ROW(461:461)-1),COUNTIF(CLIENTES[CLIENTE],"&lt;"&amp;CLIENTES[CLIENTE]),0)),"")</f>
        <v/>
      </c>
    </row>
    <row r="462" spans="5:5" x14ac:dyDescent="0.2">
      <c r="E462" s="1" t="str">
        <f t="array" ref="E462">IFERROR(INDEX(CLIENTES[CLIENTE],MATCH(SMALL(COUNTIF(CLIENTES[CLIENTE],"&lt;"&amp;CLIENTES[CLIENTE]),ROW(462:462)-1),COUNTIF(CLIENTES[CLIENTE],"&lt;"&amp;CLIENTES[CLIENTE]),0)),"")</f>
        <v/>
      </c>
    </row>
    <row r="463" spans="5:5" x14ac:dyDescent="0.2">
      <c r="E463" s="1" t="str">
        <f t="array" ref="E463">IFERROR(INDEX(CLIENTES[CLIENTE],MATCH(SMALL(COUNTIF(CLIENTES[CLIENTE],"&lt;"&amp;CLIENTES[CLIENTE]),ROW(463:463)-1),COUNTIF(CLIENTES[CLIENTE],"&lt;"&amp;CLIENTES[CLIENTE]),0)),"")</f>
        <v/>
      </c>
    </row>
    <row r="464" spans="5:5" x14ac:dyDescent="0.2">
      <c r="E464" s="1" t="str">
        <f t="array" ref="E464">IFERROR(INDEX(CLIENTES[CLIENTE],MATCH(SMALL(COUNTIF(CLIENTES[CLIENTE],"&lt;"&amp;CLIENTES[CLIENTE]),ROW(464:464)-1),COUNTIF(CLIENTES[CLIENTE],"&lt;"&amp;CLIENTES[CLIENTE]),0)),"")</f>
        <v/>
      </c>
    </row>
    <row r="465" spans="5:5" x14ac:dyDescent="0.2">
      <c r="E465" s="1" t="str">
        <f t="array" ref="E465">IFERROR(INDEX(CLIENTES[CLIENTE],MATCH(SMALL(COUNTIF(CLIENTES[CLIENTE],"&lt;"&amp;CLIENTES[CLIENTE]),ROW(465:465)-1),COUNTIF(CLIENTES[CLIENTE],"&lt;"&amp;CLIENTES[CLIENTE]),0)),"")</f>
        <v/>
      </c>
    </row>
    <row r="466" spans="5:5" x14ac:dyDescent="0.2">
      <c r="E466" s="1" t="str">
        <f t="array" ref="E466">IFERROR(INDEX(CLIENTES[CLIENTE],MATCH(SMALL(COUNTIF(CLIENTES[CLIENTE],"&lt;"&amp;CLIENTES[CLIENTE]),ROW(466:466)-1),COUNTIF(CLIENTES[CLIENTE],"&lt;"&amp;CLIENTES[CLIENTE]),0)),"")</f>
        <v/>
      </c>
    </row>
    <row r="467" spans="5:5" x14ac:dyDescent="0.2">
      <c r="E467" s="1" t="str">
        <f t="array" ref="E467">IFERROR(INDEX(CLIENTES[CLIENTE],MATCH(SMALL(COUNTIF(CLIENTES[CLIENTE],"&lt;"&amp;CLIENTES[CLIENTE]),ROW(467:467)-1),COUNTIF(CLIENTES[CLIENTE],"&lt;"&amp;CLIENTES[CLIENTE]),0)),"")</f>
        <v/>
      </c>
    </row>
    <row r="468" spans="5:5" x14ac:dyDescent="0.2">
      <c r="E468" s="1" t="str">
        <f t="array" ref="E468">IFERROR(INDEX(CLIENTES[CLIENTE],MATCH(SMALL(COUNTIF(CLIENTES[CLIENTE],"&lt;"&amp;CLIENTES[CLIENTE]),ROW(468:468)-1),COUNTIF(CLIENTES[CLIENTE],"&lt;"&amp;CLIENTES[CLIENTE]),0)),"")</f>
        <v/>
      </c>
    </row>
    <row r="469" spans="5:5" x14ac:dyDescent="0.2">
      <c r="E469" s="1" t="str">
        <f t="array" ref="E469">IFERROR(INDEX(CLIENTES[CLIENTE],MATCH(SMALL(COUNTIF(CLIENTES[CLIENTE],"&lt;"&amp;CLIENTES[CLIENTE]),ROW(469:469)-1),COUNTIF(CLIENTES[CLIENTE],"&lt;"&amp;CLIENTES[CLIENTE]),0)),"")</f>
        <v/>
      </c>
    </row>
    <row r="470" spans="5:5" x14ac:dyDescent="0.2">
      <c r="E470" s="1" t="str">
        <f t="array" ref="E470">IFERROR(INDEX(CLIENTES[CLIENTE],MATCH(SMALL(COUNTIF(CLIENTES[CLIENTE],"&lt;"&amp;CLIENTES[CLIENTE]),ROW(470:470)-1),COUNTIF(CLIENTES[CLIENTE],"&lt;"&amp;CLIENTES[CLIENTE]),0)),"")</f>
        <v/>
      </c>
    </row>
    <row r="471" spans="5:5" x14ac:dyDescent="0.2">
      <c r="E471" s="1" t="str">
        <f t="array" ref="E471">IFERROR(INDEX(CLIENTES[CLIENTE],MATCH(SMALL(COUNTIF(CLIENTES[CLIENTE],"&lt;"&amp;CLIENTES[CLIENTE]),ROW(471:471)-1),COUNTIF(CLIENTES[CLIENTE],"&lt;"&amp;CLIENTES[CLIENTE]),0)),"")</f>
        <v/>
      </c>
    </row>
    <row r="472" spans="5:5" x14ac:dyDescent="0.2">
      <c r="E472" s="1" t="str">
        <f t="array" ref="E472">IFERROR(INDEX(CLIENTES[CLIENTE],MATCH(SMALL(COUNTIF(CLIENTES[CLIENTE],"&lt;"&amp;CLIENTES[CLIENTE]),ROW(472:472)-1),COUNTIF(CLIENTES[CLIENTE],"&lt;"&amp;CLIENTES[CLIENTE]),0)),"")</f>
        <v/>
      </c>
    </row>
    <row r="473" spans="5:5" x14ac:dyDescent="0.2">
      <c r="E473" s="1" t="str">
        <f t="array" ref="E473">IFERROR(INDEX(CLIENTES[CLIENTE],MATCH(SMALL(COUNTIF(CLIENTES[CLIENTE],"&lt;"&amp;CLIENTES[CLIENTE]),ROW(473:473)-1),COUNTIF(CLIENTES[CLIENTE],"&lt;"&amp;CLIENTES[CLIENTE]),0)),"")</f>
        <v/>
      </c>
    </row>
    <row r="474" spans="5:5" x14ac:dyDescent="0.2">
      <c r="E474" s="1" t="str">
        <f t="array" ref="E474">IFERROR(INDEX(CLIENTES[CLIENTE],MATCH(SMALL(COUNTIF(CLIENTES[CLIENTE],"&lt;"&amp;CLIENTES[CLIENTE]),ROW(474:474)-1),COUNTIF(CLIENTES[CLIENTE],"&lt;"&amp;CLIENTES[CLIENTE]),0)),"")</f>
        <v/>
      </c>
    </row>
    <row r="475" spans="5:5" x14ac:dyDescent="0.2">
      <c r="E475" s="1" t="str">
        <f t="array" ref="E475">IFERROR(INDEX(CLIENTES[CLIENTE],MATCH(SMALL(COUNTIF(CLIENTES[CLIENTE],"&lt;"&amp;CLIENTES[CLIENTE]),ROW(475:475)-1),COUNTIF(CLIENTES[CLIENTE],"&lt;"&amp;CLIENTES[CLIENTE]),0)),"")</f>
        <v/>
      </c>
    </row>
    <row r="476" spans="5:5" x14ac:dyDescent="0.2">
      <c r="E476" s="1" t="str">
        <f t="array" ref="E476">IFERROR(INDEX(CLIENTES[CLIENTE],MATCH(SMALL(COUNTIF(CLIENTES[CLIENTE],"&lt;"&amp;CLIENTES[CLIENTE]),ROW(476:476)-1),COUNTIF(CLIENTES[CLIENTE],"&lt;"&amp;CLIENTES[CLIENTE]),0)),"")</f>
        <v/>
      </c>
    </row>
    <row r="477" spans="5:5" x14ac:dyDescent="0.2">
      <c r="E477" s="1" t="str">
        <f t="array" ref="E477">IFERROR(INDEX(CLIENTES[CLIENTE],MATCH(SMALL(COUNTIF(CLIENTES[CLIENTE],"&lt;"&amp;CLIENTES[CLIENTE]),ROW(477:477)-1),COUNTIF(CLIENTES[CLIENTE],"&lt;"&amp;CLIENTES[CLIENTE]),0)),"")</f>
        <v/>
      </c>
    </row>
    <row r="478" spans="5:5" x14ac:dyDescent="0.2">
      <c r="E478" s="1" t="str">
        <f t="array" ref="E478">IFERROR(INDEX(CLIENTES[CLIENTE],MATCH(SMALL(COUNTIF(CLIENTES[CLIENTE],"&lt;"&amp;CLIENTES[CLIENTE]),ROW(478:478)-1),COUNTIF(CLIENTES[CLIENTE],"&lt;"&amp;CLIENTES[CLIENTE]),0)),"")</f>
        <v/>
      </c>
    </row>
    <row r="479" spans="5:5" x14ac:dyDescent="0.2">
      <c r="E479" s="1" t="str">
        <f t="array" ref="E479">IFERROR(INDEX(CLIENTES[CLIENTE],MATCH(SMALL(COUNTIF(CLIENTES[CLIENTE],"&lt;"&amp;CLIENTES[CLIENTE]),ROW(479:479)-1),COUNTIF(CLIENTES[CLIENTE],"&lt;"&amp;CLIENTES[CLIENTE]),0)),"")</f>
        <v/>
      </c>
    </row>
    <row r="480" spans="5:5" x14ac:dyDescent="0.2">
      <c r="E480" s="1" t="str">
        <f t="array" ref="E480">IFERROR(INDEX(CLIENTES[CLIENTE],MATCH(SMALL(COUNTIF(CLIENTES[CLIENTE],"&lt;"&amp;CLIENTES[CLIENTE]),ROW(480:480)-1),COUNTIF(CLIENTES[CLIENTE],"&lt;"&amp;CLIENTES[CLIENTE]),0)),"")</f>
        <v/>
      </c>
    </row>
    <row r="481" spans="5:5" x14ac:dyDescent="0.2">
      <c r="E481" s="1" t="str">
        <f t="array" ref="E481">IFERROR(INDEX(CLIENTES[CLIENTE],MATCH(SMALL(COUNTIF(CLIENTES[CLIENTE],"&lt;"&amp;CLIENTES[CLIENTE]),ROW(481:481)-1),COUNTIF(CLIENTES[CLIENTE],"&lt;"&amp;CLIENTES[CLIENTE]),0)),"")</f>
        <v/>
      </c>
    </row>
    <row r="482" spans="5:5" x14ac:dyDescent="0.2">
      <c r="E482" s="1" t="str">
        <f t="array" ref="E482">IFERROR(INDEX(CLIENTES[CLIENTE],MATCH(SMALL(COUNTIF(CLIENTES[CLIENTE],"&lt;"&amp;CLIENTES[CLIENTE]),ROW(482:482)-1),COUNTIF(CLIENTES[CLIENTE],"&lt;"&amp;CLIENTES[CLIENTE]),0)),"")</f>
        <v/>
      </c>
    </row>
    <row r="483" spans="5:5" x14ac:dyDescent="0.2">
      <c r="E483" s="1" t="str">
        <f t="array" ref="E483">IFERROR(INDEX(CLIENTES[CLIENTE],MATCH(SMALL(COUNTIF(CLIENTES[CLIENTE],"&lt;"&amp;CLIENTES[CLIENTE]),ROW(483:483)-1),COUNTIF(CLIENTES[CLIENTE],"&lt;"&amp;CLIENTES[CLIENTE]),0)),"")</f>
        <v/>
      </c>
    </row>
    <row r="484" spans="5:5" x14ac:dyDescent="0.2">
      <c r="E484" s="1" t="str">
        <f t="array" ref="E484">IFERROR(INDEX(CLIENTES[CLIENTE],MATCH(SMALL(COUNTIF(CLIENTES[CLIENTE],"&lt;"&amp;CLIENTES[CLIENTE]),ROW(484:484)-1),COUNTIF(CLIENTES[CLIENTE],"&lt;"&amp;CLIENTES[CLIENTE]),0)),"")</f>
        <v/>
      </c>
    </row>
    <row r="485" spans="5:5" x14ac:dyDescent="0.2">
      <c r="E485" s="1" t="str">
        <f t="array" ref="E485">IFERROR(INDEX(CLIENTES[CLIENTE],MATCH(SMALL(COUNTIF(CLIENTES[CLIENTE],"&lt;"&amp;CLIENTES[CLIENTE]),ROW(485:485)-1),COUNTIF(CLIENTES[CLIENTE],"&lt;"&amp;CLIENTES[CLIENTE]),0)),"")</f>
        <v/>
      </c>
    </row>
    <row r="486" spans="5:5" x14ac:dyDescent="0.2">
      <c r="E486" s="1" t="str">
        <f t="array" ref="E486">IFERROR(INDEX(CLIENTES[CLIENTE],MATCH(SMALL(COUNTIF(CLIENTES[CLIENTE],"&lt;"&amp;CLIENTES[CLIENTE]),ROW(486:486)-1),COUNTIF(CLIENTES[CLIENTE],"&lt;"&amp;CLIENTES[CLIENTE]),0)),"")</f>
        <v/>
      </c>
    </row>
    <row r="487" spans="5:5" x14ac:dyDescent="0.2">
      <c r="E487" s="1" t="str">
        <f t="array" ref="E487">IFERROR(INDEX(CLIENTES[CLIENTE],MATCH(SMALL(COUNTIF(CLIENTES[CLIENTE],"&lt;"&amp;CLIENTES[CLIENTE]),ROW(487:487)-1),COUNTIF(CLIENTES[CLIENTE],"&lt;"&amp;CLIENTES[CLIENTE]),0)),"")</f>
        <v/>
      </c>
    </row>
    <row r="488" spans="5:5" x14ac:dyDescent="0.2">
      <c r="E488" s="1" t="str">
        <f t="array" ref="E488">IFERROR(INDEX(CLIENTES[CLIENTE],MATCH(SMALL(COUNTIF(CLIENTES[CLIENTE],"&lt;"&amp;CLIENTES[CLIENTE]),ROW(488:488)-1),COUNTIF(CLIENTES[CLIENTE],"&lt;"&amp;CLIENTES[CLIENTE]),0)),"")</f>
        <v/>
      </c>
    </row>
    <row r="489" spans="5:5" x14ac:dyDescent="0.2">
      <c r="E489" s="1" t="str">
        <f t="array" ref="E489">IFERROR(INDEX(CLIENTES[CLIENTE],MATCH(SMALL(COUNTIF(CLIENTES[CLIENTE],"&lt;"&amp;CLIENTES[CLIENTE]),ROW(489:489)-1),COUNTIF(CLIENTES[CLIENTE],"&lt;"&amp;CLIENTES[CLIENTE]),0)),"")</f>
        <v/>
      </c>
    </row>
    <row r="490" spans="5:5" x14ac:dyDescent="0.2">
      <c r="E490" s="1" t="str">
        <f t="array" ref="E490">IFERROR(INDEX(CLIENTES[CLIENTE],MATCH(SMALL(COUNTIF(CLIENTES[CLIENTE],"&lt;"&amp;CLIENTES[CLIENTE]),ROW(490:490)-1),COUNTIF(CLIENTES[CLIENTE],"&lt;"&amp;CLIENTES[CLIENTE]),0)),"")</f>
        <v/>
      </c>
    </row>
    <row r="491" spans="5:5" x14ac:dyDescent="0.2">
      <c r="E491" s="1" t="str">
        <f t="array" ref="E491">IFERROR(INDEX(CLIENTES[CLIENTE],MATCH(SMALL(COUNTIF(CLIENTES[CLIENTE],"&lt;"&amp;CLIENTES[CLIENTE]),ROW(491:491)-1),COUNTIF(CLIENTES[CLIENTE],"&lt;"&amp;CLIENTES[CLIENTE]),0)),"")</f>
        <v/>
      </c>
    </row>
    <row r="492" spans="5:5" x14ac:dyDescent="0.2">
      <c r="E492" s="1" t="str">
        <f t="array" ref="E492">IFERROR(INDEX(CLIENTES[CLIENTE],MATCH(SMALL(COUNTIF(CLIENTES[CLIENTE],"&lt;"&amp;CLIENTES[CLIENTE]),ROW(492:492)-1),COUNTIF(CLIENTES[CLIENTE],"&lt;"&amp;CLIENTES[CLIENTE]),0)),"")</f>
        <v/>
      </c>
    </row>
    <row r="493" spans="5:5" x14ac:dyDescent="0.2">
      <c r="E493" s="1" t="str">
        <f t="array" ref="E493">IFERROR(INDEX(CLIENTES[CLIENTE],MATCH(SMALL(COUNTIF(CLIENTES[CLIENTE],"&lt;"&amp;CLIENTES[CLIENTE]),ROW(493:493)-1),COUNTIF(CLIENTES[CLIENTE],"&lt;"&amp;CLIENTES[CLIENTE]),0)),"")</f>
        <v/>
      </c>
    </row>
    <row r="494" spans="5:5" x14ac:dyDescent="0.2">
      <c r="E494" s="1" t="str">
        <f t="array" ref="E494">IFERROR(INDEX(CLIENTES[CLIENTE],MATCH(SMALL(COUNTIF(CLIENTES[CLIENTE],"&lt;"&amp;CLIENTES[CLIENTE]),ROW(494:494)-1),COUNTIF(CLIENTES[CLIENTE],"&lt;"&amp;CLIENTES[CLIENTE]),0)),"")</f>
        <v/>
      </c>
    </row>
    <row r="495" spans="5:5" x14ac:dyDescent="0.2">
      <c r="E495" s="1" t="str">
        <f t="array" ref="E495">IFERROR(INDEX(CLIENTES[CLIENTE],MATCH(SMALL(COUNTIF(CLIENTES[CLIENTE],"&lt;"&amp;CLIENTES[CLIENTE]),ROW(495:495)-1),COUNTIF(CLIENTES[CLIENTE],"&lt;"&amp;CLIENTES[CLIENTE]),0)),"")</f>
        <v/>
      </c>
    </row>
    <row r="496" spans="5:5" x14ac:dyDescent="0.2">
      <c r="E496" s="1" t="str">
        <f t="array" ref="E496">IFERROR(INDEX(CLIENTES[CLIENTE],MATCH(SMALL(COUNTIF(CLIENTES[CLIENTE],"&lt;"&amp;CLIENTES[CLIENTE]),ROW(496:496)-1),COUNTIF(CLIENTES[CLIENTE],"&lt;"&amp;CLIENTES[CLIENTE]),0)),"")</f>
        <v/>
      </c>
    </row>
    <row r="497" spans="5:5" x14ac:dyDescent="0.2">
      <c r="E497" s="1" t="str">
        <f t="array" ref="E497">IFERROR(INDEX(CLIENTES[CLIENTE],MATCH(SMALL(COUNTIF(CLIENTES[CLIENTE],"&lt;"&amp;CLIENTES[CLIENTE]),ROW(497:497)-1),COUNTIF(CLIENTES[CLIENTE],"&lt;"&amp;CLIENTES[CLIENTE]),0)),"")</f>
        <v/>
      </c>
    </row>
    <row r="498" spans="5:5" x14ac:dyDescent="0.2">
      <c r="E498" s="1" t="str">
        <f t="array" ref="E498">IFERROR(INDEX(CLIENTES[CLIENTE],MATCH(SMALL(COUNTIF(CLIENTES[CLIENTE],"&lt;"&amp;CLIENTES[CLIENTE]),ROW(498:498)-1),COUNTIF(CLIENTES[CLIENTE],"&lt;"&amp;CLIENTES[CLIENTE]),0)),"")</f>
        <v/>
      </c>
    </row>
    <row r="499" spans="5:5" x14ac:dyDescent="0.2">
      <c r="E499" s="1" t="str">
        <f t="array" ref="E499">IFERROR(INDEX(CLIENTES[CLIENTE],MATCH(SMALL(COUNTIF(CLIENTES[CLIENTE],"&lt;"&amp;CLIENTES[CLIENTE]),ROW(499:499)-1),COUNTIF(CLIENTES[CLIENTE],"&lt;"&amp;CLIENTES[CLIENTE]),0)),"")</f>
        <v/>
      </c>
    </row>
    <row r="500" spans="5:5" x14ac:dyDescent="0.2">
      <c r="E500" s="1" t="str">
        <f t="array" ref="E500">IFERROR(INDEX(CLIENTES[CLIENTE],MATCH(SMALL(COUNTIF(CLIENTES[CLIENTE],"&lt;"&amp;CLIENTES[CLIENTE]),ROW(500:500)-1),COUNTIF(CLIENTES[CLIENTE],"&lt;"&amp;CLIENTES[CLIENTE]),0)),"")</f>
        <v/>
      </c>
    </row>
    <row r="501" spans="5:5" x14ac:dyDescent="0.2">
      <c r="E501" s="1" t="str">
        <f t="array" ref="E501">IFERROR(INDEX(CLIENTES[CLIENTE],MATCH(SMALL(COUNTIF(CLIENTES[CLIENTE],"&lt;"&amp;CLIENTES[CLIENTE]),ROW(501:501)-1),COUNTIF(CLIENTES[CLIENTE],"&lt;"&amp;CLIENTES[CLIENTE]),0)),"")</f>
        <v/>
      </c>
    </row>
    <row r="502" spans="5:5" x14ac:dyDescent="0.2">
      <c r="E502" s="1" t="str">
        <f t="array" ref="E502">IFERROR(INDEX(CLIENTES[CLIENTE],MATCH(SMALL(COUNTIF(CLIENTES[CLIENTE],"&lt;"&amp;CLIENTES[CLIENTE]),ROW(502:502)-1),COUNTIF(CLIENTES[CLIENTE],"&lt;"&amp;CLIENTES[CLIENTE]),0)),"")</f>
        <v/>
      </c>
    </row>
    <row r="503" spans="5:5" x14ac:dyDescent="0.2">
      <c r="E503" s="1" t="str">
        <f t="array" ref="E503">IFERROR(INDEX(CLIENTES[CLIENTE],MATCH(SMALL(COUNTIF(CLIENTES[CLIENTE],"&lt;"&amp;CLIENTES[CLIENTE]),ROW(503:503)-1),COUNTIF(CLIENTES[CLIENTE],"&lt;"&amp;CLIENTES[CLIENTE]),0)),"")</f>
        <v/>
      </c>
    </row>
    <row r="504" spans="5:5" x14ac:dyDescent="0.2">
      <c r="E504" s="1" t="str">
        <f t="array" ref="E504">IFERROR(INDEX(CLIENTES[CLIENTE],MATCH(SMALL(COUNTIF(CLIENTES[CLIENTE],"&lt;"&amp;CLIENTES[CLIENTE]),ROW(504:504)-1),COUNTIF(CLIENTES[CLIENTE],"&lt;"&amp;CLIENTES[CLIENTE]),0)),"")</f>
        <v/>
      </c>
    </row>
    <row r="505" spans="5:5" x14ac:dyDescent="0.2">
      <c r="E505" s="1" t="str">
        <f t="array" ref="E505">IFERROR(INDEX(CLIENTES[CLIENTE],MATCH(SMALL(COUNTIF(CLIENTES[CLIENTE],"&lt;"&amp;CLIENTES[CLIENTE]),ROW(505:505)-1),COUNTIF(CLIENTES[CLIENTE],"&lt;"&amp;CLIENTES[CLIENTE]),0)),"")</f>
        <v/>
      </c>
    </row>
    <row r="506" spans="5:5" x14ac:dyDescent="0.2">
      <c r="E506" s="1" t="str">
        <f t="array" ref="E506">IFERROR(INDEX(CLIENTES[CLIENTE],MATCH(SMALL(COUNTIF(CLIENTES[CLIENTE],"&lt;"&amp;CLIENTES[CLIENTE]),ROW(506:506)-1),COUNTIF(CLIENTES[CLIENTE],"&lt;"&amp;CLIENTES[CLIENTE]),0)),"")</f>
        <v/>
      </c>
    </row>
    <row r="507" spans="5:5" x14ac:dyDescent="0.2">
      <c r="E507" s="1" t="str">
        <f t="array" ref="E507">IFERROR(INDEX(CLIENTES[CLIENTE],MATCH(SMALL(COUNTIF(CLIENTES[CLIENTE],"&lt;"&amp;CLIENTES[CLIENTE]),ROW(507:507)-1),COUNTIF(CLIENTES[CLIENTE],"&lt;"&amp;CLIENTES[CLIENTE]),0)),"")</f>
        <v/>
      </c>
    </row>
    <row r="508" spans="5:5" x14ac:dyDescent="0.2">
      <c r="E508" s="1" t="str">
        <f t="array" ref="E508">IFERROR(INDEX(CLIENTES[CLIENTE],MATCH(SMALL(COUNTIF(CLIENTES[CLIENTE],"&lt;"&amp;CLIENTES[CLIENTE]),ROW(508:508)-1),COUNTIF(CLIENTES[CLIENTE],"&lt;"&amp;CLIENTES[CLIENTE]),0)),"")</f>
        <v/>
      </c>
    </row>
    <row r="509" spans="5:5" x14ac:dyDescent="0.2">
      <c r="E509" s="1" t="str">
        <f t="array" ref="E509">IFERROR(INDEX(CLIENTES[CLIENTE],MATCH(SMALL(COUNTIF(CLIENTES[CLIENTE],"&lt;"&amp;CLIENTES[CLIENTE]),ROW(509:509)-1),COUNTIF(CLIENTES[CLIENTE],"&lt;"&amp;CLIENTES[CLIENTE]),0)),"")</f>
        <v/>
      </c>
    </row>
    <row r="510" spans="5:5" x14ac:dyDescent="0.2">
      <c r="E510" s="1" t="str">
        <f t="array" ref="E510">IFERROR(INDEX(CLIENTES[CLIENTE],MATCH(SMALL(COUNTIF(CLIENTES[CLIENTE],"&lt;"&amp;CLIENTES[CLIENTE]),ROW(510:510)-1),COUNTIF(CLIENTES[CLIENTE],"&lt;"&amp;CLIENTES[CLIENTE]),0)),"")</f>
        <v/>
      </c>
    </row>
    <row r="511" spans="5:5" x14ac:dyDescent="0.2">
      <c r="E511" s="1" t="str">
        <f t="array" ref="E511">IFERROR(INDEX(CLIENTES[CLIENTE],MATCH(SMALL(COUNTIF(CLIENTES[CLIENTE],"&lt;"&amp;CLIENTES[CLIENTE]),ROW(511:511)-1),COUNTIF(CLIENTES[CLIENTE],"&lt;"&amp;CLIENTES[CLIENTE]),0)),"")</f>
        <v/>
      </c>
    </row>
    <row r="512" spans="5:5" x14ac:dyDescent="0.2">
      <c r="E512" s="1" t="str">
        <f t="array" ref="E512">IFERROR(INDEX(CLIENTES[CLIENTE],MATCH(SMALL(COUNTIF(CLIENTES[CLIENTE],"&lt;"&amp;CLIENTES[CLIENTE]),ROW(512:512)-1),COUNTIF(CLIENTES[CLIENTE],"&lt;"&amp;CLIENTES[CLIENTE]),0)),"")</f>
        <v/>
      </c>
    </row>
    <row r="513" spans="5:5" x14ac:dyDescent="0.2">
      <c r="E513" s="1" t="str">
        <f t="array" ref="E513">IFERROR(INDEX(CLIENTES[CLIENTE],MATCH(SMALL(COUNTIF(CLIENTES[CLIENTE],"&lt;"&amp;CLIENTES[CLIENTE]),ROW(513:513)-1),COUNTIF(CLIENTES[CLIENTE],"&lt;"&amp;CLIENTES[CLIENTE]),0)),"")</f>
        <v/>
      </c>
    </row>
    <row r="514" spans="5:5" x14ac:dyDescent="0.2">
      <c r="E514" s="1" t="str">
        <f t="array" ref="E514">IFERROR(INDEX(CLIENTES[CLIENTE],MATCH(SMALL(COUNTIF(CLIENTES[CLIENTE],"&lt;"&amp;CLIENTES[CLIENTE]),ROW(514:514)-1),COUNTIF(CLIENTES[CLIENTE],"&lt;"&amp;CLIENTES[CLIENTE]),0)),"")</f>
        <v/>
      </c>
    </row>
    <row r="515" spans="5:5" x14ac:dyDescent="0.2">
      <c r="E515" s="1" t="str">
        <f t="array" ref="E515">IFERROR(INDEX(CLIENTES[CLIENTE],MATCH(SMALL(COUNTIF(CLIENTES[CLIENTE],"&lt;"&amp;CLIENTES[CLIENTE]),ROW(515:515)-1),COUNTIF(CLIENTES[CLIENTE],"&lt;"&amp;CLIENTES[CLIENTE]),0)),"")</f>
        <v/>
      </c>
    </row>
    <row r="516" spans="5:5" x14ac:dyDescent="0.2">
      <c r="E516" s="1" t="str">
        <f t="array" ref="E516">IFERROR(INDEX(CLIENTES[CLIENTE],MATCH(SMALL(COUNTIF(CLIENTES[CLIENTE],"&lt;"&amp;CLIENTES[CLIENTE]),ROW(516:516)-1),COUNTIF(CLIENTES[CLIENTE],"&lt;"&amp;CLIENTES[CLIENTE]),0)),"")</f>
        <v/>
      </c>
    </row>
    <row r="517" spans="5:5" x14ac:dyDescent="0.2">
      <c r="E517" s="1" t="str">
        <f t="array" ref="E517">IFERROR(INDEX(CLIENTES[CLIENTE],MATCH(SMALL(COUNTIF(CLIENTES[CLIENTE],"&lt;"&amp;CLIENTES[CLIENTE]),ROW(517:517)-1),COUNTIF(CLIENTES[CLIENTE],"&lt;"&amp;CLIENTES[CLIENTE]),0)),"")</f>
        <v/>
      </c>
    </row>
    <row r="518" spans="5:5" x14ac:dyDescent="0.2">
      <c r="E518" s="1" t="str">
        <f t="array" ref="E518">IFERROR(INDEX(CLIENTES[CLIENTE],MATCH(SMALL(COUNTIF(CLIENTES[CLIENTE],"&lt;"&amp;CLIENTES[CLIENTE]),ROW(518:518)-1),COUNTIF(CLIENTES[CLIENTE],"&lt;"&amp;CLIENTES[CLIENTE]),0)),"")</f>
        <v/>
      </c>
    </row>
    <row r="519" spans="5:5" x14ac:dyDescent="0.2">
      <c r="E519" s="1" t="str">
        <f t="array" ref="E519">IFERROR(INDEX(CLIENTES[CLIENTE],MATCH(SMALL(COUNTIF(CLIENTES[CLIENTE],"&lt;"&amp;CLIENTES[CLIENTE]),ROW(519:519)-1),COUNTIF(CLIENTES[CLIENTE],"&lt;"&amp;CLIENTES[CLIENTE]),0)),"")</f>
        <v/>
      </c>
    </row>
    <row r="520" spans="5:5" x14ac:dyDescent="0.2">
      <c r="E520" s="1" t="str">
        <f t="array" ref="E520">IFERROR(INDEX(CLIENTES[CLIENTE],MATCH(SMALL(COUNTIF(CLIENTES[CLIENTE],"&lt;"&amp;CLIENTES[CLIENTE]),ROW(520:520)-1),COUNTIF(CLIENTES[CLIENTE],"&lt;"&amp;CLIENTES[CLIENTE]),0)),"")</f>
        <v/>
      </c>
    </row>
    <row r="521" spans="5:5" x14ac:dyDescent="0.2">
      <c r="E521" s="1" t="str">
        <f t="array" ref="E521">IFERROR(INDEX(CLIENTES[CLIENTE],MATCH(SMALL(COUNTIF(CLIENTES[CLIENTE],"&lt;"&amp;CLIENTES[CLIENTE]),ROW(521:521)-1),COUNTIF(CLIENTES[CLIENTE],"&lt;"&amp;CLIENTES[CLIENTE]),0)),"")</f>
        <v/>
      </c>
    </row>
    <row r="522" spans="5:5" x14ac:dyDescent="0.2">
      <c r="E522" s="1" t="str">
        <f t="array" ref="E522">IFERROR(INDEX(CLIENTES[CLIENTE],MATCH(SMALL(COUNTIF(CLIENTES[CLIENTE],"&lt;"&amp;CLIENTES[CLIENTE]),ROW(522:522)-1),COUNTIF(CLIENTES[CLIENTE],"&lt;"&amp;CLIENTES[CLIENTE]),0)),"")</f>
        <v/>
      </c>
    </row>
    <row r="523" spans="5:5" x14ac:dyDescent="0.2">
      <c r="E523" s="1" t="str">
        <f t="array" ref="E523">IFERROR(INDEX(CLIENTES[CLIENTE],MATCH(SMALL(COUNTIF(CLIENTES[CLIENTE],"&lt;"&amp;CLIENTES[CLIENTE]),ROW(523:523)-1),COUNTIF(CLIENTES[CLIENTE],"&lt;"&amp;CLIENTES[CLIENTE]),0)),"")</f>
        <v/>
      </c>
    </row>
    <row r="524" spans="5:5" x14ac:dyDescent="0.2">
      <c r="E524" s="1" t="str">
        <f t="array" ref="E524">IFERROR(INDEX(CLIENTES[CLIENTE],MATCH(SMALL(COUNTIF(CLIENTES[CLIENTE],"&lt;"&amp;CLIENTES[CLIENTE]),ROW(524:524)-1),COUNTIF(CLIENTES[CLIENTE],"&lt;"&amp;CLIENTES[CLIENTE]),0)),"")</f>
        <v/>
      </c>
    </row>
    <row r="525" spans="5:5" x14ac:dyDescent="0.2">
      <c r="E525" s="1" t="str">
        <f t="array" ref="E525">IFERROR(INDEX(CLIENTES[CLIENTE],MATCH(SMALL(COUNTIF(CLIENTES[CLIENTE],"&lt;"&amp;CLIENTES[CLIENTE]),ROW(525:525)-1),COUNTIF(CLIENTES[CLIENTE],"&lt;"&amp;CLIENTES[CLIENTE]),0)),"")</f>
        <v/>
      </c>
    </row>
    <row r="526" spans="5:5" x14ac:dyDescent="0.2">
      <c r="E526" s="1" t="str">
        <f t="array" ref="E526">IFERROR(INDEX(CLIENTES[CLIENTE],MATCH(SMALL(COUNTIF(CLIENTES[CLIENTE],"&lt;"&amp;CLIENTES[CLIENTE]),ROW(526:526)-1),COUNTIF(CLIENTES[CLIENTE],"&lt;"&amp;CLIENTES[CLIENTE]),0)),"")</f>
        <v/>
      </c>
    </row>
    <row r="527" spans="5:5" x14ac:dyDescent="0.2">
      <c r="E527" s="1" t="str">
        <f t="array" ref="E527">IFERROR(INDEX(CLIENTES[CLIENTE],MATCH(SMALL(COUNTIF(CLIENTES[CLIENTE],"&lt;"&amp;CLIENTES[CLIENTE]),ROW(527:527)-1),COUNTIF(CLIENTES[CLIENTE],"&lt;"&amp;CLIENTES[CLIENTE]),0)),"")</f>
        <v/>
      </c>
    </row>
    <row r="528" spans="5:5" x14ac:dyDescent="0.2">
      <c r="E528" s="1" t="str">
        <f t="array" ref="E528">IFERROR(INDEX(CLIENTES[CLIENTE],MATCH(SMALL(COUNTIF(CLIENTES[CLIENTE],"&lt;"&amp;CLIENTES[CLIENTE]),ROW(528:528)-1),COUNTIF(CLIENTES[CLIENTE],"&lt;"&amp;CLIENTES[CLIENTE]),0)),"")</f>
        <v/>
      </c>
    </row>
    <row r="529" spans="5:5" x14ac:dyDescent="0.2">
      <c r="E529" s="1" t="str">
        <f t="array" ref="E529">IFERROR(INDEX(CLIENTES[CLIENTE],MATCH(SMALL(COUNTIF(CLIENTES[CLIENTE],"&lt;"&amp;CLIENTES[CLIENTE]),ROW(529:529)-1),COUNTIF(CLIENTES[CLIENTE],"&lt;"&amp;CLIENTES[CLIENTE]),0)),"")</f>
        <v/>
      </c>
    </row>
    <row r="530" spans="5:5" x14ac:dyDescent="0.2">
      <c r="E530" s="1" t="str">
        <f t="array" ref="E530">IFERROR(INDEX(CLIENTES[CLIENTE],MATCH(SMALL(COUNTIF(CLIENTES[CLIENTE],"&lt;"&amp;CLIENTES[CLIENTE]),ROW(530:530)-1),COUNTIF(CLIENTES[CLIENTE],"&lt;"&amp;CLIENTES[CLIENTE]),0)),"")</f>
        <v/>
      </c>
    </row>
    <row r="531" spans="5:5" x14ac:dyDescent="0.2">
      <c r="E531" s="1" t="str">
        <f t="array" ref="E531">IFERROR(INDEX(CLIENTES[CLIENTE],MATCH(SMALL(COUNTIF(CLIENTES[CLIENTE],"&lt;"&amp;CLIENTES[CLIENTE]),ROW(531:531)-1),COUNTIF(CLIENTES[CLIENTE],"&lt;"&amp;CLIENTES[CLIENTE]),0)),"")</f>
        <v/>
      </c>
    </row>
    <row r="532" spans="5:5" x14ac:dyDescent="0.2">
      <c r="E532" s="1" t="str">
        <f t="array" ref="E532">IFERROR(INDEX(CLIENTES[CLIENTE],MATCH(SMALL(COUNTIF(CLIENTES[CLIENTE],"&lt;"&amp;CLIENTES[CLIENTE]),ROW(532:532)-1),COUNTIF(CLIENTES[CLIENTE],"&lt;"&amp;CLIENTES[CLIENTE]),0)),"")</f>
        <v/>
      </c>
    </row>
    <row r="533" spans="5:5" x14ac:dyDescent="0.2">
      <c r="E533" s="1" t="str">
        <f t="array" ref="E533">IFERROR(INDEX(CLIENTES[CLIENTE],MATCH(SMALL(COUNTIF(CLIENTES[CLIENTE],"&lt;"&amp;CLIENTES[CLIENTE]),ROW(533:533)-1),COUNTIF(CLIENTES[CLIENTE],"&lt;"&amp;CLIENTES[CLIENTE]),0)),"")</f>
        <v/>
      </c>
    </row>
    <row r="534" spans="5:5" x14ac:dyDescent="0.2">
      <c r="E534" s="1" t="str">
        <f t="array" ref="E534">IFERROR(INDEX(CLIENTES[CLIENTE],MATCH(SMALL(COUNTIF(CLIENTES[CLIENTE],"&lt;"&amp;CLIENTES[CLIENTE]),ROW(534:534)-1),COUNTIF(CLIENTES[CLIENTE],"&lt;"&amp;CLIENTES[CLIENTE]),0)),"")</f>
        <v/>
      </c>
    </row>
    <row r="535" spans="5:5" x14ac:dyDescent="0.2">
      <c r="E535" s="1" t="str">
        <f t="array" ref="E535">IFERROR(INDEX(CLIENTES[CLIENTE],MATCH(SMALL(COUNTIF(CLIENTES[CLIENTE],"&lt;"&amp;CLIENTES[CLIENTE]),ROW(535:535)-1),COUNTIF(CLIENTES[CLIENTE],"&lt;"&amp;CLIENTES[CLIENTE]),0)),"")</f>
        <v/>
      </c>
    </row>
    <row r="536" spans="5:5" x14ac:dyDescent="0.2">
      <c r="E536" s="1" t="str">
        <f t="array" ref="E536">IFERROR(INDEX(CLIENTES[CLIENTE],MATCH(SMALL(COUNTIF(CLIENTES[CLIENTE],"&lt;"&amp;CLIENTES[CLIENTE]),ROW(536:536)-1),COUNTIF(CLIENTES[CLIENTE],"&lt;"&amp;CLIENTES[CLIENTE]),0)),"")</f>
        <v/>
      </c>
    </row>
    <row r="537" spans="5:5" x14ac:dyDescent="0.2">
      <c r="E537" s="1" t="str">
        <f t="array" ref="E537">IFERROR(INDEX(CLIENTES[CLIENTE],MATCH(SMALL(COUNTIF(CLIENTES[CLIENTE],"&lt;"&amp;CLIENTES[CLIENTE]),ROW(537:537)-1),COUNTIF(CLIENTES[CLIENTE],"&lt;"&amp;CLIENTES[CLIENTE]),0)),"")</f>
        <v/>
      </c>
    </row>
    <row r="538" spans="5:5" x14ac:dyDescent="0.2">
      <c r="E538" s="1" t="str">
        <f t="array" ref="E538">IFERROR(INDEX(CLIENTES[CLIENTE],MATCH(SMALL(COUNTIF(CLIENTES[CLIENTE],"&lt;"&amp;CLIENTES[CLIENTE]),ROW(538:538)-1),COUNTIF(CLIENTES[CLIENTE],"&lt;"&amp;CLIENTES[CLIENTE]),0)),"")</f>
        <v/>
      </c>
    </row>
    <row r="539" spans="5:5" x14ac:dyDescent="0.2">
      <c r="E539" s="1" t="str">
        <f t="array" ref="E539">IFERROR(INDEX(CLIENTES[CLIENTE],MATCH(SMALL(COUNTIF(CLIENTES[CLIENTE],"&lt;"&amp;CLIENTES[CLIENTE]),ROW(539:539)-1),COUNTIF(CLIENTES[CLIENTE],"&lt;"&amp;CLIENTES[CLIENTE]),0)),"")</f>
        <v/>
      </c>
    </row>
    <row r="540" spans="5:5" x14ac:dyDescent="0.2">
      <c r="E540" s="1" t="str">
        <f t="array" ref="E540">IFERROR(INDEX(CLIENTES[CLIENTE],MATCH(SMALL(COUNTIF(CLIENTES[CLIENTE],"&lt;"&amp;CLIENTES[CLIENTE]),ROW(540:540)-1),COUNTIF(CLIENTES[CLIENTE],"&lt;"&amp;CLIENTES[CLIENTE]),0)),"")</f>
        <v/>
      </c>
    </row>
    <row r="541" spans="5:5" x14ac:dyDescent="0.2">
      <c r="E541" s="1" t="str">
        <f t="array" ref="E541">IFERROR(INDEX(CLIENTES[CLIENTE],MATCH(SMALL(COUNTIF(CLIENTES[CLIENTE],"&lt;"&amp;CLIENTES[CLIENTE]),ROW(541:541)-1),COUNTIF(CLIENTES[CLIENTE],"&lt;"&amp;CLIENTES[CLIENTE]),0)),"")</f>
        <v/>
      </c>
    </row>
    <row r="542" spans="5:5" x14ac:dyDescent="0.2">
      <c r="E542" s="1" t="str">
        <f t="array" ref="E542">IFERROR(INDEX(CLIENTES[CLIENTE],MATCH(SMALL(COUNTIF(CLIENTES[CLIENTE],"&lt;"&amp;CLIENTES[CLIENTE]),ROW(542:542)-1),COUNTIF(CLIENTES[CLIENTE],"&lt;"&amp;CLIENTES[CLIENTE]),0)),"")</f>
        <v/>
      </c>
    </row>
    <row r="543" spans="5:5" x14ac:dyDescent="0.2">
      <c r="E543" s="1" t="str">
        <f t="array" ref="E543">IFERROR(INDEX(CLIENTES[CLIENTE],MATCH(SMALL(COUNTIF(CLIENTES[CLIENTE],"&lt;"&amp;CLIENTES[CLIENTE]),ROW(543:543)-1),COUNTIF(CLIENTES[CLIENTE],"&lt;"&amp;CLIENTES[CLIENTE]),0)),"")</f>
        <v/>
      </c>
    </row>
    <row r="544" spans="5:5" x14ac:dyDescent="0.2">
      <c r="E544" s="1" t="str">
        <f t="array" ref="E544">IFERROR(INDEX(CLIENTES[CLIENTE],MATCH(SMALL(COUNTIF(CLIENTES[CLIENTE],"&lt;"&amp;CLIENTES[CLIENTE]),ROW(544:544)-1),COUNTIF(CLIENTES[CLIENTE],"&lt;"&amp;CLIENTES[CLIENTE]),0)),"")</f>
        <v/>
      </c>
    </row>
    <row r="545" spans="5:5" x14ac:dyDescent="0.2">
      <c r="E545" s="1" t="str">
        <f t="array" ref="E545">IFERROR(INDEX(CLIENTES[CLIENTE],MATCH(SMALL(COUNTIF(CLIENTES[CLIENTE],"&lt;"&amp;CLIENTES[CLIENTE]),ROW(545:545)-1),COUNTIF(CLIENTES[CLIENTE],"&lt;"&amp;CLIENTES[CLIENTE]),0)),"")</f>
        <v/>
      </c>
    </row>
    <row r="546" spans="5:5" x14ac:dyDescent="0.2">
      <c r="E546" s="1" t="str">
        <f t="array" ref="E546">IFERROR(INDEX(CLIENTES[CLIENTE],MATCH(SMALL(COUNTIF(CLIENTES[CLIENTE],"&lt;"&amp;CLIENTES[CLIENTE]),ROW(546:546)-1),COUNTIF(CLIENTES[CLIENTE],"&lt;"&amp;CLIENTES[CLIENTE]),0)),"")</f>
        <v/>
      </c>
    </row>
    <row r="547" spans="5:5" x14ac:dyDescent="0.2">
      <c r="E547" s="1" t="str">
        <f t="array" ref="E547">IFERROR(INDEX(CLIENTES[CLIENTE],MATCH(SMALL(COUNTIF(CLIENTES[CLIENTE],"&lt;"&amp;CLIENTES[CLIENTE]),ROW(547:547)-1),COUNTIF(CLIENTES[CLIENTE],"&lt;"&amp;CLIENTES[CLIENTE]),0)),"")</f>
        <v/>
      </c>
    </row>
    <row r="548" spans="5:5" x14ac:dyDescent="0.2">
      <c r="E548" s="1" t="str">
        <f t="array" ref="E548">IFERROR(INDEX(CLIENTES[CLIENTE],MATCH(SMALL(COUNTIF(CLIENTES[CLIENTE],"&lt;"&amp;CLIENTES[CLIENTE]),ROW(548:548)-1),COUNTIF(CLIENTES[CLIENTE],"&lt;"&amp;CLIENTES[CLIENTE]),0)),"")</f>
        <v/>
      </c>
    </row>
    <row r="549" spans="5:5" x14ac:dyDescent="0.2">
      <c r="E549" s="1" t="str">
        <f t="array" ref="E549">IFERROR(INDEX(CLIENTES[CLIENTE],MATCH(SMALL(COUNTIF(CLIENTES[CLIENTE],"&lt;"&amp;CLIENTES[CLIENTE]),ROW(549:549)-1),COUNTIF(CLIENTES[CLIENTE],"&lt;"&amp;CLIENTES[CLIENTE]),0)),"")</f>
        <v/>
      </c>
    </row>
    <row r="550" spans="5:5" x14ac:dyDescent="0.2">
      <c r="E550" s="1" t="str">
        <f t="array" ref="E550">IFERROR(INDEX(CLIENTES[CLIENTE],MATCH(SMALL(COUNTIF(CLIENTES[CLIENTE],"&lt;"&amp;CLIENTES[CLIENTE]),ROW(550:550)-1),COUNTIF(CLIENTES[CLIENTE],"&lt;"&amp;CLIENTES[CLIENTE]),0)),"")</f>
        <v/>
      </c>
    </row>
    <row r="551" spans="5:5" x14ac:dyDescent="0.2">
      <c r="E551" s="1" t="str">
        <f t="array" ref="E551">IFERROR(INDEX(CLIENTES[CLIENTE],MATCH(SMALL(COUNTIF(CLIENTES[CLIENTE],"&lt;"&amp;CLIENTES[CLIENTE]),ROW(551:551)-1),COUNTIF(CLIENTES[CLIENTE],"&lt;"&amp;CLIENTES[CLIENTE]),0)),"")</f>
        <v/>
      </c>
    </row>
    <row r="552" spans="5:5" x14ac:dyDescent="0.2">
      <c r="E552" s="1" t="str">
        <f t="array" ref="E552">IFERROR(INDEX(CLIENTES[CLIENTE],MATCH(SMALL(COUNTIF(CLIENTES[CLIENTE],"&lt;"&amp;CLIENTES[CLIENTE]),ROW(552:552)-1),COUNTIF(CLIENTES[CLIENTE],"&lt;"&amp;CLIENTES[CLIENTE]),0)),"")</f>
        <v/>
      </c>
    </row>
    <row r="553" spans="5:5" x14ac:dyDescent="0.2">
      <c r="E553" s="1" t="str">
        <f t="array" ref="E553">IFERROR(INDEX(CLIENTES[CLIENTE],MATCH(SMALL(COUNTIF(CLIENTES[CLIENTE],"&lt;"&amp;CLIENTES[CLIENTE]),ROW(553:553)-1),COUNTIF(CLIENTES[CLIENTE],"&lt;"&amp;CLIENTES[CLIENTE]),0)),"")</f>
        <v/>
      </c>
    </row>
    <row r="554" spans="5:5" x14ac:dyDescent="0.2">
      <c r="E554" s="1" t="str">
        <f t="array" ref="E554">IFERROR(INDEX(CLIENTES[CLIENTE],MATCH(SMALL(COUNTIF(CLIENTES[CLIENTE],"&lt;"&amp;CLIENTES[CLIENTE]),ROW(554:554)-1),COUNTIF(CLIENTES[CLIENTE],"&lt;"&amp;CLIENTES[CLIENTE]),0)),"")</f>
        <v/>
      </c>
    </row>
    <row r="555" spans="5:5" x14ac:dyDescent="0.2">
      <c r="E555" s="1" t="str">
        <f t="array" ref="E555">IFERROR(INDEX(CLIENTES[CLIENTE],MATCH(SMALL(COUNTIF(CLIENTES[CLIENTE],"&lt;"&amp;CLIENTES[CLIENTE]),ROW(555:555)-1),COUNTIF(CLIENTES[CLIENTE],"&lt;"&amp;CLIENTES[CLIENTE]),0)),"")</f>
        <v/>
      </c>
    </row>
    <row r="556" spans="5:5" x14ac:dyDescent="0.2">
      <c r="E556" s="1" t="str">
        <f t="array" ref="E556">IFERROR(INDEX(CLIENTES[CLIENTE],MATCH(SMALL(COUNTIF(CLIENTES[CLIENTE],"&lt;"&amp;CLIENTES[CLIENTE]),ROW(556:556)-1),COUNTIF(CLIENTES[CLIENTE],"&lt;"&amp;CLIENTES[CLIENTE]),0)),"")</f>
        <v/>
      </c>
    </row>
    <row r="557" spans="5:5" x14ac:dyDescent="0.2">
      <c r="E557" s="1" t="str">
        <f t="array" ref="E557">IFERROR(INDEX(CLIENTES[CLIENTE],MATCH(SMALL(COUNTIF(CLIENTES[CLIENTE],"&lt;"&amp;CLIENTES[CLIENTE]),ROW(557:557)-1),COUNTIF(CLIENTES[CLIENTE],"&lt;"&amp;CLIENTES[CLIENTE]),0)),"")</f>
        <v/>
      </c>
    </row>
    <row r="558" spans="5:5" x14ac:dyDescent="0.2">
      <c r="E558" s="1" t="str">
        <f t="array" ref="E558">IFERROR(INDEX(CLIENTES[CLIENTE],MATCH(SMALL(COUNTIF(CLIENTES[CLIENTE],"&lt;"&amp;CLIENTES[CLIENTE]),ROW(558:558)-1),COUNTIF(CLIENTES[CLIENTE],"&lt;"&amp;CLIENTES[CLIENTE]),0)),"")</f>
        <v/>
      </c>
    </row>
    <row r="559" spans="5:5" x14ac:dyDescent="0.2">
      <c r="E559" s="1" t="str">
        <f t="array" ref="E559">IFERROR(INDEX(CLIENTES[CLIENTE],MATCH(SMALL(COUNTIF(CLIENTES[CLIENTE],"&lt;"&amp;CLIENTES[CLIENTE]),ROW(559:559)-1),COUNTIF(CLIENTES[CLIENTE],"&lt;"&amp;CLIENTES[CLIENTE]),0)),"")</f>
        <v/>
      </c>
    </row>
    <row r="560" spans="5:5" x14ac:dyDescent="0.2">
      <c r="E560" s="1" t="str">
        <f t="array" ref="E560">IFERROR(INDEX(CLIENTES[CLIENTE],MATCH(SMALL(COUNTIF(CLIENTES[CLIENTE],"&lt;"&amp;CLIENTES[CLIENTE]),ROW(560:560)-1),COUNTIF(CLIENTES[CLIENTE],"&lt;"&amp;CLIENTES[CLIENTE]),0)),"")</f>
        <v/>
      </c>
    </row>
    <row r="561" spans="5:5" x14ac:dyDescent="0.2">
      <c r="E561" s="1" t="str">
        <f t="array" ref="E561">IFERROR(INDEX(CLIENTES[CLIENTE],MATCH(SMALL(COUNTIF(CLIENTES[CLIENTE],"&lt;"&amp;CLIENTES[CLIENTE]),ROW(561:561)-1),COUNTIF(CLIENTES[CLIENTE],"&lt;"&amp;CLIENTES[CLIENTE]),0)),"")</f>
        <v/>
      </c>
    </row>
    <row r="562" spans="5:5" x14ac:dyDescent="0.2">
      <c r="E562" s="1" t="str">
        <f t="array" ref="E562">IFERROR(INDEX(CLIENTES[CLIENTE],MATCH(SMALL(COUNTIF(CLIENTES[CLIENTE],"&lt;"&amp;CLIENTES[CLIENTE]),ROW(562:562)-1),COUNTIF(CLIENTES[CLIENTE],"&lt;"&amp;CLIENTES[CLIENTE]),0)),"")</f>
        <v/>
      </c>
    </row>
    <row r="563" spans="5:5" x14ac:dyDescent="0.2">
      <c r="E563" s="1" t="str">
        <f t="array" ref="E563">IFERROR(INDEX(CLIENTES[CLIENTE],MATCH(SMALL(COUNTIF(CLIENTES[CLIENTE],"&lt;"&amp;CLIENTES[CLIENTE]),ROW(563:563)-1),COUNTIF(CLIENTES[CLIENTE],"&lt;"&amp;CLIENTES[CLIENTE]),0)),"")</f>
        <v/>
      </c>
    </row>
    <row r="564" spans="5:5" x14ac:dyDescent="0.2">
      <c r="E564" s="1" t="str">
        <f t="array" ref="E564">IFERROR(INDEX(CLIENTES[CLIENTE],MATCH(SMALL(COUNTIF(CLIENTES[CLIENTE],"&lt;"&amp;CLIENTES[CLIENTE]),ROW(564:564)-1),COUNTIF(CLIENTES[CLIENTE],"&lt;"&amp;CLIENTES[CLIENTE]),0)),"")</f>
        <v/>
      </c>
    </row>
    <row r="565" spans="5:5" x14ac:dyDescent="0.2">
      <c r="E565" s="1" t="str">
        <f t="array" ref="E565">IFERROR(INDEX(CLIENTES[CLIENTE],MATCH(SMALL(COUNTIF(CLIENTES[CLIENTE],"&lt;"&amp;CLIENTES[CLIENTE]),ROW(565:565)-1),COUNTIF(CLIENTES[CLIENTE],"&lt;"&amp;CLIENTES[CLIENTE]),0)),"")</f>
        <v/>
      </c>
    </row>
    <row r="566" spans="5:5" x14ac:dyDescent="0.2">
      <c r="E566" s="1" t="str">
        <f t="array" ref="E566">IFERROR(INDEX(CLIENTES[CLIENTE],MATCH(SMALL(COUNTIF(CLIENTES[CLIENTE],"&lt;"&amp;CLIENTES[CLIENTE]),ROW(566:566)-1),COUNTIF(CLIENTES[CLIENTE],"&lt;"&amp;CLIENTES[CLIENTE]),0)),"")</f>
        <v/>
      </c>
    </row>
    <row r="567" spans="5:5" x14ac:dyDescent="0.2">
      <c r="E567" s="1" t="str">
        <f t="array" ref="E567">IFERROR(INDEX(CLIENTES[CLIENTE],MATCH(SMALL(COUNTIF(CLIENTES[CLIENTE],"&lt;"&amp;CLIENTES[CLIENTE]),ROW(567:567)-1),COUNTIF(CLIENTES[CLIENTE],"&lt;"&amp;CLIENTES[CLIENTE]),0)),"")</f>
        <v/>
      </c>
    </row>
    <row r="568" spans="5:5" x14ac:dyDescent="0.2">
      <c r="E568" s="1" t="str">
        <f t="array" ref="E568">IFERROR(INDEX(CLIENTES[CLIENTE],MATCH(SMALL(COUNTIF(CLIENTES[CLIENTE],"&lt;"&amp;CLIENTES[CLIENTE]),ROW(568:568)-1),COUNTIF(CLIENTES[CLIENTE],"&lt;"&amp;CLIENTES[CLIENTE]),0)),"")</f>
        <v/>
      </c>
    </row>
    <row r="569" spans="5:5" x14ac:dyDescent="0.2">
      <c r="E569" s="1" t="str">
        <f t="array" ref="E569">IFERROR(INDEX(CLIENTES[CLIENTE],MATCH(SMALL(COUNTIF(CLIENTES[CLIENTE],"&lt;"&amp;CLIENTES[CLIENTE]),ROW(569:569)-1),COUNTIF(CLIENTES[CLIENTE],"&lt;"&amp;CLIENTES[CLIENTE]),0)),"")</f>
        <v/>
      </c>
    </row>
    <row r="570" spans="5:5" x14ac:dyDescent="0.2">
      <c r="E570" s="1" t="str">
        <f t="array" ref="E570">IFERROR(INDEX(CLIENTES[CLIENTE],MATCH(SMALL(COUNTIF(CLIENTES[CLIENTE],"&lt;"&amp;CLIENTES[CLIENTE]),ROW(570:570)-1),COUNTIF(CLIENTES[CLIENTE],"&lt;"&amp;CLIENTES[CLIENTE]),0)),"")</f>
        <v/>
      </c>
    </row>
    <row r="571" spans="5:5" x14ac:dyDescent="0.2">
      <c r="E571" s="1" t="str">
        <f t="array" ref="E571">IFERROR(INDEX(CLIENTES[CLIENTE],MATCH(SMALL(COUNTIF(CLIENTES[CLIENTE],"&lt;"&amp;CLIENTES[CLIENTE]),ROW(571:571)-1),COUNTIF(CLIENTES[CLIENTE],"&lt;"&amp;CLIENTES[CLIENTE]),0)),"")</f>
        <v/>
      </c>
    </row>
    <row r="572" spans="5:5" x14ac:dyDescent="0.2">
      <c r="E572" s="1" t="str">
        <f t="array" ref="E572">IFERROR(INDEX(CLIENTES[CLIENTE],MATCH(SMALL(COUNTIF(CLIENTES[CLIENTE],"&lt;"&amp;CLIENTES[CLIENTE]),ROW(572:572)-1),COUNTIF(CLIENTES[CLIENTE],"&lt;"&amp;CLIENTES[CLIENTE]),0)),"")</f>
        <v/>
      </c>
    </row>
    <row r="573" spans="5:5" x14ac:dyDescent="0.2">
      <c r="E573" s="1" t="str">
        <f t="array" ref="E573">IFERROR(INDEX(CLIENTES[CLIENTE],MATCH(SMALL(COUNTIF(CLIENTES[CLIENTE],"&lt;"&amp;CLIENTES[CLIENTE]),ROW(573:573)-1),COUNTIF(CLIENTES[CLIENTE],"&lt;"&amp;CLIENTES[CLIENTE]),0)),"")</f>
        <v/>
      </c>
    </row>
    <row r="574" spans="5:5" x14ac:dyDescent="0.2">
      <c r="E574" s="1" t="str">
        <f t="array" ref="E574">IFERROR(INDEX(CLIENTES[CLIENTE],MATCH(SMALL(COUNTIF(CLIENTES[CLIENTE],"&lt;"&amp;CLIENTES[CLIENTE]),ROW(574:574)-1),COUNTIF(CLIENTES[CLIENTE],"&lt;"&amp;CLIENTES[CLIENTE]),0)),"")</f>
        <v/>
      </c>
    </row>
    <row r="575" spans="5:5" x14ac:dyDescent="0.2">
      <c r="E575" s="1" t="str">
        <f t="array" ref="E575">IFERROR(INDEX(CLIENTES[CLIENTE],MATCH(SMALL(COUNTIF(CLIENTES[CLIENTE],"&lt;"&amp;CLIENTES[CLIENTE]),ROW(575:575)-1),COUNTIF(CLIENTES[CLIENTE],"&lt;"&amp;CLIENTES[CLIENTE]),0)),"")</f>
        <v/>
      </c>
    </row>
    <row r="576" spans="5:5" x14ac:dyDescent="0.2">
      <c r="E576" s="1" t="str">
        <f t="array" ref="E576">IFERROR(INDEX(CLIENTES[CLIENTE],MATCH(SMALL(COUNTIF(CLIENTES[CLIENTE],"&lt;"&amp;CLIENTES[CLIENTE]),ROW(576:576)-1),COUNTIF(CLIENTES[CLIENTE],"&lt;"&amp;CLIENTES[CLIENTE]),0)),"")</f>
        <v/>
      </c>
    </row>
    <row r="577" spans="5:5" x14ac:dyDescent="0.2">
      <c r="E577" s="1" t="str">
        <f t="array" ref="E577">IFERROR(INDEX(CLIENTES[CLIENTE],MATCH(SMALL(COUNTIF(CLIENTES[CLIENTE],"&lt;"&amp;CLIENTES[CLIENTE]),ROW(577:577)-1),COUNTIF(CLIENTES[CLIENTE],"&lt;"&amp;CLIENTES[CLIENTE]),0)),"")</f>
        <v/>
      </c>
    </row>
    <row r="578" spans="5:5" x14ac:dyDescent="0.2">
      <c r="E578" s="1" t="str">
        <f t="array" ref="E578">IFERROR(INDEX(CLIENTES[CLIENTE],MATCH(SMALL(COUNTIF(CLIENTES[CLIENTE],"&lt;"&amp;CLIENTES[CLIENTE]),ROW(578:578)-1),COUNTIF(CLIENTES[CLIENTE],"&lt;"&amp;CLIENTES[CLIENTE]),0)),"")</f>
        <v/>
      </c>
    </row>
    <row r="579" spans="5:5" x14ac:dyDescent="0.2">
      <c r="E579" s="1" t="str">
        <f t="array" ref="E579">IFERROR(INDEX(CLIENTES[CLIENTE],MATCH(SMALL(COUNTIF(CLIENTES[CLIENTE],"&lt;"&amp;CLIENTES[CLIENTE]),ROW(579:579)-1),COUNTIF(CLIENTES[CLIENTE],"&lt;"&amp;CLIENTES[CLIENTE]),0)),"")</f>
        <v/>
      </c>
    </row>
    <row r="580" spans="5:5" x14ac:dyDescent="0.2">
      <c r="E580" s="1" t="str">
        <f t="array" ref="E580">IFERROR(INDEX(CLIENTES[CLIENTE],MATCH(SMALL(COUNTIF(CLIENTES[CLIENTE],"&lt;"&amp;CLIENTES[CLIENTE]),ROW(580:580)-1),COUNTIF(CLIENTES[CLIENTE],"&lt;"&amp;CLIENTES[CLIENTE]),0)),"")</f>
        <v/>
      </c>
    </row>
    <row r="581" spans="5:5" x14ac:dyDescent="0.2">
      <c r="E581" s="1" t="str">
        <f t="array" ref="E581">IFERROR(INDEX(CLIENTES[CLIENTE],MATCH(SMALL(COUNTIF(CLIENTES[CLIENTE],"&lt;"&amp;CLIENTES[CLIENTE]),ROW(581:581)-1),COUNTIF(CLIENTES[CLIENTE],"&lt;"&amp;CLIENTES[CLIENTE]),0)),"")</f>
        <v/>
      </c>
    </row>
    <row r="582" spans="5:5" x14ac:dyDescent="0.2">
      <c r="E582" s="1" t="str">
        <f t="array" ref="E582">IFERROR(INDEX(CLIENTES[CLIENTE],MATCH(SMALL(COUNTIF(CLIENTES[CLIENTE],"&lt;"&amp;CLIENTES[CLIENTE]),ROW(582:582)-1),COUNTIF(CLIENTES[CLIENTE],"&lt;"&amp;CLIENTES[CLIENTE]),0)),"")</f>
        <v/>
      </c>
    </row>
    <row r="583" spans="5:5" x14ac:dyDescent="0.2">
      <c r="E583" s="1" t="str">
        <f t="array" ref="E583">IFERROR(INDEX(CLIENTES[CLIENTE],MATCH(SMALL(COUNTIF(CLIENTES[CLIENTE],"&lt;"&amp;CLIENTES[CLIENTE]),ROW(583:583)-1),COUNTIF(CLIENTES[CLIENTE],"&lt;"&amp;CLIENTES[CLIENTE]),0)),"")</f>
        <v/>
      </c>
    </row>
    <row r="584" spans="5:5" x14ac:dyDescent="0.2">
      <c r="E584" s="1" t="str">
        <f t="array" ref="E584">IFERROR(INDEX(CLIENTES[CLIENTE],MATCH(SMALL(COUNTIF(CLIENTES[CLIENTE],"&lt;"&amp;CLIENTES[CLIENTE]),ROW(584:584)-1),COUNTIF(CLIENTES[CLIENTE],"&lt;"&amp;CLIENTES[CLIENTE]),0)),"")</f>
        <v/>
      </c>
    </row>
    <row r="585" spans="5:5" x14ac:dyDescent="0.2">
      <c r="E585" s="1" t="str">
        <f t="array" ref="E585">IFERROR(INDEX(CLIENTES[CLIENTE],MATCH(SMALL(COUNTIF(CLIENTES[CLIENTE],"&lt;"&amp;CLIENTES[CLIENTE]),ROW(585:585)-1),COUNTIF(CLIENTES[CLIENTE],"&lt;"&amp;CLIENTES[CLIENTE]),0)),"")</f>
        <v/>
      </c>
    </row>
    <row r="586" spans="5:5" x14ac:dyDescent="0.2">
      <c r="E586" s="1" t="str">
        <f t="array" ref="E586">IFERROR(INDEX(CLIENTES[CLIENTE],MATCH(SMALL(COUNTIF(CLIENTES[CLIENTE],"&lt;"&amp;CLIENTES[CLIENTE]),ROW(586:586)-1),COUNTIF(CLIENTES[CLIENTE],"&lt;"&amp;CLIENTES[CLIENTE]),0)),"")</f>
        <v/>
      </c>
    </row>
    <row r="587" spans="5:5" x14ac:dyDescent="0.2">
      <c r="E587" s="1" t="str">
        <f t="array" ref="E587">IFERROR(INDEX(CLIENTES[CLIENTE],MATCH(SMALL(COUNTIF(CLIENTES[CLIENTE],"&lt;"&amp;CLIENTES[CLIENTE]),ROW(587:587)-1),COUNTIF(CLIENTES[CLIENTE],"&lt;"&amp;CLIENTES[CLIENTE]),0)),"")</f>
        <v/>
      </c>
    </row>
    <row r="588" spans="5:5" x14ac:dyDescent="0.2">
      <c r="E588" s="1" t="str">
        <f t="array" ref="E588">IFERROR(INDEX(CLIENTES[CLIENTE],MATCH(SMALL(COUNTIF(CLIENTES[CLIENTE],"&lt;"&amp;CLIENTES[CLIENTE]),ROW(588:588)-1),COUNTIF(CLIENTES[CLIENTE],"&lt;"&amp;CLIENTES[CLIENTE]),0)),"")</f>
        <v/>
      </c>
    </row>
    <row r="589" spans="5:5" x14ac:dyDescent="0.2">
      <c r="E589" s="1" t="str">
        <f t="array" ref="E589">IFERROR(INDEX(CLIENTES[CLIENTE],MATCH(SMALL(COUNTIF(CLIENTES[CLIENTE],"&lt;"&amp;CLIENTES[CLIENTE]),ROW(589:589)-1),COUNTIF(CLIENTES[CLIENTE],"&lt;"&amp;CLIENTES[CLIENTE]),0)),"")</f>
        <v/>
      </c>
    </row>
    <row r="590" spans="5:5" x14ac:dyDescent="0.2">
      <c r="E590" s="1" t="str">
        <f t="array" ref="E590">IFERROR(INDEX(CLIENTES[CLIENTE],MATCH(SMALL(COUNTIF(CLIENTES[CLIENTE],"&lt;"&amp;CLIENTES[CLIENTE]),ROW(590:590)-1),COUNTIF(CLIENTES[CLIENTE],"&lt;"&amp;CLIENTES[CLIENTE]),0)),"")</f>
        <v/>
      </c>
    </row>
    <row r="591" spans="5:5" x14ac:dyDescent="0.2">
      <c r="E591" s="1" t="str">
        <f t="array" ref="E591">IFERROR(INDEX(CLIENTES[CLIENTE],MATCH(SMALL(COUNTIF(CLIENTES[CLIENTE],"&lt;"&amp;CLIENTES[CLIENTE]),ROW(591:591)-1),COUNTIF(CLIENTES[CLIENTE],"&lt;"&amp;CLIENTES[CLIENTE]),0)),"")</f>
        <v/>
      </c>
    </row>
    <row r="592" spans="5:5" x14ac:dyDescent="0.2">
      <c r="E592" s="1" t="str">
        <f t="array" ref="E592">IFERROR(INDEX(CLIENTES[CLIENTE],MATCH(SMALL(COUNTIF(CLIENTES[CLIENTE],"&lt;"&amp;CLIENTES[CLIENTE]),ROW(592:592)-1),COUNTIF(CLIENTES[CLIENTE],"&lt;"&amp;CLIENTES[CLIENTE]),0)),"")</f>
        <v/>
      </c>
    </row>
    <row r="593" spans="5:5" x14ac:dyDescent="0.2">
      <c r="E593" s="1" t="str">
        <f t="array" ref="E593">IFERROR(INDEX(CLIENTES[CLIENTE],MATCH(SMALL(COUNTIF(CLIENTES[CLIENTE],"&lt;"&amp;CLIENTES[CLIENTE]),ROW(593:593)-1),COUNTIF(CLIENTES[CLIENTE],"&lt;"&amp;CLIENTES[CLIENTE]),0)),"")</f>
        <v/>
      </c>
    </row>
    <row r="594" spans="5:5" x14ac:dyDescent="0.2">
      <c r="E594" s="1" t="str">
        <f t="array" ref="E594">IFERROR(INDEX(CLIENTES[CLIENTE],MATCH(SMALL(COUNTIF(CLIENTES[CLIENTE],"&lt;"&amp;CLIENTES[CLIENTE]),ROW(594:594)-1),COUNTIF(CLIENTES[CLIENTE],"&lt;"&amp;CLIENTES[CLIENTE]),0)),"")</f>
        <v/>
      </c>
    </row>
    <row r="595" spans="5:5" x14ac:dyDescent="0.2">
      <c r="E595" s="1" t="str">
        <f t="array" ref="E595">IFERROR(INDEX(CLIENTES[CLIENTE],MATCH(SMALL(COUNTIF(CLIENTES[CLIENTE],"&lt;"&amp;CLIENTES[CLIENTE]),ROW(595:595)-1),COUNTIF(CLIENTES[CLIENTE],"&lt;"&amp;CLIENTES[CLIENTE]),0)),"")</f>
        <v/>
      </c>
    </row>
    <row r="596" spans="5:5" x14ac:dyDescent="0.2">
      <c r="E596" s="1" t="str">
        <f t="array" ref="E596">IFERROR(INDEX(CLIENTES[CLIENTE],MATCH(SMALL(COUNTIF(CLIENTES[CLIENTE],"&lt;"&amp;CLIENTES[CLIENTE]),ROW(596:596)-1),COUNTIF(CLIENTES[CLIENTE],"&lt;"&amp;CLIENTES[CLIENTE]),0)),"")</f>
        <v/>
      </c>
    </row>
    <row r="597" spans="5:5" x14ac:dyDescent="0.2">
      <c r="E597" s="1" t="str">
        <f t="array" ref="E597">IFERROR(INDEX(CLIENTES[CLIENTE],MATCH(SMALL(COUNTIF(CLIENTES[CLIENTE],"&lt;"&amp;CLIENTES[CLIENTE]),ROW(597:597)-1),COUNTIF(CLIENTES[CLIENTE],"&lt;"&amp;CLIENTES[CLIENTE]),0)),"")</f>
        <v/>
      </c>
    </row>
    <row r="598" spans="5:5" x14ac:dyDescent="0.2">
      <c r="E598" s="1" t="str">
        <f t="array" ref="E598">IFERROR(INDEX(CLIENTES[CLIENTE],MATCH(SMALL(COUNTIF(CLIENTES[CLIENTE],"&lt;"&amp;CLIENTES[CLIENTE]),ROW(598:598)-1),COUNTIF(CLIENTES[CLIENTE],"&lt;"&amp;CLIENTES[CLIENTE]),0)),"")</f>
        <v/>
      </c>
    </row>
    <row r="599" spans="5:5" x14ac:dyDescent="0.2">
      <c r="E599" s="1" t="str">
        <f t="array" ref="E599">IFERROR(INDEX(CLIENTES[CLIENTE],MATCH(SMALL(COUNTIF(CLIENTES[CLIENTE],"&lt;"&amp;CLIENTES[CLIENTE]),ROW(599:599)-1),COUNTIF(CLIENTES[CLIENTE],"&lt;"&amp;CLIENTES[CLIENTE]),0)),"")</f>
        <v/>
      </c>
    </row>
    <row r="600" spans="5:5" x14ac:dyDescent="0.2">
      <c r="E600" s="1" t="str">
        <f t="array" ref="E600">IFERROR(INDEX(CLIENTES[CLIENTE],MATCH(SMALL(COUNTIF(CLIENTES[CLIENTE],"&lt;"&amp;CLIENTES[CLIENTE]),ROW(600:600)-1),COUNTIF(CLIENTES[CLIENTE],"&lt;"&amp;CLIENTES[CLIENTE]),0)),"")</f>
        <v/>
      </c>
    </row>
    <row r="601" spans="5:5" x14ac:dyDescent="0.2">
      <c r="E601" s="1" t="str">
        <f t="array" ref="E601">IFERROR(INDEX(CLIENTES[CLIENTE],MATCH(SMALL(COUNTIF(CLIENTES[CLIENTE],"&lt;"&amp;CLIENTES[CLIENTE]),ROW(601:601)-1),COUNTIF(CLIENTES[CLIENTE],"&lt;"&amp;CLIENTES[CLIENTE]),0)),"")</f>
        <v/>
      </c>
    </row>
    <row r="602" spans="5:5" x14ac:dyDescent="0.2">
      <c r="E602" s="1" t="str">
        <f t="array" ref="E602">IFERROR(INDEX(CLIENTES[CLIENTE],MATCH(SMALL(COUNTIF(CLIENTES[CLIENTE],"&lt;"&amp;CLIENTES[CLIENTE]),ROW(602:602)-1),COUNTIF(CLIENTES[CLIENTE],"&lt;"&amp;CLIENTES[CLIENTE]),0)),"")</f>
        <v/>
      </c>
    </row>
    <row r="603" spans="5:5" x14ac:dyDescent="0.2">
      <c r="E603" s="1" t="str">
        <f t="array" ref="E603">IFERROR(INDEX(CLIENTES[CLIENTE],MATCH(SMALL(COUNTIF(CLIENTES[CLIENTE],"&lt;"&amp;CLIENTES[CLIENTE]),ROW(603:603)-1),COUNTIF(CLIENTES[CLIENTE],"&lt;"&amp;CLIENTES[CLIENTE]),0)),"")</f>
        <v/>
      </c>
    </row>
    <row r="604" spans="5:5" x14ac:dyDescent="0.2">
      <c r="E604" s="1" t="str">
        <f t="array" ref="E604">IFERROR(INDEX(CLIENTES[CLIENTE],MATCH(SMALL(COUNTIF(CLIENTES[CLIENTE],"&lt;"&amp;CLIENTES[CLIENTE]),ROW(604:604)-1),COUNTIF(CLIENTES[CLIENTE],"&lt;"&amp;CLIENTES[CLIENTE]),0)),"")</f>
        <v/>
      </c>
    </row>
    <row r="605" spans="5:5" x14ac:dyDescent="0.2">
      <c r="E605" s="1" t="str">
        <f t="array" ref="E605">IFERROR(INDEX(CLIENTES[CLIENTE],MATCH(SMALL(COUNTIF(CLIENTES[CLIENTE],"&lt;"&amp;CLIENTES[CLIENTE]),ROW(605:605)-1),COUNTIF(CLIENTES[CLIENTE],"&lt;"&amp;CLIENTES[CLIENTE]),0)),"")</f>
        <v/>
      </c>
    </row>
    <row r="606" spans="5:5" x14ac:dyDescent="0.2">
      <c r="E606" s="1" t="str">
        <f t="array" ref="E606">IFERROR(INDEX(CLIENTES[CLIENTE],MATCH(SMALL(COUNTIF(CLIENTES[CLIENTE],"&lt;"&amp;CLIENTES[CLIENTE]),ROW(606:606)-1),COUNTIF(CLIENTES[CLIENTE],"&lt;"&amp;CLIENTES[CLIENTE]),0)),"")</f>
        <v/>
      </c>
    </row>
    <row r="607" spans="5:5" x14ac:dyDescent="0.2">
      <c r="E607" s="1" t="str">
        <f t="array" ref="E607">IFERROR(INDEX(CLIENTES[CLIENTE],MATCH(SMALL(COUNTIF(CLIENTES[CLIENTE],"&lt;"&amp;CLIENTES[CLIENTE]),ROW(607:607)-1),COUNTIF(CLIENTES[CLIENTE],"&lt;"&amp;CLIENTES[CLIENTE]),0)),"")</f>
        <v/>
      </c>
    </row>
    <row r="608" spans="5:5" x14ac:dyDescent="0.2">
      <c r="E608" s="1" t="str">
        <f t="array" ref="E608">IFERROR(INDEX(CLIENTES[CLIENTE],MATCH(SMALL(COUNTIF(CLIENTES[CLIENTE],"&lt;"&amp;CLIENTES[CLIENTE]),ROW(608:608)-1),COUNTIF(CLIENTES[CLIENTE],"&lt;"&amp;CLIENTES[CLIENTE]),0)),"")</f>
        <v/>
      </c>
    </row>
    <row r="609" spans="5:5" x14ac:dyDescent="0.2">
      <c r="E609" s="1" t="str">
        <f t="array" ref="E609">IFERROR(INDEX(CLIENTES[CLIENTE],MATCH(SMALL(COUNTIF(CLIENTES[CLIENTE],"&lt;"&amp;CLIENTES[CLIENTE]),ROW(609:609)-1),COUNTIF(CLIENTES[CLIENTE],"&lt;"&amp;CLIENTES[CLIENTE]),0)),"")</f>
        <v/>
      </c>
    </row>
    <row r="610" spans="5:5" x14ac:dyDescent="0.2">
      <c r="E610" s="1" t="str">
        <f t="array" ref="E610">IFERROR(INDEX(CLIENTES[CLIENTE],MATCH(SMALL(COUNTIF(CLIENTES[CLIENTE],"&lt;"&amp;CLIENTES[CLIENTE]),ROW(610:610)-1),COUNTIF(CLIENTES[CLIENTE],"&lt;"&amp;CLIENTES[CLIENTE]),0)),"")</f>
        <v/>
      </c>
    </row>
    <row r="611" spans="5:5" x14ac:dyDescent="0.2">
      <c r="E611" s="1" t="str">
        <f t="array" ref="E611">IFERROR(INDEX(CLIENTES[CLIENTE],MATCH(SMALL(COUNTIF(CLIENTES[CLIENTE],"&lt;"&amp;CLIENTES[CLIENTE]),ROW(611:611)-1),COUNTIF(CLIENTES[CLIENTE],"&lt;"&amp;CLIENTES[CLIENTE]),0)),"")</f>
        <v/>
      </c>
    </row>
    <row r="612" spans="5:5" x14ac:dyDescent="0.2">
      <c r="E612" s="1" t="str">
        <f t="array" ref="E612">IFERROR(INDEX(CLIENTES[CLIENTE],MATCH(SMALL(COUNTIF(CLIENTES[CLIENTE],"&lt;"&amp;CLIENTES[CLIENTE]),ROW(612:612)-1),COUNTIF(CLIENTES[CLIENTE],"&lt;"&amp;CLIENTES[CLIENTE]),0)),"")</f>
        <v/>
      </c>
    </row>
    <row r="613" spans="5:5" x14ac:dyDescent="0.2">
      <c r="E613" s="1" t="str">
        <f t="array" ref="E613">IFERROR(INDEX(CLIENTES[CLIENTE],MATCH(SMALL(COUNTIF(CLIENTES[CLIENTE],"&lt;"&amp;CLIENTES[CLIENTE]),ROW(613:613)-1),COUNTIF(CLIENTES[CLIENTE],"&lt;"&amp;CLIENTES[CLIENTE]),0)),"")</f>
        <v/>
      </c>
    </row>
    <row r="614" spans="5:5" x14ac:dyDescent="0.2">
      <c r="E614" s="1" t="str">
        <f t="array" ref="E614">IFERROR(INDEX(CLIENTES[CLIENTE],MATCH(SMALL(COUNTIF(CLIENTES[CLIENTE],"&lt;"&amp;CLIENTES[CLIENTE]),ROW(614:614)-1),COUNTIF(CLIENTES[CLIENTE],"&lt;"&amp;CLIENTES[CLIENTE]),0)),"")</f>
        <v/>
      </c>
    </row>
    <row r="615" spans="5:5" x14ac:dyDescent="0.2">
      <c r="E615" s="1" t="str">
        <f t="array" ref="E615">IFERROR(INDEX(CLIENTES[CLIENTE],MATCH(SMALL(COUNTIF(CLIENTES[CLIENTE],"&lt;"&amp;CLIENTES[CLIENTE]),ROW(615:615)-1),COUNTIF(CLIENTES[CLIENTE],"&lt;"&amp;CLIENTES[CLIENTE]),0)),"")</f>
        <v/>
      </c>
    </row>
    <row r="616" spans="5:5" x14ac:dyDescent="0.2">
      <c r="E616" s="1" t="str">
        <f t="array" ref="E616">IFERROR(INDEX(CLIENTES[CLIENTE],MATCH(SMALL(COUNTIF(CLIENTES[CLIENTE],"&lt;"&amp;CLIENTES[CLIENTE]),ROW(616:616)-1),COUNTIF(CLIENTES[CLIENTE],"&lt;"&amp;CLIENTES[CLIENTE]),0)),"")</f>
        <v/>
      </c>
    </row>
    <row r="617" spans="5:5" x14ac:dyDescent="0.2">
      <c r="E617" s="1" t="str">
        <f t="array" ref="E617">IFERROR(INDEX(CLIENTES[CLIENTE],MATCH(SMALL(COUNTIF(CLIENTES[CLIENTE],"&lt;"&amp;CLIENTES[CLIENTE]),ROW(617:617)-1),COUNTIF(CLIENTES[CLIENTE],"&lt;"&amp;CLIENTES[CLIENTE]),0)),"")</f>
        <v/>
      </c>
    </row>
    <row r="618" spans="5:5" x14ac:dyDescent="0.2">
      <c r="E618" s="1" t="str">
        <f t="array" ref="E618">IFERROR(INDEX(CLIENTES[CLIENTE],MATCH(SMALL(COUNTIF(CLIENTES[CLIENTE],"&lt;"&amp;CLIENTES[CLIENTE]),ROW(618:618)-1),COUNTIF(CLIENTES[CLIENTE],"&lt;"&amp;CLIENTES[CLIENTE]),0)),"")</f>
        <v/>
      </c>
    </row>
    <row r="619" spans="5:5" x14ac:dyDescent="0.2">
      <c r="E619" s="1" t="str">
        <f t="array" ref="E619">IFERROR(INDEX(CLIENTES[CLIENTE],MATCH(SMALL(COUNTIF(CLIENTES[CLIENTE],"&lt;"&amp;CLIENTES[CLIENTE]),ROW(619:619)-1),COUNTIF(CLIENTES[CLIENTE],"&lt;"&amp;CLIENTES[CLIENTE]),0)),"")</f>
        <v/>
      </c>
    </row>
    <row r="620" spans="5:5" x14ac:dyDescent="0.2">
      <c r="E620" s="1" t="str">
        <f t="array" ref="E620">IFERROR(INDEX(CLIENTES[CLIENTE],MATCH(SMALL(COUNTIF(CLIENTES[CLIENTE],"&lt;"&amp;CLIENTES[CLIENTE]),ROW(620:620)-1),COUNTIF(CLIENTES[CLIENTE],"&lt;"&amp;CLIENTES[CLIENTE]),0)),"")</f>
        <v/>
      </c>
    </row>
    <row r="621" spans="5:5" x14ac:dyDescent="0.2">
      <c r="E621" s="1" t="str">
        <f t="array" ref="E621">IFERROR(INDEX(CLIENTES[CLIENTE],MATCH(SMALL(COUNTIF(CLIENTES[CLIENTE],"&lt;"&amp;CLIENTES[CLIENTE]),ROW(621:621)-1),COUNTIF(CLIENTES[CLIENTE],"&lt;"&amp;CLIENTES[CLIENTE]),0)),"")</f>
        <v/>
      </c>
    </row>
    <row r="622" spans="5:5" x14ac:dyDescent="0.2">
      <c r="E622" s="1" t="str">
        <f t="array" ref="E622">IFERROR(INDEX(CLIENTES[CLIENTE],MATCH(SMALL(COUNTIF(CLIENTES[CLIENTE],"&lt;"&amp;CLIENTES[CLIENTE]),ROW(622:622)-1),COUNTIF(CLIENTES[CLIENTE],"&lt;"&amp;CLIENTES[CLIENTE]),0)),"")</f>
        <v/>
      </c>
    </row>
    <row r="623" spans="5:5" x14ac:dyDescent="0.2">
      <c r="E623" s="1" t="str">
        <f t="array" ref="E623">IFERROR(INDEX(CLIENTES[CLIENTE],MATCH(SMALL(COUNTIF(CLIENTES[CLIENTE],"&lt;"&amp;CLIENTES[CLIENTE]),ROW(623:623)-1),COUNTIF(CLIENTES[CLIENTE],"&lt;"&amp;CLIENTES[CLIENTE]),0)),"")</f>
        <v/>
      </c>
    </row>
    <row r="624" spans="5:5" x14ac:dyDescent="0.2">
      <c r="E624" s="1" t="str">
        <f t="array" ref="E624">IFERROR(INDEX(CLIENTES[CLIENTE],MATCH(SMALL(COUNTIF(CLIENTES[CLIENTE],"&lt;"&amp;CLIENTES[CLIENTE]),ROW(624:624)-1),COUNTIF(CLIENTES[CLIENTE],"&lt;"&amp;CLIENTES[CLIENTE]),0)),"")</f>
        <v/>
      </c>
    </row>
    <row r="625" spans="5:5" x14ac:dyDescent="0.2">
      <c r="E625" s="1" t="str">
        <f t="array" ref="E625">IFERROR(INDEX(CLIENTES[CLIENTE],MATCH(SMALL(COUNTIF(CLIENTES[CLIENTE],"&lt;"&amp;CLIENTES[CLIENTE]),ROW(625:625)-1),COUNTIF(CLIENTES[CLIENTE],"&lt;"&amp;CLIENTES[CLIENTE]),0)),"")</f>
        <v/>
      </c>
    </row>
    <row r="626" spans="5:5" x14ac:dyDescent="0.2">
      <c r="E626" s="1" t="str">
        <f t="array" ref="E626">IFERROR(INDEX(CLIENTES[CLIENTE],MATCH(SMALL(COUNTIF(CLIENTES[CLIENTE],"&lt;"&amp;CLIENTES[CLIENTE]),ROW(626:626)-1),COUNTIF(CLIENTES[CLIENTE],"&lt;"&amp;CLIENTES[CLIENTE]),0)),"")</f>
        <v/>
      </c>
    </row>
    <row r="627" spans="5:5" x14ac:dyDescent="0.2">
      <c r="E627" s="1" t="str">
        <f t="array" ref="E627">IFERROR(INDEX(CLIENTES[CLIENTE],MATCH(SMALL(COUNTIF(CLIENTES[CLIENTE],"&lt;"&amp;CLIENTES[CLIENTE]),ROW(627:627)-1),COUNTIF(CLIENTES[CLIENTE],"&lt;"&amp;CLIENTES[CLIENTE]),0)),"")</f>
        <v/>
      </c>
    </row>
    <row r="628" spans="5:5" x14ac:dyDescent="0.2">
      <c r="E628" s="1" t="str">
        <f t="array" ref="E628">IFERROR(INDEX(CLIENTES[CLIENTE],MATCH(SMALL(COUNTIF(CLIENTES[CLIENTE],"&lt;"&amp;CLIENTES[CLIENTE]),ROW(628:628)-1),COUNTIF(CLIENTES[CLIENTE],"&lt;"&amp;CLIENTES[CLIENTE]),0)),"")</f>
        <v/>
      </c>
    </row>
    <row r="629" spans="5:5" x14ac:dyDescent="0.2">
      <c r="E629" s="1" t="str">
        <f t="array" ref="E629">IFERROR(INDEX(CLIENTES[CLIENTE],MATCH(SMALL(COUNTIF(CLIENTES[CLIENTE],"&lt;"&amp;CLIENTES[CLIENTE]),ROW(629:629)-1),COUNTIF(CLIENTES[CLIENTE],"&lt;"&amp;CLIENTES[CLIENTE]),0)),"")</f>
        <v/>
      </c>
    </row>
    <row r="630" spans="5:5" x14ac:dyDescent="0.2">
      <c r="E630" s="1" t="str">
        <f t="array" ref="E630">IFERROR(INDEX(CLIENTES[CLIENTE],MATCH(SMALL(COUNTIF(CLIENTES[CLIENTE],"&lt;"&amp;CLIENTES[CLIENTE]),ROW(630:630)-1),COUNTIF(CLIENTES[CLIENTE],"&lt;"&amp;CLIENTES[CLIENTE]),0)),"")</f>
        <v/>
      </c>
    </row>
    <row r="631" spans="5:5" x14ac:dyDescent="0.2">
      <c r="E631" s="1" t="str">
        <f t="array" ref="E631">IFERROR(INDEX(CLIENTES[CLIENTE],MATCH(SMALL(COUNTIF(CLIENTES[CLIENTE],"&lt;"&amp;CLIENTES[CLIENTE]),ROW(631:631)-1),COUNTIF(CLIENTES[CLIENTE],"&lt;"&amp;CLIENTES[CLIENTE]),0)),"")</f>
        <v/>
      </c>
    </row>
    <row r="632" spans="5:5" x14ac:dyDescent="0.2">
      <c r="E632" s="1" t="str">
        <f t="array" ref="E632">IFERROR(INDEX(CLIENTES[CLIENTE],MATCH(SMALL(COUNTIF(CLIENTES[CLIENTE],"&lt;"&amp;CLIENTES[CLIENTE]),ROW(632:632)-1),COUNTIF(CLIENTES[CLIENTE],"&lt;"&amp;CLIENTES[CLIENTE]),0)),"")</f>
        <v/>
      </c>
    </row>
    <row r="633" spans="5:5" x14ac:dyDescent="0.2">
      <c r="E633" s="1" t="str">
        <f t="array" ref="E633">IFERROR(INDEX(CLIENTES[CLIENTE],MATCH(SMALL(COUNTIF(CLIENTES[CLIENTE],"&lt;"&amp;CLIENTES[CLIENTE]),ROW(633:633)-1),COUNTIF(CLIENTES[CLIENTE],"&lt;"&amp;CLIENTES[CLIENTE]),0)),"")</f>
        <v/>
      </c>
    </row>
    <row r="634" spans="5:5" x14ac:dyDescent="0.2">
      <c r="E634" s="1" t="str">
        <f t="array" ref="E634">IFERROR(INDEX(CLIENTES[CLIENTE],MATCH(SMALL(COUNTIF(CLIENTES[CLIENTE],"&lt;"&amp;CLIENTES[CLIENTE]),ROW(634:634)-1),COUNTIF(CLIENTES[CLIENTE],"&lt;"&amp;CLIENTES[CLIENTE]),0)),"")</f>
        <v/>
      </c>
    </row>
    <row r="635" spans="5:5" x14ac:dyDescent="0.2">
      <c r="E635" s="1" t="str">
        <f t="array" ref="E635">IFERROR(INDEX(CLIENTES[CLIENTE],MATCH(SMALL(COUNTIF(CLIENTES[CLIENTE],"&lt;"&amp;CLIENTES[CLIENTE]),ROW(635:635)-1),COUNTIF(CLIENTES[CLIENTE],"&lt;"&amp;CLIENTES[CLIENTE]),0)),"")</f>
        <v/>
      </c>
    </row>
    <row r="636" spans="5:5" x14ac:dyDescent="0.2">
      <c r="E636" s="1" t="str">
        <f t="array" ref="E636">IFERROR(INDEX(CLIENTES[CLIENTE],MATCH(SMALL(COUNTIF(CLIENTES[CLIENTE],"&lt;"&amp;CLIENTES[CLIENTE]),ROW(636:636)-1),COUNTIF(CLIENTES[CLIENTE],"&lt;"&amp;CLIENTES[CLIENTE]),0)),"")</f>
        <v/>
      </c>
    </row>
    <row r="637" spans="5:5" x14ac:dyDescent="0.2">
      <c r="E637" s="1" t="str">
        <f t="array" ref="E637">IFERROR(INDEX(CLIENTES[CLIENTE],MATCH(SMALL(COUNTIF(CLIENTES[CLIENTE],"&lt;"&amp;CLIENTES[CLIENTE]),ROW(637:637)-1),COUNTIF(CLIENTES[CLIENTE],"&lt;"&amp;CLIENTES[CLIENTE]),0)),"")</f>
        <v/>
      </c>
    </row>
    <row r="638" spans="5:5" x14ac:dyDescent="0.2">
      <c r="E638" s="1" t="str">
        <f t="array" ref="E638">IFERROR(INDEX(CLIENTES[CLIENTE],MATCH(SMALL(COUNTIF(CLIENTES[CLIENTE],"&lt;"&amp;CLIENTES[CLIENTE]),ROW(638:638)-1),COUNTIF(CLIENTES[CLIENTE],"&lt;"&amp;CLIENTES[CLIENTE]),0)),"")</f>
        <v/>
      </c>
    </row>
    <row r="639" spans="5:5" x14ac:dyDescent="0.2">
      <c r="E639" s="1" t="str">
        <f t="array" ref="E639">IFERROR(INDEX(CLIENTES[CLIENTE],MATCH(SMALL(COUNTIF(CLIENTES[CLIENTE],"&lt;"&amp;CLIENTES[CLIENTE]),ROW(639:639)-1),COUNTIF(CLIENTES[CLIENTE],"&lt;"&amp;CLIENTES[CLIENTE]),0)),"")</f>
        <v/>
      </c>
    </row>
    <row r="640" spans="5:5" x14ac:dyDescent="0.2">
      <c r="E640" s="1" t="str">
        <f t="array" ref="E640">IFERROR(INDEX(CLIENTES[CLIENTE],MATCH(SMALL(COUNTIF(CLIENTES[CLIENTE],"&lt;"&amp;CLIENTES[CLIENTE]),ROW(640:640)-1),COUNTIF(CLIENTES[CLIENTE],"&lt;"&amp;CLIENTES[CLIENTE]),0)),"")</f>
        <v/>
      </c>
    </row>
    <row r="641" spans="5:5" x14ac:dyDescent="0.2">
      <c r="E641" s="1" t="str">
        <f t="array" ref="E641">IFERROR(INDEX(CLIENTES[CLIENTE],MATCH(SMALL(COUNTIF(CLIENTES[CLIENTE],"&lt;"&amp;CLIENTES[CLIENTE]),ROW(641:641)-1),COUNTIF(CLIENTES[CLIENTE],"&lt;"&amp;CLIENTES[CLIENTE]),0)),"")</f>
        <v/>
      </c>
    </row>
    <row r="642" spans="5:5" x14ac:dyDescent="0.2">
      <c r="E642" s="1" t="str">
        <f t="array" ref="E642">IFERROR(INDEX(CLIENTES[CLIENTE],MATCH(SMALL(COUNTIF(CLIENTES[CLIENTE],"&lt;"&amp;CLIENTES[CLIENTE]),ROW(642:642)-1),COUNTIF(CLIENTES[CLIENTE],"&lt;"&amp;CLIENTES[CLIENTE]),0)),"")</f>
        <v/>
      </c>
    </row>
    <row r="643" spans="5:5" x14ac:dyDescent="0.2">
      <c r="E643" s="1" t="str">
        <f t="array" ref="E643">IFERROR(INDEX(CLIENTES[CLIENTE],MATCH(SMALL(COUNTIF(CLIENTES[CLIENTE],"&lt;"&amp;CLIENTES[CLIENTE]),ROW(643:643)-1),COUNTIF(CLIENTES[CLIENTE],"&lt;"&amp;CLIENTES[CLIENTE]),0)),"")</f>
        <v/>
      </c>
    </row>
    <row r="644" spans="5:5" x14ac:dyDescent="0.2">
      <c r="E644" s="1" t="str">
        <f t="array" ref="E644">IFERROR(INDEX(CLIENTES[CLIENTE],MATCH(SMALL(COUNTIF(CLIENTES[CLIENTE],"&lt;"&amp;CLIENTES[CLIENTE]),ROW(644:644)-1),COUNTIF(CLIENTES[CLIENTE],"&lt;"&amp;CLIENTES[CLIENTE]),0)),"")</f>
        <v/>
      </c>
    </row>
    <row r="645" spans="5:5" x14ac:dyDescent="0.2">
      <c r="E645" s="1" t="str">
        <f t="array" ref="E645">IFERROR(INDEX(CLIENTES[CLIENTE],MATCH(SMALL(COUNTIF(CLIENTES[CLIENTE],"&lt;"&amp;CLIENTES[CLIENTE]),ROW(645:645)-1),COUNTIF(CLIENTES[CLIENTE],"&lt;"&amp;CLIENTES[CLIENTE]),0)),"")</f>
        <v/>
      </c>
    </row>
    <row r="646" spans="5:5" x14ac:dyDescent="0.2">
      <c r="E646" s="1" t="str">
        <f t="array" ref="E646">IFERROR(INDEX(CLIENTES[CLIENTE],MATCH(SMALL(COUNTIF(CLIENTES[CLIENTE],"&lt;"&amp;CLIENTES[CLIENTE]),ROW(646:646)-1),COUNTIF(CLIENTES[CLIENTE],"&lt;"&amp;CLIENTES[CLIENTE]),0)),"")</f>
        <v/>
      </c>
    </row>
    <row r="647" spans="5:5" x14ac:dyDescent="0.2">
      <c r="E647" s="1" t="str">
        <f t="array" ref="E647">IFERROR(INDEX(CLIENTES[CLIENTE],MATCH(SMALL(COUNTIF(CLIENTES[CLIENTE],"&lt;"&amp;CLIENTES[CLIENTE]),ROW(647:647)-1),COUNTIF(CLIENTES[CLIENTE],"&lt;"&amp;CLIENTES[CLIENTE]),0)),"")</f>
        <v/>
      </c>
    </row>
    <row r="648" spans="5:5" x14ac:dyDescent="0.2">
      <c r="E648" s="1" t="str">
        <f t="array" ref="E648">IFERROR(INDEX(CLIENTES[CLIENTE],MATCH(SMALL(COUNTIF(CLIENTES[CLIENTE],"&lt;"&amp;CLIENTES[CLIENTE]),ROW(648:648)-1),COUNTIF(CLIENTES[CLIENTE],"&lt;"&amp;CLIENTES[CLIENTE]),0)),"")</f>
        <v/>
      </c>
    </row>
    <row r="649" spans="5:5" x14ac:dyDescent="0.2">
      <c r="E649" s="1" t="str">
        <f t="array" ref="E649">IFERROR(INDEX(CLIENTES[CLIENTE],MATCH(SMALL(COUNTIF(CLIENTES[CLIENTE],"&lt;"&amp;CLIENTES[CLIENTE]),ROW(649:649)-1),COUNTIF(CLIENTES[CLIENTE],"&lt;"&amp;CLIENTES[CLIENTE]),0)),"")</f>
        <v/>
      </c>
    </row>
    <row r="650" spans="5:5" x14ac:dyDescent="0.2">
      <c r="E650" s="1" t="str">
        <f t="array" ref="E650">IFERROR(INDEX(CLIENTES[CLIENTE],MATCH(SMALL(COUNTIF(CLIENTES[CLIENTE],"&lt;"&amp;CLIENTES[CLIENTE]),ROW(650:650)-1),COUNTIF(CLIENTES[CLIENTE],"&lt;"&amp;CLIENTES[CLIENTE]),0)),"")</f>
        <v/>
      </c>
    </row>
    <row r="651" spans="5:5" x14ac:dyDescent="0.2">
      <c r="E651" s="1" t="str">
        <f t="array" ref="E651">IFERROR(INDEX(CLIENTES[CLIENTE],MATCH(SMALL(COUNTIF(CLIENTES[CLIENTE],"&lt;"&amp;CLIENTES[CLIENTE]),ROW(651:651)-1),COUNTIF(CLIENTES[CLIENTE],"&lt;"&amp;CLIENTES[CLIENTE]),0)),"")</f>
        <v/>
      </c>
    </row>
    <row r="652" spans="5:5" x14ac:dyDescent="0.2">
      <c r="E652" s="1" t="str">
        <f t="array" ref="E652">IFERROR(INDEX(CLIENTES[CLIENTE],MATCH(SMALL(COUNTIF(CLIENTES[CLIENTE],"&lt;"&amp;CLIENTES[CLIENTE]),ROW(652:652)-1),COUNTIF(CLIENTES[CLIENTE],"&lt;"&amp;CLIENTES[CLIENTE]),0)),"")</f>
        <v/>
      </c>
    </row>
    <row r="653" spans="5:5" x14ac:dyDescent="0.2">
      <c r="E653" s="1" t="str">
        <f t="array" ref="E653">IFERROR(INDEX(CLIENTES[CLIENTE],MATCH(SMALL(COUNTIF(CLIENTES[CLIENTE],"&lt;"&amp;CLIENTES[CLIENTE]),ROW(653:653)-1),COUNTIF(CLIENTES[CLIENTE],"&lt;"&amp;CLIENTES[CLIENTE]),0)),"")</f>
        <v/>
      </c>
    </row>
    <row r="654" spans="5:5" x14ac:dyDescent="0.2">
      <c r="E654" s="1" t="str">
        <f t="array" ref="E654">IFERROR(INDEX(CLIENTES[CLIENTE],MATCH(SMALL(COUNTIF(CLIENTES[CLIENTE],"&lt;"&amp;CLIENTES[CLIENTE]),ROW(654:654)-1),COUNTIF(CLIENTES[CLIENTE],"&lt;"&amp;CLIENTES[CLIENTE]),0)),"")</f>
        <v/>
      </c>
    </row>
    <row r="655" spans="5:5" x14ac:dyDescent="0.2">
      <c r="E655" s="1" t="str">
        <f t="array" ref="E655">IFERROR(INDEX(CLIENTES[CLIENTE],MATCH(SMALL(COUNTIF(CLIENTES[CLIENTE],"&lt;"&amp;CLIENTES[CLIENTE]),ROW(655:655)-1),COUNTIF(CLIENTES[CLIENTE],"&lt;"&amp;CLIENTES[CLIENTE]),0)),"")</f>
        <v/>
      </c>
    </row>
    <row r="656" spans="5:5" x14ac:dyDescent="0.2">
      <c r="E656" s="1" t="str">
        <f t="array" ref="E656">IFERROR(INDEX(CLIENTES[CLIENTE],MATCH(SMALL(COUNTIF(CLIENTES[CLIENTE],"&lt;"&amp;CLIENTES[CLIENTE]),ROW(656:656)-1),COUNTIF(CLIENTES[CLIENTE],"&lt;"&amp;CLIENTES[CLIENTE]),0)),"")</f>
        <v/>
      </c>
    </row>
    <row r="657" spans="5:5" x14ac:dyDescent="0.2">
      <c r="E657" s="1" t="str">
        <f t="array" ref="E657">IFERROR(INDEX(CLIENTES[CLIENTE],MATCH(SMALL(COUNTIF(CLIENTES[CLIENTE],"&lt;"&amp;CLIENTES[CLIENTE]),ROW(657:657)-1),COUNTIF(CLIENTES[CLIENTE],"&lt;"&amp;CLIENTES[CLIENTE]),0)),"")</f>
        <v/>
      </c>
    </row>
    <row r="658" spans="5:5" x14ac:dyDescent="0.2">
      <c r="E658" s="1" t="str">
        <f t="array" ref="E658">IFERROR(INDEX(CLIENTES[CLIENTE],MATCH(SMALL(COUNTIF(CLIENTES[CLIENTE],"&lt;"&amp;CLIENTES[CLIENTE]),ROW(658:658)-1),COUNTIF(CLIENTES[CLIENTE],"&lt;"&amp;CLIENTES[CLIENTE]),0)),"")</f>
        <v/>
      </c>
    </row>
    <row r="659" spans="5:5" x14ac:dyDescent="0.2">
      <c r="E659" s="1" t="str">
        <f t="array" ref="E659">IFERROR(INDEX(CLIENTES[CLIENTE],MATCH(SMALL(COUNTIF(CLIENTES[CLIENTE],"&lt;"&amp;CLIENTES[CLIENTE]),ROW(659:659)-1),COUNTIF(CLIENTES[CLIENTE],"&lt;"&amp;CLIENTES[CLIENTE]),0)),"")</f>
        <v/>
      </c>
    </row>
    <row r="660" spans="5:5" x14ac:dyDescent="0.2">
      <c r="E660" s="1" t="str">
        <f t="array" ref="E660">IFERROR(INDEX(CLIENTES[CLIENTE],MATCH(SMALL(COUNTIF(CLIENTES[CLIENTE],"&lt;"&amp;CLIENTES[CLIENTE]),ROW(660:660)-1),COUNTIF(CLIENTES[CLIENTE],"&lt;"&amp;CLIENTES[CLIENTE]),0)),"")</f>
        <v/>
      </c>
    </row>
    <row r="661" spans="5:5" x14ac:dyDescent="0.2">
      <c r="E661" s="1" t="str">
        <f t="array" ref="E661">IFERROR(INDEX(CLIENTES[CLIENTE],MATCH(SMALL(COUNTIF(CLIENTES[CLIENTE],"&lt;"&amp;CLIENTES[CLIENTE]),ROW(661:661)-1),COUNTIF(CLIENTES[CLIENTE],"&lt;"&amp;CLIENTES[CLIENTE]),0)),"")</f>
        <v/>
      </c>
    </row>
    <row r="662" spans="5:5" x14ac:dyDescent="0.2">
      <c r="E662" s="1" t="str">
        <f t="array" ref="E662">IFERROR(INDEX(CLIENTES[CLIENTE],MATCH(SMALL(COUNTIF(CLIENTES[CLIENTE],"&lt;"&amp;CLIENTES[CLIENTE]),ROW(662:662)-1),COUNTIF(CLIENTES[CLIENTE],"&lt;"&amp;CLIENTES[CLIENTE]),0)),"")</f>
        <v/>
      </c>
    </row>
    <row r="663" spans="5:5" x14ac:dyDescent="0.2">
      <c r="E663" s="1" t="str">
        <f t="array" ref="E663">IFERROR(INDEX(CLIENTES[CLIENTE],MATCH(SMALL(COUNTIF(CLIENTES[CLIENTE],"&lt;"&amp;CLIENTES[CLIENTE]),ROW(663:663)-1),COUNTIF(CLIENTES[CLIENTE],"&lt;"&amp;CLIENTES[CLIENTE]),0)),"")</f>
        <v/>
      </c>
    </row>
    <row r="664" spans="5:5" x14ac:dyDescent="0.2">
      <c r="E664" s="1" t="str">
        <f t="array" ref="E664">IFERROR(INDEX(CLIENTES[CLIENTE],MATCH(SMALL(COUNTIF(CLIENTES[CLIENTE],"&lt;"&amp;CLIENTES[CLIENTE]),ROW(664:664)-1),COUNTIF(CLIENTES[CLIENTE],"&lt;"&amp;CLIENTES[CLIENTE]),0)),"")</f>
        <v/>
      </c>
    </row>
    <row r="665" spans="5:5" x14ac:dyDescent="0.2">
      <c r="E665" s="1" t="str">
        <f t="array" ref="E665">IFERROR(INDEX(CLIENTES[CLIENTE],MATCH(SMALL(COUNTIF(CLIENTES[CLIENTE],"&lt;"&amp;CLIENTES[CLIENTE]),ROW(665:665)-1),COUNTIF(CLIENTES[CLIENTE],"&lt;"&amp;CLIENTES[CLIENTE]),0)),"")</f>
        <v/>
      </c>
    </row>
    <row r="666" spans="5:5" x14ac:dyDescent="0.2">
      <c r="E666" s="1" t="str">
        <f t="array" ref="E666">IFERROR(INDEX(CLIENTES[CLIENTE],MATCH(SMALL(COUNTIF(CLIENTES[CLIENTE],"&lt;"&amp;CLIENTES[CLIENTE]),ROW(666:666)-1),COUNTIF(CLIENTES[CLIENTE],"&lt;"&amp;CLIENTES[CLIENTE]),0)),"")</f>
        <v/>
      </c>
    </row>
    <row r="667" spans="5:5" x14ac:dyDescent="0.2">
      <c r="E667" s="1" t="str">
        <f t="array" ref="E667">IFERROR(INDEX(CLIENTES[CLIENTE],MATCH(SMALL(COUNTIF(CLIENTES[CLIENTE],"&lt;"&amp;CLIENTES[CLIENTE]),ROW(667:667)-1),COUNTIF(CLIENTES[CLIENTE],"&lt;"&amp;CLIENTES[CLIENTE]),0)),"")</f>
        <v/>
      </c>
    </row>
    <row r="668" spans="5:5" x14ac:dyDescent="0.2">
      <c r="E668" s="1" t="str">
        <f t="array" ref="E668">IFERROR(INDEX(CLIENTES[CLIENTE],MATCH(SMALL(COUNTIF(CLIENTES[CLIENTE],"&lt;"&amp;CLIENTES[CLIENTE]),ROW(668:668)-1),COUNTIF(CLIENTES[CLIENTE],"&lt;"&amp;CLIENTES[CLIENTE]),0)),"")</f>
        <v/>
      </c>
    </row>
    <row r="669" spans="5:5" x14ac:dyDescent="0.2">
      <c r="E669" s="1" t="str">
        <f t="array" ref="E669">IFERROR(INDEX(CLIENTES[CLIENTE],MATCH(SMALL(COUNTIF(CLIENTES[CLIENTE],"&lt;"&amp;CLIENTES[CLIENTE]),ROW(669:669)-1),COUNTIF(CLIENTES[CLIENTE],"&lt;"&amp;CLIENTES[CLIENTE]),0)),"")</f>
        <v/>
      </c>
    </row>
    <row r="670" spans="5:5" x14ac:dyDescent="0.2">
      <c r="E670" s="1" t="str">
        <f t="array" ref="E670">IFERROR(INDEX(CLIENTES[CLIENTE],MATCH(SMALL(COUNTIF(CLIENTES[CLIENTE],"&lt;"&amp;CLIENTES[CLIENTE]),ROW(670:670)-1),COUNTIF(CLIENTES[CLIENTE],"&lt;"&amp;CLIENTES[CLIENTE]),0)),"")</f>
        <v/>
      </c>
    </row>
    <row r="671" spans="5:5" x14ac:dyDescent="0.2">
      <c r="E671" s="1" t="str">
        <f t="array" ref="E671">IFERROR(INDEX(CLIENTES[CLIENTE],MATCH(SMALL(COUNTIF(CLIENTES[CLIENTE],"&lt;"&amp;CLIENTES[CLIENTE]),ROW(671:671)-1),COUNTIF(CLIENTES[CLIENTE],"&lt;"&amp;CLIENTES[CLIENTE]),0)),"")</f>
        <v/>
      </c>
    </row>
    <row r="672" spans="5:5" x14ac:dyDescent="0.2">
      <c r="E672" s="1" t="str">
        <f t="array" ref="E672">IFERROR(INDEX(CLIENTES[CLIENTE],MATCH(SMALL(COUNTIF(CLIENTES[CLIENTE],"&lt;"&amp;CLIENTES[CLIENTE]),ROW(672:672)-1),COUNTIF(CLIENTES[CLIENTE],"&lt;"&amp;CLIENTES[CLIENTE]),0)),"")</f>
        <v/>
      </c>
    </row>
    <row r="673" spans="5:5" x14ac:dyDescent="0.2">
      <c r="E673" s="1" t="str">
        <f t="array" ref="E673">IFERROR(INDEX(CLIENTES[CLIENTE],MATCH(SMALL(COUNTIF(CLIENTES[CLIENTE],"&lt;"&amp;CLIENTES[CLIENTE]),ROW(673:673)-1),COUNTIF(CLIENTES[CLIENTE],"&lt;"&amp;CLIENTES[CLIENTE]),0)),"")</f>
        <v/>
      </c>
    </row>
    <row r="674" spans="5:5" x14ac:dyDescent="0.2">
      <c r="E674" s="1" t="str">
        <f t="array" ref="E674">IFERROR(INDEX(CLIENTES[CLIENTE],MATCH(SMALL(COUNTIF(CLIENTES[CLIENTE],"&lt;"&amp;CLIENTES[CLIENTE]),ROW(674:674)-1),COUNTIF(CLIENTES[CLIENTE],"&lt;"&amp;CLIENTES[CLIENTE]),0)),"")</f>
        <v/>
      </c>
    </row>
    <row r="675" spans="5:5" x14ac:dyDescent="0.2">
      <c r="E675" s="1" t="str">
        <f t="array" ref="E675">IFERROR(INDEX(CLIENTES[CLIENTE],MATCH(SMALL(COUNTIF(CLIENTES[CLIENTE],"&lt;"&amp;CLIENTES[CLIENTE]),ROW(675:675)-1),COUNTIF(CLIENTES[CLIENTE],"&lt;"&amp;CLIENTES[CLIENTE]),0)),"")</f>
        <v/>
      </c>
    </row>
    <row r="676" spans="5:5" x14ac:dyDescent="0.2">
      <c r="E676" s="1" t="str">
        <f t="array" ref="E676">IFERROR(INDEX(CLIENTES[CLIENTE],MATCH(SMALL(COUNTIF(CLIENTES[CLIENTE],"&lt;"&amp;CLIENTES[CLIENTE]),ROW(676:676)-1),COUNTIF(CLIENTES[CLIENTE],"&lt;"&amp;CLIENTES[CLIENTE]),0)),"")</f>
        <v/>
      </c>
    </row>
    <row r="677" spans="5:5" x14ac:dyDescent="0.2">
      <c r="E677" s="1" t="str">
        <f t="array" ref="E677">IFERROR(INDEX(CLIENTES[CLIENTE],MATCH(SMALL(COUNTIF(CLIENTES[CLIENTE],"&lt;"&amp;CLIENTES[CLIENTE]),ROW(677:677)-1),COUNTIF(CLIENTES[CLIENTE],"&lt;"&amp;CLIENTES[CLIENTE]),0)),"")</f>
        <v/>
      </c>
    </row>
    <row r="678" spans="5:5" x14ac:dyDescent="0.2">
      <c r="E678" s="1" t="str">
        <f t="array" ref="E678">IFERROR(INDEX(CLIENTES[CLIENTE],MATCH(SMALL(COUNTIF(CLIENTES[CLIENTE],"&lt;"&amp;CLIENTES[CLIENTE]),ROW(678:678)-1),COUNTIF(CLIENTES[CLIENTE],"&lt;"&amp;CLIENTES[CLIENTE]),0)),"")</f>
        <v/>
      </c>
    </row>
    <row r="679" spans="5:5" x14ac:dyDescent="0.2">
      <c r="E679" s="1" t="str">
        <f t="array" ref="E679">IFERROR(INDEX(CLIENTES[CLIENTE],MATCH(SMALL(COUNTIF(CLIENTES[CLIENTE],"&lt;"&amp;CLIENTES[CLIENTE]),ROW(679:679)-1),COUNTIF(CLIENTES[CLIENTE],"&lt;"&amp;CLIENTES[CLIENTE]),0)),"")</f>
        <v/>
      </c>
    </row>
    <row r="680" spans="5:5" x14ac:dyDescent="0.2">
      <c r="E680" s="1" t="str">
        <f t="array" ref="E680">IFERROR(INDEX(CLIENTES[CLIENTE],MATCH(SMALL(COUNTIF(CLIENTES[CLIENTE],"&lt;"&amp;CLIENTES[CLIENTE]),ROW(680:680)-1),COUNTIF(CLIENTES[CLIENTE],"&lt;"&amp;CLIENTES[CLIENTE]),0)),"")</f>
        <v/>
      </c>
    </row>
    <row r="681" spans="5:5" x14ac:dyDescent="0.2">
      <c r="E681" s="1" t="str">
        <f t="array" ref="E681">IFERROR(INDEX(CLIENTES[CLIENTE],MATCH(SMALL(COUNTIF(CLIENTES[CLIENTE],"&lt;"&amp;CLIENTES[CLIENTE]),ROW(681:681)-1),COUNTIF(CLIENTES[CLIENTE],"&lt;"&amp;CLIENTES[CLIENTE]),0)),"")</f>
        <v/>
      </c>
    </row>
    <row r="682" spans="5:5" x14ac:dyDescent="0.2">
      <c r="E682" s="1" t="str">
        <f t="array" ref="E682">IFERROR(INDEX(CLIENTES[CLIENTE],MATCH(SMALL(COUNTIF(CLIENTES[CLIENTE],"&lt;"&amp;CLIENTES[CLIENTE]),ROW(682:682)-1),COUNTIF(CLIENTES[CLIENTE],"&lt;"&amp;CLIENTES[CLIENTE]),0)),"")</f>
        <v/>
      </c>
    </row>
    <row r="683" spans="5:5" x14ac:dyDescent="0.2">
      <c r="E683" s="1" t="str">
        <f t="array" ref="E683">IFERROR(INDEX(CLIENTES[CLIENTE],MATCH(SMALL(COUNTIF(CLIENTES[CLIENTE],"&lt;"&amp;CLIENTES[CLIENTE]),ROW(683:683)-1),COUNTIF(CLIENTES[CLIENTE],"&lt;"&amp;CLIENTES[CLIENTE]),0)),"")</f>
        <v/>
      </c>
    </row>
    <row r="684" spans="5:5" x14ac:dyDescent="0.2">
      <c r="E684" s="1" t="str">
        <f t="array" ref="E684">IFERROR(INDEX(CLIENTES[CLIENTE],MATCH(SMALL(COUNTIF(CLIENTES[CLIENTE],"&lt;"&amp;CLIENTES[CLIENTE]),ROW(684:684)-1),COUNTIF(CLIENTES[CLIENTE],"&lt;"&amp;CLIENTES[CLIENTE]),0)),"")</f>
        <v/>
      </c>
    </row>
    <row r="685" spans="5:5" x14ac:dyDescent="0.2">
      <c r="E685" s="1" t="str">
        <f t="array" ref="E685">IFERROR(INDEX(CLIENTES[CLIENTE],MATCH(SMALL(COUNTIF(CLIENTES[CLIENTE],"&lt;"&amp;CLIENTES[CLIENTE]),ROW(685:685)-1),COUNTIF(CLIENTES[CLIENTE],"&lt;"&amp;CLIENTES[CLIENTE]),0)),"")</f>
        <v/>
      </c>
    </row>
    <row r="686" spans="5:5" x14ac:dyDescent="0.2">
      <c r="E686" s="1" t="str">
        <f t="array" ref="E686">IFERROR(INDEX(CLIENTES[CLIENTE],MATCH(SMALL(COUNTIF(CLIENTES[CLIENTE],"&lt;"&amp;CLIENTES[CLIENTE]),ROW(686:686)-1),COUNTIF(CLIENTES[CLIENTE],"&lt;"&amp;CLIENTES[CLIENTE]),0)),"")</f>
        <v/>
      </c>
    </row>
    <row r="687" spans="5:5" x14ac:dyDescent="0.2">
      <c r="E687" s="1" t="str">
        <f t="array" ref="E687">IFERROR(INDEX(CLIENTES[CLIENTE],MATCH(SMALL(COUNTIF(CLIENTES[CLIENTE],"&lt;"&amp;CLIENTES[CLIENTE]),ROW(687:687)-1),COUNTIF(CLIENTES[CLIENTE],"&lt;"&amp;CLIENTES[CLIENTE]),0)),"")</f>
        <v/>
      </c>
    </row>
    <row r="688" spans="5:5" x14ac:dyDescent="0.2">
      <c r="E688" s="1" t="str">
        <f t="array" ref="E688">IFERROR(INDEX(CLIENTES[CLIENTE],MATCH(SMALL(COUNTIF(CLIENTES[CLIENTE],"&lt;"&amp;CLIENTES[CLIENTE]),ROW(688:688)-1),COUNTIF(CLIENTES[CLIENTE],"&lt;"&amp;CLIENTES[CLIENTE]),0)),"")</f>
        <v/>
      </c>
    </row>
    <row r="689" spans="5:5" x14ac:dyDescent="0.2">
      <c r="E689" s="1" t="str">
        <f t="array" ref="E689">IFERROR(INDEX(CLIENTES[CLIENTE],MATCH(SMALL(COUNTIF(CLIENTES[CLIENTE],"&lt;"&amp;CLIENTES[CLIENTE]),ROW(689:689)-1),COUNTIF(CLIENTES[CLIENTE],"&lt;"&amp;CLIENTES[CLIENTE]),0)),"")</f>
        <v/>
      </c>
    </row>
    <row r="690" spans="5:5" x14ac:dyDescent="0.2">
      <c r="E690" s="1" t="str">
        <f t="array" ref="E690">IFERROR(INDEX(CLIENTES[CLIENTE],MATCH(SMALL(COUNTIF(CLIENTES[CLIENTE],"&lt;"&amp;CLIENTES[CLIENTE]),ROW(690:690)-1),COUNTIF(CLIENTES[CLIENTE],"&lt;"&amp;CLIENTES[CLIENTE]),0)),"")</f>
        <v/>
      </c>
    </row>
    <row r="691" spans="5:5" x14ac:dyDescent="0.2">
      <c r="E691" s="1" t="str">
        <f t="array" ref="E691">IFERROR(INDEX(CLIENTES[CLIENTE],MATCH(SMALL(COUNTIF(CLIENTES[CLIENTE],"&lt;"&amp;CLIENTES[CLIENTE]),ROW(691:691)-1),COUNTIF(CLIENTES[CLIENTE],"&lt;"&amp;CLIENTES[CLIENTE]),0)),"")</f>
        <v/>
      </c>
    </row>
    <row r="692" spans="5:5" x14ac:dyDescent="0.2">
      <c r="E692" s="1" t="str">
        <f t="array" ref="E692">IFERROR(INDEX(CLIENTES[CLIENTE],MATCH(SMALL(COUNTIF(CLIENTES[CLIENTE],"&lt;"&amp;CLIENTES[CLIENTE]),ROW(692:692)-1),COUNTIF(CLIENTES[CLIENTE],"&lt;"&amp;CLIENTES[CLIENTE]),0)),"")</f>
        <v/>
      </c>
    </row>
    <row r="693" spans="5:5" x14ac:dyDescent="0.2">
      <c r="E693" s="1" t="str">
        <f t="array" ref="E693">IFERROR(INDEX(CLIENTES[CLIENTE],MATCH(SMALL(COUNTIF(CLIENTES[CLIENTE],"&lt;"&amp;CLIENTES[CLIENTE]),ROW(693:693)-1),COUNTIF(CLIENTES[CLIENTE],"&lt;"&amp;CLIENTES[CLIENTE]),0)),"")</f>
        <v/>
      </c>
    </row>
    <row r="694" spans="5:5" x14ac:dyDescent="0.2">
      <c r="E694" s="1" t="str">
        <f t="array" ref="E694">IFERROR(INDEX(CLIENTES[CLIENTE],MATCH(SMALL(COUNTIF(CLIENTES[CLIENTE],"&lt;"&amp;CLIENTES[CLIENTE]),ROW(694:694)-1),COUNTIF(CLIENTES[CLIENTE],"&lt;"&amp;CLIENTES[CLIENTE]),0)),"")</f>
        <v/>
      </c>
    </row>
    <row r="695" spans="5:5" x14ac:dyDescent="0.2">
      <c r="E695" s="1" t="str">
        <f t="array" ref="E695">IFERROR(INDEX(CLIENTES[CLIENTE],MATCH(SMALL(COUNTIF(CLIENTES[CLIENTE],"&lt;"&amp;CLIENTES[CLIENTE]),ROW(695:695)-1),COUNTIF(CLIENTES[CLIENTE],"&lt;"&amp;CLIENTES[CLIENTE]),0)),"")</f>
        <v/>
      </c>
    </row>
    <row r="696" spans="5:5" x14ac:dyDescent="0.2">
      <c r="E696" s="1" t="str">
        <f t="array" ref="E696">IFERROR(INDEX(CLIENTES[CLIENTE],MATCH(SMALL(COUNTIF(CLIENTES[CLIENTE],"&lt;"&amp;CLIENTES[CLIENTE]),ROW(696:696)-1),COUNTIF(CLIENTES[CLIENTE],"&lt;"&amp;CLIENTES[CLIENTE]),0)),"")</f>
        <v/>
      </c>
    </row>
    <row r="697" spans="5:5" x14ac:dyDescent="0.2">
      <c r="E697" s="1" t="str">
        <f t="array" ref="E697">IFERROR(INDEX(CLIENTES[CLIENTE],MATCH(SMALL(COUNTIF(CLIENTES[CLIENTE],"&lt;"&amp;CLIENTES[CLIENTE]),ROW(697:697)-1),COUNTIF(CLIENTES[CLIENTE],"&lt;"&amp;CLIENTES[CLIENTE]),0)),"")</f>
        <v/>
      </c>
    </row>
    <row r="698" spans="5:5" x14ac:dyDescent="0.2">
      <c r="E698" s="1" t="str">
        <f t="array" ref="E698">IFERROR(INDEX(CLIENTES[CLIENTE],MATCH(SMALL(COUNTIF(CLIENTES[CLIENTE],"&lt;"&amp;CLIENTES[CLIENTE]),ROW(698:698)-1),COUNTIF(CLIENTES[CLIENTE],"&lt;"&amp;CLIENTES[CLIENTE]),0)),"")</f>
        <v/>
      </c>
    </row>
    <row r="699" spans="5:5" x14ac:dyDescent="0.2">
      <c r="E699" s="1" t="str">
        <f t="array" ref="E699">IFERROR(INDEX(CLIENTES[CLIENTE],MATCH(SMALL(COUNTIF(CLIENTES[CLIENTE],"&lt;"&amp;CLIENTES[CLIENTE]),ROW(699:699)-1),COUNTIF(CLIENTES[CLIENTE],"&lt;"&amp;CLIENTES[CLIENTE]),0)),"")</f>
        <v/>
      </c>
    </row>
    <row r="700" spans="5:5" x14ac:dyDescent="0.2">
      <c r="E700" s="1" t="str">
        <f t="array" ref="E700">IFERROR(INDEX(CLIENTES[CLIENTE],MATCH(SMALL(COUNTIF(CLIENTES[CLIENTE],"&lt;"&amp;CLIENTES[CLIENTE]),ROW(700:700)-1),COUNTIF(CLIENTES[CLIENTE],"&lt;"&amp;CLIENTES[CLIENTE]),0)),"")</f>
        <v/>
      </c>
    </row>
    <row r="701" spans="5:5" x14ac:dyDescent="0.2">
      <c r="E701" s="1" t="str">
        <f t="array" ref="E701">IFERROR(INDEX(CLIENTES[CLIENTE],MATCH(SMALL(COUNTIF(CLIENTES[CLIENTE],"&lt;"&amp;CLIENTES[CLIENTE]),ROW(701:701)-1),COUNTIF(CLIENTES[CLIENTE],"&lt;"&amp;CLIENTES[CLIENTE]),0)),"")</f>
        <v/>
      </c>
    </row>
    <row r="702" spans="5:5" x14ac:dyDescent="0.2">
      <c r="E702" s="1" t="str">
        <f t="array" ref="E702">IFERROR(INDEX(CLIENTES[CLIENTE],MATCH(SMALL(COUNTIF(CLIENTES[CLIENTE],"&lt;"&amp;CLIENTES[CLIENTE]),ROW(702:702)-1),COUNTIF(CLIENTES[CLIENTE],"&lt;"&amp;CLIENTES[CLIENTE]),0)),"")</f>
        <v/>
      </c>
    </row>
    <row r="703" spans="5:5" x14ac:dyDescent="0.2">
      <c r="E703" s="1" t="str">
        <f t="array" ref="E703">IFERROR(INDEX(CLIENTES[CLIENTE],MATCH(SMALL(COUNTIF(CLIENTES[CLIENTE],"&lt;"&amp;CLIENTES[CLIENTE]),ROW(703:703)-1),COUNTIF(CLIENTES[CLIENTE],"&lt;"&amp;CLIENTES[CLIENTE]),0)),"")</f>
        <v/>
      </c>
    </row>
    <row r="704" spans="5:5" x14ac:dyDescent="0.2">
      <c r="E704" s="1" t="str">
        <f t="array" ref="E704">IFERROR(INDEX(CLIENTES[CLIENTE],MATCH(SMALL(COUNTIF(CLIENTES[CLIENTE],"&lt;"&amp;CLIENTES[CLIENTE]),ROW(704:704)-1),COUNTIF(CLIENTES[CLIENTE],"&lt;"&amp;CLIENTES[CLIENTE]),0)),"")</f>
        <v/>
      </c>
    </row>
    <row r="705" spans="5:5" x14ac:dyDescent="0.2">
      <c r="E705" s="1" t="str">
        <f t="array" ref="E705">IFERROR(INDEX(CLIENTES[CLIENTE],MATCH(SMALL(COUNTIF(CLIENTES[CLIENTE],"&lt;"&amp;CLIENTES[CLIENTE]),ROW(705:705)-1),COUNTIF(CLIENTES[CLIENTE],"&lt;"&amp;CLIENTES[CLIENTE]),0)),"")</f>
        <v/>
      </c>
    </row>
    <row r="706" spans="5:5" x14ac:dyDescent="0.2">
      <c r="E706" s="1" t="str">
        <f t="array" ref="E706">IFERROR(INDEX(CLIENTES[CLIENTE],MATCH(SMALL(COUNTIF(CLIENTES[CLIENTE],"&lt;"&amp;CLIENTES[CLIENTE]),ROW(706:706)-1),COUNTIF(CLIENTES[CLIENTE],"&lt;"&amp;CLIENTES[CLIENTE]),0)),"")</f>
        <v/>
      </c>
    </row>
    <row r="707" spans="5:5" x14ac:dyDescent="0.2">
      <c r="E707" s="1" t="str">
        <f t="array" ref="E707">IFERROR(INDEX(CLIENTES[CLIENTE],MATCH(SMALL(COUNTIF(CLIENTES[CLIENTE],"&lt;"&amp;CLIENTES[CLIENTE]),ROW(707:707)-1),COUNTIF(CLIENTES[CLIENTE],"&lt;"&amp;CLIENTES[CLIENTE]),0)),"")</f>
        <v/>
      </c>
    </row>
    <row r="708" spans="5:5" x14ac:dyDescent="0.2">
      <c r="E708" s="1" t="str">
        <f t="array" ref="E708">IFERROR(INDEX(CLIENTES[CLIENTE],MATCH(SMALL(COUNTIF(CLIENTES[CLIENTE],"&lt;"&amp;CLIENTES[CLIENTE]),ROW(708:708)-1),COUNTIF(CLIENTES[CLIENTE],"&lt;"&amp;CLIENTES[CLIENTE]),0)),"")</f>
        <v/>
      </c>
    </row>
    <row r="709" spans="5:5" x14ac:dyDescent="0.2">
      <c r="E709" s="1" t="str">
        <f t="array" ref="E709">IFERROR(INDEX(CLIENTES[CLIENTE],MATCH(SMALL(COUNTIF(CLIENTES[CLIENTE],"&lt;"&amp;CLIENTES[CLIENTE]),ROW(709:709)-1),COUNTIF(CLIENTES[CLIENTE],"&lt;"&amp;CLIENTES[CLIENTE]),0)),"")</f>
        <v/>
      </c>
    </row>
    <row r="710" spans="5:5" x14ac:dyDescent="0.2">
      <c r="E710" s="1" t="str">
        <f t="array" ref="E710">IFERROR(INDEX(CLIENTES[CLIENTE],MATCH(SMALL(COUNTIF(CLIENTES[CLIENTE],"&lt;"&amp;CLIENTES[CLIENTE]),ROW(710:710)-1),COUNTIF(CLIENTES[CLIENTE],"&lt;"&amp;CLIENTES[CLIENTE]),0)),"")</f>
        <v/>
      </c>
    </row>
    <row r="711" spans="5:5" x14ac:dyDescent="0.2">
      <c r="E711" s="1" t="str">
        <f t="array" ref="E711">IFERROR(INDEX(CLIENTES[CLIENTE],MATCH(SMALL(COUNTIF(CLIENTES[CLIENTE],"&lt;"&amp;CLIENTES[CLIENTE]),ROW(711:711)-1),COUNTIF(CLIENTES[CLIENTE],"&lt;"&amp;CLIENTES[CLIENTE]),0)),"")</f>
        <v/>
      </c>
    </row>
    <row r="712" spans="5:5" x14ac:dyDescent="0.2">
      <c r="E712" s="1" t="str">
        <f t="array" ref="E712">IFERROR(INDEX(CLIENTES[CLIENTE],MATCH(SMALL(COUNTIF(CLIENTES[CLIENTE],"&lt;"&amp;CLIENTES[CLIENTE]),ROW(712:712)-1),COUNTIF(CLIENTES[CLIENTE],"&lt;"&amp;CLIENTES[CLIENTE]),0)),"")</f>
        <v/>
      </c>
    </row>
    <row r="713" spans="5:5" x14ac:dyDescent="0.2">
      <c r="E713" s="1" t="str">
        <f t="array" ref="E713">IFERROR(INDEX(CLIENTES[CLIENTE],MATCH(SMALL(COUNTIF(CLIENTES[CLIENTE],"&lt;"&amp;CLIENTES[CLIENTE]),ROW(713:713)-1),COUNTIF(CLIENTES[CLIENTE],"&lt;"&amp;CLIENTES[CLIENTE]),0)),"")</f>
        <v/>
      </c>
    </row>
    <row r="714" spans="5:5" x14ac:dyDescent="0.2">
      <c r="E714" s="1" t="str">
        <f t="array" ref="E714">IFERROR(INDEX(CLIENTES[CLIENTE],MATCH(SMALL(COUNTIF(CLIENTES[CLIENTE],"&lt;"&amp;CLIENTES[CLIENTE]),ROW(714:714)-1),COUNTIF(CLIENTES[CLIENTE],"&lt;"&amp;CLIENTES[CLIENTE]),0)),"")</f>
        <v/>
      </c>
    </row>
    <row r="715" spans="5:5" x14ac:dyDescent="0.2">
      <c r="E715" s="1" t="str">
        <f t="array" ref="E715">IFERROR(INDEX(CLIENTES[CLIENTE],MATCH(SMALL(COUNTIF(CLIENTES[CLIENTE],"&lt;"&amp;CLIENTES[CLIENTE]),ROW(715:715)-1),COUNTIF(CLIENTES[CLIENTE],"&lt;"&amp;CLIENTES[CLIENTE]),0)),"")</f>
        <v/>
      </c>
    </row>
    <row r="716" spans="5:5" x14ac:dyDescent="0.2">
      <c r="E716" s="1" t="str">
        <f t="array" ref="E716">IFERROR(INDEX(CLIENTES[CLIENTE],MATCH(SMALL(COUNTIF(CLIENTES[CLIENTE],"&lt;"&amp;CLIENTES[CLIENTE]),ROW(716:716)-1),COUNTIF(CLIENTES[CLIENTE],"&lt;"&amp;CLIENTES[CLIENTE]),0)),"")</f>
        <v/>
      </c>
    </row>
    <row r="717" spans="5:5" x14ac:dyDescent="0.2">
      <c r="E717" s="1" t="str">
        <f t="array" ref="E717">IFERROR(INDEX(CLIENTES[CLIENTE],MATCH(SMALL(COUNTIF(CLIENTES[CLIENTE],"&lt;"&amp;CLIENTES[CLIENTE]),ROW(717:717)-1),COUNTIF(CLIENTES[CLIENTE],"&lt;"&amp;CLIENTES[CLIENTE]),0)),"")</f>
        <v/>
      </c>
    </row>
    <row r="718" spans="5:5" x14ac:dyDescent="0.2">
      <c r="E718" s="1" t="str">
        <f t="array" ref="E718">IFERROR(INDEX(CLIENTES[CLIENTE],MATCH(SMALL(COUNTIF(CLIENTES[CLIENTE],"&lt;"&amp;CLIENTES[CLIENTE]),ROW(718:718)-1),COUNTIF(CLIENTES[CLIENTE],"&lt;"&amp;CLIENTES[CLIENTE]),0)),"")</f>
        <v/>
      </c>
    </row>
    <row r="719" spans="5:5" x14ac:dyDescent="0.2">
      <c r="E719" s="1" t="str">
        <f t="array" ref="E719">IFERROR(INDEX(CLIENTES[CLIENTE],MATCH(SMALL(COUNTIF(CLIENTES[CLIENTE],"&lt;"&amp;CLIENTES[CLIENTE]),ROW(719:719)-1),COUNTIF(CLIENTES[CLIENTE],"&lt;"&amp;CLIENTES[CLIENTE]),0)),"")</f>
        <v/>
      </c>
    </row>
    <row r="720" spans="5:5" x14ac:dyDescent="0.2">
      <c r="E720" s="1" t="str">
        <f t="array" ref="E720">IFERROR(INDEX(CLIENTES[CLIENTE],MATCH(SMALL(COUNTIF(CLIENTES[CLIENTE],"&lt;"&amp;CLIENTES[CLIENTE]),ROW(720:720)-1),COUNTIF(CLIENTES[CLIENTE],"&lt;"&amp;CLIENTES[CLIENTE]),0)),"")</f>
        <v/>
      </c>
    </row>
    <row r="721" spans="5:5" x14ac:dyDescent="0.2">
      <c r="E721" s="1" t="str">
        <f t="array" ref="E721">IFERROR(INDEX(CLIENTES[CLIENTE],MATCH(SMALL(COUNTIF(CLIENTES[CLIENTE],"&lt;"&amp;CLIENTES[CLIENTE]),ROW(721:721)-1),COUNTIF(CLIENTES[CLIENTE],"&lt;"&amp;CLIENTES[CLIENTE]),0)),"")</f>
        <v/>
      </c>
    </row>
    <row r="722" spans="5:5" x14ac:dyDescent="0.2">
      <c r="E722" s="1" t="str">
        <f t="array" ref="E722">IFERROR(INDEX(CLIENTES[CLIENTE],MATCH(SMALL(COUNTIF(CLIENTES[CLIENTE],"&lt;"&amp;CLIENTES[CLIENTE]),ROW(722:722)-1),COUNTIF(CLIENTES[CLIENTE],"&lt;"&amp;CLIENTES[CLIENTE]),0)),"")</f>
        <v/>
      </c>
    </row>
    <row r="723" spans="5:5" x14ac:dyDescent="0.2">
      <c r="E723" s="1" t="str">
        <f t="array" ref="E723">IFERROR(INDEX(CLIENTES[CLIENTE],MATCH(SMALL(COUNTIF(CLIENTES[CLIENTE],"&lt;"&amp;CLIENTES[CLIENTE]),ROW(723:723)-1),COUNTIF(CLIENTES[CLIENTE],"&lt;"&amp;CLIENTES[CLIENTE]),0)),"")</f>
        <v/>
      </c>
    </row>
    <row r="724" spans="5:5" x14ac:dyDescent="0.2">
      <c r="E724" s="1" t="str">
        <f t="array" ref="E724">IFERROR(INDEX(CLIENTES[CLIENTE],MATCH(SMALL(COUNTIF(CLIENTES[CLIENTE],"&lt;"&amp;CLIENTES[CLIENTE]),ROW(724:724)-1),COUNTIF(CLIENTES[CLIENTE],"&lt;"&amp;CLIENTES[CLIENTE]),0)),"")</f>
        <v/>
      </c>
    </row>
    <row r="725" spans="5:5" x14ac:dyDescent="0.2">
      <c r="E725" s="1" t="str">
        <f t="array" ref="E725">IFERROR(INDEX(CLIENTES[CLIENTE],MATCH(SMALL(COUNTIF(CLIENTES[CLIENTE],"&lt;"&amp;CLIENTES[CLIENTE]),ROW(725:725)-1),COUNTIF(CLIENTES[CLIENTE],"&lt;"&amp;CLIENTES[CLIENTE]),0)),"")</f>
        <v/>
      </c>
    </row>
    <row r="726" spans="5:5" x14ac:dyDescent="0.2">
      <c r="E726" s="1" t="str">
        <f t="array" ref="E726">IFERROR(INDEX(CLIENTES[CLIENTE],MATCH(SMALL(COUNTIF(CLIENTES[CLIENTE],"&lt;"&amp;CLIENTES[CLIENTE]),ROW(726:726)-1),COUNTIF(CLIENTES[CLIENTE],"&lt;"&amp;CLIENTES[CLIENTE]),0)),"")</f>
        <v/>
      </c>
    </row>
    <row r="727" spans="5:5" x14ac:dyDescent="0.2">
      <c r="E727" s="1" t="str">
        <f t="array" ref="E727">IFERROR(INDEX(CLIENTES[CLIENTE],MATCH(SMALL(COUNTIF(CLIENTES[CLIENTE],"&lt;"&amp;CLIENTES[CLIENTE]),ROW(727:727)-1),COUNTIF(CLIENTES[CLIENTE],"&lt;"&amp;CLIENTES[CLIENTE]),0)),"")</f>
        <v/>
      </c>
    </row>
    <row r="728" spans="5:5" x14ac:dyDescent="0.2">
      <c r="E728" s="1" t="str">
        <f t="array" ref="E728">IFERROR(INDEX(CLIENTES[CLIENTE],MATCH(SMALL(COUNTIF(CLIENTES[CLIENTE],"&lt;"&amp;CLIENTES[CLIENTE]),ROW(728:728)-1),COUNTIF(CLIENTES[CLIENTE],"&lt;"&amp;CLIENTES[CLIENTE]),0)),"")</f>
        <v/>
      </c>
    </row>
    <row r="729" spans="5:5" x14ac:dyDescent="0.2">
      <c r="E729" s="1" t="str">
        <f t="array" ref="E729">IFERROR(INDEX(CLIENTES[CLIENTE],MATCH(SMALL(COUNTIF(CLIENTES[CLIENTE],"&lt;"&amp;CLIENTES[CLIENTE]),ROW(729:729)-1),COUNTIF(CLIENTES[CLIENTE],"&lt;"&amp;CLIENTES[CLIENTE]),0)),"")</f>
        <v/>
      </c>
    </row>
    <row r="730" spans="5:5" x14ac:dyDescent="0.2">
      <c r="E730" s="1" t="str">
        <f t="array" ref="E730">IFERROR(INDEX(CLIENTES[CLIENTE],MATCH(SMALL(COUNTIF(CLIENTES[CLIENTE],"&lt;"&amp;CLIENTES[CLIENTE]),ROW(730:730)-1),COUNTIF(CLIENTES[CLIENTE],"&lt;"&amp;CLIENTES[CLIENTE]),0)),"")</f>
        <v/>
      </c>
    </row>
    <row r="731" spans="5:5" x14ac:dyDescent="0.2">
      <c r="E731" s="1" t="str">
        <f t="array" ref="E731">IFERROR(INDEX(CLIENTES[CLIENTE],MATCH(SMALL(COUNTIF(CLIENTES[CLIENTE],"&lt;"&amp;CLIENTES[CLIENTE]),ROW(731:731)-1),COUNTIF(CLIENTES[CLIENTE],"&lt;"&amp;CLIENTES[CLIENTE]),0)),"")</f>
        <v/>
      </c>
    </row>
    <row r="732" spans="5:5" x14ac:dyDescent="0.2">
      <c r="E732" s="1" t="str">
        <f t="array" ref="E732">IFERROR(INDEX(CLIENTES[CLIENTE],MATCH(SMALL(COUNTIF(CLIENTES[CLIENTE],"&lt;"&amp;CLIENTES[CLIENTE]),ROW(732:732)-1),COUNTIF(CLIENTES[CLIENTE],"&lt;"&amp;CLIENTES[CLIENTE]),0)),"")</f>
        <v/>
      </c>
    </row>
    <row r="733" spans="5:5" x14ac:dyDescent="0.2">
      <c r="E733" s="1" t="str">
        <f t="array" ref="E733">IFERROR(INDEX(CLIENTES[CLIENTE],MATCH(SMALL(COUNTIF(CLIENTES[CLIENTE],"&lt;"&amp;CLIENTES[CLIENTE]),ROW(733:733)-1),COUNTIF(CLIENTES[CLIENTE],"&lt;"&amp;CLIENTES[CLIENTE]),0)),"")</f>
        <v/>
      </c>
    </row>
    <row r="734" spans="5:5" x14ac:dyDescent="0.2">
      <c r="E734" s="1" t="str">
        <f t="array" ref="E734">IFERROR(INDEX(CLIENTES[CLIENTE],MATCH(SMALL(COUNTIF(CLIENTES[CLIENTE],"&lt;"&amp;CLIENTES[CLIENTE]),ROW(734:734)-1),COUNTIF(CLIENTES[CLIENTE],"&lt;"&amp;CLIENTES[CLIENTE]),0)),"")</f>
        <v/>
      </c>
    </row>
    <row r="735" spans="5:5" x14ac:dyDescent="0.2">
      <c r="E735" s="1" t="str">
        <f t="array" ref="E735">IFERROR(INDEX(CLIENTES[CLIENTE],MATCH(SMALL(COUNTIF(CLIENTES[CLIENTE],"&lt;"&amp;CLIENTES[CLIENTE]),ROW(735:735)-1),COUNTIF(CLIENTES[CLIENTE],"&lt;"&amp;CLIENTES[CLIENTE]),0)),"")</f>
        <v/>
      </c>
    </row>
    <row r="736" spans="5:5" x14ac:dyDescent="0.2">
      <c r="E736" s="1" t="str">
        <f t="array" ref="E736">IFERROR(INDEX(CLIENTES[CLIENTE],MATCH(SMALL(COUNTIF(CLIENTES[CLIENTE],"&lt;"&amp;CLIENTES[CLIENTE]),ROW(736:736)-1),COUNTIF(CLIENTES[CLIENTE],"&lt;"&amp;CLIENTES[CLIENTE]),0)),"")</f>
        <v/>
      </c>
    </row>
    <row r="737" spans="5:5" x14ac:dyDescent="0.2">
      <c r="E737" s="1" t="str">
        <f t="array" ref="E737">IFERROR(INDEX(CLIENTES[CLIENTE],MATCH(SMALL(COUNTIF(CLIENTES[CLIENTE],"&lt;"&amp;CLIENTES[CLIENTE]),ROW(737:737)-1),COUNTIF(CLIENTES[CLIENTE],"&lt;"&amp;CLIENTES[CLIENTE]),0)),"")</f>
        <v/>
      </c>
    </row>
    <row r="738" spans="5:5" x14ac:dyDescent="0.2">
      <c r="E738" s="1" t="str">
        <f t="array" ref="E738">IFERROR(INDEX(CLIENTES[CLIENTE],MATCH(SMALL(COUNTIF(CLIENTES[CLIENTE],"&lt;"&amp;CLIENTES[CLIENTE]),ROW(738:738)-1),COUNTIF(CLIENTES[CLIENTE],"&lt;"&amp;CLIENTES[CLIENTE]),0)),"")</f>
        <v/>
      </c>
    </row>
    <row r="739" spans="5:5" x14ac:dyDescent="0.2">
      <c r="E739" s="1" t="str">
        <f t="array" ref="E739">IFERROR(INDEX(CLIENTES[CLIENTE],MATCH(SMALL(COUNTIF(CLIENTES[CLIENTE],"&lt;"&amp;CLIENTES[CLIENTE]),ROW(739:739)-1),COUNTIF(CLIENTES[CLIENTE],"&lt;"&amp;CLIENTES[CLIENTE]),0)),"")</f>
        <v/>
      </c>
    </row>
    <row r="740" spans="5:5" x14ac:dyDescent="0.2">
      <c r="E740" s="1" t="str">
        <f t="array" ref="E740">IFERROR(INDEX(CLIENTES[CLIENTE],MATCH(SMALL(COUNTIF(CLIENTES[CLIENTE],"&lt;"&amp;CLIENTES[CLIENTE]),ROW(740:740)-1),COUNTIF(CLIENTES[CLIENTE],"&lt;"&amp;CLIENTES[CLIENTE]),0)),"")</f>
        <v/>
      </c>
    </row>
    <row r="741" spans="5:5" x14ac:dyDescent="0.2">
      <c r="E741" s="1" t="str">
        <f t="array" ref="E741">IFERROR(INDEX(CLIENTES[CLIENTE],MATCH(SMALL(COUNTIF(CLIENTES[CLIENTE],"&lt;"&amp;CLIENTES[CLIENTE]),ROW(741:741)-1),COUNTIF(CLIENTES[CLIENTE],"&lt;"&amp;CLIENTES[CLIENTE]),0)),"")</f>
        <v/>
      </c>
    </row>
    <row r="742" spans="5:5" x14ac:dyDescent="0.2">
      <c r="E742" s="1" t="str">
        <f t="array" ref="E742">IFERROR(INDEX(CLIENTES[CLIENTE],MATCH(SMALL(COUNTIF(CLIENTES[CLIENTE],"&lt;"&amp;CLIENTES[CLIENTE]),ROW(742:742)-1),COUNTIF(CLIENTES[CLIENTE],"&lt;"&amp;CLIENTES[CLIENTE]),0)),"")</f>
        <v/>
      </c>
    </row>
    <row r="743" spans="5:5" x14ac:dyDescent="0.2">
      <c r="E743" s="1" t="str">
        <f t="array" ref="E743">IFERROR(INDEX(CLIENTES[CLIENTE],MATCH(SMALL(COUNTIF(CLIENTES[CLIENTE],"&lt;"&amp;CLIENTES[CLIENTE]),ROW(743:743)-1),COUNTIF(CLIENTES[CLIENTE],"&lt;"&amp;CLIENTES[CLIENTE]),0)),"")</f>
        <v/>
      </c>
    </row>
    <row r="744" spans="5:5" x14ac:dyDescent="0.2">
      <c r="E744" s="1" t="str">
        <f t="array" ref="E744">IFERROR(INDEX(CLIENTES[CLIENTE],MATCH(SMALL(COUNTIF(CLIENTES[CLIENTE],"&lt;"&amp;CLIENTES[CLIENTE]),ROW(744:744)-1),COUNTIF(CLIENTES[CLIENTE],"&lt;"&amp;CLIENTES[CLIENTE]),0)),"")</f>
        <v/>
      </c>
    </row>
    <row r="745" spans="5:5" x14ac:dyDescent="0.2">
      <c r="E745" s="1" t="str">
        <f t="array" ref="E745">IFERROR(INDEX(CLIENTES[CLIENTE],MATCH(SMALL(COUNTIF(CLIENTES[CLIENTE],"&lt;"&amp;CLIENTES[CLIENTE]),ROW(745:745)-1),COUNTIF(CLIENTES[CLIENTE],"&lt;"&amp;CLIENTES[CLIENTE]),0)),"")</f>
        <v/>
      </c>
    </row>
    <row r="746" spans="5:5" x14ac:dyDescent="0.2">
      <c r="E746" s="1" t="str">
        <f t="array" ref="E746">IFERROR(INDEX(CLIENTES[CLIENTE],MATCH(SMALL(COUNTIF(CLIENTES[CLIENTE],"&lt;"&amp;CLIENTES[CLIENTE]),ROW(746:746)-1),COUNTIF(CLIENTES[CLIENTE],"&lt;"&amp;CLIENTES[CLIENTE]),0)),"")</f>
        <v/>
      </c>
    </row>
    <row r="747" spans="5:5" x14ac:dyDescent="0.2">
      <c r="E747" s="1" t="str">
        <f t="array" ref="E747">IFERROR(INDEX(CLIENTES[CLIENTE],MATCH(SMALL(COUNTIF(CLIENTES[CLIENTE],"&lt;"&amp;CLIENTES[CLIENTE]),ROW(747:747)-1),COUNTIF(CLIENTES[CLIENTE],"&lt;"&amp;CLIENTES[CLIENTE]),0)),"")</f>
        <v/>
      </c>
    </row>
    <row r="748" spans="5:5" x14ac:dyDescent="0.2">
      <c r="E748" s="1" t="str">
        <f t="array" ref="E748">IFERROR(INDEX(CLIENTES[CLIENTE],MATCH(SMALL(COUNTIF(CLIENTES[CLIENTE],"&lt;"&amp;CLIENTES[CLIENTE]),ROW(748:748)-1),COUNTIF(CLIENTES[CLIENTE],"&lt;"&amp;CLIENTES[CLIENTE]),0)),"")</f>
        <v/>
      </c>
    </row>
    <row r="749" spans="5:5" x14ac:dyDescent="0.2">
      <c r="E749" s="1" t="str">
        <f t="array" ref="E749">IFERROR(INDEX(CLIENTES[CLIENTE],MATCH(SMALL(COUNTIF(CLIENTES[CLIENTE],"&lt;"&amp;CLIENTES[CLIENTE]),ROW(749:749)-1),COUNTIF(CLIENTES[CLIENTE],"&lt;"&amp;CLIENTES[CLIENTE]),0)),"")</f>
        <v/>
      </c>
    </row>
    <row r="750" spans="5:5" x14ac:dyDescent="0.2">
      <c r="E750" s="1" t="str">
        <f t="array" ref="E750">IFERROR(INDEX(CLIENTES[CLIENTE],MATCH(SMALL(COUNTIF(CLIENTES[CLIENTE],"&lt;"&amp;CLIENTES[CLIENTE]),ROW(750:750)-1),COUNTIF(CLIENTES[CLIENTE],"&lt;"&amp;CLIENTES[CLIENTE]),0)),"")</f>
        <v/>
      </c>
    </row>
    <row r="751" spans="5:5" x14ac:dyDescent="0.2">
      <c r="E751" s="1" t="str">
        <f t="array" ref="E751">IFERROR(INDEX(CLIENTES[CLIENTE],MATCH(SMALL(COUNTIF(CLIENTES[CLIENTE],"&lt;"&amp;CLIENTES[CLIENTE]),ROW(751:751)-1),COUNTIF(CLIENTES[CLIENTE],"&lt;"&amp;CLIENTES[CLIENTE]),0)),"")</f>
        <v/>
      </c>
    </row>
    <row r="752" spans="5:5" x14ac:dyDescent="0.2">
      <c r="E752" s="1" t="str">
        <f t="array" ref="E752">IFERROR(INDEX(CLIENTES[CLIENTE],MATCH(SMALL(COUNTIF(CLIENTES[CLIENTE],"&lt;"&amp;CLIENTES[CLIENTE]),ROW(752:752)-1),COUNTIF(CLIENTES[CLIENTE],"&lt;"&amp;CLIENTES[CLIENTE]),0)),"")</f>
        <v/>
      </c>
    </row>
    <row r="753" spans="5:5" x14ac:dyDescent="0.2">
      <c r="E753" s="1" t="str">
        <f t="array" ref="E753">IFERROR(INDEX(CLIENTES[CLIENTE],MATCH(SMALL(COUNTIF(CLIENTES[CLIENTE],"&lt;"&amp;CLIENTES[CLIENTE]),ROW(753:753)-1),COUNTIF(CLIENTES[CLIENTE],"&lt;"&amp;CLIENTES[CLIENTE]),0)),"")</f>
        <v/>
      </c>
    </row>
    <row r="754" spans="5:5" x14ac:dyDescent="0.2">
      <c r="E754" s="1" t="str">
        <f t="array" ref="E754">IFERROR(INDEX(CLIENTES[CLIENTE],MATCH(SMALL(COUNTIF(CLIENTES[CLIENTE],"&lt;"&amp;CLIENTES[CLIENTE]),ROW(754:754)-1),COUNTIF(CLIENTES[CLIENTE],"&lt;"&amp;CLIENTES[CLIENTE]),0)),"")</f>
        <v/>
      </c>
    </row>
    <row r="755" spans="5:5" x14ac:dyDescent="0.2">
      <c r="E755" s="1" t="str">
        <f t="array" ref="E755">IFERROR(INDEX(CLIENTES[CLIENTE],MATCH(SMALL(COUNTIF(CLIENTES[CLIENTE],"&lt;"&amp;CLIENTES[CLIENTE]),ROW(755:755)-1),COUNTIF(CLIENTES[CLIENTE],"&lt;"&amp;CLIENTES[CLIENTE]),0)),"")</f>
        <v/>
      </c>
    </row>
    <row r="756" spans="5:5" x14ac:dyDescent="0.2">
      <c r="E756" s="1" t="str">
        <f t="array" ref="E756">IFERROR(INDEX(CLIENTES[CLIENTE],MATCH(SMALL(COUNTIF(CLIENTES[CLIENTE],"&lt;"&amp;CLIENTES[CLIENTE]),ROW(756:756)-1),COUNTIF(CLIENTES[CLIENTE],"&lt;"&amp;CLIENTES[CLIENTE]),0)),"")</f>
        <v/>
      </c>
    </row>
    <row r="757" spans="5:5" x14ac:dyDescent="0.2">
      <c r="E757" s="1" t="str">
        <f t="array" ref="E757">IFERROR(INDEX(CLIENTES[CLIENTE],MATCH(SMALL(COUNTIF(CLIENTES[CLIENTE],"&lt;"&amp;CLIENTES[CLIENTE]),ROW(757:757)-1),COUNTIF(CLIENTES[CLIENTE],"&lt;"&amp;CLIENTES[CLIENTE]),0)),"")</f>
        <v/>
      </c>
    </row>
    <row r="758" spans="5:5" x14ac:dyDescent="0.2">
      <c r="E758" s="1" t="str">
        <f t="array" ref="E758">IFERROR(INDEX(CLIENTES[CLIENTE],MATCH(SMALL(COUNTIF(CLIENTES[CLIENTE],"&lt;"&amp;CLIENTES[CLIENTE]),ROW(758:758)-1),COUNTIF(CLIENTES[CLIENTE],"&lt;"&amp;CLIENTES[CLIENTE]),0)),"")</f>
        <v/>
      </c>
    </row>
    <row r="759" spans="5:5" x14ac:dyDescent="0.2">
      <c r="E759" s="1" t="str">
        <f t="array" ref="E759">IFERROR(INDEX(CLIENTES[CLIENTE],MATCH(SMALL(COUNTIF(CLIENTES[CLIENTE],"&lt;"&amp;CLIENTES[CLIENTE]),ROW(759:759)-1),COUNTIF(CLIENTES[CLIENTE],"&lt;"&amp;CLIENTES[CLIENTE]),0)),"")</f>
        <v/>
      </c>
    </row>
    <row r="760" spans="5:5" x14ac:dyDescent="0.2">
      <c r="E760" s="1" t="str">
        <f t="array" ref="E760">IFERROR(INDEX(CLIENTES[CLIENTE],MATCH(SMALL(COUNTIF(CLIENTES[CLIENTE],"&lt;"&amp;CLIENTES[CLIENTE]),ROW(760:760)-1),COUNTIF(CLIENTES[CLIENTE],"&lt;"&amp;CLIENTES[CLIENTE]),0)),"")</f>
        <v/>
      </c>
    </row>
    <row r="761" spans="5:5" x14ac:dyDescent="0.2">
      <c r="E761" s="1" t="str">
        <f t="array" ref="E761">IFERROR(INDEX(CLIENTES[CLIENTE],MATCH(SMALL(COUNTIF(CLIENTES[CLIENTE],"&lt;"&amp;CLIENTES[CLIENTE]),ROW(761:761)-1),COUNTIF(CLIENTES[CLIENTE],"&lt;"&amp;CLIENTES[CLIENTE]),0)),"")</f>
        <v/>
      </c>
    </row>
    <row r="762" spans="5:5" x14ac:dyDescent="0.2">
      <c r="E762" s="1" t="str">
        <f t="array" ref="E762">IFERROR(INDEX(CLIENTES[CLIENTE],MATCH(SMALL(COUNTIF(CLIENTES[CLIENTE],"&lt;"&amp;CLIENTES[CLIENTE]),ROW(762:762)-1),COUNTIF(CLIENTES[CLIENTE],"&lt;"&amp;CLIENTES[CLIENTE]),0)),"")</f>
        <v/>
      </c>
    </row>
    <row r="763" spans="5:5" x14ac:dyDescent="0.2">
      <c r="E763" s="1" t="str">
        <f t="array" ref="E763">IFERROR(INDEX(CLIENTES[CLIENTE],MATCH(SMALL(COUNTIF(CLIENTES[CLIENTE],"&lt;"&amp;CLIENTES[CLIENTE]),ROW(763:763)-1),COUNTIF(CLIENTES[CLIENTE],"&lt;"&amp;CLIENTES[CLIENTE]),0)),"")</f>
        <v/>
      </c>
    </row>
    <row r="764" spans="5:5" x14ac:dyDescent="0.2">
      <c r="E764" s="1" t="str">
        <f t="array" ref="E764">IFERROR(INDEX(CLIENTES[CLIENTE],MATCH(SMALL(COUNTIF(CLIENTES[CLIENTE],"&lt;"&amp;CLIENTES[CLIENTE]),ROW(764:764)-1),COUNTIF(CLIENTES[CLIENTE],"&lt;"&amp;CLIENTES[CLIENTE]),0)),"")</f>
        <v/>
      </c>
    </row>
    <row r="765" spans="5:5" x14ac:dyDescent="0.2">
      <c r="E765" s="1" t="str">
        <f t="array" ref="E765">IFERROR(INDEX(CLIENTES[CLIENTE],MATCH(SMALL(COUNTIF(CLIENTES[CLIENTE],"&lt;"&amp;CLIENTES[CLIENTE]),ROW(765:765)-1),COUNTIF(CLIENTES[CLIENTE],"&lt;"&amp;CLIENTES[CLIENTE]),0)),"")</f>
        <v/>
      </c>
    </row>
    <row r="766" spans="5:5" x14ac:dyDescent="0.2">
      <c r="E766" s="1" t="str">
        <f t="array" ref="E766">IFERROR(INDEX(CLIENTES[CLIENTE],MATCH(SMALL(COUNTIF(CLIENTES[CLIENTE],"&lt;"&amp;CLIENTES[CLIENTE]),ROW(766:766)-1),COUNTIF(CLIENTES[CLIENTE],"&lt;"&amp;CLIENTES[CLIENTE]),0)),"")</f>
        <v/>
      </c>
    </row>
    <row r="767" spans="5:5" x14ac:dyDescent="0.2">
      <c r="E767" s="1" t="str">
        <f t="array" ref="E767">IFERROR(INDEX(CLIENTES[CLIENTE],MATCH(SMALL(COUNTIF(CLIENTES[CLIENTE],"&lt;"&amp;CLIENTES[CLIENTE]),ROW(767:767)-1),COUNTIF(CLIENTES[CLIENTE],"&lt;"&amp;CLIENTES[CLIENTE]),0)),"")</f>
        <v/>
      </c>
    </row>
    <row r="768" spans="5:5" x14ac:dyDescent="0.2">
      <c r="E768" s="1" t="str">
        <f t="array" ref="E768">IFERROR(INDEX(CLIENTES[CLIENTE],MATCH(SMALL(COUNTIF(CLIENTES[CLIENTE],"&lt;"&amp;CLIENTES[CLIENTE]),ROW(768:768)-1),COUNTIF(CLIENTES[CLIENTE],"&lt;"&amp;CLIENTES[CLIENTE]),0)),"")</f>
        <v/>
      </c>
    </row>
    <row r="769" spans="5:5" x14ac:dyDescent="0.2">
      <c r="E769" s="1" t="str">
        <f t="array" ref="E769">IFERROR(INDEX(CLIENTES[CLIENTE],MATCH(SMALL(COUNTIF(CLIENTES[CLIENTE],"&lt;"&amp;CLIENTES[CLIENTE]),ROW(769:769)-1),COUNTIF(CLIENTES[CLIENTE],"&lt;"&amp;CLIENTES[CLIENTE]),0)),"")</f>
        <v/>
      </c>
    </row>
    <row r="770" spans="5:5" x14ac:dyDescent="0.2">
      <c r="E770" s="1" t="str">
        <f t="array" ref="E770">IFERROR(INDEX(CLIENTES[CLIENTE],MATCH(SMALL(COUNTIF(CLIENTES[CLIENTE],"&lt;"&amp;CLIENTES[CLIENTE]),ROW(770:770)-1),COUNTIF(CLIENTES[CLIENTE],"&lt;"&amp;CLIENTES[CLIENTE]),0)),"")</f>
        <v/>
      </c>
    </row>
    <row r="771" spans="5:5" x14ac:dyDescent="0.2">
      <c r="E771" s="1" t="str">
        <f t="array" ref="E771">IFERROR(INDEX(CLIENTES[CLIENTE],MATCH(SMALL(COUNTIF(CLIENTES[CLIENTE],"&lt;"&amp;CLIENTES[CLIENTE]),ROW(771:771)-1),COUNTIF(CLIENTES[CLIENTE],"&lt;"&amp;CLIENTES[CLIENTE]),0)),"")</f>
        <v/>
      </c>
    </row>
    <row r="772" spans="5:5" x14ac:dyDescent="0.2">
      <c r="E772" s="1" t="str">
        <f t="array" ref="E772">IFERROR(INDEX(CLIENTES[CLIENTE],MATCH(SMALL(COUNTIF(CLIENTES[CLIENTE],"&lt;"&amp;CLIENTES[CLIENTE]),ROW(772:772)-1),COUNTIF(CLIENTES[CLIENTE],"&lt;"&amp;CLIENTES[CLIENTE]),0)),"")</f>
        <v/>
      </c>
    </row>
    <row r="773" spans="5:5" x14ac:dyDescent="0.2">
      <c r="E773" s="1" t="str">
        <f t="array" ref="E773">IFERROR(INDEX(CLIENTES[CLIENTE],MATCH(SMALL(COUNTIF(CLIENTES[CLIENTE],"&lt;"&amp;CLIENTES[CLIENTE]),ROW(773:773)-1),COUNTIF(CLIENTES[CLIENTE],"&lt;"&amp;CLIENTES[CLIENTE]),0)),"")</f>
        <v/>
      </c>
    </row>
    <row r="774" spans="5:5" x14ac:dyDescent="0.2">
      <c r="E774" s="1" t="str">
        <f t="array" ref="E774">IFERROR(INDEX(CLIENTES[CLIENTE],MATCH(SMALL(COUNTIF(CLIENTES[CLIENTE],"&lt;"&amp;CLIENTES[CLIENTE]),ROW(774:774)-1),COUNTIF(CLIENTES[CLIENTE],"&lt;"&amp;CLIENTES[CLIENTE]),0)),"")</f>
        <v/>
      </c>
    </row>
    <row r="775" spans="5:5" x14ac:dyDescent="0.2">
      <c r="E775" s="1" t="str">
        <f t="array" ref="E775">IFERROR(INDEX(CLIENTES[CLIENTE],MATCH(SMALL(COUNTIF(CLIENTES[CLIENTE],"&lt;"&amp;CLIENTES[CLIENTE]),ROW(775:775)-1),COUNTIF(CLIENTES[CLIENTE],"&lt;"&amp;CLIENTES[CLIENTE]),0)),"")</f>
        <v/>
      </c>
    </row>
    <row r="776" spans="5:5" x14ac:dyDescent="0.2">
      <c r="E776" s="1" t="str">
        <f t="array" ref="E776">IFERROR(INDEX(CLIENTES[CLIENTE],MATCH(SMALL(COUNTIF(CLIENTES[CLIENTE],"&lt;"&amp;CLIENTES[CLIENTE]),ROW(776:776)-1),COUNTIF(CLIENTES[CLIENTE],"&lt;"&amp;CLIENTES[CLIENTE]),0)),"")</f>
        <v/>
      </c>
    </row>
    <row r="777" spans="5:5" x14ac:dyDescent="0.2">
      <c r="E777" s="1" t="str">
        <f t="array" ref="E777">IFERROR(INDEX(CLIENTES[CLIENTE],MATCH(SMALL(COUNTIF(CLIENTES[CLIENTE],"&lt;"&amp;CLIENTES[CLIENTE]),ROW(777:777)-1),COUNTIF(CLIENTES[CLIENTE],"&lt;"&amp;CLIENTES[CLIENTE]),0)),"")</f>
        <v/>
      </c>
    </row>
    <row r="778" spans="5:5" x14ac:dyDescent="0.2">
      <c r="E778" s="1" t="str">
        <f t="array" ref="E778">IFERROR(INDEX(CLIENTES[CLIENTE],MATCH(SMALL(COUNTIF(CLIENTES[CLIENTE],"&lt;"&amp;CLIENTES[CLIENTE]),ROW(778:778)-1),COUNTIF(CLIENTES[CLIENTE],"&lt;"&amp;CLIENTES[CLIENTE]),0)),"")</f>
        <v/>
      </c>
    </row>
    <row r="779" spans="5:5" x14ac:dyDescent="0.2">
      <c r="E779" s="1" t="str">
        <f t="array" ref="E779">IFERROR(INDEX(CLIENTES[CLIENTE],MATCH(SMALL(COUNTIF(CLIENTES[CLIENTE],"&lt;"&amp;CLIENTES[CLIENTE]),ROW(779:779)-1),COUNTIF(CLIENTES[CLIENTE],"&lt;"&amp;CLIENTES[CLIENTE]),0)),"")</f>
        <v/>
      </c>
    </row>
    <row r="780" spans="5:5" x14ac:dyDescent="0.2">
      <c r="E780" s="1" t="str">
        <f t="array" ref="E780">IFERROR(INDEX(CLIENTES[CLIENTE],MATCH(SMALL(COUNTIF(CLIENTES[CLIENTE],"&lt;"&amp;CLIENTES[CLIENTE]),ROW(780:780)-1),COUNTIF(CLIENTES[CLIENTE],"&lt;"&amp;CLIENTES[CLIENTE]),0)),"")</f>
        <v/>
      </c>
    </row>
    <row r="781" spans="5:5" x14ac:dyDescent="0.2">
      <c r="E781" s="1" t="str">
        <f t="array" ref="E781">IFERROR(INDEX(CLIENTES[CLIENTE],MATCH(SMALL(COUNTIF(CLIENTES[CLIENTE],"&lt;"&amp;CLIENTES[CLIENTE]),ROW(781:781)-1),COUNTIF(CLIENTES[CLIENTE],"&lt;"&amp;CLIENTES[CLIENTE]),0)),"")</f>
        <v/>
      </c>
    </row>
    <row r="782" spans="5:5" x14ac:dyDescent="0.2">
      <c r="E782" s="1" t="str">
        <f t="array" ref="E782">IFERROR(INDEX(CLIENTES[CLIENTE],MATCH(SMALL(COUNTIF(CLIENTES[CLIENTE],"&lt;"&amp;CLIENTES[CLIENTE]),ROW(782:782)-1),COUNTIF(CLIENTES[CLIENTE],"&lt;"&amp;CLIENTES[CLIENTE]),0)),"")</f>
        <v/>
      </c>
    </row>
    <row r="783" spans="5:5" x14ac:dyDescent="0.2">
      <c r="E783" s="1" t="str">
        <f t="array" ref="E783">IFERROR(INDEX(CLIENTES[CLIENTE],MATCH(SMALL(COUNTIF(CLIENTES[CLIENTE],"&lt;"&amp;CLIENTES[CLIENTE]),ROW(783:783)-1),COUNTIF(CLIENTES[CLIENTE],"&lt;"&amp;CLIENTES[CLIENTE]),0)),"")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31"/>
  <sheetViews>
    <sheetView topLeftCell="A8" zoomScaleNormal="100" workbookViewId="0">
      <selection activeCell="A31" sqref="A31"/>
    </sheetView>
  </sheetViews>
  <sheetFormatPr defaultRowHeight="12.75" x14ac:dyDescent="0.2"/>
  <cols>
    <col min="1" max="1" width="31.140625" style="1" bestFit="1" customWidth="1"/>
  </cols>
  <sheetData>
    <row r="1" spans="1:1" x14ac:dyDescent="0.2">
      <c r="A1" s="5" t="s">
        <v>446</v>
      </c>
    </row>
    <row r="2" spans="1:1" x14ac:dyDescent="0.2">
      <c r="A2" s="1" t="s">
        <v>60</v>
      </c>
    </row>
    <row r="3" spans="1:1" x14ac:dyDescent="0.2">
      <c r="A3" s="1" t="s">
        <v>539</v>
      </c>
    </row>
    <row r="4" spans="1:1" x14ac:dyDescent="0.2">
      <c r="A4" s="1" t="s">
        <v>59</v>
      </c>
    </row>
    <row r="5" spans="1:1" x14ac:dyDescent="0.2">
      <c r="A5" s="19" t="s">
        <v>538</v>
      </c>
    </row>
    <row r="6" spans="1:1" x14ac:dyDescent="0.2">
      <c r="A6" s="1" t="s">
        <v>64</v>
      </c>
    </row>
    <row r="7" spans="1:1" x14ac:dyDescent="0.2">
      <c r="A7" s="1" t="s">
        <v>62</v>
      </c>
    </row>
    <row r="8" spans="1:1" x14ac:dyDescent="0.2">
      <c r="A8" s="19" t="s">
        <v>540</v>
      </c>
    </row>
    <row r="9" spans="1:1" x14ac:dyDescent="0.2">
      <c r="A9" s="1" t="s">
        <v>61</v>
      </c>
    </row>
    <row r="10" spans="1:1" x14ac:dyDescent="0.2">
      <c r="A10" s="19" t="s">
        <v>541</v>
      </c>
    </row>
    <row r="11" spans="1:1" x14ac:dyDescent="0.2">
      <c r="A11" s="1" t="s">
        <v>63</v>
      </c>
    </row>
    <row r="12" spans="1:1" x14ac:dyDescent="0.2">
      <c r="A12" s="1" t="s">
        <v>57</v>
      </c>
    </row>
    <row r="13" spans="1:1" x14ac:dyDescent="0.2">
      <c r="A13" s="1" t="s">
        <v>55</v>
      </c>
    </row>
    <row r="14" spans="1:1" x14ac:dyDescent="0.2">
      <c r="A14" s="1" t="s">
        <v>69</v>
      </c>
    </row>
    <row r="15" spans="1:1" x14ac:dyDescent="0.2">
      <c r="A15" s="1" t="s">
        <v>66</v>
      </c>
    </row>
    <row r="16" spans="1:1" x14ac:dyDescent="0.2">
      <c r="A16" s="19" t="s">
        <v>536</v>
      </c>
    </row>
    <row r="17" spans="1:1" x14ac:dyDescent="0.2">
      <c r="A17" s="1" t="s">
        <v>70</v>
      </c>
    </row>
    <row r="18" spans="1:1" x14ac:dyDescent="0.2">
      <c r="A18" s="19" t="s">
        <v>537</v>
      </c>
    </row>
    <row r="19" spans="1:1" x14ac:dyDescent="0.2">
      <c r="A19" s="1" t="s">
        <v>67</v>
      </c>
    </row>
    <row r="20" spans="1:1" x14ac:dyDescent="0.2">
      <c r="A20" s="19" t="s">
        <v>535</v>
      </c>
    </row>
    <row r="21" spans="1:1" x14ac:dyDescent="0.2">
      <c r="A21" s="1" t="s">
        <v>71</v>
      </c>
    </row>
    <row r="22" spans="1:1" x14ac:dyDescent="0.2">
      <c r="A22" s="19" t="s">
        <v>534</v>
      </c>
    </row>
    <row r="23" spans="1:1" x14ac:dyDescent="0.2">
      <c r="A23" s="1" t="s">
        <v>58</v>
      </c>
    </row>
    <row r="24" spans="1:1" x14ac:dyDescent="0.2">
      <c r="A24" s="1" t="s">
        <v>54</v>
      </c>
    </row>
    <row r="25" spans="1:1" x14ac:dyDescent="0.2">
      <c r="A25" s="1" t="s">
        <v>68</v>
      </c>
    </row>
    <row r="26" spans="1:1" x14ac:dyDescent="0.2">
      <c r="A26" s="1" t="s">
        <v>65</v>
      </c>
    </row>
    <row r="27" spans="1:1" x14ac:dyDescent="0.2">
      <c r="A27" s="1" t="s">
        <v>56</v>
      </c>
    </row>
    <row r="28" spans="1:1" x14ac:dyDescent="0.2">
      <c r="A28" s="19" t="s">
        <v>543</v>
      </c>
    </row>
    <row r="29" spans="1:1" x14ac:dyDescent="0.2">
      <c r="A29" s="19" t="s">
        <v>567</v>
      </c>
    </row>
    <row r="30" spans="1:1" x14ac:dyDescent="0.2">
      <c r="A30" s="1" t="s">
        <v>625</v>
      </c>
    </row>
    <row r="31" spans="1:1" x14ac:dyDescent="0.2">
      <c r="A31" s="68" t="s">
        <v>669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38"/>
  <sheetViews>
    <sheetView zoomScaleNormal="100" workbookViewId="0">
      <pane ySplit="1" topLeftCell="A2" activePane="bottomLeft" state="frozen"/>
      <selection activeCell="N205" sqref="N205"/>
      <selection pane="bottomLeft" activeCell="A2" sqref="A2"/>
    </sheetView>
  </sheetViews>
  <sheetFormatPr defaultColWidth="9.140625" defaultRowHeight="15" x14ac:dyDescent="0.2"/>
  <cols>
    <col min="1" max="1" width="24.140625" style="2" bestFit="1" customWidth="1"/>
    <col min="2" max="2" width="19" style="2" bestFit="1" customWidth="1"/>
    <col min="3" max="3" width="18.140625" style="2" bestFit="1" customWidth="1"/>
    <col min="4" max="4" width="15" style="2" bestFit="1" customWidth="1"/>
    <col min="5" max="5" width="22.28515625" style="2" bestFit="1" customWidth="1"/>
    <col min="6" max="6" width="12.28515625" style="2" bestFit="1" customWidth="1"/>
    <col min="7" max="7" width="13.85546875" style="2" bestFit="1" customWidth="1"/>
    <col min="8" max="8" width="9.140625" style="2"/>
    <col min="9" max="9" width="20" style="2" bestFit="1" customWidth="1"/>
    <col min="10" max="16384" width="9.140625" style="2"/>
  </cols>
  <sheetData>
    <row r="1" spans="1:10" ht="34.5" customHeight="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656</v>
      </c>
      <c r="G1" s="3" t="s">
        <v>657</v>
      </c>
    </row>
    <row r="2" spans="1:10" ht="15.75" thickBot="1" x14ac:dyDescent="0.25">
      <c r="A2" s="2" t="s">
        <v>5</v>
      </c>
      <c r="B2" s="2" t="s">
        <v>6</v>
      </c>
      <c r="C2" s="2">
        <v>28</v>
      </c>
      <c r="D2" s="2">
        <v>35.4</v>
      </c>
      <c r="E2" s="2">
        <f>ROUND(2*BAIRROS[[#This Row],[DISTANCIA (Km)]]/$J$4*$J$5,2)</f>
        <v>31.38</v>
      </c>
      <c r="F2" s="57">
        <v>-13.0036988</v>
      </c>
      <c r="G2" s="57">
        <v>-38.517180199999999</v>
      </c>
      <c r="I2" s="14"/>
    </row>
    <row r="3" spans="1:10" ht="15.75" thickBot="1" x14ac:dyDescent="0.25">
      <c r="A3" s="2" t="s">
        <v>7</v>
      </c>
      <c r="B3" s="2" t="s">
        <v>6</v>
      </c>
      <c r="C3" s="2">
        <v>30</v>
      </c>
      <c r="D3" s="2">
        <v>37.299999999999997</v>
      </c>
      <c r="E3" s="2">
        <f>ROUND(2*BAIRROS[[#This Row],[DISTANCIA (Km)]]/$J$4*$J$5,2)</f>
        <v>33.619999999999997</v>
      </c>
      <c r="F3" s="57">
        <v>-13.005978300000001</v>
      </c>
      <c r="G3" s="57">
        <v>-38.526973900000002</v>
      </c>
    </row>
    <row r="4" spans="1:10" ht="15.75" thickBot="1" x14ac:dyDescent="0.25">
      <c r="A4" s="2" t="s">
        <v>8</v>
      </c>
      <c r="B4" s="2" t="s">
        <v>6</v>
      </c>
      <c r="C4" s="2">
        <v>10</v>
      </c>
      <c r="D4" s="2">
        <v>18.5</v>
      </c>
      <c r="E4" s="2">
        <f>ROUND(2*BAIRROS[[#This Row],[DISTANCIA (Km)]]/$J$4*$J$5,2)</f>
        <v>11.21</v>
      </c>
      <c r="F4" s="57">
        <v>-12.9772999</v>
      </c>
      <c r="G4" s="57">
        <v>-38.429859</v>
      </c>
      <c r="I4" s="2" t="s">
        <v>44</v>
      </c>
      <c r="J4" s="2">
        <v>11.6</v>
      </c>
    </row>
    <row r="5" spans="1:10" ht="15.75" thickBot="1" x14ac:dyDescent="0.25">
      <c r="A5" s="2" t="s">
        <v>9</v>
      </c>
      <c r="B5" s="2" t="s">
        <v>6</v>
      </c>
      <c r="C5" s="2">
        <v>24</v>
      </c>
      <c r="D5" s="2">
        <v>29</v>
      </c>
      <c r="E5" s="2">
        <f>ROUND(2*BAIRROS[[#This Row],[DISTANCIA (Km)]]/$J$4*$J$5,2)</f>
        <v>26.9</v>
      </c>
      <c r="F5" s="57">
        <v>-12.9850099</v>
      </c>
      <c r="G5" s="57">
        <v>-38.501578799999997</v>
      </c>
      <c r="I5" s="14" t="s">
        <v>519</v>
      </c>
      <c r="J5" s="2">
        <v>6.5</v>
      </c>
    </row>
    <row r="6" spans="1:10" ht="15.75" thickBot="1" x14ac:dyDescent="0.25">
      <c r="A6" s="2" t="s">
        <v>10</v>
      </c>
      <c r="B6" s="2" t="s">
        <v>11</v>
      </c>
      <c r="C6" s="2">
        <v>14</v>
      </c>
      <c r="D6" s="2">
        <v>27.5</v>
      </c>
      <c r="E6" s="2">
        <f>ROUND(2*BAIRROS[[#This Row],[DISTANCIA (Km)]]/$J$4*$J$5,2)</f>
        <v>15.69</v>
      </c>
      <c r="F6" s="57">
        <v>-12.872236600000001</v>
      </c>
      <c r="G6" s="57">
        <v>-38.282350299999997</v>
      </c>
    </row>
    <row r="7" spans="1:10" ht="15.75" thickBot="1" x14ac:dyDescent="0.25">
      <c r="A7" s="2" t="s">
        <v>12</v>
      </c>
      <c r="B7" s="2" t="s">
        <v>6</v>
      </c>
      <c r="C7" s="2">
        <v>21</v>
      </c>
      <c r="D7" s="2">
        <v>25.3</v>
      </c>
      <c r="E7" s="2">
        <f>ROUND(2*BAIRROS[[#This Row],[DISTANCIA (Km)]]/$J$4*$J$5,2)</f>
        <v>23.53</v>
      </c>
      <c r="F7" s="57">
        <v>-12.957534300000001</v>
      </c>
      <c r="G7" s="57">
        <v>-38.465372700000003</v>
      </c>
    </row>
    <row r="8" spans="1:10" ht="15.75" thickBot="1" x14ac:dyDescent="0.25">
      <c r="A8" s="2" t="s">
        <v>13</v>
      </c>
      <c r="B8" s="2" t="s">
        <v>11</v>
      </c>
      <c r="C8" s="2">
        <v>9</v>
      </c>
      <c r="D8" s="2">
        <v>16.899999999999999</v>
      </c>
      <c r="E8" s="2">
        <f>ROUND(2*BAIRROS[[#This Row],[DISTANCIA (Km)]]/$J$4*$J$5,2)</f>
        <v>10.09</v>
      </c>
      <c r="F8" s="57">
        <v>-12.888788999999999</v>
      </c>
      <c r="G8" s="57">
        <v>-38.329087000000001</v>
      </c>
    </row>
    <row r="9" spans="1:10" ht="15.75" thickBot="1" x14ac:dyDescent="0.25">
      <c r="A9" s="2" t="s">
        <v>14</v>
      </c>
      <c r="B9" s="2" t="s">
        <v>6</v>
      </c>
      <c r="C9" s="2">
        <v>18</v>
      </c>
      <c r="D9" s="2">
        <v>20.3</v>
      </c>
      <c r="E9" s="2">
        <f>ROUND(2*BAIRROS[[#This Row],[DISTANCIA (Km)]]/$J$4*$J$5,2)</f>
        <v>20.170000000000002</v>
      </c>
      <c r="F9" s="57">
        <v>-12.9834248</v>
      </c>
      <c r="G9" s="57">
        <v>-38.459389799999997</v>
      </c>
    </row>
    <row r="10" spans="1:10" ht="15.75" thickBot="1" x14ac:dyDescent="0.25">
      <c r="A10" s="2" t="s">
        <v>15</v>
      </c>
      <c r="B10" s="2" t="s">
        <v>11</v>
      </c>
      <c r="C10" s="2">
        <v>15</v>
      </c>
      <c r="D10" s="2">
        <v>26.2</v>
      </c>
      <c r="E10" s="2">
        <f>ROUND(2*BAIRROS[[#This Row],[DISTANCIA (Km)]]/$J$4*$J$5,2)</f>
        <v>16.809999999999999</v>
      </c>
      <c r="F10" s="57">
        <v>-12.863804</v>
      </c>
      <c r="G10" s="57">
        <v>-38.277037399999998</v>
      </c>
    </row>
    <row r="11" spans="1:10" ht="15.75" thickBot="1" x14ac:dyDescent="0.25">
      <c r="A11" s="2" t="s">
        <v>16</v>
      </c>
      <c r="B11" s="2" t="s">
        <v>6</v>
      </c>
      <c r="C11" s="2">
        <v>13</v>
      </c>
      <c r="D11" s="2">
        <v>21.7</v>
      </c>
      <c r="E11" s="2">
        <f>ROUND(2*BAIRROS[[#This Row],[DISTANCIA (Km)]]/$J$4*$J$5,2)</f>
        <v>14.57</v>
      </c>
      <c r="F11" s="57">
        <v>-12.993654299999999</v>
      </c>
      <c r="G11" s="57">
        <v>-38.446073400000003</v>
      </c>
    </row>
    <row r="12" spans="1:10" ht="15.75" thickBot="1" x14ac:dyDescent="0.25">
      <c r="A12" s="2" t="s">
        <v>17</v>
      </c>
      <c r="B12" s="2" t="s">
        <v>6</v>
      </c>
      <c r="C12" s="2">
        <v>26</v>
      </c>
      <c r="D12" s="2">
        <v>30.6</v>
      </c>
      <c r="E12" s="2">
        <f>ROUND(2*BAIRROS[[#This Row],[DISTANCIA (Km)]]/$J$4*$J$5,2)</f>
        <v>29.14</v>
      </c>
      <c r="F12" s="57">
        <v>-12.995348099999999</v>
      </c>
      <c r="G12" s="57">
        <v>-38.504721000000004</v>
      </c>
    </row>
    <row r="13" spans="1:10" ht="15.75" thickBot="1" x14ac:dyDescent="0.25">
      <c r="A13" s="2" t="s">
        <v>18</v>
      </c>
      <c r="B13" s="2" t="s">
        <v>11</v>
      </c>
      <c r="C13" s="2">
        <v>10</v>
      </c>
      <c r="D13" s="2">
        <v>18.399999999999999</v>
      </c>
      <c r="E13" s="2">
        <f>ROUND(2*BAIRROS[[#This Row],[DISTANCIA (Km)]]/$J$4*$J$5,2)</f>
        <v>11.21</v>
      </c>
      <c r="F13" s="57">
        <v>-12.884871199999999</v>
      </c>
      <c r="G13" s="57">
        <v>-38.3084506</v>
      </c>
    </row>
    <row r="14" spans="1:10" ht="15.75" thickBot="1" x14ac:dyDescent="0.25">
      <c r="A14" s="2" t="s">
        <v>19</v>
      </c>
      <c r="B14" s="2" t="s">
        <v>6</v>
      </c>
      <c r="C14" s="2">
        <v>29</v>
      </c>
      <c r="D14" s="2">
        <v>35.700000000000003</v>
      </c>
      <c r="E14" s="2">
        <f>ROUND(2*BAIRROS[[#This Row],[DISTANCIA (Km)]]/$J$4*$J$5,2)</f>
        <v>32.5</v>
      </c>
      <c r="F14" s="57">
        <v>-12.9985064</v>
      </c>
      <c r="G14" s="57">
        <v>-38.523090500000002</v>
      </c>
    </row>
    <row r="15" spans="1:10" ht="15.75" thickBot="1" x14ac:dyDescent="0.25">
      <c r="A15" s="2" t="s">
        <v>20</v>
      </c>
      <c r="B15" s="2" t="s">
        <v>6</v>
      </c>
      <c r="C15" s="2">
        <v>11</v>
      </c>
      <c r="D15" s="2">
        <v>18.899999999999999</v>
      </c>
      <c r="E15" s="2">
        <f>ROUND(2*BAIRROS[[#This Row],[DISTANCIA (Km)]]/$J$4*$J$5,2)</f>
        <v>12.33</v>
      </c>
      <c r="F15" s="57">
        <v>-12.969640999999999</v>
      </c>
      <c r="G15" s="57">
        <v>-38.438819100000003</v>
      </c>
    </row>
    <row r="16" spans="1:10" ht="15.75" thickBot="1" x14ac:dyDescent="0.25">
      <c r="A16" s="2" t="s">
        <v>21</v>
      </c>
      <c r="B16" s="2" t="s">
        <v>11</v>
      </c>
      <c r="C16" s="2">
        <v>12</v>
      </c>
      <c r="D16" s="2">
        <v>22.6</v>
      </c>
      <c r="E16" s="2">
        <f>ROUND(2*BAIRROS[[#This Row],[DISTANCIA (Km)]]/$J$4*$J$5,2)</f>
        <v>13.45</v>
      </c>
      <c r="F16" s="57">
        <v>-12.897369899999999</v>
      </c>
      <c r="G16" s="57">
        <v>-38.3033967</v>
      </c>
    </row>
    <row r="17" spans="1:7" ht="15.75" thickBot="1" x14ac:dyDescent="0.25">
      <c r="A17" s="2" t="s">
        <v>22</v>
      </c>
      <c r="B17" s="2" t="s">
        <v>6</v>
      </c>
      <c r="C17" s="2">
        <v>0</v>
      </c>
      <c r="D17" s="2">
        <v>0</v>
      </c>
      <c r="E17" s="2">
        <f>ROUND(2*BAIRROS[[#This Row],[DISTANCIA (Km)]]/$J$4*$J$5,2)</f>
        <v>0</v>
      </c>
      <c r="F17" s="57">
        <v>-12.936635900000001</v>
      </c>
      <c r="G17" s="57">
        <v>-38.360855700000002</v>
      </c>
    </row>
    <row r="18" spans="1:7" ht="15.75" thickBot="1" x14ac:dyDescent="0.25">
      <c r="A18" s="2" t="s">
        <v>23</v>
      </c>
      <c r="B18" s="2" t="s">
        <v>6</v>
      </c>
      <c r="C18" s="2">
        <v>12</v>
      </c>
      <c r="D18" s="2">
        <v>20</v>
      </c>
      <c r="E18" s="2">
        <f>ROUND(2*BAIRROS[[#This Row],[DISTANCIA (Km)]]/$J$4*$J$5,2)</f>
        <v>13.45</v>
      </c>
      <c r="F18" s="57">
        <v>-12.997591999999999</v>
      </c>
      <c r="G18" s="57">
        <v>-38.441969899999997</v>
      </c>
    </row>
    <row r="19" spans="1:7" ht="15.75" thickBot="1" x14ac:dyDescent="0.25">
      <c r="A19" s="2" t="s">
        <v>24</v>
      </c>
      <c r="B19" s="2" t="s">
        <v>6</v>
      </c>
      <c r="C19" s="2">
        <v>25</v>
      </c>
      <c r="D19" s="2">
        <v>27.1</v>
      </c>
      <c r="E19" s="2">
        <f>ROUND(2*BAIRROS[[#This Row],[DISTANCIA (Km)]]/$J$4*$J$5,2)</f>
        <v>28.02</v>
      </c>
      <c r="F19" s="57">
        <v>-12.977305899999999</v>
      </c>
      <c r="G19" s="57">
        <v>-38.500315299999997</v>
      </c>
    </row>
    <row r="20" spans="1:7" ht="15.75" thickBot="1" x14ac:dyDescent="0.25">
      <c r="A20" s="2" t="s">
        <v>25</v>
      </c>
      <c r="B20" s="2" t="s">
        <v>6</v>
      </c>
      <c r="C20" s="2">
        <v>12</v>
      </c>
      <c r="D20" s="2">
        <v>14.2</v>
      </c>
      <c r="E20" s="2">
        <f>ROUND(2*BAIRROS[[#This Row],[DISTANCIA (Km)]]/$J$4*$J$5,2)</f>
        <v>13.45</v>
      </c>
      <c r="F20" s="57">
        <v>-12.9381954</v>
      </c>
      <c r="G20" s="57">
        <v>-38.404783000000002</v>
      </c>
    </row>
    <row r="21" spans="1:7" ht="15.75" thickBot="1" x14ac:dyDescent="0.25">
      <c r="A21" s="2" t="s">
        <v>26</v>
      </c>
      <c r="B21" s="2" t="s">
        <v>11</v>
      </c>
      <c r="C21" s="2">
        <v>12</v>
      </c>
      <c r="D21" s="2">
        <v>20.5</v>
      </c>
      <c r="E21" s="2">
        <f>ROUND(2*BAIRROS[[#This Row],[DISTANCIA (Km)]]/$J$4*$J$5,2)</f>
        <v>13.45</v>
      </c>
      <c r="F21" s="57">
        <v>-12.879146799999999</v>
      </c>
      <c r="G21" s="57">
        <v>-38.313776799999999</v>
      </c>
    </row>
    <row r="22" spans="1:7" ht="15.75" thickBot="1" x14ac:dyDescent="0.25">
      <c r="A22" s="2" t="s">
        <v>27</v>
      </c>
      <c r="B22" s="2" t="s">
        <v>6</v>
      </c>
      <c r="C22" s="2">
        <v>14</v>
      </c>
      <c r="D22" s="2">
        <v>24.9</v>
      </c>
      <c r="E22" s="2">
        <f>ROUND(2*BAIRROS[[#This Row],[DISTANCIA (Km)]]/$J$4*$J$5,2)</f>
        <v>15.69</v>
      </c>
      <c r="F22" s="57">
        <v>-13.0026058</v>
      </c>
      <c r="G22" s="57">
        <v>-38.459276600000003</v>
      </c>
    </row>
    <row r="23" spans="1:7" ht="15.75" thickBot="1" x14ac:dyDescent="0.25">
      <c r="A23" s="2" t="s">
        <v>28</v>
      </c>
      <c r="B23" s="2" t="s">
        <v>6</v>
      </c>
      <c r="C23" s="2">
        <v>3</v>
      </c>
      <c r="D23" s="2">
        <v>6.9</v>
      </c>
      <c r="E23" s="2">
        <f>ROUND(2*BAIRROS[[#This Row],[DISTANCIA (Km)]]/$J$4*$J$5,2)</f>
        <v>3.36</v>
      </c>
      <c r="F23" s="57">
        <v>-12.9777334</v>
      </c>
      <c r="G23" s="57">
        <v>-38.501648000000003</v>
      </c>
    </row>
    <row r="24" spans="1:7" ht="15.75" thickBot="1" x14ac:dyDescent="0.25">
      <c r="A24" s="2" t="s">
        <v>29</v>
      </c>
      <c r="B24" s="2" t="s">
        <v>6</v>
      </c>
      <c r="C24" s="2">
        <v>9</v>
      </c>
      <c r="D24" s="2">
        <v>18.2</v>
      </c>
      <c r="E24" s="2">
        <f>ROUND(2*BAIRROS[[#This Row],[DISTANCIA (Km)]]/$J$4*$J$5,2)</f>
        <v>10.09</v>
      </c>
      <c r="F24" s="57">
        <v>-12.935669000000001</v>
      </c>
      <c r="G24" s="57">
        <v>-38.331286800000001</v>
      </c>
    </row>
    <row r="25" spans="1:7" ht="15.75" thickBot="1" x14ac:dyDescent="0.25">
      <c r="A25" s="2" t="s">
        <v>30</v>
      </c>
      <c r="B25" s="2" t="s">
        <v>6</v>
      </c>
      <c r="C25" s="2">
        <v>23</v>
      </c>
      <c r="D25" s="2">
        <v>28.3</v>
      </c>
      <c r="E25" s="2">
        <f>ROUND(2*BAIRROS[[#This Row],[DISTANCIA (Km)]]/$J$4*$J$5,2)</f>
        <v>25.78</v>
      </c>
      <c r="F25" s="57">
        <v>-13.008794999999999</v>
      </c>
      <c r="G25" s="57">
        <v>-38.490989999999996</v>
      </c>
    </row>
    <row r="26" spans="1:7" ht="15.75" thickBot="1" x14ac:dyDescent="0.25">
      <c r="A26" s="2" t="s">
        <v>31</v>
      </c>
      <c r="B26" s="2" t="s">
        <v>6</v>
      </c>
      <c r="C26" s="2">
        <v>13</v>
      </c>
      <c r="D26" s="2">
        <v>16.8</v>
      </c>
      <c r="E26" s="2">
        <f>ROUND(2*BAIRROS[[#This Row],[DISTANCIA (Km)]]/$J$4*$J$5,2)</f>
        <v>14.57</v>
      </c>
      <c r="F26" s="57">
        <v>-12.9378823</v>
      </c>
      <c r="G26" s="57">
        <v>-38.421961099999997</v>
      </c>
    </row>
    <row r="27" spans="1:7" ht="15.75" thickBot="1" x14ac:dyDescent="0.25">
      <c r="A27" s="2" t="s">
        <v>32</v>
      </c>
      <c r="B27" s="2" t="s">
        <v>6</v>
      </c>
      <c r="C27" s="2">
        <v>6</v>
      </c>
      <c r="D27" s="2">
        <v>9.6</v>
      </c>
      <c r="E27" s="2">
        <f>ROUND(2*BAIRROS[[#This Row],[DISTANCIA (Km)]]/$J$4*$J$5,2)</f>
        <v>6.72</v>
      </c>
      <c r="F27" s="57">
        <v>-12.9430672</v>
      </c>
      <c r="G27" s="57">
        <v>-38.338084199999997</v>
      </c>
    </row>
    <row r="28" spans="1:7" ht="15.75" thickBot="1" x14ac:dyDescent="0.25">
      <c r="A28" s="2" t="s">
        <v>33</v>
      </c>
      <c r="B28" s="2" t="s">
        <v>11</v>
      </c>
      <c r="C28" s="2">
        <v>9</v>
      </c>
      <c r="D28" s="2">
        <v>17.8</v>
      </c>
      <c r="E28" s="2">
        <f>ROUND(2*BAIRROS[[#This Row],[DISTANCIA (Km)]]/$J$4*$J$5,2)</f>
        <v>10.09</v>
      </c>
      <c r="F28" s="57">
        <v>-12.891040500000001</v>
      </c>
      <c r="G28" s="57">
        <v>-38.315458499999998</v>
      </c>
    </row>
    <row r="29" spans="1:7" ht="15.75" thickBot="1" x14ac:dyDescent="0.25">
      <c r="A29" s="2" t="s">
        <v>34</v>
      </c>
      <c r="B29" s="2" t="s">
        <v>6</v>
      </c>
      <c r="C29" s="2">
        <v>23</v>
      </c>
      <c r="D29" s="2">
        <v>28.5</v>
      </c>
      <c r="E29" s="2">
        <f>ROUND(2*BAIRROS[[#This Row],[DISTANCIA (Km)]]/$J$4*$J$5,2)</f>
        <v>25.78</v>
      </c>
      <c r="F29" s="57">
        <v>-12.9369031</v>
      </c>
      <c r="G29" s="57">
        <v>-38.4943721</v>
      </c>
    </row>
    <row r="30" spans="1:7" ht="15.75" thickBot="1" x14ac:dyDescent="0.25">
      <c r="A30" s="2" t="s">
        <v>35</v>
      </c>
      <c r="B30" s="2" t="s">
        <v>11</v>
      </c>
      <c r="C30" s="2">
        <v>12</v>
      </c>
      <c r="D30" s="2">
        <v>21.4</v>
      </c>
      <c r="E30" s="2">
        <f>ROUND(2*BAIRROS[[#This Row],[DISTANCIA (Km)]]/$J$4*$J$5,2)</f>
        <v>13.45</v>
      </c>
      <c r="F30" s="57">
        <v>-12.8868037</v>
      </c>
      <c r="G30" s="57">
        <v>-38.297591400000002</v>
      </c>
    </row>
    <row r="31" spans="1:7" ht="15.75" thickBot="1" x14ac:dyDescent="0.25">
      <c r="A31" s="2" t="s">
        <v>36</v>
      </c>
      <c r="B31" s="2" t="s">
        <v>11</v>
      </c>
      <c r="C31" s="2">
        <v>11</v>
      </c>
      <c r="D31" s="2">
        <v>19.8</v>
      </c>
      <c r="E31" s="2">
        <f>ROUND(2*BAIRROS[[#This Row],[DISTANCIA (Km)]]/$J$4*$J$5,2)</f>
        <v>12.33</v>
      </c>
      <c r="F31" s="57">
        <v>-12.8808215</v>
      </c>
      <c r="G31" s="57">
        <v>-38.313903600000003</v>
      </c>
    </row>
    <row r="32" spans="1:7" ht="15.75" thickBot="1" x14ac:dyDescent="0.25">
      <c r="A32" s="2" t="s">
        <v>37</v>
      </c>
      <c r="B32" s="2" t="s">
        <v>11</v>
      </c>
      <c r="C32" s="2">
        <v>10</v>
      </c>
      <c r="D32" s="2">
        <v>15.2</v>
      </c>
      <c r="E32" s="2">
        <f>ROUND(2*BAIRROS[[#This Row],[DISTANCIA (Km)]]/$J$4*$J$5,2)</f>
        <v>11.21</v>
      </c>
      <c r="F32" s="57">
        <v>-12.884574799999999</v>
      </c>
      <c r="G32" s="57">
        <v>-38.317554100000002</v>
      </c>
    </row>
    <row r="33" spans="1:7" ht="15.75" thickBot="1" x14ac:dyDescent="0.25">
      <c r="A33" s="2" t="s">
        <v>38</v>
      </c>
      <c r="B33" s="2" t="s">
        <v>6</v>
      </c>
      <c r="C33" s="2">
        <v>4</v>
      </c>
      <c r="D33" s="2">
        <v>8.3000000000000007</v>
      </c>
      <c r="E33" s="2">
        <f>ROUND(2*BAIRROS[[#This Row],[DISTANCIA (Km)]]/$J$4*$J$5,2)</f>
        <v>4.4800000000000004</v>
      </c>
      <c r="F33" s="57">
        <v>-12.948279599999999</v>
      </c>
      <c r="G33" s="57">
        <v>-38.384370799999999</v>
      </c>
    </row>
    <row r="34" spans="1:7" ht="15.75" thickBot="1" x14ac:dyDescent="0.25">
      <c r="A34" s="2" t="s">
        <v>39</v>
      </c>
      <c r="B34" s="2" t="s">
        <v>6</v>
      </c>
      <c r="C34" s="2">
        <v>15</v>
      </c>
      <c r="D34" s="2">
        <v>21.7</v>
      </c>
      <c r="E34" s="2">
        <f>ROUND(2*BAIRROS[[#This Row],[DISTANCIA (Km)]]/$J$4*$J$5,2)</f>
        <v>16.809999999999999</v>
      </c>
      <c r="F34" s="57">
        <v>-12.9315809</v>
      </c>
      <c r="G34" s="57">
        <v>-38.444357599999996</v>
      </c>
    </row>
    <row r="35" spans="1:7" ht="15.75" thickBot="1" x14ac:dyDescent="0.25">
      <c r="A35" s="2" t="s">
        <v>40</v>
      </c>
      <c r="B35" s="2" t="s">
        <v>41</v>
      </c>
      <c r="C35" s="2">
        <v>46</v>
      </c>
      <c r="D35" s="2">
        <v>54.3</v>
      </c>
      <c r="E35" s="2">
        <f>ROUND(2*BAIRROS[[#This Row],[DISTANCIA (Km)]]/$J$4*$J$5,2)</f>
        <v>51.55</v>
      </c>
      <c r="F35" s="57">
        <v>-12.671232399999999</v>
      </c>
      <c r="G35" s="57">
        <v>-38.549352300000002</v>
      </c>
    </row>
    <row r="36" spans="1:7" ht="15.75" thickBot="1" x14ac:dyDescent="0.25">
      <c r="A36" s="2" t="s">
        <v>42</v>
      </c>
      <c r="B36" s="2" t="s">
        <v>43</v>
      </c>
      <c r="C36" s="2">
        <v>32</v>
      </c>
      <c r="D36" s="2">
        <v>35.9</v>
      </c>
      <c r="E36" s="2">
        <f>ROUND(2*BAIRROS[[#This Row],[DISTANCIA (Km)]]/$J$4*$J$5,2)</f>
        <v>35.86</v>
      </c>
      <c r="F36" s="57">
        <v>-12.700193199999999</v>
      </c>
      <c r="G36" s="57">
        <v>-38.325344999999999</v>
      </c>
    </row>
    <row r="37" spans="1:7" ht="15.75" thickBot="1" x14ac:dyDescent="0.25">
      <c r="A37" s="33" t="s">
        <v>589</v>
      </c>
      <c r="B37" s="33" t="s">
        <v>11</v>
      </c>
      <c r="C37" s="2">
        <v>10</v>
      </c>
      <c r="D37" s="2">
        <v>15.2</v>
      </c>
      <c r="E37" s="2">
        <f>ROUND(2*BAIRROS[[#This Row],[DISTANCIA (Km)]]/$J$4*$J$5,2)</f>
        <v>11.21</v>
      </c>
      <c r="F37" s="57">
        <v>-12.8730878</v>
      </c>
      <c r="G37" s="57">
        <v>-38.306238</v>
      </c>
    </row>
    <row r="38" spans="1:7" ht="15.75" thickBot="1" x14ac:dyDescent="0.25">
      <c r="A38" s="33" t="s">
        <v>590</v>
      </c>
      <c r="B38" s="33" t="s">
        <v>6</v>
      </c>
      <c r="C38" s="33">
        <v>21</v>
      </c>
      <c r="D38" s="33">
        <v>37</v>
      </c>
      <c r="E38" s="2">
        <f>ROUND(2*BAIRROS[[#This Row],[DISTANCIA (Km)]]/$J$4*$J$5,2)</f>
        <v>23.53</v>
      </c>
      <c r="F38" s="57">
        <v>-12.958781399999999</v>
      </c>
      <c r="G38" s="57">
        <v>-38.492795000000001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Q210"/>
  <sheetViews>
    <sheetView tabSelected="1" zoomScale="90" zoomScaleNormal="90" workbookViewId="0">
      <pane ySplit="1" topLeftCell="A2" activePane="bottomLeft" state="frozen"/>
      <selection activeCell="N205" sqref="N205"/>
      <selection pane="bottomLeft" activeCell="I4" sqref="I4"/>
    </sheetView>
  </sheetViews>
  <sheetFormatPr defaultColWidth="9.140625" defaultRowHeight="12.75" x14ac:dyDescent="0.2"/>
  <cols>
    <col min="1" max="1" width="25.42578125" style="1" bestFit="1" customWidth="1"/>
    <col min="2" max="2" width="15.28515625" style="1" customWidth="1"/>
    <col min="3" max="3" width="16.7109375" style="1" bestFit="1" customWidth="1"/>
    <col min="4" max="4" width="19.42578125" style="1" customWidth="1"/>
    <col min="5" max="5" width="10.7109375" style="1" bestFit="1" customWidth="1"/>
    <col min="6" max="7" width="10.7109375" style="5" customWidth="1"/>
    <col min="8" max="8" width="9.5703125" style="5" customWidth="1"/>
    <col min="9" max="9" width="51.140625" style="1" bestFit="1" customWidth="1"/>
    <col min="10" max="10" width="5.5703125" style="6" customWidth="1"/>
    <col min="11" max="11" width="21" style="6" customWidth="1"/>
    <col min="12" max="12" width="21" style="1" customWidth="1"/>
    <col min="13" max="13" width="13.42578125" style="1" bestFit="1" customWidth="1"/>
    <col min="14" max="14" width="28.7109375" style="1" bestFit="1" customWidth="1"/>
    <col min="15" max="15" width="6.140625" style="1" customWidth="1"/>
    <col min="16" max="16" width="70.5703125" style="1" customWidth="1"/>
    <col min="17" max="17" width="40.85546875" style="1" customWidth="1"/>
    <col min="18" max="16384" width="9.140625" style="1"/>
  </cols>
  <sheetData>
    <row r="1" spans="1:17" s="6" customFormat="1" ht="51" x14ac:dyDescent="0.2">
      <c r="A1" s="6" t="s">
        <v>73</v>
      </c>
      <c r="B1" s="6" t="s">
        <v>0</v>
      </c>
      <c r="C1" s="6" t="s">
        <v>74</v>
      </c>
      <c r="D1" s="6" t="s">
        <v>75</v>
      </c>
      <c r="E1" s="13" t="s">
        <v>76</v>
      </c>
      <c r="F1" s="13" t="s">
        <v>77</v>
      </c>
      <c r="G1" s="13" t="s">
        <v>78</v>
      </c>
      <c r="H1" s="6" t="s">
        <v>79</v>
      </c>
      <c r="I1" s="6" t="s">
        <v>80</v>
      </c>
      <c r="J1" s="6" t="s">
        <v>614</v>
      </c>
      <c r="K1" s="6" t="s">
        <v>655</v>
      </c>
      <c r="L1" s="6" t="s">
        <v>81</v>
      </c>
      <c r="M1" s="27" t="s">
        <v>557</v>
      </c>
      <c r="N1" s="27" t="s">
        <v>566</v>
      </c>
    </row>
    <row r="2" spans="1:17" x14ac:dyDescent="0.2">
      <c r="A2" s="8" t="s">
        <v>278</v>
      </c>
      <c r="B2" s="8" t="s">
        <v>35</v>
      </c>
      <c r="C2" s="8" t="s">
        <v>279</v>
      </c>
      <c r="D2" s="8" t="s">
        <v>230</v>
      </c>
      <c r="E2" s="8" t="str">
        <f>PROPER(LEFT(CLIENTES[[#This Row],[CLIENTE]],IF(ISERR(SEARCH(" ",CLIENTES[[#This Row],[CLIENTE]])-1),LEN(CLIENTES[[#This Row],[CLIENTE]]),SEARCH(" ",CLIENTES[[#This Row],[CLIENTE]])-1)))</f>
        <v>Katia</v>
      </c>
      <c r="F2" s="9">
        <f t="array" ref="F2">SUMPRODUCT(MAX((VENDAS[CLIENTE]=CLIENTES[[#This Row],[CLIENTE]])*VENDAS[DATA]))</f>
        <v>45225</v>
      </c>
      <c r="G2" s="9">
        <f t="array" ref="G2">MIN(IF(VENDAS[CLIENTE]=CLIENTES[[#This Row],[CLIENTE]],VENDAS[DATA]))</f>
        <v>44049</v>
      </c>
      <c r="H2" s="10" t="s">
        <v>433</v>
      </c>
      <c r="I2" s="43"/>
      <c r="J2" s="34"/>
      <c r="K2" s="55">
        <f>INT(SUMPRODUCT((VENDAS[CLIENTE]=CLIENTES[[#This Row],[CLIENTE]])*(VENDAS[DATA]&gt;=DATE(2023,3,28))*(VENDAS[VALOR]))/60)</f>
        <v>5</v>
      </c>
      <c r="L2" s="8"/>
      <c r="M2" s="22"/>
      <c r="N2" s="22" t="s">
        <v>683</v>
      </c>
      <c r="P2" s="31"/>
    </row>
    <row r="3" spans="1:17" ht="127.5" x14ac:dyDescent="0.2">
      <c r="A3" s="8" t="s">
        <v>319</v>
      </c>
      <c r="B3" s="8" t="s">
        <v>10</v>
      </c>
      <c r="C3" s="8" t="s">
        <v>320</v>
      </c>
      <c r="D3" s="8" t="s">
        <v>321</v>
      </c>
      <c r="E3" s="8" t="str">
        <f>PROPER(LEFT(CLIENTES[[#This Row],[CLIENTE]],IF(ISERR(SEARCH(" ",CLIENTES[[#This Row],[CLIENTE]])-1),LEN(CLIENTES[[#This Row],[CLIENTE]]),SEARCH(" ",CLIENTES[[#This Row],[CLIENTE]])-1)))</f>
        <v>Maria</v>
      </c>
      <c r="F3" s="9">
        <f t="array" ref="F3">SUMPRODUCT(MAX((VENDAS[CLIENTE]=CLIENTES[[#This Row],[CLIENTE]])*VENDAS[DATA]))</f>
        <v>45225</v>
      </c>
      <c r="G3" s="9">
        <f t="array" ref="G3">MIN(IF(VENDAS[CLIENTE]=CLIENTES[[#This Row],[CLIENTE]],VENDAS[DATA]))</f>
        <v>44426</v>
      </c>
      <c r="H3" s="10" t="s">
        <v>433</v>
      </c>
      <c r="I3" s="43"/>
      <c r="J3" s="34"/>
      <c r="K3" s="55">
        <f>INT(SUMPRODUCT((VENDAS[CLIENTE]=CLIENTES[[#This Row],[CLIENTE]])*(VENDAS[DATA]&gt;=DATE(2023,3,28))*(VENDAS[VALOR]))/60)</f>
        <v>28</v>
      </c>
      <c r="L3" s="8" t="s">
        <v>680</v>
      </c>
      <c r="M3" s="22"/>
      <c r="N3" s="22" t="s">
        <v>683</v>
      </c>
      <c r="P3" s="31" t="s">
        <v>684</v>
      </c>
      <c r="Q3" s="76"/>
    </row>
    <row r="4" spans="1:17" ht="242.25" x14ac:dyDescent="0.2">
      <c r="A4" s="8" t="s">
        <v>151</v>
      </c>
      <c r="B4" s="8" t="s">
        <v>20</v>
      </c>
      <c r="C4" s="8" t="s">
        <v>152</v>
      </c>
      <c r="D4" s="8" t="s">
        <v>153</v>
      </c>
      <c r="E4" s="8" t="str">
        <f>PROPER(LEFT(CLIENTES[[#This Row],[CLIENTE]],IF(ISERR(SEARCH(" ",CLIENTES[[#This Row],[CLIENTE]])-1),LEN(CLIENTES[[#This Row],[CLIENTE]]),SEARCH(" ",CLIENTES[[#This Row],[CLIENTE]])-1)))</f>
        <v>Claudia</v>
      </c>
      <c r="F4" s="9">
        <f t="array" ref="F4">SUMPRODUCT(MAX((VENDAS[CLIENTE]=CLIENTES[[#This Row],[CLIENTE]])*VENDAS[DATA]))</f>
        <v>45223</v>
      </c>
      <c r="G4" s="9">
        <f t="array" ref="G4">MIN(IF(VENDAS[CLIENTE]=CLIENTES[[#This Row],[CLIENTE]],VENDAS[DATA]))</f>
        <v>44163</v>
      </c>
      <c r="H4" s="10" t="s">
        <v>433</v>
      </c>
      <c r="I4" s="43" t="s">
        <v>685</v>
      </c>
      <c r="J4" s="34"/>
      <c r="K4" s="55">
        <f>INT(SUMPRODUCT((VENDAS[CLIENTE]=CLIENTES[[#This Row],[CLIENTE]])*(VENDAS[DATA]&gt;=DATE(2023,3,28))*(VENDAS[VALOR]))/60)</f>
        <v>2</v>
      </c>
      <c r="L4" s="8"/>
      <c r="M4" s="22"/>
      <c r="N4" s="22"/>
    </row>
    <row r="5" spans="1:17" x14ac:dyDescent="0.2">
      <c r="A5" s="22" t="s">
        <v>605</v>
      </c>
      <c r="B5" s="22" t="s">
        <v>37</v>
      </c>
      <c r="C5" s="22" t="s">
        <v>598</v>
      </c>
      <c r="D5" s="22" t="s">
        <v>606</v>
      </c>
      <c r="E5" s="22" t="str">
        <f>PROPER(LEFT(CLIENTES[[#This Row],[CLIENTE]],IF(ISERR(SEARCH(" ",CLIENTES[[#This Row],[CLIENTE]])-1),LEN(CLIENTES[[#This Row],[CLIENTE]]),SEARCH(" ",CLIENTES[[#This Row],[CLIENTE]])-1)))</f>
        <v>Marcos</v>
      </c>
      <c r="F5" s="23">
        <f t="array" ref="F5">SUMPRODUCT(MAX((VENDAS[CLIENTE]=CLIENTES[[#This Row],[CLIENTE]])*VENDAS[DATA]))</f>
        <v>45223</v>
      </c>
      <c r="G5" s="23">
        <f t="array" ref="G5">MIN(IF(VENDAS[CLIENTE]=CLIENTES[[#This Row],[CLIENTE]],VENDAS[DATA]))</f>
        <v>44911</v>
      </c>
      <c r="H5" s="24" t="s">
        <v>434</v>
      </c>
      <c r="I5" s="43"/>
      <c r="J5" s="34"/>
      <c r="K5" s="55">
        <f>INT(SUMPRODUCT((VENDAS[CLIENTE]=CLIENTES[[#This Row],[CLIENTE]])*(VENDAS[DATA]&gt;=DATE(2023,3,28))*(VENDAS[VALOR]))/60)</f>
        <v>16</v>
      </c>
      <c r="L5" s="8" t="s">
        <v>681</v>
      </c>
      <c r="M5" s="22"/>
      <c r="N5" s="22"/>
    </row>
    <row r="6" spans="1:17" ht="242.25" x14ac:dyDescent="0.2">
      <c r="A6" s="8" t="s">
        <v>414</v>
      </c>
      <c r="B6" s="8" t="s">
        <v>35</v>
      </c>
      <c r="C6" s="8" t="s">
        <v>415</v>
      </c>
      <c r="D6" s="8" t="s">
        <v>122</v>
      </c>
      <c r="E6" s="8" t="str">
        <f>PROPER(LEFT(CLIENTES[[#This Row],[CLIENTE]],IF(ISERR(SEARCH(" ",CLIENTES[[#This Row],[CLIENTE]])-1),LEN(CLIENTES[[#This Row],[CLIENTE]]),SEARCH(" ",CLIENTES[[#This Row],[CLIENTE]])-1)))</f>
        <v>Vani</v>
      </c>
      <c r="F6" s="9">
        <f t="array" ref="F6">SUMPRODUCT(MAX((VENDAS[CLIENTE]=CLIENTES[[#This Row],[CLIENTE]])*VENDAS[DATA]))</f>
        <v>45219</v>
      </c>
      <c r="G6" s="9">
        <f t="array" ref="G6">MIN(IF(VENDAS[CLIENTE]=CLIENTES[[#This Row],[CLIENTE]],VENDAS[DATA]))</f>
        <v>44225</v>
      </c>
      <c r="H6" s="10" t="s">
        <v>433</v>
      </c>
      <c r="I6" s="43" t="s">
        <v>686</v>
      </c>
      <c r="J6" s="34"/>
      <c r="K6" s="55">
        <f>INT(SUMPRODUCT((VENDAS[CLIENTE]=CLIENTES[[#This Row],[CLIENTE]])*(VENDAS[DATA]&gt;=DATE(2023,3,28))*(VENDAS[VALOR]))/60)</f>
        <v>2</v>
      </c>
      <c r="L6" s="8"/>
      <c r="M6" s="22"/>
      <c r="N6" s="22"/>
    </row>
    <row r="7" spans="1:17" ht="242.25" x14ac:dyDescent="0.2">
      <c r="A7" s="8" t="s">
        <v>188</v>
      </c>
      <c r="B7" s="8" t="s">
        <v>24</v>
      </c>
      <c r="C7" s="8" t="s">
        <v>189</v>
      </c>
      <c r="D7" s="8" t="s">
        <v>190</v>
      </c>
      <c r="E7" s="8" t="str">
        <f>PROPER(LEFT(CLIENTES[[#This Row],[CLIENTE]],IF(ISERR(SEARCH(" ",CLIENTES[[#This Row],[CLIENTE]])-1),LEN(CLIENTES[[#This Row],[CLIENTE]]),SEARCH(" ",CLIENTES[[#This Row],[CLIENTE]])-1)))</f>
        <v>Eliza</v>
      </c>
      <c r="F7" s="9">
        <f t="array" ref="F7">SUMPRODUCT(MAX((VENDAS[CLIENTE]=CLIENTES[[#This Row],[CLIENTE]])*VENDAS[DATA]))</f>
        <v>45217</v>
      </c>
      <c r="G7" s="9">
        <f t="array" ref="G7">MIN(IF(VENDAS[CLIENTE]=CLIENTES[[#This Row],[CLIENTE]],VENDAS[DATA]))</f>
        <v>44056</v>
      </c>
      <c r="H7" s="10" t="s">
        <v>433</v>
      </c>
      <c r="I7" s="43" t="s">
        <v>687</v>
      </c>
      <c r="J7" s="34"/>
      <c r="K7" s="55">
        <f>INT(SUMPRODUCT((VENDAS[CLIENTE]=CLIENTES[[#This Row],[CLIENTE]])*(VENDAS[DATA]&gt;=DATE(2023,3,28))*(VENDAS[VALOR]))/60)</f>
        <v>1</v>
      </c>
      <c r="L7" s="8"/>
      <c r="M7" s="30"/>
      <c r="N7" s="22"/>
    </row>
    <row r="8" spans="1:17" ht="242.25" x14ac:dyDescent="0.2">
      <c r="A8" s="71" t="s">
        <v>678</v>
      </c>
      <c r="B8" s="71" t="s">
        <v>117</v>
      </c>
      <c r="C8" s="71" t="s">
        <v>679</v>
      </c>
      <c r="D8" s="71" t="s">
        <v>230</v>
      </c>
      <c r="E8" s="71" t="str">
        <f>PROPER(LEFT(CLIENTES[[#This Row],[CLIENTE]],IF(ISERR(SEARCH(" ",CLIENTES[[#This Row],[CLIENTE]])-1),LEN(CLIENTES[[#This Row],[CLIENTE]]),SEARCH(" ",CLIENTES[[#This Row],[CLIENTE]])-1)))</f>
        <v>Tácia</v>
      </c>
      <c r="F8" s="72">
        <f t="array" ref="F8">SUMPRODUCT(MAX((VENDAS[CLIENTE]=CLIENTES[[#This Row],[CLIENTE]])*VENDAS[DATA]))</f>
        <v>45207</v>
      </c>
      <c r="G8" s="72">
        <f t="array" ref="G8">MIN(IF(VENDAS[CLIENTE]=CLIENTES[[#This Row],[CLIENTE]],VENDAS[DATA]))</f>
        <v>45207</v>
      </c>
      <c r="H8" s="73" t="s">
        <v>673</v>
      </c>
      <c r="I8" s="43" t="s">
        <v>688</v>
      </c>
      <c r="J8" s="74"/>
      <c r="K8" s="75">
        <f>INT(SUMPRODUCT((VENDAS[CLIENTE]=CLIENTES[[#This Row],[CLIENTE]])*(VENDAS[DATA]&gt;=DATE(2023,3,28))*(VENDAS[VALOR]))/60)</f>
        <v>2</v>
      </c>
      <c r="L8" s="71"/>
      <c r="M8" s="71"/>
      <c r="N8" s="71"/>
      <c r="O8" s="25"/>
    </row>
    <row r="9" spans="1:17" x14ac:dyDescent="0.2">
      <c r="A9" s="22" t="s">
        <v>554</v>
      </c>
      <c r="B9" s="22" t="s">
        <v>7</v>
      </c>
      <c r="C9" s="22"/>
      <c r="D9" s="22" t="s">
        <v>555</v>
      </c>
      <c r="E9" s="22" t="str">
        <f>PROPER(LEFT(CLIENTES[[#This Row],[CLIENTE]],IF(ISERR(SEARCH(" ",CLIENTES[[#This Row],[CLIENTE]])-1),LEN(CLIENTES[[#This Row],[CLIENTE]]),SEARCH(" ",CLIENTES[[#This Row],[CLIENTE]])-1)))</f>
        <v>Vera</v>
      </c>
      <c r="F9" s="23">
        <f t="array" ref="F9">SUMPRODUCT(MAX((VENDAS[CLIENTE]=CLIENTES[[#This Row],[CLIENTE]])*VENDAS[DATA]))</f>
        <v>45202</v>
      </c>
      <c r="G9" s="23">
        <f t="array" ref="G9">MIN(IF(VENDAS[CLIENTE]=CLIENTES[[#This Row],[CLIENTE]],VENDAS[DATA]))</f>
        <v>44742</v>
      </c>
      <c r="H9" s="24" t="s">
        <v>433</v>
      </c>
      <c r="I9" s="43"/>
      <c r="J9" s="34"/>
      <c r="K9" s="55">
        <f>INT(SUMPRODUCT((VENDAS[CLIENTE]=CLIENTES[[#This Row],[CLIENTE]])*(VENDAS[DATA]&gt;=DATE(2023,3,28))*(VENDAS[VALOR]))/60)</f>
        <v>4</v>
      </c>
      <c r="L9" s="22"/>
      <c r="M9" s="22"/>
      <c r="N9" s="22"/>
    </row>
    <row r="10" spans="1:17" ht="242.25" x14ac:dyDescent="0.2">
      <c r="A10" s="22" t="s">
        <v>579</v>
      </c>
      <c r="B10" s="22" t="s">
        <v>32</v>
      </c>
      <c r="C10" s="8" t="s">
        <v>624</v>
      </c>
      <c r="D10" s="22" t="s">
        <v>580</v>
      </c>
      <c r="E10" s="22" t="str">
        <f>PROPER(LEFT(CLIENTES[[#This Row],[CLIENTE]],IF(ISERR(SEARCH(" ",CLIENTES[[#This Row],[CLIENTE]])-1),LEN(CLIENTES[[#This Row],[CLIENTE]]),SEARCH(" ",CLIENTES[[#This Row],[CLIENTE]])-1)))</f>
        <v>Zilca</v>
      </c>
      <c r="F10" s="23">
        <f t="array" ref="F10">SUMPRODUCT(MAX((VENDAS[CLIENTE]=CLIENTES[[#This Row],[CLIENTE]])*VENDAS[DATA]))</f>
        <v>45195</v>
      </c>
      <c r="G10" s="23">
        <f t="array" ref="G10">MIN(IF(VENDAS[CLIENTE]=CLIENTES[[#This Row],[CLIENTE]],VENDAS[DATA]))</f>
        <v>44817</v>
      </c>
      <c r="H10" s="24" t="s">
        <v>433</v>
      </c>
      <c r="I10" s="43" t="s">
        <v>689</v>
      </c>
      <c r="J10" s="34"/>
      <c r="K10" s="55">
        <f>INT(SUMPRODUCT((VENDAS[CLIENTE]=CLIENTES[[#This Row],[CLIENTE]])*(VENDAS[DATA]&gt;=DATE(2023,3,28))*(VENDAS[VALOR]))/60)</f>
        <v>1</v>
      </c>
      <c r="L10" s="22"/>
      <c r="M10" s="22"/>
      <c r="N10" s="22" t="s">
        <v>683</v>
      </c>
    </row>
    <row r="11" spans="1:17" ht="242.25" x14ac:dyDescent="0.2">
      <c r="A11" s="71" t="s">
        <v>674</v>
      </c>
      <c r="B11" s="71" t="s">
        <v>14</v>
      </c>
      <c r="C11" s="71" t="s">
        <v>675</v>
      </c>
      <c r="D11" s="71" t="s">
        <v>676</v>
      </c>
      <c r="E11" s="71" t="str">
        <f>PROPER(LEFT(CLIENTES[[#This Row],[CLIENTE]],IF(ISERR(SEARCH(" ",CLIENTES[[#This Row],[CLIENTE]])-1),LEN(CLIENTES[[#This Row],[CLIENTE]]),SEARCH(" ",CLIENTES[[#This Row],[CLIENTE]])-1)))</f>
        <v>Camila</v>
      </c>
      <c r="F11" s="72">
        <f t="array" ref="F11">SUMPRODUCT(MAX((VENDAS[CLIENTE]=CLIENTES[[#This Row],[CLIENTE]])*VENDAS[DATA]))</f>
        <v>45191</v>
      </c>
      <c r="G11" s="72">
        <f t="array" ref="G11">MIN(IF(VENDAS[CLIENTE]=CLIENTES[[#This Row],[CLIENTE]],VENDAS[DATA]))</f>
        <v>45191</v>
      </c>
      <c r="H11" s="73" t="s">
        <v>673</v>
      </c>
      <c r="I11" s="43" t="s">
        <v>690</v>
      </c>
      <c r="J11" s="74"/>
      <c r="K11" s="75">
        <f>INT(SUMPRODUCT((VENDAS[CLIENTE]=CLIENTES[[#This Row],[CLIENTE]])*(VENDAS[DATA]&gt;=DATE(2023,3,28))*(VENDAS[VALOR]))/60)</f>
        <v>1</v>
      </c>
      <c r="L11" s="71"/>
      <c r="M11" s="71"/>
      <c r="N11" s="71"/>
    </row>
    <row r="12" spans="1:17" ht="242.25" x14ac:dyDescent="0.2">
      <c r="A12" s="71" t="s">
        <v>670</v>
      </c>
      <c r="B12" s="71" t="s">
        <v>40</v>
      </c>
      <c r="C12" s="71" t="s">
        <v>671</v>
      </c>
      <c r="D12" s="71" t="s">
        <v>672</v>
      </c>
      <c r="E12" s="71" t="str">
        <f>PROPER(LEFT(CLIENTES[[#This Row],[CLIENTE]],IF(ISERR(SEARCH(" ",CLIENTES[[#This Row],[CLIENTE]])-1),LEN(CLIENTES[[#This Row],[CLIENTE]]),SEARCH(" ",CLIENTES[[#This Row],[CLIENTE]])-1)))</f>
        <v>Lyege</v>
      </c>
      <c r="F12" s="72">
        <f t="array" ref="F12">SUMPRODUCT(MAX((VENDAS[CLIENTE]=CLIENTES[[#This Row],[CLIENTE]])*VENDAS[DATA]))</f>
        <v>45190</v>
      </c>
      <c r="G12" s="72">
        <f t="array" ref="G12">MIN(IF(VENDAS[CLIENTE]=CLIENTES[[#This Row],[CLIENTE]],VENDAS[DATA]))</f>
        <v>45190</v>
      </c>
      <c r="H12" s="73" t="s">
        <v>673</v>
      </c>
      <c r="I12" s="43" t="s">
        <v>691</v>
      </c>
      <c r="J12" s="74"/>
      <c r="K12" s="75">
        <f>INT(SUMPRODUCT((VENDAS[CLIENTE]=CLIENTES[[#This Row],[CLIENTE]])*(VENDAS[DATA]&gt;=DATE(2023,3,28))*(VENDAS[VALOR]))/60)</f>
        <v>0</v>
      </c>
      <c r="L12" s="71"/>
      <c r="M12" s="71"/>
      <c r="N12" s="71"/>
    </row>
    <row r="13" spans="1:17" ht="242.25" x14ac:dyDescent="0.2">
      <c r="A13" s="8" t="s">
        <v>427</v>
      </c>
      <c r="B13" s="8" t="s">
        <v>27</v>
      </c>
      <c r="C13" s="8" t="s">
        <v>428</v>
      </c>
      <c r="D13" s="8" t="s">
        <v>122</v>
      </c>
      <c r="E13" s="8" t="str">
        <f>PROPER(LEFT(CLIENTES[[#This Row],[CLIENTE]],IF(ISERR(SEARCH(" ",CLIENTES[[#This Row],[CLIENTE]])-1),LEN(CLIENTES[[#This Row],[CLIENTE]]),SEARCH(" ",CLIENTES[[#This Row],[CLIENTE]])-1)))</f>
        <v>Debora</v>
      </c>
      <c r="F13" s="9">
        <f t="array" ref="F13">SUMPRODUCT(MAX((VENDAS[CLIENTE]=CLIENTES[[#This Row],[CLIENTE]])*VENDAS[DATA]))</f>
        <v>45183</v>
      </c>
      <c r="G13" s="9">
        <f t="array" ref="G13">MIN(IF(VENDAS[CLIENTE]=CLIENTES[[#This Row],[CLIENTE]],VENDAS[DATA]))</f>
        <v>44594</v>
      </c>
      <c r="H13" s="10" t="s">
        <v>433</v>
      </c>
      <c r="I13" s="43" t="s">
        <v>692</v>
      </c>
      <c r="J13" s="34"/>
      <c r="K13" s="55">
        <f>INT(SUMPRODUCT((VENDAS[CLIENTE]=CLIENTES[[#This Row],[CLIENTE]])*(VENDAS[DATA]&gt;=DATE(2023,3,28))*(VENDAS[VALOR]))/60)</f>
        <v>0</v>
      </c>
      <c r="L13" s="8"/>
      <c r="M13" s="22"/>
      <c r="N13" s="22"/>
    </row>
    <row r="14" spans="1:17" ht="242.25" x14ac:dyDescent="0.2">
      <c r="A14" s="8" t="s">
        <v>199</v>
      </c>
      <c r="B14" s="8" t="s">
        <v>22</v>
      </c>
      <c r="C14" s="8" t="s">
        <v>200</v>
      </c>
      <c r="D14" s="8" t="s">
        <v>198</v>
      </c>
      <c r="E14" s="8" t="str">
        <f>PROPER(LEFT(CLIENTES[[#This Row],[CLIENTE]],IF(ISERR(SEARCH(" ",CLIENTES[[#This Row],[CLIENTE]])-1),LEN(CLIENTES[[#This Row],[CLIENTE]]),SEARCH(" ",CLIENTES[[#This Row],[CLIENTE]])-1)))</f>
        <v>Eugenio</v>
      </c>
      <c r="F14" s="9">
        <f t="array" ref="F14">SUMPRODUCT(MAX((VENDAS[CLIENTE]=CLIENTES[[#This Row],[CLIENTE]])*VENDAS[DATA]))</f>
        <v>45182</v>
      </c>
      <c r="G14" s="9">
        <f t="array" ref="G14">MIN(IF(VENDAS[CLIENTE]=CLIENTES[[#This Row],[CLIENTE]],VENDAS[DATA]))</f>
        <v>44091</v>
      </c>
      <c r="H14" s="10" t="s">
        <v>434</v>
      </c>
      <c r="I14" s="43" t="s">
        <v>693</v>
      </c>
      <c r="J14" s="34"/>
      <c r="K14" s="55">
        <f>INT(SUMPRODUCT((VENDAS[CLIENTE]=CLIENTES[[#This Row],[CLIENTE]])*(VENDAS[DATA]&gt;=DATE(2023,3,28))*(VENDAS[VALOR]))/60)</f>
        <v>1</v>
      </c>
      <c r="L14" s="8"/>
      <c r="M14" s="30"/>
      <c r="N14" s="22" t="s">
        <v>683</v>
      </c>
    </row>
    <row r="15" spans="1:17" ht="242.25" x14ac:dyDescent="0.2">
      <c r="A15" s="8" t="s">
        <v>418</v>
      </c>
      <c r="B15" s="8" t="s">
        <v>25</v>
      </c>
      <c r="C15" s="8" t="s">
        <v>419</v>
      </c>
      <c r="D15" s="8" t="s">
        <v>122</v>
      </c>
      <c r="E15" s="8" t="str">
        <f>PROPER(LEFT(CLIENTES[[#This Row],[CLIENTE]],IF(ISERR(SEARCH(" ",CLIENTES[[#This Row],[CLIENTE]])-1),LEN(CLIENTES[[#This Row],[CLIENTE]]),SEARCH(" ",CLIENTES[[#This Row],[CLIENTE]])-1)))</f>
        <v>Vanize</v>
      </c>
      <c r="F15" s="9">
        <f t="array" ref="F15">SUMPRODUCT(MAX((VENDAS[CLIENTE]=CLIENTES[[#This Row],[CLIENTE]])*VENDAS[DATA]))</f>
        <v>45182</v>
      </c>
      <c r="G15" s="9">
        <f t="array" ref="G15">MIN(IF(VENDAS[CLIENTE]=CLIENTES[[#This Row],[CLIENTE]],VENDAS[DATA]))</f>
        <v>44049</v>
      </c>
      <c r="H15" s="10" t="s">
        <v>433</v>
      </c>
      <c r="I15" s="43" t="s">
        <v>694</v>
      </c>
      <c r="J15" s="34"/>
      <c r="K15" s="55">
        <f>INT(SUMPRODUCT((VENDAS[CLIENTE]=CLIENTES[[#This Row],[CLIENTE]])*(VENDAS[DATA]&gt;=DATE(2023,3,28))*(VENDAS[VALOR]))/60)</f>
        <v>2</v>
      </c>
      <c r="L15" s="8"/>
      <c r="M15" s="22"/>
      <c r="N15" s="22"/>
    </row>
    <row r="16" spans="1:17" ht="242.25" x14ac:dyDescent="0.2">
      <c r="A16" s="8" t="s">
        <v>109</v>
      </c>
      <c r="B16" s="8" t="s">
        <v>10</v>
      </c>
      <c r="C16" s="8" t="s">
        <v>110</v>
      </c>
      <c r="D16" s="8" t="s">
        <v>111</v>
      </c>
      <c r="E16" s="8" t="str">
        <f>PROPER(LEFT(CLIENTES[[#This Row],[CLIENTE]],IF(ISERR(SEARCH(" ",CLIENTES[[#This Row],[CLIENTE]])-1),LEN(CLIENTES[[#This Row],[CLIENTE]]),SEARCH(" ",CLIENTES[[#This Row],[CLIENTE]])-1)))</f>
        <v>Anamaria</v>
      </c>
      <c r="F16" s="9">
        <f t="array" ref="F16">SUMPRODUCT(MAX((VENDAS[CLIENTE]=CLIENTES[[#This Row],[CLIENTE]])*VENDAS[DATA]))</f>
        <v>45170</v>
      </c>
      <c r="G16" s="9">
        <f t="array" ref="G16">MIN(IF(VENDAS[CLIENTE]=CLIENTES[[#This Row],[CLIENTE]],VENDAS[DATA]))</f>
        <v>44583</v>
      </c>
      <c r="H16" s="10" t="s">
        <v>433</v>
      </c>
      <c r="I16" s="43" t="s">
        <v>695</v>
      </c>
      <c r="J16" s="34"/>
      <c r="K16" s="55">
        <f>INT(SUMPRODUCT((VENDAS[CLIENTE]=CLIENTES[[#This Row],[CLIENTE]])*(VENDAS[DATA]&gt;=DATE(2023,3,28))*(VENDAS[VALOR]))/60)</f>
        <v>6</v>
      </c>
      <c r="L16" s="8" t="s">
        <v>665</v>
      </c>
      <c r="M16" s="22"/>
      <c r="N16" s="22" t="s">
        <v>683</v>
      </c>
    </row>
    <row r="17" spans="1:14" ht="242.25" x14ac:dyDescent="0.2">
      <c r="A17" s="8" t="s">
        <v>274</v>
      </c>
      <c r="B17" s="8" t="s">
        <v>9</v>
      </c>
      <c r="C17" s="8" t="s">
        <v>275</v>
      </c>
      <c r="D17" s="8" t="s">
        <v>276</v>
      </c>
      <c r="E17" s="8" t="str">
        <f>PROPER(LEFT(CLIENTES[[#This Row],[CLIENTE]],IF(ISERR(SEARCH(" ",CLIENTES[[#This Row],[CLIENTE]])-1),LEN(CLIENTES[[#This Row],[CLIENTE]]),SEARCH(" ",CLIENTES[[#This Row],[CLIENTE]])-1)))</f>
        <v>Kaliane</v>
      </c>
      <c r="F17" s="9">
        <f t="array" ref="F17">SUMPRODUCT(MAX((VENDAS[CLIENTE]=CLIENTES[[#This Row],[CLIENTE]])*VENDAS[DATA]))</f>
        <v>45163</v>
      </c>
      <c r="G17" s="9">
        <f t="array" ref="G17">MIN(IF(VENDAS[CLIENTE]=CLIENTES[[#This Row],[CLIENTE]],VENDAS[DATA]))</f>
        <v>44314</v>
      </c>
      <c r="H17" s="10" t="s">
        <v>433</v>
      </c>
      <c r="I17" s="43" t="s">
        <v>696</v>
      </c>
      <c r="J17" s="34"/>
      <c r="K17" s="55">
        <f>INT(SUMPRODUCT((VENDAS[CLIENTE]=CLIENTES[[#This Row],[CLIENTE]])*(VENDAS[DATA]&gt;=DATE(2023,3,28))*(VENDAS[VALOR]))/60)</f>
        <v>6</v>
      </c>
      <c r="L17" s="8" t="s">
        <v>665</v>
      </c>
      <c r="M17" s="22"/>
      <c r="N17" s="22" t="s">
        <v>683</v>
      </c>
    </row>
    <row r="18" spans="1:14" ht="242.25" x14ac:dyDescent="0.2">
      <c r="A18" s="26" t="s">
        <v>588</v>
      </c>
      <c r="B18" s="8" t="s">
        <v>21</v>
      </c>
      <c r="C18" s="8" t="s">
        <v>400</v>
      </c>
      <c r="D18" s="8" t="s">
        <v>359</v>
      </c>
      <c r="E18" s="8" t="str">
        <f>PROPER(LEFT(CLIENTES[[#This Row],[CLIENTE]],IF(ISERR(SEARCH(" ",CLIENTES[[#This Row],[CLIENTE]])-1),LEN(CLIENTES[[#This Row],[CLIENTE]]),SEARCH(" ",CLIENTES[[#This Row],[CLIENTE]])-1)))</f>
        <v>Tarsila</v>
      </c>
      <c r="F18" s="9">
        <f t="array" ref="F18">SUMPRODUCT(MAX((VENDAS[CLIENTE]=CLIENTES[[#This Row],[CLIENTE]])*VENDAS[DATA]))</f>
        <v>45157</v>
      </c>
      <c r="G18" s="9">
        <f t="array" ref="G18">MIN(IF(VENDAS[CLIENTE]=CLIENTES[[#This Row],[CLIENTE]],VENDAS[DATA]))</f>
        <v>44338</v>
      </c>
      <c r="H18" s="10" t="s">
        <v>433</v>
      </c>
      <c r="I18" s="43" t="s">
        <v>697</v>
      </c>
      <c r="J18" s="34"/>
      <c r="K18" s="55">
        <f>INT(SUMPRODUCT((VENDAS[CLIENTE]=CLIENTES[[#This Row],[CLIENTE]])*(VENDAS[DATA]&gt;=DATE(2023,3,28))*(VENDAS[VALOR]))/60)</f>
        <v>2</v>
      </c>
      <c r="L18" s="8"/>
      <c r="M18" s="22"/>
      <c r="N18" s="22"/>
    </row>
    <row r="19" spans="1:14" ht="242.25" x14ac:dyDescent="0.2">
      <c r="A19" s="8" t="s">
        <v>186</v>
      </c>
      <c r="B19" s="8" t="s">
        <v>9</v>
      </c>
      <c r="C19" s="8" t="s">
        <v>145</v>
      </c>
      <c r="D19" s="8" t="s">
        <v>146</v>
      </c>
      <c r="E19" s="8" t="str">
        <f>PROPER(LEFT(CLIENTES[[#This Row],[CLIENTE]],IF(ISERR(SEARCH(" ",CLIENTES[[#This Row],[CLIENTE]])-1),LEN(CLIENTES[[#This Row],[CLIENTE]]),SEARCH(" ",CLIENTES[[#This Row],[CLIENTE]])-1)))</f>
        <v>Edy</v>
      </c>
      <c r="F19" s="9">
        <f t="array" ref="F19">SUMPRODUCT(MAX((VENDAS[CLIENTE]=CLIENTES[[#This Row],[CLIENTE]])*VENDAS[DATA]))</f>
        <v>45152</v>
      </c>
      <c r="G19" s="9">
        <f t="array" ref="G19">MIN(IF(VENDAS[CLIENTE]=CLIENTES[[#This Row],[CLIENTE]],VENDAS[DATA]))</f>
        <v>44063</v>
      </c>
      <c r="H19" s="10" t="s">
        <v>433</v>
      </c>
      <c r="I19" s="43" t="s">
        <v>698</v>
      </c>
      <c r="J19" s="34"/>
      <c r="K19" s="55">
        <f>INT(SUMPRODUCT((VENDAS[CLIENTE]=CLIENTES[[#This Row],[CLIENTE]])*(VENDAS[DATA]&gt;=DATE(2023,3,28))*(VENDAS[VALOR]))/60)</f>
        <v>0</v>
      </c>
      <c r="L19" s="8"/>
      <c r="M19" s="30"/>
      <c r="N19" s="22"/>
    </row>
    <row r="20" spans="1:14" ht="242.25" x14ac:dyDescent="0.2">
      <c r="A20" s="8" t="s">
        <v>297</v>
      </c>
      <c r="B20" s="8" t="s">
        <v>35</v>
      </c>
      <c r="C20" s="8" t="s">
        <v>298</v>
      </c>
      <c r="D20" s="8" t="s">
        <v>299</v>
      </c>
      <c r="E20" s="8" t="str">
        <f>PROPER(LEFT(CLIENTES[[#This Row],[CLIENTE]],IF(ISERR(SEARCH(" ",CLIENTES[[#This Row],[CLIENTE]])-1),LEN(CLIENTES[[#This Row],[CLIENTE]]),SEARCH(" ",CLIENTES[[#This Row],[CLIENTE]])-1)))</f>
        <v>Luciane</v>
      </c>
      <c r="F20" s="9">
        <f t="array" ref="F20">SUMPRODUCT(MAX((VENDAS[CLIENTE]=CLIENTES[[#This Row],[CLIENTE]])*VENDAS[DATA]))</f>
        <v>45148</v>
      </c>
      <c r="G20" s="9">
        <f t="array" ref="G20">MIN(IF(VENDAS[CLIENTE]=CLIENTES[[#This Row],[CLIENTE]],VENDAS[DATA]))</f>
        <v>44244</v>
      </c>
      <c r="H20" s="10" t="s">
        <v>433</v>
      </c>
      <c r="I20" s="43" t="s">
        <v>699</v>
      </c>
      <c r="J20" s="34"/>
      <c r="K20" s="55">
        <f>INT(SUMPRODUCT((VENDAS[CLIENTE]=CLIENTES[[#This Row],[CLIENTE]])*(VENDAS[DATA]&gt;=DATE(2023,3,28))*(VENDAS[VALOR]))/60)</f>
        <v>2</v>
      </c>
      <c r="L20" s="8"/>
      <c r="M20" s="22"/>
      <c r="N20" s="22" t="s">
        <v>683</v>
      </c>
    </row>
    <row r="21" spans="1:14" ht="242.25" x14ac:dyDescent="0.2">
      <c r="A21" s="8" t="s">
        <v>409</v>
      </c>
      <c r="B21" s="8" t="s">
        <v>34</v>
      </c>
      <c r="C21" s="8" t="s">
        <v>410</v>
      </c>
      <c r="D21" s="8" t="s">
        <v>411</v>
      </c>
      <c r="E21" s="8" t="str">
        <f>PROPER(LEFT(CLIENTES[[#This Row],[CLIENTE]],IF(ISERR(SEARCH(" ",CLIENTES[[#This Row],[CLIENTE]])-1),LEN(CLIENTES[[#This Row],[CLIENTE]]),SEARCH(" ",CLIENTES[[#This Row],[CLIENTE]])-1)))</f>
        <v>Tio</v>
      </c>
      <c r="F21" s="9">
        <f t="array" ref="F21">SUMPRODUCT(MAX((VENDAS[CLIENTE]=CLIENTES[[#This Row],[CLIENTE]])*VENDAS[DATA]))</f>
        <v>45146</v>
      </c>
      <c r="G21" s="9">
        <f t="array" ref="G21">MIN(IF(VENDAS[CLIENTE]=CLIENTES[[#This Row],[CLIENTE]],VENDAS[DATA]))</f>
        <v>44246</v>
      </c>
      <c r="H21" s="10" t="s">
        <v>434</v>
      </c>
      <c r="I21" s="43" t="s">
        <v>700</v>
      </c>
      <c r="J21" s="34"/>
      <c r="K21" s="55">
        <f>INT(SUMPRODUCT((VENDAS[CLIENTE]=CLIENTES[[#This Row],[CLIENTE]])*(VENDAS[DATA]&gt;=DATE(2023,3,28))*(VENDAS[VALOR]))/60)</f>
        <v>0</v>
      </c>
      <c r="L21" s="8"/>
      <c r="M21" s="22"/>
      <c r="N21" s="22"/>
    </row>
    <row r="22" spans="1:14" ht="242.25" x14ac:dyDescent="0.2">
      <c r="A22" s="71" t="s">
        <v>666</v>
      </c>
      <c r="B22" s="71" t="s">
        <v>35</v>
      </c>
      <c r="C22" s="71" t="s">
        <v>667</v>
      </c>
      <c r="D22" s="71" t="s">
        <v>617</v>
      </c>
      <c r="E22" s="71" t="str">
        <f>PROPER(LEFT(CLIENTES[[#This Row],[CLIENTE]],IF(ISERR(SEARCH(" ",CLIENTES[[#This Row],[CLIENTE]])-1),LEN(CLIENTES[[#This Row],[CLIENTE]]),SEARCH(" ",CLIENTES[[#This Row],[CLIENTE]])-1)))</f>
        <v>Jamile</v>
      </c>
      <c r="F22" s="72">
        <f t="array" ref="F22">SUMPRODUCT(MAX((VENDAS[CLIENTE]=CLIENTES[[#This Row],[CLIENTE]])*VENDAS[DATA]))</f>
        <v>45143</v>
      </c>
      <c r="G22" s="72">
        <f t="array" ref="G22">MIN(IF(VENDAS[CLIENTE]=CLIENTES[[#This Row],[CLIENTE]],VENDAS[DATA]))</f>
        <v>45143</v>
      </c>
      <c r="H22" s="73" t="s">
        <v>433</v>
      </c>
      <c r="I22" s="43" t="s">
        <v>701</v>
      </c>
      <c r="J22" s="74"/>
      <c r="K22" s="75">
        <f>INT(SUMPRODUCT((VENDAS[CLIENTE]=CLIENTES[[#This Row],[CLIENTE]])*(VENDAS[DATA]&gt;=DATE(2023,3,28))*(VENDAS[VALOR]))/60)</f>
        <v>0</v>
      </c>
      <c r="L22" s="71"/>
      <c r="M22" s="71"/>
      <c r="N22" s="71"/>
    </row>
    <row r="23" spans="1:14" ht="242.25" x14ac:dyDescent="0.2">
      <c r="A23" s="8" t="s">
        <v>129</v>
      </c>
      <c r="B23" s="8" t="s">
        <v>13</v>
      </c>
      <c r="C23" s="8" t="s">
        <v>130</v>
      </c>
      <c r="D23" s="8" t="s">
        <v>131</v>
      </c>
      <c r="E23" s="8" t="s">
        <v>682</v>
      </c>
      <c r="F23" s="9">
        <f t="array" ref="F23">SUMPRODUCT(MAX((VENDAS[CLIENTE]=CLIENTES[[#This Row],[CLIENTE]])*VENDAS[DATA]))</f>
        <v>45135</v>
      </c>
      <c r="G23" s="9">
        <f t="array" ref="G23">MIN(IF(VENDAS[CLIENTE]=CLIENTES[[#This Row],[CLIENTE]],VENDAS[DATA]))</f>
        <v>44267</v>
      </c>
      <c r="H23" s="10" t="s">
        <v>433</v>
      </c>
      <c r="I23" s="43" t="s">
        <v>702</v>
      </c>
      <c r="J23" s="34"/>
      <c r="K23" s="55">
        <f>INT(SUMPRODUCT((VENDAS[CLIENTE]=CLIENTES[[#This Row],[CLIENTE]])*(VENDAS[DATA]&gt;=DATE(2023,3,28))*(VENDAS[VALOR]))/60)</f>
        <v>0</v>
      </c>
      <c r="L23" s="8"/>
      <c r="M23" s="22"/>
      <c r="N23" s="22"/>
    </row>
    <row r="24" spans="1:14" ht="242.25" x14ac:dyDescent="0.2">
      <c r="A24" s="8" t="s">
        <v>260</v>
      </c>
      <c r="B24" s="8" t="s">
        <v>37</v>
      </c>
      <c r="C24" s="8" t="s">
        <v>261</v>
      </c>
      <c r="D24" s="8" t="s">
        <v>115</v>
      </c>
      <c r="E24" s="8" t="str">
        <f>PROPER(LEFT(CLIENTES[[#This Row],[CLIENTE]],IF(ISERR(SEARCH(" ",CLIENTES[[#This Row],[CLIENTE]])-1),LEN(CLIENTES[[#This Row],[CLIENTE]]),SEARCH(" ",CLIENTES[[#This Row],[CLIENTE]])-1)))</f>
        <v>José</v>
      </c>
      <c r="F24" s="9">
        <f t="array" ref="F24">SUMPRODUCT(MAX((VENDAS[CLIENTE]=CLIENTES[[#This Row],[CLIENTE]])*VENDAS[DATA]))</f>
        <v>45126</v>
      </c>
      <c r="G24" s="9">
        <f t="array" ref="G24">MIN(IF(VENDAS[CLIENTE]=CLIENTES[[#This Row],[CLIENTE]],VENDAS[DATA]))</f>
        <v>44272</v>
      </c>
      <c r="H24" s="10" t="s">
        <v>434</v>
      </c>
      <c r="I24" s="43" t="s">
        <v>703</v>
      </c>
      <c r="J24" s="34"/>
      <c r="K24" s="55">
        <f>INT(SUMPRODUCT((VENDAS[CLIENTE]=CLIENTES[[#This Row],[CLIENTE]])*(VENDAS[DATA]&gt;=DATE(2023,3,28))*(VENDAS[VALOR]))/60)</f>
        <v>6</v>
      </c>
      <c r="L24" s="8" t="s">
        <v>665</v>
      </c>
      <c r="M24" s="22"/>
      <c r="N24" s="22"/>
    </row>
    <row r="25" spans="1:14" ht="242.25" x14ac:dyDescent="0.2">
      <c r="A25" s="8" t="s">
        <v>157</v>
      </c>
      <c r="B25" s="8" t="s">
        <v>22</v>
      </c>
      <c r="C25" s="8" t="s">
        <v>664</v>
      </c>
      <c r="D25" s="8" t="s">
        <v>158</v>
      </c>
      <c r="E25" s="8" t="str">
        <f>PROPER(LEFT(CLIENTES[[#This Row],[CLIENTE]],IF(ISERR(SEARCH(" ",CLIENTES[[#This Row],[CLIENTE]])-1),LEN(CLIENTES[[#This Row],[CLIENTE]]),SEARCH(" ",CLIENTES[[#This Row],[CLIENTE]])-1)))</f>
        <v>Cleber</v>
      </c>
      <c r="F25" s="9">
        <f t="array" ref="F25">SUMPRODUCT(MAX((VENDAS[CLIENTE]=CLIENTES[[#This Row],[CLIENTE]])*VENDAS[DATA]))</f>
        <v>45125</v>
      </c>
      <c r="G25" s="9">
        <f t="array" ref="G25">MIN(IF(VENDAS[CLIENTE]=CLIENTES[[#This Row],[CLIENTE]],VENDAS[DATA]))</f>
        <v>44404</v>
      </c>
      <c r="H25" s="10" t="s">
        <v>434</v>
      </c>
      <c r="I25" s="43" t="s">
        <v>704</v>
      </c>
      <c r="J25" s="34"/>
      <c r="K25" s="55">
        <f>INT(SUMPRODUCT((VENDAS[CLIENTE]=CLIENTES[[#This Row],[CLIENTE]])*(VENDAS[DATA]&gt;=DATE(2023,3,28))*(VENDAS[VALOR]))/60)</f>
        <v>0</v>
      </c>
      <c r="L25" s="11"/>
      <c r="M25" s="22"/>
      <c r="N25" s="22"/>
    </row>
    <row r="26" spans="1:14" ht="242.25" x14ac:dyDescent="0.2">
      <c r="A26" s="8" t="s">
        <v>316</v>
      </c>
      <c r="B26" s="8" t="s">
        <v>35</v>
      </c>
      <c r="C26" s="8" t="s">
        <v>524</v>
      </c>
      <c r="D26" s="8" t="s">
        <v>230</v>
      </c>
      <c r="E26" s="8" t="str">
        <f>PROPER(LEFT(CLIENTES[[#This Row],[CLIENTE]],IF(ISERR(SEARCH(" ",CLIENTES[[#This Row],[CLIENTE]])-1),LEN(CLIENTES[[#This Row],[CLIENTE]]),SEARCH(" ",CLIENTES[[#This Row],[CLIENTE]])-1)))</f>
        <v>Marcia</v>
      </c>
      <c r="F26" s="9">
        <f t="array" ref="F26">SUMPRODUCT(MAX((VENDAS[CLIENTE]=CLIENTES[[#This Row],[CLIENTE]])*VENDAS[DATA]))</f>
        <v>45122</v>
      </c>
      <c r="G26" s="9">
        <f t="array" ref="G26">MIN(IF(VENDAS[CLIENTE]=CLIENTES[[#This Row],[CLIENTE]],VENDAS[DATA]))</f>
        <v>44541</v>
      </c>
      <c r="H26" s="10" t="s">
        <v>433</v>
      </c>
      <c r="I26" s="43" t="s">
        <v>705</v>
      </c>
      <c r="J26" s="34"/>
      <c r="K26" s="55">
        <f>INT(SUMPRODUCT((VENDAS[CLIENTE]=CLIENTES[[#This Row],[CLIENTE]])*(VENDAS[DATA]&gt;=DATE(2023,3,28))*(VENDAS[VALOR]))/60)</f>
        <v>0</v>
      </c>
      <c r="L26" s="8"/>
      <c r="M26" s="22"/>
      <c r="N26" s="22"/>
    </row>
    <row r="27" spans="1:14" ht="242.25" x14ac:dyDescent="0.2">
      <c r="A27" s="8" t="s">
        <v>191</v>
      </c>
      <c r="B27" s="8" t="s">
        <v>32</v>
      </c>
      <c r="C27" s="8" t="s">
        <v>192</v>
      </c>
      <c r="D27" s="8" t="s">
        <v>193</v>
      </c>
      <c r="E27" s="8" t="str">
        <f>PROPER(LEFT(CLIENTES[[#This Row],[CLIENTE]],IF(ISERR(SEARCH(" ",CLIENTES[[#This Row],[CLIENTE]])-1),LEN(CLIENTES[[#This Row],[CLIENTE]]),SEARCH(" ",CLIENTES[[#This Row],[CLIENTE]])-1)))</f>
        <v>Elvia</v>
      </c>
      <c r="F27" s="9">
        <f t="array" ref="F27">SUMPRODUCT(MAX((VENDAS[CLIENTE]=CLIENTES[[#This Row],[CLIENTE]])*VENDAS[DATA]))</f>
        <v>45121</v>
      </c>
      <c r="G27" s="9">
        <f t="array" ref="G27">MIN(IF(VENDAS[CLIENTE]=CLIENTES[[#This Row],[CLIENTE]],VENDAS[DATA]))</f>
        <v>44405</v>
      </c>
      <c r="H27" s="10" t="s">
        <v>433</v>
      </c>
      <c r="I27" s="43" t="s">
        <v>706</v>
      </c>
      <c r="J27" s="34"/>
      <c r="K27" s="55">
        <f>INT(SUMPRODUCT((VENDAS[CLIENTE]=CLIENTES[[#This Row],[CLIENTE]])*(VENDAS[DATA]&gt;=DATE(2023,3,28))*(VENDAS[VALOR]))/60)</f>
        <v>1</v>
      </c>
      <c r="L27" s="8"/>
      <c r="M27" s="22"/>
      <c r="N27" s="22"/>
    </row>
    <row r="28" spans="1:14" ht="242.25" x14ac:dyDescent="0.2">
      <c r="A28" s="22" t="s">
        <v>526</v>
      </c>
      <c r="B28" s="22" t="s">
        <v>25</v>
      </c>
      <c r="C28" s="22" t="s">
        <v>527</v>
      </c>
      <c r="D28" s="22" t="s">
        <v>528</v>
      </c>
      <c r="E28" s="22" t="str">
        <f>PROPER(LEFT(CLIENTES[[#This Row],[CLIENTE]],IF(ISERR(SEARCH(" ",CLIENTES[[#This Row],[CLIENTE]])-1),LEN(CLIENTES[[#This Row],[CLIENTE]]),SEARCH(" ",CLIENTES[[#This Row],[CLIENTE]])-1)))</f>
        <v>Sandra</v>
      </c>
      <c r="F28" s="23">
        <f t="array" ref="F28">SUMPRODUCT(MAX((VENDAS[CLIENTE]=CLIENTES[[#This Row],[CLIENTE]])*VENDAS[DATA]))</f>
        <v>45121</v>
      </c>
      <c r="G28" s="23">
        <f t="array" ref="G28">MIN(IF(VENDAS[CLIENTE]=CLIENTES[[#This Row],[CLIENTE]],VENDAS[DATA]))</f>
        <v>44659</v>
      </c>
      <c r="H28" s="24" t="s">
        <v>433</v>
      </c>
      <c r="I28" s="43" t="s">
        <v>707</v>
      </c>
      <c r="J28" s="34"/>
      <c r="K28" s="55">
        <f>INT(SUMPRODUCT((VENDAS[CLIENTE]=CLIENTES[[#This Row],[CLIENTE]])*(VENDAS[DATA]&gt;=DATE(2023,3,28))*(VENDAS[VALOR]))/60)</f>
        <v>0</v>
      </c>
      <c r="L28" s="8"/>
      <c r="M28" s="22"/>
      <c r="N28" s="22"/>
    </row>
    <row r="29" spans="1:14" ht="242.25" x14ac:dyDescent="0.2">
      <c r="A29" s="8" t="s">
        <v>120</v>
      </c>
      <c r="B29" s="8" t="s">
        <v>26</v>
      </c>
      <c r="C29" s="8" t="s">
        <v>121</v>
      </c>
      <c r="D29" s="8" t="s">
        <v>122</v>
      </c>
      <c r="E29" s="8" t="str">
        <f>PROPER(LEFT(CLIENTES[[#This Row],[CLIENTE]],IF(ISERR(SEARCH(" ",CLIENTES[[#This Row],[CLIENTE]])-1),LEN(CLIENTES[[#This Row],[CLIENTE]]),SEARCH(" ",CLIENTES[[#This Row],[CLIENTE]])-1)))</f>
        <v>Andreia</v>
      </c>
      <c r="F29" s="9">
        <f t="array" ref="F29">SUMPRODUCT(MAX((VENDAS[CLIENTE]=CLIENTES[[#This Row],[CLIENTE]])*VENDAS[DATA]))</f>
        <v>45118</v>
      </c>
      <c r="G29" s="9">
        <f t="array" ref="G29">MIN(IF(VENDAS[CLIENTE]=CLIENTES[[#This Row],[CLIENTE]],VENDAS[DATA]))</f>
        <v>44049</v>
      </c>
      <c r="H29" s="10" t="s">
        <v>433</v>
      </c>
      <c r="I29" s="43" t="s">
        <v>708</v>
      </c>
      <c r="J29" s="34"/>
      <c r="K29" s="55">
        <f>INT(SUMPRODUCT((VENDAS[CLIENTE]=CLIENTES[[#This Row],[CLIENTE]])*(VENDAS[DATA]&gt;=DATE(2023,3,28))*(VENDAS[VALOR]))/60)</f>
        <v>1</v>
      </c>
      <c r="L29" s="8"/>
      <c r="M29" s="22"/>
      <c r="N29" s="22"/>
    </row>
    <row r="30" spans="1:14" ht="242.25" x14ac:dyDescent="0.2">
      <c r="A30" s="8" t="s">
        <v>211</v>
      </c>
      <c r="B30" s="8" t="s">
        <v>22</v>
      </c>
      <c r="C30" s="8" t="s">
        <v>212</v>
      </c>
      <c r="D30" s="8" t="s">
        <v>122</v>
      </c>
      <c r="E30" s="8" t="str">
        <f>PROPER(LEFT(CLIENTES[[#This Row],[CLIENTE]],IF(ISERR(SEARCH(" ",CLIENTES[[#This Row],[CLIENTE]])-1),LEN(CLIENTES[[#This Row],[CLIENTE]]),SEARCH(" ",CLIENTES[[#This Row],[CLIENTE]])-1)))</f>
        <v>Flavinha</v>
      </c>
      <c r="F30" s="9">
        <f t="array" ref="F30">SUMPRODUCT(MAX((VENDAS[CLIENTE]=CLIENTES[[#This Row],[CLIENTE]])*VENDAS[DATA]))</f>
        <v>45118</v>
      </c>
      <c r="G30" s="9">
        <f t="array" ref="G30">MIN(IF(VENDAS[CLIENTE]=CLIENTES[[#This Row],[CLIENTE]],VENDAS[DATA]))</f>
        <v>44573</v>
      </c>
      <c r="H30" s="10" t="s">
        <v>433</v>
      </c>
      <c r="I30" s="43" t="s">
        <v>709</v>
      </c>
      <c r="J30" s="34"/>
      <c r="K30" s="55">
        <f>INT(SUMPRODUCT((VENDAS[CLIENTE]=CLIENTES[[#This Row],[CLIENTE]])*(VENDAS[DATA]&gt;=DATE(2023,3,28))*(VENDAS[VALOR]))/60)</f>
        <v>1</v>
      </c>
      <c r="L30" s="8"/>
      <c r="M30" s="22"/>
      <c r="N30" s="22"/>
    </row>
    <row r="31" spans="1:14" ht="242.25" x14ac:dyDescent="0.2">
      <c r="A31" s="8" t="s">
        <v>326</v>
      </c>
      <c r="B31" s="8" t="s">
        <v>21</v>
      </c>
      <c r="C31" s="8" t="s">
        <v>591</v>
      </c>
      <c r="D31" s="8" t="s">
        <v>327</v>
      </c>
      <c r="E31" s="8" t="str">
        <f>PROPER(LEFT(CLIENTES[[#This Row],[CLIENTE]],IF(ISERR(SEARCH(" ",CLIENTES[[#This Row],[CLIENTE]])-1),LEN(CLIENTES[[#This Row],[CLIENTE]]),SEARCH(" ",CLIENTES[[#This Row],[CLIENTE]])-1)))</f>
        <v>Marquinhos</v>
      </c>
      <c r="F31" s="9">
        <f t="array" ref="F31">SUMPRODUCT(MAX((VENDAS[CLIENTE]=CLIENTES[[#This Row],[CLIENTE]])*VENDAS[DATA]))</f>
        <v>45118</v>
      </c>
      <c r="G31" s="9">
        <f t="array" ref="G31">MIN(IF(VENDAS[CLIENTE]=CLIENTES[[#This Row],[CLIENTE]],VENDAS[DATA]))</f>
        <v>44066</v>
      </c>
      <c r="H31" s="10" t="s">
        <v>434</v>
      </c>
      <c r="I31" s="43" t="s">
        <v>710</v>
      </c>
      <c r="J31" s="34"/>
      <c r="K31" s="55">
        <f>INT(SUMPRODUCT((VENDAS[CLIENTE]=CLIENTES[[#This Row],[CLIENTE]])*(VENDAS[DATA]&gt;=DATE(2023,3,28))*(VENDAS[VALOR]))/60)</f>
        <v>3</v>
      </c>
      <c r="L31" s="8"/>
      <c r="M31" s="22"/>
      <c r="N31" s="22"/>
    </row>
    <row r="32" spans="1:14" ht="242.25" x14ac:dyDescent="0.2">
      <c r="A32" s="8" t="s">
        <v>416</v>
      </c>
      <c r="B32" s="8" t="s">
        <v>33</v>
      </c>
      <c r="C32" s="8" t="s">
        <v>417</v>
      </c>
      <c r="D32" s="8" t="s">
        <v>122</v>
      </c>
      <c r="E32" s="8" t="str">
        <f>PROPER(LEFT(CLIENTES[[#This Row],[CLIENTE]],IF(ISERR(SEARCH(" ",CLIENTES[[#This Row],[CLIENTE]])-1),LEN(CLIENTES[[#This Row],[CLIENTE]]),SEARCH(" ",CLIENTES[[#This Row],[CLIENTE]])-1)))</f>
        <v>Vania</v>
      </c>
      <c r="F32" s="9">
        <f t="array" ref="F32">SUMPRODUCT(MAX((VENDAS[CLIENTE]=CLIENTES[[#This Row],[CLIENTE]])*VENDAS[DATA]))</f>
        <v>45118</v>
      </c>
      <c r="G32" s="9">
        <f t="array" ref="G32">MIN(IF(VENDAS[CLIENTE]=CLIENTES[[#This Row],[CLIENTE]],VENDAS[DATA]))</f>
        <v>44083</v>
      </c>
      <c r="H32" s="10" t="s">
        <v>433</v>
      </c>
      <c r="I32" s="43" t="s">
        <v>711</v>
      </c>
      <c r="J32" s="34"/>
      <c r="K32" s="55">
        <f>INT(SUMPRODUCT((VENDAS[CLIENTE]=CLIENTES[[#This Row],[CLIENTE]])*(VENDAS[DATA]&gt;=DATE(2023,3,28))*(VENDAS[VALOR]))/60)</f>
        <v>0</v>
      </c>
      <c r="L32" s="8"/>
      <c r="M32" s="22"/>
      <c r="N32" s="22"/>
    </row>
    <row r="33" spans="1:14" ht="242.25" x14ac:dyDescent="0.2">
      <c r="A33" s="26" t="s">
        <v>341</v>
      </c>
      <c r="B33" s="8" t="s">
        <v>33</v>
      </c>
      <c r="C33" s="8" t="s">
        <v>342</v>
      </c>
      <c r="D33" s="8" t="s">
        <v>343</v>
      </c>
      <c r="E33" s="8" t="s">
        <v>341</v>
      </c>
      <c r="F33" s="9">
        <f t="array" ref="F33">SUMPRODUCT(MAX((VENDAS[CLIENTE]=CLIENTES[[#This Row],[CLIENTE]])*VENDAS[DATA]))</f>
        <v>45117</v>
      </c>
      <c r="G33" s="9">
        <f t="array" ref="G33">MIN(IF(VENDAS[CLIENTE]=CLIENTES[[#This Row],[CLIENTE]],VENDAS[DATA]))</f>
        <v>44071</v>
      </c>
      <c r="H33" s="10" t="s">
        <v>434</v>
      </c>
      <c r="I33" s="43" t="s">
        <v>712</v>
      </c>
      <c r="J33" s="34"/>
      <c r="K33" s="55">
        <f>INT(SUMPRODUCT((VENDAS[CLIENTE]=CLIENTES[[#This Row],[CLIENTE]])*(VENDAS[DATA]&gt;=DATE(2023,3,28))*(VENDAS[VALOR]))/60)</f>
        <v>3</v>
      </c>
      <c r="L33" s="8"/>
      <c r="M33" s="22"/>
      <c r="N33" s="32" t="s">
        <v>683</v>
      </c>
    </row>
    <row r="34" spans="1:14" ht="242.25" x14ac:dyDescent="0.2">
      <c r="A34" s="62" t="s">
        <v>658</v>
      </c>
      <c r="B34" s="62" t="s">
        <v>659</v>
      </c>
      <c r="C34" s="62" t="s">
        <v>660</v>
      </c>
      <c r="D34" s="62"/>
      <c r="E34" s="62" t="str">
        <f>PROPER(LEFT(CLIENTES[[#This Row],[CLIENTE]],IF(ISERR(SEARCH(" ",CLIENTES[[#This Row],[CLIENTE]])-1),LEN(CLIENTES[[#This Row],[CLIENTE]]),SEARCH(" ",CLIENTES[[#This Row],[CLIENTE]])-1)))</f>
        <v>Anamaria</v>
      </c>
      <c r="F34" s="63">
        <f t="array" ref="F34">SUMPRODUCT(MAX((VENDAS[CLIENTE]=CLIENTES[[#This Row],[CLIENTE]])*VENDAS[DATA]))</f>
        <v>45107</v>
      </c>
      <c r="G34" s="63">
        <f t="array" ref="G34">MIN(IF(VENDAS[CLIENTE]=CLIENTES[[#This Row],[CLIENTE]],VENDAS[DATA]))</f>
        <v>45107</v>
      </c>
      <c r="H34" s="64" t="s">
        <v>433</v>
      </c>
      <c r="I34" s="43" t="s">
        <v>713</v>
      </c>
      <c r="J34" s="65"/>
      <c r="K34" s="66">
        <f>INT(SUMPRODUCT((VENDAS[CLIENTE]=CLIENTES[[#This Row],[CLIENTE]])*(VENDAS[DATA]&gt;=DATE(2023,3,28))*(VENDAS[VALOR]))/60)</f>
        <v>0</v>
      </c>
      <c r="L34" s="62"/>
      <c r="M34" s="62"/>
      <c r="N34" s="62"/>
    </row>
    <row r="35" spans="1:14" ht="242.25" x14ac:dyDescent="0.2">
      <c r="A35" s="8" t="s">
        <v>425</v>
      </c>
      <c r="B35" s="8" t="s">
        <v>33</v>
      </c>
      <c r="C35" s="8" t="s">
        <v>426</v>
      </c>
      <c r="D35" s="8" t="s">
        <v>122</v>
      </c>
      <c r="E35" s="8" t="str">
        <f>PROPER(LEFT(CLIENTES[[#This Row],[CLIENTE]],IF(ISERR(SEARCH(" ",CLIENTES[[#This Row],[CLIENTE]])-1),LEN(CLIENTES[[#This Row],[CLIENTE]]),SEARCH(" ",CLIENTES[[#This Row],[CLIENTE]])-1)))</f>
        <v>Yasmim</v>
      </c>
      <c r="F35" s="9">
        <f t="array" ref="F35">SUMPRODUCT(MAX((VENDAS[CLIENTE]=CLIENTES[[#This Row],[CLIENTE]])*VENDAS[DATA]))</f>
        <v>45080</v>
      </c>
      <c r="G35" s="9">
        <f t="array" ref="G35">MIN(IF(VENDAS[CLIENTE]=CLIENTES[[#This Row],[CLIENTE]],VENDAS[DATA]))</f>
        <v>44135</v>
      </c>
      <c r="H35" s="10" t="s">
        <v>433</v>
      </c>
      <c r="I35" s="43" t="s">
        <v>714</v>
      </c>
      <c r="J35" s="34"/>
      <c r="K35" s="55">
        <f>INT(SUMPRODUCT((VENDAS[CLIENTE]=CLIENTES[[#This Row],[CLIENTE]])*(VENDAS[DATA]&gt;=DATE(2023,3,28))*(VENDAS[VALOR]))/60)</f>
        <v>1</v>
      </c>
      <c r="L35" s="8"/>
      <c r="M35" s="22"/>
      <c r="N35" s="22"/>
    </row>
    <row r="36" spans="1:14" ht="242.25" x14ac:dyDescent="0.2">
      <c r="A36" s="22" t="s">
        <v>531</v>
      </c>
      <c r="B36" s="22" t="s">
        <v>27</v>
      </c>
      <c r="C36" s="22" t="s">
        <v>532</v>
      </c>
      <c r="D36" s="22" t="s">
        <v>533</v>
      </c>
      <c r="E36" s="22" t="str">
        <f>PROPER(LEFT(CLIENTES[[#This Row],[CLIENTE]],IF(ISERR(SEARCH(" ",CLIENTES[[#This Row],[CLIENTE]])-1),LEN(CLIENTES[[#This Row],[CLIENTE]]),SEARCH(" ",CLIENTES[[#This Row],[CLIENTE]])-1)))</f>
        <v>Vanessa</v>
      </c>
      <c r="F36" s="23">
        <f t="array" ref="F36">SUMPRODUCT(MAX((VENDAS[CLIENTE]=CLIENTES[[#This Row],[CLIENTE]])*VENDAS[DATA]))</f>
        <v>45069</v>
      </c>
      <c r="G36" s="23">
        <f t="array" ref="G36">MIN(IF(VENDAS[CLIENTE]=CLIENTES[[#This Row],[CLIENTE]],VENDAS[DATA]))</f>
        <v>44665</v>
      </c>
      <c r="H36" s="24" t="s">
        <v>433</v>
      </c>
      <c r="I36" s="43" t="s">
        <v>715</v>
      </c>
      <c r="J36" s="34"/>
      <c r="K36" s="55">
        <f>INT(SUMPRODUCT((VENDAS[CLIENTE]=CLIENTES[[#This Row],[CLIENTE]])*(VENDAS[DATA]&gt;=DATE(2023,3,28))*(VENDAS[VALOR]))/60)</f>
        <v>2</v>
      </c>
      <c r="L36" s="22"/>
      <c r="M36" s="22"/>
      <c r="N36" s="22" t="s">
        <v>683</v>
      </c>
    </row>
    <row r="37" spans="1:14" ht="242.25" x14ac:dyDescent="0.2">
      <c r="A37" s="8" t="s">
        <v>306</v>
      </c>
      <c r="B37" s="8" t="s">
        <v>590</v>
      </c>
      <c r="C37" s="8" t="s">
        <v>307</v>
      </c>
      <c r="D37" s="8" t="s">
        <v>308</v>
      </c>
      <c r="E37" s="8" t="str">
        <f>PROPER(LEFT(CLIENTES[[#This Row],[CLIENTE]],IF(ISERR(SEARCH(" ",CLIENTES[[#This Row],[CLIENTE]])-1),LEN(CLIENTES[[#This Row],[CLIENTE]]),SEARCH(" ",CLIENTES[[#This Row],[CLIENTE]])-1)))</f>
        <v>Maíra</v>
      </c>
      <c r="F37" s="9">
        <f t="array" ref="F37">SUMPRODUCT(MAX((VENDAS[CLIENTE]=CLIENTES[[#This Row],[CLIENTE]])*VENDAS[DATA]))</f>
        <v>45064</v>
      </c>
      <c r="G37" s="9">
        <f t="array" ref="G37">MIN(IF(VENDAS[CLIENTE]=CLIENTES[[#This Row],[CLIENTE]],VENDAS[DATA]))</f>
        <v>44579</v>
      </c>
      <c r="H37" s="10" t="s">
        <v>434</v>
      </c>
      <c r="I37" s="43" t="s">
        <v>716</v>
      </c>
      <c r="J37" s="34"/>
      <c r="K37" s="55">
        <f>INT(SUMPRODUCT((VENDAS[CLIENTE]=CLIENTES[[#This Row],[CLIENTE]])*(VENDAS[DATA]&gt;=DATE(2023,3,28))*(VENDAS[VALOR]))/60)</f>
        <v>0</v>
      </c>
      <c r="L37" s="8"/>
      <c r="M37" s="22"/>
      <c r="N37" s="22"/>
    </row>
    <row r="38" spans="1:14" ht="242.25" x14ac:dyDescent="0.2">
      <c r="A38" s="8" t="s">
        <v>208</v>
      </c>
      <c r="B38" s="8" t="s">
        <v>26</v>
      </c>
      <c r="C38" s="8" t="s">
        <v>209</v>
      </c>
      <c r="D38" s="8" t="s">
        <v>122</v>
      </c>
      <c r="E38" s="8" t="str">
        <f>PROPER(LEFT(CLIENTES[[#This Row],[CLIENTE]],IF(ISERR(SEARCH(" ",CLIENTES[[#This Row],[CLIENTE]])-1),LEN(CLIENTES[[#This Row],[CLIENTE]]),SEARCH(" ",CLIENTES[[#This Row],[CLIENTE]])-1)))</f>
        <v>Flavia</v>
      </c>
      <c r="F38" s="9">
        <f t="array" ref="F38">SUMPRODUCT(MAX((VENDAS[CLIENTE]=CLIENTES[[#This Row],[CLIENTE]])*VENDAS[DATA]))</f>
        <v>45048</v>
      </c>
      <c r="G38" s="9">
        <f t="array" ref="G38">MIN(IF(VENDAS[CLIENTE]=CLIENTES[[#This Row],[CLIENTE]],VENDAS[DATA]))</f>
        <v>44058</v>
      </c>
      <c r="H38" s="10" t="s">
        <v>433</v>
      </c>
      <c r="I38" s="43" t="s">
        <v>717</v>
      </c>
      <c r="J38" s="34"/>
      <c r="K38" s="55">
        <f>INT(SUMPRODUCT((VENDAS[CLIENTE]=CLIENTES[[#This Row],[CLIENTE]])*(VENDAS[DATA]&gt;=DATE(2023,3,28))*(VENDAS[VALOR]))/60)</f>
        <v>0</v>
      </c>
      <c r="L38" s="8"/>
      <c r="M38" s="22"/>
      <c r="N38" s="22" t="s">
        <v>609</v>
      </c>
    </row>
    <row r="39" spans="1:14" ht="242.25" x14ac:dyDescent="0.2">
      <c r="A39" s="8" t="s">
        <v>232</v>
      </c>
      <c r="B39" s="8" t="s">
        <v>117</v>
      </c>
      <c r="C39" s="8" t="s">
        <v>233</v>
      </c>
      <c r="D39" s="8" t="s">
        <v>115</v>
      </c>
      <c r="E39" s="8" t="str">
        <f>PROPER(LEFT(CLIENTES[[#This Row],[CLIENTE]],IF(ISERR(SEARCH(" ",CLIENTES[[#This Row],[CLIENTE]])-1),LEN(CLIENTES[[#This Row],[CLIENTE]]),SEARCH(" ",CLIENTES[[#This Row],[CLIENTE]])-1)))</f>
        <v>Guedes</v>
      </c>
      <c r="F39" s="9">
        <f t="array" ref="F39">SUMPRODUCT(MAX((VENDAS[CLIENTE]=CLIENTES[[#This Row],[CLIENTE]])*VENDAS[DATA]))</f>
        <v>45048</v>
      </c>
      <c r="G39" s="9">
        <f t="array" ref="G39">MIN(IF(VENDAS[CLIENTE]=CLIENTES[[#This Row],[CLIENTE]],VENDAS[DATA]))</f>
        <v>44353</v>
      </c>
      <c r="H39" s="10" t="s">
        <v>434</v>
      </c>
      <c r="I39" s="43" t="s">
        <v>718</v>
      </c>
      <c r="J39" s="34"/>
      <c r="K39" s="55">
        <f>INT(SUMPRODUCT((VENDAS[CLIENTE]=CLIENTES[[#This Row],[CLIENTE]])*(VENDAS[DATA]&gt;=DATE(2023,3,28))*(VENDAS[VALOR]))/60)</f>
        <v>1</v>
      </c>
      <c r="L39" s="8"/>
      <c r="M39" s="22"/>
      <c r="N39" s="22" t="s">
        <v>683</v>
      </c>
    </row>
    <row r="40" spans="1:14" ht="242.25" x14ac:dyDescent="0.2">
      <c r="A40" s="8" t="s">
        <v>287</v>
      </c>
      <c r="B40" s="8" t="s">
        <v>13</v>
      </c>
      <c r="C40" s="8" t="s">
        <v>288</v>
      </c>
      <c r="D40" s="8" t="s">
        <v>122</v>
      </c>
      <c r="E40" s="8" t="str">
        <f>PROPER(LEFT(CLIENTES[[#This Row],[CLIENTE]],IF(ISERR(SEARCH(" ",CLIENTES[[#This Row],[CLIENTE]])-1),LEN(CLIENTES[[#This Row],[CLIENTE]]),SEARCH(" ",CLIENTES[[#This Row],[CLIENTE]])-1)))</f>
        <v>Livia</v>
      </c>
      <c r="F40" s="9">
        <f t="array" ref="F40">SUMPRODUCT(MAX((VENDAS[CLIENTE]=CLIENTES[[#This Row],[CLIENTE]])*VENDAS[DATA]))</f>
        <v>45048</v>
      </c>
      <c r="G40" s="9">
        <f t="array" ref="G40">MIN(IF(VENDAS[CLIENTE]=CLIENTES[[#This Row],[CLIENTE]],VENDAS[DATA]))</f>
        <v>44049</v>
      </c>
      <c r="H40" s="10" t="s">
        <v>433</v>
      </c>
      <c r="I40" s="43" t="s">
        <v>719</v>
      </c>
      <c r="J40" s="34"/>
      <c r="K40" s="55">
        <f>INT(SUMPRODUCT((VENDAS[CLIENTE]=CLIENTES[[#This Row],[CLIENTE]])*(VENDAS[DATA]&gt;=DATE(2023,3,28))*(VENDAS[VALOR]))/60)</f>
        <v>0</v>
      </c>
      <c r="L40" s="8"/>
      <c r="M40" s="30"/>
      <c r="N40" s="22" t="s">
        <v>683</v>
      </c>
    </row>
    <row r="41" spans="1:14" ht="242.25" x14ac:dyDescent="0.2">
      <c r="A41" s="8" t="s">
        <v>252</v>
      </c>
      <c r="B41" s="8" t="s">
        <v>27</v>
      </c>
      <c r="C41" s="8" t="s">
        <v>253</v>
      </c>
      <c r="D41" s="8" t="s">
        <v>88</v>
      </c>
      <c r="E41" s="8" t="str">
        <f>PROPER(LEFT(CLIENTES[[#This Row],[CLIENTE]],IF(ISERR(SEARCH(" ",CLIENTES[[#This Row],[CLIENTE]])-1),LEN(CLIENTES[[#This Row],[CLIENTE]]),SEARCH(" ",CLIENTES[[#This Row],[CLIENTE]])-1)))</f>
        <v>Joao</v>
      </c>
      <c r="F41" s="9">
        <f t="array" ref="F41">SUMPRODUCT(MAX((VENDAS[CLIENTE]=CLIENTES[[#This Row],[CLIENTE]])*VENDAS[DATA]))</f>
        <v>45044</v>
      </c>
      <c r="G41" s="9">
        <f t="array" ref="G41">MIN(IF(VENDAS[CLIENTE]=CLIENTES[[#This Row],[CLIENTE]],VENDAS[DATA]))</f>
        <v>44064</v>
      </c>
      <c r="H41" s="10" t="s">
        <v>434</v>
      </c>
      <c r="I41" s="43" t="s">
        <v>720</v>
      </c>
      <c r="J41" s="34"/>
      <c r="K41" s="55">
        <f>INT(SUMPRODUCT((VENDAS[CLIENTE]=CLIENTES[[#This Row],[CLIENTE]])*(VENDAS[DATA]&gt;=DATE(2023,3,28))*(VENDAS[VALOR]))/60)</f>
        <v>1</v>
      </c>
      <c r="L41" s="8"/>
      <c r="M41" s="30"/>
      <c r="N41" s="22" t="s">
        <v>611</v>
      </c>
    </row>
    <row r="42" spans="1:14" ht="242.25" x14ac:dyDescent="0.2">
      <c r="A42" s="39" t="s">
        <v>650</v>
      </c>
      <c r="B42" s="39" t="s">
        <v>35</v>
      </c>
      <c r="C42" s="39" t="s">
        <v>651</v>
      </c>
      <c r="D42" s="39" t="s">
        <v>617</v>
      </c>
      <c r="E42" s="39" t="str">
        <f>PROPER(LEFT(CLIENTES[[#This Row],[CLIENTE]],IF(ISERR(SEARCH(" ",CLIENTES[[#This Row],[CLIENTE]])-1),LEN(CLIENTES[[#This Row],[CLIENTE]]),SEARCH(" ",CLIENTES[[#This Row],[CLIENTE]])-1)))</f>
        <v>Camila</v>
      </c>
      <c r="F42" s="40">
        <f t="array" ref="F42">SUMPRODUCT(MAX((VENDAS[CLIENTE]=CLIENTES[[#This Row],[CLIENTE]])*VENDAS[DATA]))</f>
        <v>45016</v>
      </c>
      <c r="G42" s="40">
        <f t="array" ref="G42">MIN(IF(VENDAS[CLIENTE]=CLIENTES[[#This Row],[CLIENTE]],VENDAS[DATA]))</f>
        <v>45016</v>
      </c>
      <c r="H42" s="41" t="s">
        <v>433</v>
      </c>
      <c r="I42" s="43" t="s">
        <v>721</v>
      </c>
      <c r="J42" s="42"/>
      <c r="K42" s="56">
        <f>INT(SUMPRODUCT((VENDAS[CLIENTE]=CLIENTES[[#This Row],[CLIENTE]])*(VENDAS[DATA]&gt;=DATE(2023,3,28))*(VENDAS[VALOR]))/60)</f>
        <v>0</v>
      </c>
      <c r="L42" s="39"/>
      <c r="M42" s="39"/>
      <c r="N42" s="39"/>
    </row>
    <row r="43" spans="1:14" ht="242.25" x14ac:dyDescent="0.2">
      <c r="A43" s="39" t="s">
        <v>649</v>
      </c>
      <c r="B43" s="39" t="s">
        <v>35</v>
      </c>
      <c r="C43" s="26" t="s">
        <v>663</v>
      </c>
      <c r="D43" s="39" t="s">
        <v>617</v>
      </c>
      <c r="E43" s="39" t="str">
        <f>PROPER(LEFT(CLIENTES[[#This Row],[CLIENTE]],IF(ISERR(SEARCH(" ",CLIENTES[[#This Row],[CLIENTE]])-1),LEN(CLIENTES[[#This Row],[CLIENTE]]),SEARCH(" ",CLIENTES[[#This Row],[CLIENTE]])-1)))</f>
        <v>Eliana</v>
      </c>
      <c r="F43" s="40">
        <f t="array" ref="F43">SUMPRODUCT(MAX((VENDAS[CLIENTE]=CLIENTES[[#This Row],[CLIENTE]])*VENDAS[DATA]))</f>
        <v>45016</v>
      </c>
      <c r="G43" s="40">
        <f t="array" ref="G43">MIN(IF(VENDAS[CLIENTE]=CLIENTES[[#This Row],[CLIENTE]],VENDAS[DATA]))</f>
        <v>45016</v>
      </c>
      <c r="H43" s="41" t="s">
        <v>433</v>
      </c>
      <c r="I43" s="43" t="s">
        <v>722</v>
      </c>
      <c r="J43" s="42"/>
      <c r="K43" s="56">
        <f>INT(SUMPRODUCT((VENDAS[CLIENTE]=CLIENTES[[#This Row],[CLIENTE]])*(VENDAS[DATA]&gt;=DATE(2023,3,28))*(VENDAS[VALOR]))/60)</f>
        <v>0</v>
      </c>
      <c r="L43" s="39"/>
      <c r="M43" s="39"/>
      <c r="N43" s="39"/>
    </row>
    <row r="44" spans="1:14" ht="242.25" x14ac:dyDescent="0.2">
      <c r="A44" s="8" t="s">
        <v>147</v>
      </c>
      <c r="B44" s="8" t="s">
        <v>20</v>
      </c>
      <c r="C44" s="8" t="s">
        <v>148</v>
      </c>
      <c r="D44" s="8"/>
      <c r="E44" s="8" t="str">
        <f>PROPER(LEFT(CLIENTES[[#This Row],[CLIENTE]],IF(ISERR(SEARCH(" ",CLIENTES[[#This Row],[CLIENTE]])-1),LEN(CLIENTES[[#This Row],[CLIENTE]]),SEARCH(" ",CLIENTES[[#This Row],[CLIENTE]])-1)))</f>
        <v>Cecilia</v>
      </c>
      <c r="F44" s="9">
        <f t="array" ref="F44">SUMPRODUCT(MAX((VENDAS[CLIENTE]=CLIENTES[[#This Row],[CLIENTE]])*VENDAS[DATA]))</f>
        <v>45014</v>
      </c>
      <c r="G44" s="9">
        <f t="array" ref="G44">MIN(IF(VENDAS[CLIENTE]=CLIENTES[[#This Row],[CLIENTE]],VENDAS[DATA]))</f>
        <v>44351</v>
      </c>
      <c r="H44" s="10" t="s">
        <v>433</v>
      </c>
      <c r="I44" s="43" t="s">
        <v>723</v>
      </c>
      <c r="J44" s="34"/>
      <c r="K44" s="55">
        <f>INT(SUMPRODUCT((VENDAS[CLIENTE]=CLIENTES[[#This Row],[CLIENTE]])*(VENDAS[DATA]&gt;=DATE(2023,3,28))*(VENDAS[VALOR]))/60)</f>
        <v>1</v>
      </c>
      <c r="L44" s="8"/>
      <c r="M44" s="22"/>
      <c r="N44" s="22" t="s">
        <v>683</v>
      </c>
    </row>
    <row r="45" spans="1:14" ht="242.25" x14ac:dyDescent="0.2">
      <c r="A45" s="8" t="s">
        <v>338</v>
      </c>
      <c r="B45" s="8" t="s">
        <v>5</v>
      </c>
      <c r="C45" s="8" t="s">
        <v>339</v>
      </c>
      <c r="D45" s="8" t="s">
        <v>340</v>
      </c>
      <c r="E45" s="8" t="str">
        <f>PROPER(LEFT(CLIENTES[[#This Row],[CLIENTE]],IF(ISERR(SEARCH(" ",CLIENTES[[#This Row],[CLIENTE]])-1),LEN(CLIENTES[[#This Row],[CLIENTE]]),SEARCH(" ",CLIENTES[[#This Row],[CLIENTE]])-1)))</f>
        <v>Osvaldo</v>
      </c>
      <c r="F45" s="9">
        <f t="array" ref="F45">SUMPRODUCT(MAX((VENDAS[CLIENTE]=CLIENTES[[#This Row],[CLIENTE]])*VENDAS[DATA]))</f>
        <v>45014</v>
      </c>
      <c r="G45" s="9">
        <f t="array" ref="G45">MIN(IF(VENDAS[CLIENTE]=CLIENTES[[#This Row],[CLIENTE]],VENDAS[DATA]))</f>
        <v>44169</v>
      </c>
      <c r="H45" s="10" t="s">
        <v>434</v>
      </c>
      <c r="I45" s="43" t="s">
        <v>724</v>
      </c>
      <c r="J45" s="34"/>
      <c r="K45" s="55">
        <f>INT(SUMPRODUCT((VENDAS[CLIENTE]=CLIENTES[[#This Row],[CLIENTE]])*(VENDAS[DATA]&gt;=DATE(2023,3,28))*(VENDAS[VALOR]))/60)</f>
        <v>2</v>
      </c>
      <c r="L45" s="8"/>
      <c r="M45" s="22"/>
      <c r="N45" s="22" t="s">
        <v>683</v>
      </c>
    </row>
    <row r="46" spans="1:14" ht="242.25" x14ac:dyDescent="0.2">
      <c r="A46" s="8" t="s">
        <v>226</v>
      </c>
      <c r="B46" s="8" t="s">
        <v>26</v>
      </c>
      <c r="C46" s="8" t="s">
        <v>227</v>
      </c>
      <c r="D46" s="8" t="s">
        <v>122</v>
      </c>
      <c r="E46" s="8" t="str">
        <f>PROPER(LEFT(CLIENTES[[#This Row],[CLIENTE]],IF(ISERR(SEARCH(" ",CLIENTES[[#This Row],[CLIENTE]])-1),LEN(CLIENTES[[#This Row],[CLIENTE]]),SEARCH(" ",CLIENTES[[#This Row],[CLIENTE]])-1)))</f>
        <v>Gil</v>
      </c>
      <c r="F46" s="9">
        <f t="array" ref="F46">SUMPRODUCT(MAX((VENDAS[CLIENTE]=CLIENTES[[#This Row],[CLIENTE]])*VENDAS[DATA]))</f>
        <v>44985</v>
      </c>
      <c r="G46" s="9">
        <f t="array" ref="G46">MIN(IF(VENDAS[CLIENTE]=CLIENTES[[#This Row],[CLIENTE]],VENDAS[DATA]))</f>
        <v>44104</v>
      </c>
      <c r="H46" s="10" t="s">
        <v>433</v>
      </c>
      <c r="I46" s="43" t="s">
        <v>725</v>
      </c>
      <c r="J46" s="34"/>
      <c r="K46" s="55">
        <f>INT(SUMPRODUCT((VENDAS[CLIENTE]=CLIENTES[[#This Row],[CLIENTE]])*(VENDAS[DATA]&gt;=DATE(2023,3,28))*(VENDAS[VALOR]))/60)</f>
        <v>0</v>
      </c>
      <c r="L46" s="8"/>
      <c r="M46" s="22"/>
      <c r="N46" s="22" t="s">
        <v>610</v>
      </c>
    </row>
    <row r="47" spans="1:14" ht="242.25" x14ac:dyDescent="0.2">
      <c r="A47" s="22" t="s">
        <v>594</v>
      </c>
      <c r="B47" s="22" t="s">
        <v>32</v>
      </c>
      <c r="C47" s="22" t="s">
        <v>595</v>
      </c>
      <c r="D47" s="22" t="s">
        <v>596</v>
      </c>
      <c r="E47" s="22" t="str">
        <f>PROPER(LEFT(CLIENTES[[#This Row],[CLIENTE]],IF(ISERR(SEARCH(" ",CLIENTES[[#This Row],[CLIENTE]])-1),LEN(CLIENTES[[#This Row],[CLIENTE]]),SEARCH(" ",CLIENTES[[#This Row],[CLIENTE]])-1)))</f>
        <v>Rogêrio</v>
      </c>
      <c r="F47" s="23">
        <f t="array" ref="F47">SUMPRODUCT(MAX((VENDAS[CLIENTE]=CLIENTES[[#This Row],[CLIENTE]])*VENDAS[DATA]))</f>
        <v>44971</v>
      </c>
      <c r="G47" s="23">
        <f t="array" ref="G47">MIN(IF(VENDAS[CLIENTE]=CLIENTES[[#This Row],[CLIENTE]],VENDAS[DATA]))</f>
        <v>44841</v>
      </c>
      <c r="H47" s="24" t="s">
        <v>434</v>
      </c>
      <c r="I47" s="43" t="s">
        <v>726</v>
      </c>
      <c r="J47" s="34"/>
      <c r="K47" s="55">
        <f>INT(SUMPRODUCT((VENDAS[CLIENTE]=CLIENTES[[#This Row],[CLIENTE]])*(VENDAS[DATA]&gt;=DATE(2023,3,28))*(VENDAS[VALOR]))/60)</f>
        <v>0</v>
      </c>
      <c r="L47" s="22"/>
      <c r="M47" s="22"/>
      <c r="N47" s="22"/>
    </row>
    <row r="48" spans="1:14" ht="242.25" x14ac:dyDescent="0.2">
      <c r="A48" s="8" t="s">
        <v>626</v>
      </c>
      <c r="B48" s="8" t="s">
        <v>13</v>
      </c>
      <c r="C48" s="8" t="s">
        <v>329</v>
      </c>
      <c r="D48" s="8" t="s">
        <v>136</v>
      </c>
      <c r="E48" s="8" t="str">
        <f>PROPER(LEFT(CLIENTES[[#This Row],[CLIENTE]],IF(ISERR(SEARCH(" ",CLIENTES[[#This Row],[CLIENTE]])-1),LEN(CLIENTES[[#This Row],[CLIENTE]]),SEARCH(" ",CLIENTES[[#This Row],[CLIENTE]])-1)))</f>
        <v>Mauricio</v>
      </c>
      <c r="F48" s="9">
        <f t="array" ref="F48">SUMPRODUCT(MAX((VENDAS[CLIENTE]=CLIENTES[[#This Row],[CLIENTE]])*VENDAS[DATA]))</f>
        <v>44960</v>
      </c>
      <c r="G48" s="9">
        <f t="array" ref="G48">MIN(IF(VENDAS[CLIENTE]=CLIENTES[[#This Row],[CLIENTE]],VENDAS[DATA]))</f>
        <v>44960</v>
      </c>
      <c r="H48" s="10" t="s">
        <v>434</v>
      </c>
      <c r="I48" s="43" t="s">
        <v>727</v>
      </c>
      <c r="J48" s="34"/>
      <c r="K48" s="55">
        <f>INT(SUMPRODUCT((VENDAS[CLIENTE]=CLIENTES[[#This Row],[CLIENTE]])*(VENDAS[DATA]&gt;=DATE(2023,3,28))*(VENDAS[VALOR]))/60)</f>
        <v>0</v>
      </c>
      <c r="L48" s="8"/>
      <c r="M48" s="22"/>
      <c r="N48" s="22"/>
    </row>
    <row r="49" spans="1:14" ht="242.25" x14ac:dyDescent="0.2">
      <c r="A49" s="8" t="s">
        <v>247</v>
      </c>
      <c r="B49" s="8" t="s">
        <v>21</v>
      </c>
      <c r="C49" s="8" t="s">
        <v>556</v>
      </c>
      <c r="D49" s="26" t="s">
        <v>248</v>
      </c>
      <c r="E49" s="8" t="str">
        <f>PROPER(LEFT(CLIENTES[[#This Row],[CLIENTE]],IF(ISERR(SEARCH(" ",CLIENTES[[#This Row],[CLIENTE]])-1),LEN(CLIENTES[[#This Row],[CLIENTE]]),SEARCH(" ",CLIENTES[[#This Row],[CLIENTE]])-1)))</f>
        <v>Jackie</v>
      </c>
      <c r="F49" s="9">
        <f t="array" ref="F49">SUMPRODUCT(MAX((VENDAS[CLIENTE]=CLIENTES[[#This Row],[CLIENTE]])*VENDAS[DATA]))</f>
        <v>44952</v>
      </c>
      <c r="G49" s="9">
        <f t="array" ref="G49">MIN(IF(VENDAS[CLIENTE]=CLIENTES[[#This Row],[CLIENTE]],VENDAS[DATA]))</f>
        <v>44067</v>
      </c>
      <c r="H49" s="10" t="s">
        <v>433</v>
      </c>
      <c r="I49" s="43" t="s">
        <v>728</v>
      </c>
      <c r="J49" s="34"/>
      <c r="K49" s="55">
        <f>INT(SUMPRODUCT((VENDAS[CLIENTE]=CLIENTES[[#This Row],[CLIENTE]])*(VENDAS[DATA]&gt;=DATE(2023,3,28))*(VENDAS[VALOR]))/60)</f>
        <v>0</v>
      </c>
      <c r="L49" s="8"/>
      <c r="M49" s="22"/>
      <c r="N49" s="22"/>
    </row>
    <row r="50" spans="1:14" ht="242.25" x14ac:dyDescent="0.2">
      <c r="A50" s="8" t="s">
        <v>336</v>
      </c>
      <c r="B50" s="8" t="s">
        <v>21</v>
      </c>
      <c r="C50" s="8" t="s">
        <v>337</v>
      </c>
      <c r="D50" s="8" t="s">
        <v>190</v>
      </c>
      <c r="E50" s="8" t="str">
        <f>PROPER(LEFT(CLIENTES[[#This Row],[CLIENTE]],IF(ISERR(SEARCH(" ",CLIENTES[[#This Row],[CLIENTE]])-1),LEN(CLIENTES[[#This Row],[CLIENTE]]),SEARCH(" ",CLIENTES[[#This Row],[CLIENTE]])-1)))</f>
        <v>Olivia</v>
      </c>
      <c r="F50" s="9">
        <f t="array" ref="F50">SUMPRODUCT(MAX((VENDAS[CLIENTE]=CLIENTES[[#This Row],[CLIENTE]])*VENDAS[DATA]))</f>
        <v>44952</v>
      </c>
      <c r="G50" s="9">
        <f t="array" ref="G50">MIN(IF(VENDAS[CLIENTE]=CLIENTES[[#This Row],[CLIENTE]],VENDAS[DATA]))</f>
        <v>44049</v>
      </c>
      <c r="H50" s="10" t="s">
        <v>433</v>
      </c>
      <c r="I50" s="43" t="s">
        <v>729</v>
      </c>
      <c r="J50" s="34"/>
      <c r="K50" s="55">
        <f>INT(SUMPRODUCT((VENDAS[CLIENTE]=CLIENTES[[#This Row],[CLIENTE]])*(VENDAS[DATA]&gt;=DATE(2023,3,28))*(VENDAS[VALOR]))/60)</f>
        <v>0</v>
      </c>
      <c r="L50" s="8"/>
      <c r="M50" s="22"/>
      <c r="N50" s="22" t="s">
        <v>683</v>
      </c>
    </row>
    <row r="51" spans="1:14" ht="242.25" x14ac:dyDescent="0.2">
      <c r="A51" s="8" t="s">
        <v>182</v>
      </c>
      <c r="B51" s="8" t="s">
        <v>26</v>
      </c>
      <c r="C51" s="8" t="s">
        <v>183</v>
      </c>
      <c r="D51" s="8" t="s">
        <v>122</v>
      </c>
      <c r="E51" s="8" t="str">
        <f>PROPER(LEFT(CLIENTES[[#This Row],[CLIENTE]],IF(ISERR(SEARCH(" ",CLIENTES[[#This Row],[CLIENTE]])-1),LEN(CLIENTES[[#This Row],[CLIENTE]]),SEARCH(" ",CLIENTES[[#This Row],[CLIENTE]])-1)))</f>
        <v>Dinha</v>
      </c>
      <c r="F51" s="9">
        <f t="array" ref="F51">SUMPRODUCT(MAX((VENDAS[CLIENTE]=CLIENTES[[#This Row],[CLIENTE]])*VENDAS[DATA]))</f>
        <v>44936</v>
      </c>
      <c r="G51" s="9">
        <f t="array" ref="G51">MIN(IF(VENDAS[CLIENTE]=CLIENTES[[#This Row],[CLIENTE]],VENDAS[DATA]))</f>
        <v>44049</v>
      </c>
      <c r="H51" s="10" t="s">
        <v>433</v>
      </c>
      <c r="I51" s="43" t="s">
        <v>730</v>
      </c>
      <c r="J51" s="34"/>
      <c r="K51" s="55">
        <f>INT(SUMPRODUCT((VENDAS[CLIENTE]=CLIENTES[[#This Row],[CLIENTE]])*(VENDAS[DATA]&gt;=DATE(2023,3,28))*(VENDAS[VALOR]))/60)</f>
        <v>0</v>
      </c>
      <c r="L51" s="8"/>
      <c r="M51" s="22"/>
      <c r="N51" s="22"/>
    </row>
    <row r="52" spans="1:14" ht="242.25" x14ac:dyDescent="0.2">
      <c r="A52" s="8" t="s">
        <v>170</v>
      </c>
      <c r="B52" s="8" t="s">
        <v>10</v>
      </c>
      <c r="C52" s="8" t="s">
        <v>171</v>
      </c>
      <c r="D52" s="8" t="s">
        <v>172</v>
      </c>
      <c r="E52" s="8" t="str">
        <f>PROPER(LEFT(CLIENTES[[#This Row],[CLIENTE]],IF(ISERR(SEARCH(" ",CLIENTES[[#This Row],[CLIENTE]])-1),LEN(CLIENTES[[#This Row],[CLIENTE]]),SEARCH(" ",CLIENTES[[#This Row],[CLIENTE]])-1)))</f>
        <v>Cristina</v>
      </c>
      <c r="F52" s="9">
        <f t="array" ref="F52">SUMPRODUCT(MAX((VENDAS[CLIENTE]=CLIENTES[[#This Row],[CLIENTE]])*VENDAS[DATA]))</f>
        <v>44915</v>
      </c>
      <c r="G52" s="9">
        <f t="array" ref="G52">MIN(IF(VENDAS[CLIENTE]=CLIENTES[[#This Row],[CLIENTE]],VENDAS[DATA]))</f>
        <v>44064</v>
      </c>
      <c r="H52" s="10" t="s">
        <v>433</v>
      </c>
      <c r="I52" s="43" t="s">
        <v>731</v>
      </c>
      <c r="J52" s="34"/>
      <c r="K52" s="55">
        <f>INT(SUMPRODUCT((VENDAS[CLIENTE]=CLIENTES[[#This Row],[CLIENTE]])*(VENDAS[DATA]&gt;=DATE(2023,3,28))*(VENDAS[VALOR]))/60)</f>
        <v>0</v>
      </c>
      <c r="L52" s="8"/>
      <c r="M52" s="22"/>
      <c r="N52" s="22" t="s">
        <v>683</v>
      </c>
    </row>
    <row r="53" spans="1:14" ht="242.25" x14ac:dyDescent="0.2">
      <c r="A53" s="8" t="s">
        <v>174</v>
      </c>
      <c r="B53" s="8" t="s">
        <v>28</v>
      </c>
      <c r="C53" s="8" t="s">
        <v>175</v>
      </c>
      <c r="D53" s="8" t="s">
        <v>133</v>
      </c>
      <c r="E53" s="8" t="str">
        <f>PROPER(LEFT(CLIENTES[[#This Row],[CLIENTE]],IF(ISERR(SEARCH(" ",CLIENTES[[#This Row],[CLIENTE]])-1),LEN(CLIENTES[[#This Row],[CLIENTE]]),SEARCH(" ",CLIENTES[[#This Row],[CLIENTE]])-1)))</f>
        <v>Cristina</v>
      </c>
      <c r="F53" s="9">
        <f t="array" ref="F53">SUMPRODUCT(MAX((VENDAS[CLIENTE]=CLIENTES[[#This Row],[CLIENTE]])*VENDAS[DATA]))</f>
        <v>44915</v>
      </c>
      <c r="G53" s="9">
        <f t="array" ref="G53">MIN(IF(VENDAS[CLIENTE]=CLIENTES[[#This Row],[CLIENTE]],VENDAS[DATA]))</f>
        <v>44092</v>
      </c>
      <c r="H53" s="10" t="s">
        <v>433</v>
      </c>
      <c r="I53" s="43" t="s">
        <v>732</v>
      </c>
      <c r="J53" s="34"/>
      <c r="K53" s="55">
        <f>INT(SUMPRODUCT((VENDAS[CLIENTE]=CLIENTES[[#This Row],[CLIENTE]])*(VENDAS[DATA]&gt;=DATE(2023,3,28))*(VENDAS[VALOR]))/60)</f>
        <v>0</v>
      </c>
      <c r="L53" s="8"/>
      <c r="M53" s="22"/>
      <c r="N53" s="22"/>
    </row>
    <row r="54" spans="1:14" x14ac:dyDescent="0.2">
      <c r="A54" s="39" t="s">
        <v>621</v>
      </c>
      <c r="B54" s="39" t="s">
        <v>35</v>
      </c>
      <c r="C54" s="39"/>
      <c r="D54" s="39" t="s">
        <v>617</v>
      </c>
      <c r="E54" s="39" t="str">
        <f>PROPER(LEFT(CLIENTES[[#This Row],[CLIENTE]],IF(ISERR(SEARCH(" ",CLIENTES[[#This Row],[CLIENTE]])-1),LEN(CLIENTES[[#This Row],[CLIENTE]]),SEARCH(" ",CLIENTES[[#This Row],[CLIENTE]])-1)))</f>
        <v>Jackeline</v>
      </c>
      <c r="F54" s="40">
        <f t="array" ref="F54">SUMPRODUCT(MAX((VENDAS[CLIENTE]=CLIENTES[[#This Row],[CLIENTE]])*VENDAS[DATA]))</f>
        <v>44915</v>
      </c>
      <c r="G54" s="40">
        <f t="array" ref="G54">MIN(IF(VENDAS[CLIENTE]=CLIENTES[[#This Row],[CLIENTE]],VENDAS[DATA]))</f>
        <v>44915</v>
      </c>
      <c r="H54" s="41" t="s">
        <v>433</v>
      </c>
      <c r="I54" s="43"/>
      <c r="J54" s="42"/>
      <c r="K54" s="56">
        <f>INT(SUMPRODUCT((VENDAS[CLIENTE]=CLIENTES[[#This Row],[CLIENTE]])*(VENDAS[DATA]&gt;=DATE(2023,3,28))*(VENDAS[VALOR]))/60)</f>
        <v>0</v>
      </c>
      <c r="L54" s="39"/>
      <c r="M54" s="39"/>
      <c r="N54" s="39"/>
    </row>
    <row r="55" spans="1:14" ht="242.25" x14ac:dyDescent="0.2">
      <c r="A55" s="8" t="s">
        <v>154</v>
      </c>
      <c r="B55" s="8" t="s">
        <v>32</v>
      </c>
      <c r="C55" s="8" t="s">
        <v>155</v>
      </c>
      <c r="D55" s="8" t="s">
        <v>156</v>
      </c>
      <c r="E55" s="8" t="str">
        <f>PROPER(LEFT(CLIENTES[[#This Row],[CLIENTE]],IF(ISERR(SEARCH(" ",CLIENTES[[#This Row],[CLIENTE]])-1),LEN(CLIENTES[[#This Row],[CLIENTE]]),SEARCH(" ",CLIENTES[[#This Row],[CLIENTE]])-1)))</f>
        <v>Claudia</v>
      </c>
      <c r="F55" s="9">
        <f t="array" ref="F55">SUMPRODUCT(MAX((VENDAS[CLIENTE]=CLIENTES[[#This Row],[CLIENTE]])*VENDAS[DATA]))</f>
        <v>44914</v>
      </c>
      <c r="G55" s="9">
        <f t="array" ref="G55">MIN(IF(VENDAS[CLIENTE]=CLIENTES[[#This Row],[CLIENTE]],VENDAS[DATA]))</f>
        <v>44064</v>
      </c>
      <c r="H55" s="10" t="s">
        <v>433</v>
      </c>
      <c r="I55" s="43" t="s">
        <v>733</v>
      </c>
      <c r="J55" s="34"/>
      <c r="K55" s="55">
        <f>INT(SUMPRODUCT((VENDAS[CLIENTE]=CLIENTES[[#This Row],[CLIENTE]])*(VENDAS[DATA]&gt;=DATE(2023,3,28))*(VENDAS[VALOR]))/60)</f>
        <v>0</v>
      </c>
      <c r="L55" s="8"/>
      <c r="M55" s="22"/>
      <c r="N55" s="22" t="s">
        <v>683</v>
      </c>
    </row>
    <row r="56" spans="1:14" ht="242.25" x14ac:dyDescent="0.2">
      <c r="A56" s="39" t="s">
        <v>616</v>
      </c>
      <c r="B56" s="39" t="s">
        <v>35</v>
      </c>
      <c r="C56" s="39" t="s">
        <v>620</v>
      </c>
      <c r="D56" s="39" t="s">
        <v>617</v>
      </c>
      <c r="E56" s="39" t="s">
        <v>618</v>
      </c>
      <c r="F56" s="40">
        <f t="array" ref="F56">SUMPRODUCT(MAX((VENDAS[CLIENTE]=CLIENTES[[#This Row],[CLIENTE]])*VENDAS[DATA]))</f>
        <v>44903</v>
      </c>
      <c r="G56" s="40">
        <f t="array" ref="G56">MIN(IF(VENDAS[CLIENTE]=CLIENTES[[#This Row],[CLIENTE]],VENDAS[DATA]))</f>
        <v>44903</v>
      </c>
      <c r="H56" s="41" t="s">
        <v>433</v>
      </c>
      <c r="I56" s="43" t="s">
        <v>734</v>
      </c>
      <c r="J56" s="42"/>
      <c r="K56" s="56">
        <f>INT(SUMPRODUCT((VENDAS[CLIENTE]=CLIENTES[[#This Row],[CLIENTE]])*(VENDAS[DATA]&gt;=DATE(2023,3,28))*(VENDAS[VALOR]))/60)</f>
        <v>0</v>
      </c>
      <c r="L56" s="39"/>
      <c r="M56" s="39"/>
      <c r="N56" s="39"/>
    </row>
    <row r="57" spans="1:14" ht="242.25" x14ac:dyDescent="0.2">
      <c r="A57" s="8" t="s">
        <v>313</v>
      </c>
      <c r="B57" s="8" t="s">
        <v>35</v>
      </c>
      <c r="C57" s="8" t="s">
        <v>314</v>
      </c>
      <c r="D57" s="8" t="s">
        <v>315</v>
      </c>
      <c r="E57" s="8" t="str">
        <f>PROPER(LEFT(CLIENTES[[#This Row],[CLIENTE]],IF(ISERR(SEARCH(" ",CLIENTES[[#This Row],[CLIENTE]])-1),LEN(CLIENTES[[#This Row],[CLIENTE]]),SEARCH(" ",CLIENTES[[#This Row],[CLIENTE]])-1)))</f>
        <v>Marcelo</v>
      </c>
      <c r="F57" s="9">
        <f t="array" ref="F57">SUMPRODUCT(MAX((VENDAS[CLIENTE]=CLIENTES[[#This Row],[CLIENTE]])*VENDAS[DATA]))</f>
        <v>44897</v>
      </c>
      <c r="G57" s="9">
        <f t="array" ref="G57">MIN(IF(VENDAS[CLIENTE]=CLIENTES[[#This Row],[CLIENTE]],VENDAS[DATA]))</f>
        <v>44442</v>
      </c>
      <c r="H57" s="10" t="s">
        <v>434</v>
      </c>
      <c r="I57" s="43" t="s">
        <v>735</v>
      </c>
      <c r="J57" s="34"/>
      <c r="K57" s="55">
        <f>INT(SUMPRODUCT((VENDAS[CLIENTE]=CLIENTES[[#This Row],[CLIENTE]])*(VENDAS[DATA]&gt;=DATE(2023,3,28))*(VENDAS[VALOR]))/60)</f>
        <v>0</v>
      </c>
      <c r="L57" s="8"/>
      <c r="M57" s="22"/>
      <c r="N57" s="22"/>
    </row>
    <row r="58" spans="1:14" x14ac:dyDescent="0.2">
      <c r="A58" s="22" t="s">
        <v>597</v>
      </c>
      <c r="B58" s="22" t="s">
        <v>35</v>
      </c>
      <c r="C58" s="22"/>
      <c r="D58" s="22" t="s">
        <v>599</v>
      </c>
      <c r="E58" s="22" t="str">
        <f>PROPER(LEFT(CLIENTES[[#This Row],[CLIENTE]],IF(ISERR(SEARCH(" ",CLIENTES[[#This Row],[CLIENTE]])-1),LEN(CLIENTES[[#This Row],[CLIENTE]]),SEARCH(" ",CLIENTES[[#This Row],[CLIENTE]])-1)))</f>
        <v>Marcos</v>
      </c>
      <c r="F58" s="23">
        <f t="array" ref="F58">SUMPRODUCT(MAX((VENDAS[CLIENTE]=CLIENTES[[#This Row],[CLIENTE]])*VENDAS[DATA]))</f>
        <v>44892</v>
      </c>
      <c r="G58" s="23">
        <f t="array" ref="G58">MIN(IF(VENDAS[CLIENTE]=CLIENTES[[#This Row],[CLIENTE]],VENDAS[DATA]))</f>
        <v>44851</v>
      </c>
      <c r="H58" s="24" t="s">
        <v>434</v>
      </c>
      <c r="I58" s="43"/>
      <c r="J58" s="34"/>
      <c r="K58" s="55">
        <f>INT(SUMPRODUCT((VENDAS[CLIENTE]=CLIENTES[[#This Row],[CLIENTE]])*(VENDAS[DATA]&gt;=DATE(2023,3,28))*(VENDAS[VALOR]))/60)</f>
        <v>0</v>
      </c>
      <c r="L58" s="22"/>
      <c r="M58" s="22"/>
      <c r="N58" s="22"/>
    </row>
    <row r="59" spans="1:14" x14ac:dyDescent="0.2">
      <c r="A59" s="22" t="s">
        <v>612</v>
      </c>
      <c r="B59" s="22"/>
      <c r="C59" s="22"/>
      <c r="D59" s="22" t="s">
        <v>613</v>
      </c>
      <c r="E59" s="22" t="str">
        <f>PROPER(LEFT(CLIENTES[[#This Row],[CLIENTE]],IF(ISERR(SEARCH(" ",CLIENTES[[#This Row],[CLIENTE]])-1),LEN(CLIENTES[[#This Row],[CLIENTE]]),SEARCH(" ",CLIENTES[[#This Row],[CLIENTE]])-1)))</f>
        <v>Bianca</v>
      </c>
      <c r="F59" s="23">
        <f t="array" ref="F59">SUMPRODUCT(MAX((VENDAS[CLIENTE]=CLIENTES[[#This Row],[CLIENTE]])*VENDAS[DATA]))</f>
        <v>44887</v>
      </c>
      <c r="G59" s="23">
        <f t="array" ref="G59">MIN(IF(VENDAS[CLIENTE]=CLIENTES[[#This Row],[CLIENTE]],VENDAS[DATA]))</f>
        <v>44887</v>
      </c>
      <c r="H59" s="24" t="s">
        <v>433</v>
      </c>
      <c r="I59" s="43"/>
      <c r="J59" s="34"/>
      <c r="K59" s="55">
        <f>INT(SUMPRODUCT((VENDAS[CLIENTE]=CLIENTES[[#This Row],[CLIENTE]])*(VENDAS[DATA]&gt;=DATE(2023,3,28))*(VENDAS[VALOR]))/60)</f>
        <v>0</v>
      </c>
      <c r="L59" s="22"/>
      <c r="M59" s="22"/>
      <c r="N59" s="22"/>
    </row>
    <row r="60" spans="1:14" x14ac:dyDescent="0.2">
      <c r="A60" s="8" t="s">
        <v>373</v>
      </c>
      <c r="B60" s="8" t="s">
        <v>21</v>
      </c>
      <c r="C60" s="8"/>
      <c r="D60" s="8" t="s">
        <v>273</v>
      </c>
      <c r="E60" s="8" t="str">
        <f>PROPER(LEFT(CLIENTES[[#This Row],[CLIENTE]],IF(ISERR(SEARCH(" ",CLIENTES[[#This Row],[CLIENTE]])-1),LEN(CLIENTES[[#This Row],[CLIENTE]]),SEARCH(" ",CLIENTES[[#This Row],[CLIENTE]])-1)))</f>
        <v>Saly</v>
      </c>
      <c r="F60" s="9">
        <f t="array" ref="F60">SUMPRODUCT(MAX((VENDAS[CLIENTE]=CLIENTES[[#This Row],[CLIENTE]])*VENDAS[DATA]))</f>
        <v>44877</v>
      </c>
      <c r="G60" s="9">
        <f t="array" ref="G60">MIN(IF(VENDAS[CLIENTE]=CLIENTES[[#This Row],[CLIENTE]],VENDAS[DATA]))</f>
        <v>44436</v>
      </c>
      <c r="H60" s="10" t="s">
        <v>433</v>
      </c>
      <c r="I60" s="43"/>
      <c r="J60" s="34"/>
      <c r="K60" s="55">
        <f>INT(SUMPRODUCT((VENDAS[CLIENTE]=CLIENTES[[#This Row],[CLIENTE]])*(VENDAS[DATA]&gt;=DATE(2023,3,28))*(VENDAS[VALOR]))/60)</f>
        <v>0</v>
      </c>
      <c r="L60" s="8"/>
      <c r="M60" s="22"/>
      <c r="N60" s="22"/>
    </row>
    <row r="61" spans="1:14" ht="242.25" x14ac:dyDescent="0.2">
      <c r="A61" s="22" t="s">
        <v>562</v>
      </c>
      <c r="B61" s="22" t="s">
        <v>13</v>
      </c>
      <c r="C61" s="22" t="s">
        <v>563</v>
      </c>
      <c r="D61" s="22" t="s">
        <v>564</v>
      </c>
      <c r="E61" s="22" t="str">
        <f>PROPER(LEFT(CLIENTES[[#This Row],[CLIENTE]],IF(ISERR(SEARCH(" ",CLIENTES[[#This Row],[CLIENTE]])-1),LEN(CLIENTES[[#This Row],[CLIENTE]]),SEARCH(" ",CLIENTES[[#This Row],[CLIENTE]])-1)))</f>
        <v>Erlon</v>
      </c>
      <c r="F61" s="23">
        <f t="array" ref="F61">SUMPRODUCT(MAX((VENDAS[CLIENTE]=CLIENTES[[#This Row],[CLIENTE]])*VENDAS[DATA]))</f>
        <v>44876</v>
      </c>
      <c r="G61" s="23">
        <f t="array" ref="G61">MIN(IF(VENDAS[CLIENTE]=CLIENTES[[#This Row],[CLIENTE]],VENDAS[DATA]))</f>
        <v>44757</v>
      </c>
      <c r="H61" s="24" t="s">
        <v>434</v>
      </c>
      <c r="I61" s="43" t="s">
        <v>736</v>
      </c>
      <c r="J61" s="34"/>
      <c r="K61" s="55">
        <f>INT(SUMPRODUCT((VENDAS[CLIENTE]=CLIENTES[[#This Row],[CLIENTE]])*(VENDAS[DATA]&gt;=DATE(2023,3,28))*(VENDAS[VALOR]))/60)</f>
        <v>0</v>
      </c>
      <c r="L61" s="22"/>
      <c r="M61" s="22"/>
      <c r="N61" s="22"/>
    </row>
    <row r="62" spans="1:14" ht="242.25" x14ac:dyDescent="0.2">
      <c r="A62" s="8" t="s">
        <v>137</v>
      </c>
      <c r="B62" s="8" t="s">
        <v>35</v>
      </c>
      <c r="C62" s="8" t="s">
        <v>138</v>
      </c>
      <c r="D62" s="8" t="s">
        <v>139</v>
      </c>
      <c r="E62" s="8" t="str">
        <f>PROPER(LEFT(CLIENTES[[#This Row],[CLIENTE]],IF(ISERR(SEARCH(" ",CLIENTES[[#This Row],[CLIENTE]])-1),LEN(CLIENTES[[#This Row],[CLIENTE]]),SEARCH(" ",CLIENTES[[#This Row],[CLIENTE]])-1)))</f>
        <v>Carla</v>
      </c>
      <c r="F62" s="9">
        <f t="array" ref="F62">SUMPRODUCT(MAX((VENDAS[CLIENTE]=CLIENTES[[#This Row],[CLIENTE]])*VENDAS[DATA]))</f>
        <v>44869</v>
      </c>
      <c r="G62" s="9">
        <f t="array" ref="G62">MIN(IF(VENDAS[CLIENTE]=CLIENTES[[#This Row],[CLIENTE]],VENDAS[DATA]))</f>
        <v>44478</v>
      </c>
      <c r="H62" s="10" t="s">
        <v>433</v>
      </c>
      <c r="I62" s="43" t="s">
        <v>737</v>
      </c>
      <c r="J62" s="34"/>
      <c r="K62" s="55">
        <f>INT(SUMPRODUCT((VENDAS[CLIENTE]=CLIENTES[[#This Row],[CLIENTE]])*(VENDAS[DATA]&gt;=DATE(2023,3,28))*(VENDAS[VALOR]))/60)</f>
        <v>0</v>
      </c>
      <c r="L62" s="8"/>
      <c r="M62" s="22"/>
      <c r="N62" s="22" t="s">
        <v>683</v>
      </c>
    </row>
    <row r="63" spans="1:14" ht="242.25" x14ac:dyDescent="0.2">
      <c r="A63" s="8" t="s">
        <v>367</v>
      </c>
      <c r="B63" s="8" t="s">
        <v>37</v>
      </c>
      <c r="C63" s="8" t="s">
        <v>368</v>
      </c>
      <c r="D63" s="8" t="s">
        <v>115</v>
      </c>
      <c r="E63" s="8" t="str">
        <f>PROPER(LEFT(CLIENTES[[#This Row],[CLIENTE]],IF(ISERR(SEARCH(" ",CLIENTES[[#This Row],[CLIENTE]])-1),LEN(CLIENTES[[#This Row],[CLIENTE]]),SEARCH(" ",CLIENTES[[#This Row],[CLIENTE]])-1)))</f>
        <v>Rod</v>
      </c>
      <c r="F63" s="9">
        <f t="array" ref="F63">SUMPRODUCT(MAX((VENDAS[CLIENTE]=CLIENTES[[#This Row],[CLIENTE]])*VENDAS[DATA]))</f>
        <v>44863</v>
      </c>
      <c r="G63" s="9">
        <f t="array" ref="G63">MIN(IF(VENDAS[CLIENTE]=CLIENTES[[#This Row],[CLIENTE]],VENDAS[DATA]))</f>
        <v>44273</v>
      </c>
      <c r="H63" s="10" t="s">
        <v>434</v>
      </c>
      <c r="I63" s="43" t="s">
        <v>738</v>
      </c>
      <c r="J63" s="34"/>
      <c r="K63" s="55">
        <f>INT(SUMPRODUCT((VENDAS[CLIENTE]=CLIENTES[[#This Row],[CLIENTE]])*(VENDAS[DATA]&gt;=DATE(2023,3,28))*(VENDAS[VALOR]))/60)</f>
        <v>0</v>
      </c>
      <c r="L63" s="8"/>
      <c r="M63" s="22"/>
      <c r="N63" s="22"/>
    </row>
    <row r="64" spans="1:14" x14ac:dyDescent="0.2">
      <c r="A64" s="8" t="s">
        <v>381</v>
      </c>
      <c r="B64" s="8" t="s">
        <v>35</v>
      </c>
      <c r="C64" s="8"/>
      <c r="D64" s="8" t="s">
        <v>382</v>
      </c>
      <c r="E64" s="8" t="str">
        <f>PROPER(LEFT(CLIENTES[[#This Row],[CLIENTE]],IF(ISERR(SEARCH(" ",CLIENTES[[#This Row],[CLIENTE]])-1),LEN(CLIENTES[[#This Row],[CLIENTE]]),SEARCH(" ",CLIENTES[[#This Row],[CLIENTE]])-1)))</f>
        <v>Sergio</v>
      </c>
      <c r="F64" s="9">
        <f t="array" ref="F64">SUMPRODUCT(MAX((VENDAS[CLIENTE]=CLIENTES[[#This Row],[CLIENTE]])*VENDAS[DATA]))</f>
        <v>44861</v>
      </c>
      <c r="G64" s="9">
        <f t="array" ref="G64">MIN(IF(VENDAS[CLIENTE]=CLIENTES[[#This Row],[CLIENTE]],VENDAS[DATA]))</f>
        <v>44469</v>
      </c>
      <c r="H64" s="10" t="s">
        <v>434</v>
      </c>
      <c r="I64" s="43"/>
      <c r="J64" s="34"/>
      <c r="K64" s="55">
        <f>INT(SUMPRODUCT((VENDAS[CLIENTE]=CLIENTES[[#This Row],[CLIENTE]])*(VENDAS[DATA]&gt;=DATE(2023,3,28))*(VENDAS[VALOR]))/60)</f>
        <v>0</v>
      </c>
      <c r="L64" s="8"/>
      <c r="M64" s="22"/>
      <c r="N64" s="22" t="s">
        <v>683</v>
      </c>
    </row>
    <row r="65" spans="1:14" ht="242.25" x14ac:dyDescent="0.2">
      <c r="A65" s="22" t="s">
        <v>585</v>
      </c>
      <c r="B65" s="22" t="s">
        <v>9</v>
      </c>
      <c r="C65" s="22" t="s">
        <v>587</v>
      </c>
      <c r="D65" s="22" t="s">
        <v>586</v>
      </c>
      <c r="E65" s="22" t="str">
        <f>PROPER(LEFT(CLIENTES[[#This Row],[CLIENTE]],IF(ISERR(SEARCH(" ",CLIENTES[[#This Row],[CLIENTE]])-1),LEN(CLIENTES[[#This Row],[CLIENTE]]),SEARCH(" ",CLIENTES[[#This Row],[CLIENTE]])-1)))</f>
        <v>Judi</v>
      </c>
      <c r="F65" s="23">
        <f t="array" ref="F65">SUMPRODUCT(MAX((VENDAS[CLIENTE]=CLIENTES[[#This Row],[CLIENTE]])*VENDAS[DATA]))</f>
        <v>44859</v>
      </c>
      <c r="G65" s="23">
        <f t="array" ref="G65">MIN(IF(VENDAS[CLIENTE]=CLIENTES[[#This Row],[CLIENTE]],VENDAS[DATA]))</f>
        <v>44859</v>
      </c>
      <c r="H65" s="24" t="s">
        <v>433</v>
      </c>
      <c r="I65" s="43" t="s">
        <v>739</v>
      </c>
      <c r="J65" s="34"/>
      <c r="K65" s="55">
        <f>INT(SUMPRODUCT((VENDAS[CLIENTE]=CLIENTES[[#This Row],[CLIENTE]])*(VENDAS[DATA]&gt;=DATE(2023,3,28))*(VENDAS[VALOR]))/60)</f>
        <v>0</v>
      </c>
      <c r="L65" s="22"/>
      <c r="M65" s="22"/>
      <c r="N65" s="22"/>
    </row>
    <row r="66" spans="1:14" ht="242.25" x14ac:dyDescent="0.2">
      <c r="A66" s="8" t="s">
        <v>268</v>
      </c>
      <c r="B66" s="8" t="s">
        <v>21</v>
      </c>
      <c r="C66" s="8" t="s">
        <v>269</v>
      </c>
      <c r="D66" s="8" t="s">
        <v>241</v>
      </c>
      <c r="E66" s="8" t="str">
        <f>PROPER(LEFT(CLIENTES[[#This Row],[CLIENTE]],IF(ISERR(SEARCH(" ",CLIENTES[[#This Row],[CLIENTE]])-1),LEN(CLIENTES[[#This Row],[CLIENTE]]),SEARCH(" ",CLIENTES[[#This Row],[CLIENTE]])-1)))</f>
        <v>Jupira</v>
      </c>
      <c r="F66" s="9">
        <f t="array" ref="F66">SUMPRODUCT(MAX((VENDAS[CLIENTE]=CLIENTES[[#This Row],[CLIENTE]])*VENDAS[DATA]))</f>
        <v>44859</v>
      </c>
      <c r="G66" s="9">
        <f t="array" ref="G66">MIN(IF(VENDAS[CLIENTE]=CLIENTES[[#This Row],[CLIENTE]],VENDAS[DATA]))</f>
        <v>44063</v>
      </c>
      <c r="H66" s="10" t="s">
        <v>433</v>
      </c>
      <c r="I66" s="43" t="s">
        <v>740</v>
      </c>
      <c r="J66" s="34"/>
      <c r="K66" s="55">
        <f>INT(SUMPRODUCT((VENDAS[CLIENTE]=CLIENTES[[#This Row],[CLIENTE]])*(VENDAS[DATA]&gt;=DATE(2023,3,28))*(VENDAS[VALOR]))/60)</f>
        <v>0</v>
      </c>
      <c r="L66" s="8"/>
      <c r="M66" s="22"/>
      <c r="N66" s="22"/>
    </row>
    <row r="67" spans="1:14" ht="242.25" x14ac:dyDescent="0.2">
      <c r="A67" s="8" t="s">
        <v>300</v>
      </c>
      <c r="B67" s="8" t="s">
        <v>40</v>
      </c>
      <c r="C67" s="8" t="s">
        <v>301</v>
      </c>
      <c r="D67" s="8"/>
      <c r="E67" s="8" t="str">
        <f>PROPER(LEFT(CLIENTES[[#This Row],[CLIENTE]],IF(ISERR(SEARCH(" ",CLIENTES[[#This Row],[CLIENTE]])-1),LEN(CLIENTES[[#This Row],[CLIENTE]]),SEARCH(" ",CLIENTES[[#This Row],[CLIENTE]])-1)))</f>
        <v>Luciane</v>
      </c>
      <c r="F67" s="9">
        <f t="array" ref="F67">SUMPRODUCT(MAX((VENDAS[CLIENTE]=CLIENTES[[#This Row],[CLIENTE]])*VENDAS[DATA]))</f>
        <v>44859</v>
      </c>
      <c r="G67" s="9">
        <f t="array" ref="G67">MIN(IF(VENDAS[CLIENTE]=CLIENTES[[#This Row],[CLIENTE]],VENDAS[DATA]))</f>
        <v>44552</v>
      </c>
      <c r="H67" s="10" t="s">
        <v>433</v>
      </c>
      <c r="I67" s="43" t="s">
        <v>741</v>
      </c>
      <c r="J67" s="34"/>
      <c r="K67" s="55">
        <f>INT(SUMPRODUCT((VENDAS[CLIENTE]=CLIENTES[[#This Row],[CLIENTE]])*(VENDAS[DATA]&gt;=DATE(2023,3,28))*(VENDAS[VALOR]))/60)</f>
        <v>0</v>
      </c>
      <c r="L67" s="8"/>
      <c r="M67" s="22"/>
      <c r="N67" s="22"/>
    </row>
    <row r="68" spans="1:14" ht="242.25" x14ac:dyDescent="0.2">
      <c r="A68" s="8" t="s">
        <v>220</v>
      </c>
      <c r="B68" s="8" t="s">
        <v>35</v>
      </c>
      <c r="C68" s="8" t="s">
        <v>221</v>
      </c>
      <c r="D68" s="8" t="s">
        <v>222</v>
      </c>
      <c r="E68" s="8" t="str">
        <f>PROPER(LEFT(CLIENTES[[#This Row],[CLIENTE]],IF(ISERR(SEARCH(" ",CLIENTES[[#This Row],[CLIENTE]])-1),LEN(CLIENTES[[#This Row],[CLIENTE]]),SEARCH(" ",CLIENTES[[#This Row],[CLIENTE]])-1)))</f>
        <v>Gabriela</v>
      </c>
      <c r="F68" s="9">
        <f t="array" ref="F68">SUMPRODUCT(MAX((VENDAS[CLIENTE]=CLIENTES[[#This Row],[CLIENTE]])*VENDAS[DATA]))</f>
        <v>44838</v>
      </c>
      <c r="G68" s="9">
        <f t="array" ref="G68">MIN(IF(VENDAS[CLIENTE]=CLIENTES[[#This Row],[CLIENTE]],VENDAS[DATA]))</f>
        <v>44343</v>
      </c>
      <c r="H68" s="10" t="s">
        <v>433</v>
      </c>
      <c r="I68" s="43" t="s">
        <v>742</v>
      </c>
      <c r="J68" s="34"/>
      <c r="K68" s="55">
        <f>INT(SUMPRODUCT((VENDAS[CLIENTE]=CLIENTES[[#This Row],[CLIENTE]])*(VENDAS[DATA]&gt;=DATE(2023,3,28))*(VENDAS[VALOR]))/60)</f>
        <v>0</v>
      </c>
      <c r="L68" s="8"/>
      <c r="M68" s="22"/>
      <c r="N68" s="22"/>
    </row>
    <row r="69" spans="1:14" x14ac:dyDescent="0.2">
      <c r="A69" s="8" t="s">
        <v>180</v>
      </c>
      <c r="B69" s="8" t="s">
        <v>21</v>
      </c>
      <c r="C69" s="8"/>
      <c r="D69" s="8" t="s">
        <v>181</v>
      </c>
      <c r="E69" s="8" t="str">
        <f>PROPER(LEFT(CLIENTES[[#This Row],[CLIENTE]],IF(ISERR(SEARCH(" ",CLIENTES[[#This Row],[CLIENTE]])-1),LEN(CLIENTES[[#This Row],[CLIENTE]]),SEARCH(" ",CLIENTES[[#This Row],[CLIENTE]])-1)))</f>
        <v>Diego</v>
      </c>
      <c r="F69" s="9">
        <f t="array" ref="F69">SUMPRODUCT(MAX((VENDAS[CLIENTE]=CLIENTES[[#This Row],[CLIENTE]])*VENDAS[DATA]))</f>
        <v>44817</v>
      </c>
      <c r="G69" s="9">
        <f t="array" ref="G69">MIN(IF(VENDAS[CLIENTE]=CLIENTES[[#This Row],[CLIENTE]],VENDAS[DATA]))</f>
        <v>44079</v>
      </c>
      <c r="H69" s="10" t="s">
        <v>434</v>
      </c>
      <c r="I69" s="43"/>
      <c r="J69" s="34"/>
      <c r="K69" s="55">
        <f>INT(SUMPRODUCT((VENDAS[CLIENTE]=CLIENTES[[#This Row],[CLIENTE]])*(VENDAS[DATA]&gt;=DATE(2023,3,28))*(VENDAS[VALOR]))/60)</f>
        <v>0</v>
      </c>
      <c r="L69" s="8"/>
      <c r="M69" s="22"/>
      <c r="N69" s="22" t="s">
        <v>683</v>
      </c>
    </row>
    <row r="70" spans="1:14" ht="242.25" x14ac:dyDescent="0.2">
      <c r="A70" s="8" t="s">
        <v>369</v>
      </c>
      <c r="B70" s="8" t="s">
        <v>21</v>
      </c>
      <c r="C70" s="8" t="s">
        <v>370</v>
      </c>
      <c r="D70" s="8" t="s">
        <v>181</v>
      </c>
      <c r="E70" s="8" t="str">
        <f>PROPER(LEFT(CLIENTES[[#This Row],[CLIENTE]],IF(ISERR(SEARCH(" ",CLIENTES[[#This Row],[CLIENTE]])-1),LEN(CLIENTES[[#This Row],[CLIENTE]]),SEARCH(" ",CLIENTES[[#This Row],[CLIENTE]])-1)))</f>
        <v>Rodrigo</v>
      </c>
      <c r="F70" s="9">
        <f t="array" ref="F70">SUMPRODUCT(MAX((VENDAS[CLIENTE]=CLIENTES[[#This Row],[CLIENTE]])*VENDAS[DATA]))</f>
        <v>44812</v>
      </c>
      <c r="G70" s="9">
        <f t="array" ref="G70">MIN(IF(VENDAS[CLIENTE]=CLIENTES[[#This Row],[CLIENTE]],VENDAS[DATA]))</f>
        <v>44453</v>
      </c>
      <c r="H70" s="10" t="s">
        <v>434</v>
      </c>
      <c r="I70" s="43" t="s">
        <v>743</v>
      </c>
      <c r="J70" s="34"/>
      <c r="K70" s="55">
        <f>INT(SUMPRODUCT((VENDAS[CLIENTE]=CLIENTES[[#This Row],[CLIENTE]])*(VENDAS[DATA]&gt;=DATE(2023,3,28))*(VENDAS[VALOR]))/60)</f>
        <v>0</v>
      </c>
      <c r="L70" s="8"/>
      <c r="M70" s="30"/>
      <c r="N70" s="22" t="s">
        <v>683</v>
      </c>
    </row>
    <row r="71" spans="1:14" ht="242.25" x14ac:dyDescent="0.2">
      <c r="A71" s="8" t="s">
        <v>364</v>
      </c>
      <c r="B71" s="8" t="s">
        <v>10</v>
      </c>
      <c r="C71" s="8" t="s">
        <v>365</v>
      </c>
      <c r="D71" s="8" t="s">
        <v>366</v>
      </c>
      <c r="E71" s="8" t="str">
        <f>PROPER(LEFT(CLIENTES[[#This Row],[CLIENTE]],IF(ISERR(SEARCH(" ",CLIENTES[[#This Row],[CLIENTE]])-1),LEN(CLIENTES[[#This Row],[CLIENTE]]),SEARCH(" ",CLIENTES[[#This Row],[CLIENTE]])-1)))</f>
        <v>Rita</v>
      </c>
      <c r="F71" s="9">
        <f t="array" ref="F71">SUMPRODUCT(MAX((VENDAS[CLIENTE]=CLIENTES[[#This Row],[CLIENTE]])*VENDAS[DATA]))</f>
        <v>44797</v>
      </c>
      <c r="G71" s="9">
        <f t="array" ref="G71">MIN(IF(VENDAS[CLIENTE]=CLIENTES[[#This Row],[CLIENTE]],VENDAS[DATA]))</f>
        <v>44225</v>
      </c>
      <c r="H71" s="10" t="s">
        <v>433</v>
      </c>
      <c r="I71" s="43" t="s">
        <v>744</v>
      </c>
      <c r="J71" s="34"/>
      <c r="K71" s="55">
        <f>INT(SUMPRODUCT((VENDAS[CLIENTE]=CLIENTES[[#This Row],[CLIENTE]])*(VENDAS[DATA]&gt;=DATE(2023,3,28))*(VENDAS[VALOR]))/60)</f>
        <v>0</v>
      </c>
      <c r="L71" s="8"/>
      <c r="M71" s="22"/>
      <c r="N71" s="22"/>
    </row>
    <row r="72" spans="1:14" x14ac:dyDescent="0.2">
      <c r="A72" s="22" t="s">
        <v>577</v>
      </c>
      <c r="B72" s="22" t="s">
        <v>35</v>
      </c>
      <c r="C72" s="22"/>
      <c r="D72" s="22" t="s">
        <v>220</v>
      </c>
      <c r="E72" s="22" t="str">
        <f>PROPER(LEFT(CLIENTES[[#This Row],[CLIENTE]],IF(ISERR(SEARCH(" ",CLIENTES[[#This Row],[CLIENTE]])-1),LEN(CLIENTES[[#This Row],[CLIENTE]]),SEARCH(" ",CLIENTES[[#This Row],[CLIENTE]])-1)))</f>
        <v>Simone</v>
      </c>
      <c r="F72" s="23">
        <f t="array" ref="F72">SUMPRODUCT(MAX((VENDAS[CLIENTE]=CLIENTES[[#This Row],[CLIENTE]])*VENDAS[DATA]))</f>
        <v>44797</v>
      </c>
      <c r="G72" s="23">
        <f t="array" ref="G72">MIN(IF(VENDAS[CLIENTE]=CLIENTES[[#This Row],[CLIENTE]],VENDAS[DATA]))</f>
        <v>44797</v>
      </c>
      <c r="H72" s="24" t="s">
        <v>433</v>
      </c>
      <c r="I72" s="43"/>
      <c r="J72" s="34"/>
      <c r="K72" s="55">
        <f>INT(SUMPRODUCT((VENDAS[CLIENTE]=CLIENTES[[#This Row],[CLIENTE]])*(VENDAS[DATA]&gt;=DATE(2023,3,28))*(VENDAS[VALOR]))/60)</f>
        <v>0</v>
      </c>
      <c r="L72" s="22"/>
      <c r="M72" s="22"/>
      <c r="N72" s="22"/>
    </row>
    <row r="73" spans="1:14" x14ac:dyDescent="0.2">
      <c r="A73" s="8" t="s">
        <v>149</v>
      </c>
      <c r="B73" s="8" t="s">
        <v>9</v>
      </c>
      <c r="C73" s="8"/>
      <c r="D73" s="8" t="s">
        <v>85</v>
      </c>
      <c r="E73" s="8" t="str">
        <f>PROPER(LEFT(CLIENTES[[#This Row],[CLIENTE]],IF(ISERR(SEARCH(" ",CLIENTES[[#This Row],[CLIENTE]])-1),LEN(CLIENTES[[#This Row],[CLIENTE]]),SEARCH(" ",CLIENTES[[#This Row],[CLIENTE]])-1)))</f>
        <v>Cesar</v>
      </c>
      <c r="F73" s="9">
        <f t="array" ref="F73">SUMPRODUCT(MAX((VENDAS[CLIENTE]=CLIENTES[[#This Row],[CLIENTE]])*VENDAS[DATA]))</f>
        <v>44786</v>
      </c>
      <c r="G73" s="9">
        <f t="array" ref="G73">MIN(IF(VENDAS[CLIENTE]=CLIENTES[[#This Row],[CLIENTE]],VENDAS[DATA]))</f>
        <v>44056</v>
      </c>
      <c r="H73" s="10" t="s">
        <v>434</v>
      </c>
      <c r="I73" s="43"/>
      <c r="J73" s="34"/>
      <c r="K73" s="55">
        <f>INT(SUMPRODUCT((VENDAS[CLIENTE]=CLIENTES[[#This Row],[CLIENTE]])*(VENDAS[DATA]&gt;=DATE(2023,3,28))*(VENDAS[VALOR]))/60)</f>
        <v>0</v>
      </c>
      <c r="L73" s="8"/>
      <c r="M73" s="22"/>
      <c r="N73" s="22"/>
    </row>
    <row r="74" spans="1:14" ht="242.25" x14ac:dyDescent="0.2">
      <c r="A74" s="8" t="s">
        <v>102</v>
      </c>
      <c r="B74" s="8" t="s">
        <v>24</v>
      </c>
      <c r="C74" s="8" t="s">
        <v>103</v>
      </c>
      <c r="D74" s="8" t="s">
        <v>104</v>
      </c>
      <c r="E74" s="8" t="str">
        <f>PROPER(LEFT(CLIENTES[[#This Row],[CLIENTE]],IF(ISERR(SEARCH(" ",CLIENTES[[#This Row],[CLIENTE]])-1),LEN(CLIENTES[[#This Row],[CLIENTE]]),SEARCH(" ",CLIENTES[[#This Row],[CLIENTE]])-1)))</f>
        <v>Ana</v>
      </c>
      <c r="F74" s="9">
        <f t="array" ref="F74">SUMPRODUCT(MAX((VENDAS[CLIENTE]=CLIENTES[[#This Row],[CLIENTE]])*VENDAS[DATA]))</f>
        <v>44777</v>
      </c>
      <c r="G74" s="9">
        <f t="array" ref="G74">MIN(IF(VENDAS[CLIENTE]=CLIENTES[[#This Row],[CLIENTE]],VENDAS[DATA]))</f>
        <v>44057</v>
      </c>
      <c r="H74" s="10" t="s">
        <v>433</v>
      </c>
      <c r="I74" s="43" t="s">
        <v>745</v>
      </c>
      <c r="J74" s="34"/>
      <c r="K74" s="55">
        <f>INT(SUMPRODUCT((VENDAS[CLIENTE]=CLIENTES[[#This Row],[CLIENTE]])*(VENDAS[DATA]&gt;=DATE(2023,3,28))*(VENDAS[VALOR]))/60)</f>
        <v>0</v>
      </c>
      <c r="L74" s="8"/>
      <c r="M74" s="22"/>
      <c r="N74" s="22"/>
    </row>
    <row r="75" spans="1:14" ht="242.25" x14ac:dyDescent="0.2">
      <c r="A75" s="8" t="s">
        <v>214</v>
      </c>
      <c r="B75" s="8" t="s">
        <v>13</v>
      </c>
      <c r="C75" s="8" t="s">
        <v>215</v>
      </c>
      <c r="D75" s="8" t="s">
        <v>216</v>
      </c>
      <c r="E75" s="8" t="str">
        <f>PROPER(LEFT(CLIENTES[[#This Row],[CLIENTE]],IF(ISERR(SEARCH(" ",CLIENTES[[#This Row],[CLIENTE]])-1),LEN(CLIENTES[[#This Row],[CLIENTE]]),SEARCH(" ",CLIENTES[[#This Row],[CLIENTE]])-1)))</f>
        <v>Francislei</v>
      </c>
      <c r="F75" s="9">
        <f t="array" ref="F75">SUMPRODUCT(MAX((VENDAS[CLIENTE]=CLIENTES[[#This Row],[CLIENTE]])*VENDAS[DATA]))</f>
        <v>44777</v>
      </c>
      <c r="G75" s="9">
        <f t="array" ref="G75">MIN(IF(VENDAS[CLIENTE]=CLIENTES[[#This Row],[CLIENTE]],VENDAS[DATA]))</f>
        <v>44477</v>
      </c>
      <c r="H75" s="10" t="s">
        <v>434</v>
      </c>
      <c r="I75" s="43" t="s">
        <v>746</v>
      </c>
      <c r="J75" s="34"/>
      <c r="K75" s="55">
        <f>INT(SUMPRODUCT((VENDAS[CLIENTE]=CLIENTES[[#This Row],[CLIENTE]])*(VENDAS[DATA]&gt;=DATE(2023,3,28))*(VENDAS[VALOR]))/60)</f>
        <v>0</v>
      </c>
      <c r="L75" s="8"/>
      <c r="M75" s="22"/>
      <c r="N75" s="22"/>
    </row>
    <row r="76" spans="1:14" ht="242.25" x14ac:dyDescent="0.2">
      <c r="A76" s="8" t="s">
        <v>397</v>
      </c>
      <c r="B76" s="8" t="s">
        <v>33</v>
      </c>
      <c r="C76" s="8" t="s">
        <v>398</v>
      </c>
      <c r="D76" s="8" t="s">
        <v>399</v>
      </c>
      <c r="E76" s="8" t="str">
        <f>PROPER(LEFT(CLIENTES[[#This Row],[CLIENTE]],IF(ISERR(SEARCH(" ",CLIENTES[[#This Row],[CLIENTE]])-1),LEN(CLIENTES[[#This Row],[CLIENTE]]),SEARCH(" ",CLIENTES[[#This Row],[CLIENTE]])-1)))</f>
        <v>Tânia</v>
      </c>
      <c r="F76" s="9">
        <f t="array" ref="F76">SUMPRODUCT(MAX((VENDAS[CLIENTE]=CLIENTES[[#This Row],[CLIENTE]])*VENDAS[DATA]))</f>
        <v>44777</v>
      </c>
      <c r="G76" s="9">
        <f t="array" ref="G76">MIN(IF(VENDAS[CLIENTE]=CLIENTES[[#This Row],[CLIENTE]],VENDAS[DATA]))</f>
        <v>44064</v>
      </c>
      <c r="H76" s="10" t="s">
        <v>433</v>
      </c>
      <c r="I76" s="43" t="s">
        <v>747</v>
      </c>
      <c r="J76" s="34"/>
      <c r="K76" s="55">
        <f>INT(SUMPRODUCT((VENDAS[CLIENTE]=CLIENTES[[#This Row],[CLIENTE]])*(VENDAS[DATA]&gt;=DATE(2023,3,28))*(VENDAS[VALOR]))/60)</f>
        <v>0</v>
      </c>
      <c r="L76" s="8"/>
      <c r="M76" s="22"/>
      <c r="N76" s="22"/>
    </row>
    <row r="77" spans="1:14" ht="242.25" x14ac:dyDescent="0.2">
      <c r="A77" s="8" t="s">
        <v>401</v>
      </c>
      <c r="B77" s="8" t="s">
        <v>22</v>
      </c>
      <c r="C77" s="8" t="s">
        <v>402</v>
      </c>
      <c r="D77" s="8" t="s">
        <v>403</v>
      </c>
      <c r="E77" s="8" t="str">
        <f>PROPER(LEFT(CLIENTES[[#This Row],[CLIENTE]],IF(ISERR(SEARCH(" ",CLIENTES[[#This Row],[CLIENTE]])-1),LEN(CLIENTES[[#This Row],[CLIENTE]]),SEARCH(" ",CLIENTES[[#This Row],[CLIENTE]])-1)))</f>
        <v>Tati</v>
      </c>
      <c r="F77" s="9">
        <f t="array" ref="F77">SUMPRODUCT(MAX((VENDAS[CLIENTE]=CLIENTES[[#This Row],[CLIENTE]])*VENDAS[DATA]))</f>
        <v>44777</v>
      </c>
      <c r="G77" s="9">
        <f t="array" ref="G77">MIN(IF(VENDAS[CLIENTE]=CLIENTES[[#This Row],[CLIENTE]],VENDAS[DATA]))</f>
        <v>44064</v>
      </c>
      <c r="H77" s="10" t="s">
        <v>433</v>
      </c>
      <c r="I77" s="43" t="s">
        <v>748</v>
      </c>
      <c r="J77" s="34"/>
      <c r="K77" s="55">
        <f>INT(SUMPRODUCT((VENDAS[CLIENTE]=CLIENTES[[#This Row],[CLIENTE]])*(VENDAS[DATA]&gt;=DATE(2023,3,28))*(VENDAS[VALOR]))/60)</f>
        <v>0</v>
      </c>
      <c r="L77" s="8"/>
      <c r="M77" s="22"/>
      <c r="N77" s="22"/>
    </row>
    <row r="78" spans="1:14" ht="242.25" x14ac:dyDescent="0.2">
      <c r="A78" s="8" t="s">
        <v>194</v>
      </c>
      <c r="B78" s="8" t="s">
        <v>33</v>
      </c>
      <c r="C78" s="8" t="s">
        <v>195</v>
      </c>
      <c r="D78" s="8" t="s">
        <v>196</v>
      </c>
      <c r="E78" s="8" t="str">
        <f>PROPER(LEFT(CLIENTES[[#This Row],[CLIENTE]],IF(ISERR(SEARCH(" ",CLIENTES[[#This Row],[CLIENTE]])-1),LEN(CLIENTES[[#This Row],[CLIENTE]]),SEARCH(" ",CLIENTES[[#This Row],[CLIENTE]])-1)))</f>
        <v>Erivete</v>
      </c>
      <c r="F78" s="9">
        <f t="array" ref="F78">SUMPRODUCT(MAX((VENDAS[CLIENTE]=CLIENTES[[#This Row],[CLIENTE]])*VENDAS[DATA]))</f>
        <v>44776</v>
      </c>
      <c r="G78" s="9">
        <f t="array" ref="G78">MIN(IF(VENDAS[CLIENTE]=CLIENTES[[#This Row],[CLIENTE]],VENDAS[DATA]))</f>
        <v>44248</v>
      </c>
      <c r="H78" s="10" t="s">
        <v>433</v>
      </c>
      <c r="I78" s="43" t="s">
        <v>749</v>
      </c>
      <c r="J78" s="34"/>
      <c r="K78" s="55">
        <f>INT(SUMPRODUCT((VENDAS[CLIENTE]=CLIENTES[[#This Row],[CLIENTE]])*(VENDAS[DATA]&gt;=DATE(2023,3,28))*(VENDAS[VALOR]))/60)</f>
        <v>0</v>
      </c>
      <c r="L78" s="8"/>
      <c r="M78" s="22"/>
      <c r="N78" s="22"/>
    </row>
    <row r="79" spans="1:14" ht="242.25" x14ac:dyDescent="0.2">
      <c r="A79" s="8" t="s">
        <v>112</v>
      </c>
      <c r="B79" s="8" t="s">
        <v>25</v>
      </c>
      <c r="C79" s="8" t="s">
        <v>113</v>
      </c>
      <c r="D79" s="8"/>
      <c r="E79" s="8" t="str">
        <f>PROPER(LEFT(CLIENTES[[#This Row],[CLIENTE]],IF(ISERR(SEARCH(" ",CLIENTES[[#This Row],[CLIENTE]])-1),LEN(CLIENTES[[#This Row],[CLIENTE]]),SEARCH(" ",CLIENTES[[#This Row],[CLIENTE]])-1)))</f>
        <v>Andre</v>
      </c>
      <c r="F79" s="9">
        <f t="array" ref="F79">SUMPRODUCT(MAX((VENDAS[CLIENTE]=CLIENTES[[#This Row],[CLIENTE]])*VENDAS[DATA]))</f>
        <v>44769</v>
      </c>
      <c r="G79" s="9">
        <f t="array" ref="G79">MIN(IF(VENDAS[CLIENTE]=CLIENTES[[#This Row],[CLIENTE]],VENDAS[DATA]))</f>
        <v>44370</v>
      </c>
      <c r="H79" s="10" t="s">
        <v>434</v>
      </c>
      <c r="I79" s="43" t="s">
        <v>750</v>
      </c>
      <c r="J79" s="34"/>
      <c r="K79" s="55">
        <f>INT(SUMPRODUCT((VENDAS[CLIENTE]=CLIENTES[[#This Row],[CLIENTE]])*(VENDAS[DATA]&gt;=DATE(2023,3,28))*(VENDAS[VALOR]))/60)</f>
        <v>0</v>
      </c>
      <c r="L79" s="8"/>
      <c r="M79" s="22"/>
      <c r="N79" s="22"/>
    </row>
    <row r="80" spans="1:14" ht="242.25" x14ac:dyDescent="0.2">
      <c r="A80" s="8" t="s">
        <v>317</v>
      </c>
      <c r="B80" s="8" t="s">
        <v>8</v>
      </c>
      <c r="C80" s="8" t="s">
        <v>318</v>
      </c>
      <c r="D80" s="8" t="s">
        <v>122</v>
      </c>
      <c r="E80" s="8" t="str">
        <f>PROPER(LEFT(CLIENTES[[#This Row],[CLIENTE]],IF(ISERR(SEARCH(" ",CLIENTES[[#This Row],[CLIENTE]])-1),LEN(CLIENTES[[#This Row],[CLIENTE]]),SEARCH(" ",CLIENTES[[#This Row],[CLIENTE]])-1)))</f>
        <v>Marcinha</v>
      </c>
      <c r="F80" s="9">
        <f t="array" ref="F80">SUMPRODUCT(MAX((VENDAS[CLIENTE]=CLIENTES[[#This Row],[CLIENTE]])*VENDAS[DATA]))</f>
        <v>44765</v>
      </c>
      <c r="G80" s="9">
        <f t="array" ref="G80">MIN(IF(VENDAS[CLIENTE]=CLIENTES[[#This Row],[CLIENTE]],VENDAS[DATA]))</f>
        <v>44071</v>
      </c>
      <c r="H80" s="10" t="s">
        <v>433</v>
      </c>
      <c r="I80" s="43" t="s">
        <v>751</v>
      </c>
      <c r="J80" s="34"/>
      <c r="K80" s="55">
        <f>INT(SUMPRODUCT((VENDAS[CLIENTE]=CLIENTES[[#This Row],[CLIENTE]])*(VENDAS[DATA]&gt;=DATE(2023,3,28))*(VENDAS[VALOR]))/60)</f>
        <v>0</v>
      </c>
      <c r="L80" s="8"/>
      <c r="M80" s="22"/>
      <c r="N80" s="22"/>
    </row>
    <row r="81" spans="1:14" x14ac:dyDescent="0.2">
      <c r="A81" s="8" t="s">
        <v>324</v>
      </c>
      <c r="B81" s="8" t="s">
        <v>9</v>
      </c>
      <c r="C81" s="8"/>
      <c r="D81" s="8" t="s">
        <v>325</v>
      </c>
      <c r="E81" s="8" t="str">
        <f>PROPER(LEFT(CLIENTES[[#This Row],[CLIENTE]],IF(ISERR(SEARCH(" ",CLIENTES[[#This Row],[CLIENTE]])-1),LEN(CLIENTES[[#This Row],[CLIENTE]]),SEARCH(" ",CLIENTES[[#This Row],[CLIENTE]])-1)))</f>
        <v>Marise</v>
      </c>
      <c r="F81" s="9">
        <f t="array" ref="F81">SUMPRODUCT(MAX((VENDAS[CLIENTE]=CLIENTES[[#This Row],[CLIENTE]])*VENDAS[DATA]))</f>
        <v>44750</v>
      </c>
      <c r="G81" s="9">
        <f t="array" ref="G81">MIN(IF(VENDAS[CLIENTE]=CLIENTES[[#This Row],[CLIENTE]],VENDAS[DATA]))</f>
        <v>44523</v>
      </c>
      <c r="H81" s="10" t="s">
        <v>433</v>
      </c>
      <c r="I81" s="43"/>
      <c r="J81" s="34"/>
      <c r="K81" s="55">
        <f>INT(SUMPRODUCT((VENDAS[CLIENTE]=CLIENTES[[#This Row],[CLIENTE]])*(VENDAS[DATA]&gt;=DATE(2023,3,28))*(VENDAS[VALOR]))/60)</f>
        <v>0</v>
      </c>
      <c r="L81" s="8"/>
      <c r="M81" s="22"/>
      <c r="N81" s="22"/>
    </row>
    <row r="82" spans="1:14" ht="242.25" x14ac:dyDescent="0.2">
      <c r="A82" s="8" t="s">
        <v>387</v>
      </c>
      <c r="B82" s="8" t="s">
        <v>32</v>
      </c>
      <c r="C82" s="8" t="s">
        <v>388</v>
      </c>
      <c r="D82" s="8" t="s">
        <v>389</v>
      </c>
      <c r="E82" s="8" t="str">
        <f>PROPER(LEFT(CLIENTES[[#This Row],[CLIENTE]],IF(ISERR(SEARCH(" ",CLIENTES[[#This Row],[CLIENTE]])-1),LEN(CLIENTES[[#This Row],[CLIENTE]]),SEARCH(" ",CLIENTES[[#This Row],[CLIENTE]])-1)))</f>
        <v>Soraia</v>
      </c>
      <c r="F82" s="9">
        <f t="array" ref="F82">SUMPRODUCT(MAX((VENDAS[CLIENTE]=CLIENTES[[#This Row],[CLIENTE]])*VENDAS[DATA]))</f>
        <v>44750</v>
      </c>
      <c r="G82" s="9">
        <f t="array" ref="G82">MIN(IF(VENDAS[CLIENTE]=CLIENTES[[#This Row],[CLIENTE]],VENDAS[DATA]))</f>
        <v>44442</v>
      </c>
      <c r="H82" s="10" t="s">
        <v>433</v>
      </c>
      <c r="I82" s="43" t="s">
        <v>752</v>
      </c>
      <c r="J82" s="34"/>
      <c r="K82" s="55">
        <f>INT(SUMPRODUCT((VENDAS[CLIENTE]=CLIENTES[[#This Row],[CLIENTE]])*(VENDAS[DATA]&gt;=DATE(2023,3,28))*(VENDAS[VALOR]))/60)</f>
        <v>0</v>
      </c>
      <c r="L82" s="8"/>
      <c r="M82" s="22"/>
      <c r="N82" s="22"/>
    </row>
    <row r="83" spans="1:14" ht="242.25" x14ac:dyDescent="0.2">
      <c r="A83" s="22" t="s">
        <v>560</v>
      </c>
      <c r="B83" s="22" t="s">
        <v>27</v>
      </c>
      <c r="C83" s="22" t="s">
        <v>561</v>
      </c>
      <c r="D83" s="22" t="s">
        <v>122</v>
      </c>
      <c r="E83" s="22" t="str">
        <f>PROPER(LEFT(CLIENTES[[#This Row],[CLIENTE]],IF(ISERR(SEARCH(" ",CLIENTES[[#This Row],[CLIENTE]])-1),LEN(CLIENTES[[#This Row],[CLIENTE]]),SEARCH(" ",CLIENTES[[#This Row],[CLIENTE]])-1)))</f>
        <v>Mailin</v>
      </c>
      <c r="F83" s="23">
        <f t="array" ref="F83">SUMPRODUCT(MAX((VENDAS[CLIENTE]=CLIENTES[[#This Row],[CLIENTE]])*VENDAS[DATA]))</f>
        <v>44725</v>
      </c>
      <c r="G83" s="23">
        <f t="array" ref="G83">MIN(IF(VENDAS[CLIENTE]=CLIENTES[[#This Row],[CLIENTE]],VENDAS[DATA]))</f>
        <v>44725</v>
      </c>
      <c r="H83" s="24" t="s">
        <v>433</v>
      </c>
      <c r="I83" s="43" t="s">
        <v>753</v>
      </c>
      <c r="J83" s="34"/>
      <c r="K83" s="55">
        <f>INT(SUMPRODUCT((VENDAS[CLIENTE]=CLIENTES[[#This Row],[CLIENTE]])*(VENDAS[DATA]&gt;=DATE(2023,3,28))*(VENDAS[VALOR]))/60)</f>
        <v>0</v>
      </c>
      <c r="L83" s="22"/>
      <c r="M83" s="22"/>
      <c r="N83" s="22"/>
    </row>
    <row r="84" spans="1:14" ht="242.25" x14ac:dyDescent="0.2">
      <c r="A84" s="8" t="s">
        <v>292</v>
      </c>
      <c r="B84" s="8" t="s">
        <v>38</v>
      </c>
      <c r="C84" s="8" t="s">
        <v>293</v>
      </c>
      <c r="D84" s="8" t="s">
        <v>294</v>
      </c>
      <c r="E84" s="8" t="str">
        <f>PROPER(LEFT(CLIENTES[[#This Row],[CLIENTE]],IF(ISERR(SEARCH(" ",CLIENTES[[#This Row],[CLIENTE]])-1),LEN(CLIENTES[[#This Row],[CLIENTE]]),SEARCH(" ",CLIENTES[[#This Row],[CLIENTE]])-1)))</f>
        <v>Lorena</v>
      </c>
      <c r="F84" s="9">
        <f t="array" ref="F84">SUMPRODUCT(MAX((VENDAS[CLIENTE]=CLIENTES[[#This Row],[CLIENTE]])*VENDAS[DATA]))</f>
        <v>44724</v>
      </c>
      <c r="G84" s="9">
        <f t="array" ref="G84">MIN(IF(VENDAS[CLIENTE]=CLIENTES[[#This Row],[CLIENTE]],VENDAS[DATA]))</f>
        <v>44163</v>
      </c>
      <c r="H84" s="10" t="s">
        <v>433</v>
      </c>
      <c r="I84" s="43" t="s">
        <v>754</v>
      </c>
      <c r="J84" s="34"/>
      <c r="K84" s="55">
        <f>INT(SUMPRODUCT((VENDAS[CLIENTE]=CLIENTES[[#This Row],[CLIENTE]])*(VENDAS[DATA]&gt;=DATE(2023,3,28))*(VENDAS[VALOR]))/60)</f>
        <v>0</v>
      </c>
      <c r="L84" s="8"/>
      <c r="M84" s="28"/>
      <c r="N84" s="22"/>
    </row>
    <row r="85" spans="1:14" ht="242.25" x14ac:dyDescent="0.2">
      <c r="A85" s="8" t="s">
        <v>302</v>
      </c>
      <c r="B85" s="8" t="s">
        <v>117</v>
      </c>
      <c r="C85" s="8" t="s">
        <v>303</v>
      </c>
      <c r="D85" s="8" t="s">
        <v>133</v>
      </c>
      <c r="E85" s="8" t="str">
        <f>PROPER(LEFT(CLIENTES[[#This Row],[CLIENTE]],IF(ISERR(SEARCH(" ",CLIENTES[[#This Row],[CLIENTE]])-1),LEN(CLIENTES[[#This Row],[CLIENTE]]),SEARCH(" ",CLIENTES[[#This Row],[CLIENTE]])-1)))</f>
        <v>Luisa</v>
      </c>
      <c r="F85" s="9">
        <f t="array" ref="F85">SUMPRODUCT(MAX((VENDAS[CLIENTE]=CLIENTES[[#This Row],[CLIENTE]])*VENDAS[DATA]))</f>
        <v>44724</v>
      </c>
      <c r="G85" s="9">
        <f t="array" ref="G85">MIN(IF(VENDAS[CLIENTE]=CLIENTES[[#This Row],[CLIENTE]],VENDAS[DATA]))</f>
        <v>44328</v>
      </c>
      <c r="H85" s="10" t="s">
        <v>433</v>
      </c>
      <c r="I85" s="43" t="s">
        <v>755</v>
      </c>
      <c r="J85" s="34"/>
      <c r="K85" s="55">
        <f>INT(SUMPRODUCT((VENDAS[CLIENTE]=CLIENTES[[#This Row],[CLIENTE]])*(VENDAS[DATA]&gt;=DATE(2023,3,28))*(VENDAS[VALOR]))/60)</f>
        <v>0</v>
      </c>
      <c r="L85" s="8"/>
      <c r="M85" s="22"/>
      <c r="N85" s="22"/>
    </row>
    <row r="86" spans="1:14" ht="242.25" x14ac:dyDescent="0.2">
      <c r="A86" s="22" t="s">
        <v>558</v>
      </c>
      <c r="B86" s="22" t="s">
        <v>21</v>
      </c>
      <c r="C86" s="22" t="s">
        <v>559</v>
      </c>
      <c r="D86" s="22" t="s">
        <v>94</v>
      </c>
      <c r="E86" s="22" t="str">
        <f>PROPER(LEFT(CLIENTES[[#This Row],[CLIENTE]],IF(ISERR(SEARCH(" ",CLIENTES[[#This Row],[CLIENTE]])-1),LEN(CLIENTES[[#This Row],[CLIENTE]]),SEARCH(" ",CLIENTES[[#This Row],[CLIENTE]])-1)))</f>
        <v>Nidia</v>
      </c>
      <c r="F86" s="23">
        <f t="array" ref="F86">SUMPRODUCT(MAX((VENDAS[CLIENTE]=CLIENTES[[#This Row],[CLIENTE]])*VENDAS[DATA]))</f>
        <v>44724</v>
      </c>
      <c r="G86" s="23">
        <f t="array" ref="G86">MIN(IF(VENDAS[CLIENTE]=CLIENTES[[#This Row],[CLIENTE]],VENDAS[DATA]))</f>
        <v>44724</v>
      </c>
      <c r="H86" s="24" t="s">
        <v>433</v>
      </c>
      <c r="I86" s="43" t="s">
        <v>756</v>
      </c>
      <c r="J86" s="34"/>
      <c r="K86" s="55">
        <f>INT(SUMPRODUCT((VENDAS[CLIENTE]=CLIENTES[[#This Row],[CLIENTE]])*(VENDAS[DATA]&gt;=DATE(2023,3,28))*(VENDAS[VALOR]))/60)</f>
        <v>0</v>
      </c>
      <c r="L86" s="22"/>
      <c r="M86" s="22"/>
      <c r="N86" s="22"/>
    </row>
    <row r="87" spans="1:14" x14ac:dyDescent="0.2">
      <c r="A87" s="8" t="s">
        <v>140</v>
      </c>
      <c r="B87" s="8" t="s">
        <v>22</v>
      </c>
      <c r="C87" s="8"/>
      <c r="D87" s="8" t="s">
        <v>141</v>
      </c>
      <c r="E87" s="8" t="str">
        <f>PROPER(LEFT(CLIENTES[[#This Row],[CLIENTE]],IF(ISERR(SEARCH(" ",CLIENTES[[#This Row],[CLIENTE]])-1),LEN(CLIENTES[[#This Row],[CLIENTE]]),SEARCH(" ",CLIENTES[[#This Row],[CLIENTE]])-1)))</f>
        <v>Carol</v>
      </c>
      <c r="F87" s="9">
        <f t="array" ref="F87">SUMPRODUCT(MAX((VENDAS[CLIENTE]=CLIENTES[[#This Row],[CLIENTE]])*VENDAS[DATA]))</f>
        <v>44722</v>
      </c>
      <c r="G87" s="9">
        <f t="array" ref="G87">MIN(IF(VENDAS[CLIENTE]=CLIENTES[[#This Row],[CLIENTE]],VENDAS[DATA]))</f>
        <v>44082</v>
      </c>
      <c r="H87" s="10" t="s">
        <v>433</v>
      </c>
      <c r="I87" s="43"/>
      <c r="J87" s="34"/>
      <c r="K87" s="55">
        <f>INT(SUMPRODUCT((VENDAS[CLIENTE]=CLIENTES[[#This Row],[CLIENTE]])*(VENDAS[DATA]&gt;=DATE(2023,3,28))*(VENDAS[VALOR]))/60)</f>
        <v>0</v>
      </c>
      <c r="L87" s="8"/>
      <c r="M87" s="22"/>
      <c r="N87" s="22"/>
    </row>
    <row r="88" spans="1:14" ht="242.25" x14ac:dyDescent="0.2">
      <c r="A88" s="8" t="s">
        <v>309</v>
      </c>
      <c r="B88" s="8" t="s">
        <v>589</v>
      </c>
      <c r="C88" s="8" t="s">
        <v>310</v>
      </c>
      <c r="D88" s="8" t="s">
        <v>203</v>
      </c>
      <c r="E88" s="8" t="str">
        <f>PROPER(LEFT(CLIENTES[[#This Row],[CLIENTE]],IF(ISERR(SEARCH(" ",CLIENTES[[#This Row],[CLIENTE]])-1),LEN(CLIENTES[[#This Row],[CLIENTE]]),SEARCH(" ",CLIENTES[[#This Row],[CLIENTE]])-1)))</f>
        <v>Marcele</v>
      </c>
      <c r="F88" s="9">
        <f t="array" ref="F88">SUMPRODUCT(MAX((VENDAS[CLIENTE]=CLIENTES[[#This Row],[CLIENTE]])*VENDAS[DATA]))</f>
        <v>44714</v>
      </c>
      <c r="G88" s="9">
        <f t="array" ref="G88">MIN(IF(VENDAS[CLIENTE]=CLIENTES[[#This Row],[CLIENTE]],VENDAS[DATA]))</f>
        <v>44552</v>
      </c>
      <c r="H88" s="10" t="s">
        <v>433</v>
      </c>
      <c r="I88" s="43" t="s">
        <v>757</v>
      </c>
      <c r="J88" s="34"/>
      <c r="K88" s="55">
        <f>INT(SUMPRODUCT((VENDAS[CLIENTE]=CLIENTES[[#This Row],[CLIENTE]])*(VENDAS[DATA]&gt;=DATE(2023,3,28))*(VENDAS[VALOR]))/60)</f>
        <v>0</v>
      </c>
      <c r="L88" s="8"/>
      <c r="M88" s="22"/>
      <c r="N88" s="22"/>
    </row>
    <row r="89" spans="1:14" ht="242.25" x14ac:dyDescent="0.2">
      <c r="A89" s="22" t="s">
        <v>544</v>
      </c>
      <c r="B89" s="22" t="s">
        <v>33</v>
      </c>
      <c r="C89" s="22" t="s">
        <v>545</v>
      </c>
      <c r="D89" s="22" t="s">
        <v>546</v>
      </c>
      <c r="E89" s="22" t="str">
        <f>PROPER(LEFT(CLIENTES[[#This Row],[CLIENTE]],IF(ISERR(SEARCH(" ",CLIENTES[[#This Row],[CLIENTE]])-1),LEN(CLIENTES[[#This Row],[CLIENTE]]),SEARCH(" ",CLIENTES[[#This Row],[CLIENTE]])-1)))</f>
        <v>Teresa</v>
      </c>
      <c r="F89" s="23">
        <f t="array" ref="F89">SUMPRODUCT(MAX((VENDAS[CLIENTE]=CLIENTES[[#This Row],[CLIENTE]])*VENDAS[DATA]))</f>
        <v>44714</v>
      </c>
      <c r="G89" s="23">
        <f t="array" ref="G89">MIN(IF(VENDAS[CLIENTE]=CLIENTES[[#This Row],[CLIENTE]],VENDAS[DATA]))</f>
        <v>44714</v>
      </c>
      <c r="H89" s="24" t="s">
        <v>433</v>
      </c>
      <c r="I89" s="43" t="s">
        <v>758</v>
      </c>
      <c r="J89" s="34"/>
      <c r="K89" s="55">
        <f>INT(SUMPRODUCT((VENDAS[CLIENTE]=CLIENTES[[#This Row],[CLIENTE]])*(VENDAS[DATA]&gt;=DATE(2023,3,28))*(VENDAS[VALOR]))/60)</f>
        <v>0</v>
      </c>
      <c r="L89" s="22"/>
      <c r="M89" s="22"/>
      <c r="N89" s="22"/>
    </row>
    <row r="90" spans="1:14" x14ac:dyDescent="0.2">
      <c r="A90" s="22" t="s">
        <v>542</v>
      </c>
      <c r="B90" s="22" t="s">
        <v>33</v>
      </c>
      <c r="C90" s="22"/>
      <c r="D90" s="22"/>
      <c r="E90" s="22" t="str">
        <f>PROPER(LEFT(CLIENTES[[#This Row],[CLIENTE]],IF(ISERR(SEARCH(" ",CLIENTES[[#This Row],[CLIENTE]])-1),LEN(CLIENTES[[#This Row],[CLIENTE]]),SEARCH(" ",CLIENTES[[#This Row],[CLIENTE]])-1)))</f>
        <v>Cliente</v>
      </c>
      <c r="F90" s="23">
        <f t="array" ref="F90">SUMPRODUCT(MAX((VENDAS[CLIENTE]=CLIENTES[[#This Row],[CLIENTE]])*VENDAS[DATA]))</f>
        <v>44707</v>
      </c>
      <c r="G90" s="23">
        <f t="array" ref="G90">MIN(IF(VENDAS[CLIENTE]=CLIENTES[[#This Row],[CLIENTE]],VENDAS[DATA]))</f>
        <v>44707</v>
      </c>
      <c r="H90" s="24" t="s">
        <v>433</v>
      </c>
      <c r="I90" s="43"/>
      <c r="J90" s="34"/>
      <c r="K90" s="55">
        <f>INT(SUMPRODUCT((VENDAS[CLIENTE]=CLIENTES[[#This Row],[CLIENTE]])*(VENDAS[DATA]&gt;=DATE(2023,3,28))*(VENDAS[VALOR]))/60)</f>
        <v>0</v>
      </c>
      <c r="L90" s="22"/>
      <c r="M90" s="22"/>
      <c r="N90" s="22"/>
    </row>
    <row r="91" spans="1:14" x14ac:dyDescent="0.2">
      <c r="A91" s="8" t="s">
        <v>165</v>
      </c>
      <c r="B91" s="8" t="s">
        <v>35</v>
      </c>
      <c r="C91" s="8"/>
      <c r="D91" s="8" t="s">
        <v>166</v>
      </c>
      <c r="E91" s="8" t="str">
        <f>PROPER(LEFT(CLIENTES[[#This Row],[CLIENTE]],IF(ISERR(SEARCH(" ",CLIENTES[[#This Row],[CLIENTE]])-1),LEN(CLIENTES[[#This Row],[CLIENTE]]),SEARCH(" ",CLIENTES[[#This Row],[CLIENTE]])-1)))</f>
        <v>Conça</v>
      </c>
      <c r="F91" s="9">
        <f t="array" ref="F91">SUMPRODUCT(MAX((VENDAS[CLIENTE]=CLIENTES[[#This Row],[CLIENTE]])*VENDAS[DATA]))</f>
        <v>44704</v>
      </c>
      <c r="G91" s="9">
        <f t="array" ref="G91">MIN(IF(VENDAS[CLIENTE]=CLIENTES[[#This Row],[CLIENTE]],VENDAS[DATA]))</f>
        <v>44704</v>
      </c>
      <c r="H91" s="10" t="s">
        <v>433</v>
      </c>
      <c r="I91" s="43"/>
      <c r="J91" s="34"/>
      <c r="K91" s="55">
        <f>INT(SUMPRODUCT((VENDAS[CLIENTE]=CLIENTES[[#This Row],[CLIENTE]])*(VENDAS[DATA]&gt;=DATE(2023,3,28))*(VENDAS[VALOR]))/60)</f>
        <v>0</v>
      </c>
      <c r="L91" s="8"/>
      <c r="M91" s="22"/>
      <c r="N91" s="22"/>
    </row>
    <row r="92" spans="1:14" x14ac:dyDescent="0.2">
      <c r="A92" s="22" t="s">
        <v>529</v>
      </c>
      <c r="B92" s="22" t="s">
        <v>10</v>
      </c>
      <c r="C92" s="22"/>
      <c r="D92" s="22" t="s">
        <v>528</v>
      </c>
      <c r="E92" s="22" t="str">
        <f>PROPER(LEFT(CLIENTES[[#This Row],[CLIENTE]],IF(ISERR(SEARCH(" ",CLIENTES[[#This Row],[CLIENTE]])-1),LEN(CLIENTES[[#This Row],[CLIENTE]]),SEARCH(" ",CLIENTES[[#This Row],[CLIENTE]])-1)))</f>
        <v>Silvania</v>
      </c>
      <c r="F92" s="23">
        <f t="array" ref="F92">SUMPRODUCT(MAX((VENDAS[CLIENTE]=CLIENTES[[#This Row],[CLIENTE]])*VENDAS[DATA]))</f>
        <v>44701</v>
      </c>
      <c r="G92" s="23">
        <f t="array" ref="G92">MIN(IF(VENDAS[CLIENTE]=CLIENTES[[#This Row],[CLIENTE]],VENDAS[DATA]))</f>
        <v>44659</v>
      </c>
      <c r="H92" s="24" t="s">
        <v>433</v>
      </c>
      <c r="I92" s="43"/>
      <c r="J92" s="34"/>
      <c r="K92" s="55">
        <f>INT(SUMPRODUCT((VENDAS[CLIENTE]=CLIENTES[[#This Row],[CLIENTE]])*(VENDAS[DATA]&gt;=DATE(2023,3,28))*(VENDAS[VALOR]))/60)</f>
        <v>0</v>
      </c>
      <c r="L92" s="8"/>
      <c r="M92" s="22"/>
      <c r="N92" s="22"/>
    </row>
    <row r="93" spans="1:14" ht="242.25" x14ac:dyDescent="0.2">
      <c r="A93" s="8" t="s">
        <v>201</v>
      </c>
      <c r="B93" s="8" t="s">
        <v>35</v>
      </c>
      <c r="C93" s="8" t="s">
        <v>202</v>
      </c>
      <c r="D93" s="8" t="s">
        <v>203</v>
      </c>
      <c r="E93" s="8" t="str">
        <f>PROPER(LEFT(CLIENTES[[#This Row],[CLIENTE]],IF(ISERR(SEARCH(" ",CLIENTES[[#This Row],[CLIENTE]])-1),LEN(CLIENTES[[#This Row],[CLIENTE]]),SEARCH(" ",CLIENTES[[#This Row],[CLIENTE]])-1)))</f>
        <v>Fabiana</v>
      </c>
      <c r="F93" s="9">
        <f t="array" ref="F93">SUMPRODUCT(MAX((VENDAS[CLIENTE]=CLIENTES[[#This Row],[CLIENTE]])*VENDAS[DATA]))</f>
        <v>44694</v>
      </c>
      <c r="G93" s="9">
        <f t="array" ref="G93">MIN(IF(VENDAS[CLIENTE]=CLIENTES[[#This Row],[CLIENTE]],VENDAS[DATA]))</f>
        <v>44477</v>
      </c>
      <c r="H93" s="10" t="s">
        <v>433</v>
      </c>
      <c r="I93" s="43" t="s">
        <v>759</v>
      </c>
      <c r="J93" s="34"/>
      <c r="K93" s="55">
        <f>INT(SUMPRODUCT((VENDAS[CLIENTE]=CLIENTES[[#This Row],[CLIENTE]])*(VENDAS[DATA]&gt;=DATE(2023,3,28))*(VENDAS[VALOR]))/60)</f>
        <v>0</v>
      </c>
      <c r="L93" s="8"/>
      <c r="M93" s="22"/>
      <c r="N93" s="22"/>
    </row>
    <row r="94" spans="1:14" ht="242.25" x14ac:dyDescent="0.2">
      <c r="A94" s="8" t="s">
        <v>159</v>
      </c>
      <c r="B94" s="8" t="s">
        <v>20</v>
      </c>
      <c r="C94" s="8" t="s">
        <v>160</v>
      </c>
      <c r="D94" s="8" t="s">
        <v>161</v>
      </c>
      <c r="E94" s="8" t="str">
        <f>PROPER(LEFT(CLIENTES[[#This Row],[CLIENTE]],IF(ISERR(SEARCH(" ",CLIENTES[[#This Row],[CLIENTE]])-1),LEN(CLIENTES[[#This Row],[CLIENTE]]),SEARCH(" ",CLIENTES[[#This Row],[CLIENTE]])-1)))</f>
        <v>Cleide</v>
      </c>
      <c r="F94" s="9">
        <f t="array" ref="F94">SUMPRODUCT(MAX((VENDAS[CLIENTE]=CLIENTES[[#This Row],[CLIENTE]])*VENDAS[DATA]))</f>
        <v>44687</v>
      </c>
      <c r="G94" s="9">
        <f t="array" ref="G94">MIN(IF(VENDAS[CLIENTE]=CLIENTES[[#This Row],[CLIENTE]],VENDAS[DATA]))</f>
        <v>44441</v>
      </c>
      <c r="H94" s="10" t="s">
        <v>433</v>
      </c>
      <c r="I94" s="43" t="s">
        <v>760</v>
      </c>
      <c r="J94" s="34"/>
      <c r="K94" s="55">
        <f>INT(SUMPRODUCT((VENDAS[CLIENTE]=CLIENTES[[#This Row],[CLIENTE]])*(VENDAS[DATA]&gt;=DATE(2023,3,28))*(VENDAS[VALOR]))/60)</f>
        <v>0</v>
      </c>
      <c r="L94" s="11"/>
      <c r="M94" s="22"/>
      <c r="N94" s="22"/>
    </row>
    <row r="95" spans="1:14" ht="242.25" x14ac:dyDescent="0.2">
      <c r="A95" s="8" t="s">
        <v>379</v>
      </c>
      <c r="B95" s="8" t="s">
        <v>32</v>
      </c>
      <c r="C95" s="8" t="s">
        <v>380</v>
      </c>
      <c r="D95" s="8" t="s">
        <v>190</v>
      </c>
      <c r="E95" s="8" t="s">
        <v>622</v>
      </c>
      <c r="F95" s="9">
        <f t="array" ref="F95">SUMPRODUCT(MAX((VENDAS[CLIENTE]=CLIENTES[[#This Row],[CLIENTE]])*VENDAS[DATA]))</f>
        <v>44683</v>
      </c>
      <c r="G95" s="9">
        <f t="array" ref="G95">MIN(IF(VENDAS[CLIENTE]=CLIENTES[[#This Row],[CLIENTE]],VENDAS[DATA]))</f>
        <v>44049</v>
      </c>
      <c r="H95" s="10" t="s">
        <v>433</v>
      </c>
      <c r="I95" s="43" t="s">
        <v>761</v>
      </c>
      <c r="J95" s="34"/>
      <c r="K95" s="55">
        <f>INT(SUMPRODUCT((VENDAS[CLIENTE]=CLIENTES[[#This Row],[CLIENTE]])*(VENDAS[DATA]&gt;=DATE(2023,3,28))*(VENDAS[VALOR]))/60)</f>
        <v>0</v>
      </c>
      <c r="L95" s="8"/>
      <c r="M95" s="30"/>
      <c r="N95" s="22"/>
    </row>
    <row r="96" spans="1:14" x14ac:dyDescent="0.2">
      <c r="A96" s="22" t="s">
        <v>522</v>
      </c>
      <c r="B96" s="22" t="s">
        <v>26</v>
      </c>
      <c r="C96" s="22"/>
      <c r="D96" s="22" t="s">
        <v>523</v>
      </c>
      <c r="E96" s="22" t="str">
        <f>PROPER(LEFT(CLIENTES[[#This Row],[CLIENTE]],IF(ISERR(SEARCH(" ",CLIENTES[[#This Row],[CLIENTE]])-1),LEN(CLIENTES[[#This Row],[CLIENTE]]),SEARCH(" ",CLIENTES[[#This Row],[CLIENTE]])-1)))</f>
        <v>Eduardo</v>
      </c>
      <c r="F96" s="23">
        <f t="array" ref="F96">SUMPRODUCT(MAX((VENDAS[CLIENTE]=CLIENTES[[#This Row],[CLIENTE]])*VENDAS[DATA]))</f>
        <v>44665</v>
      </c>
      <c r="G96" s="23">
        <f t="array" ref="G96">MIN(IF(VENDAS[CLIENTE]=CLIENTES[[#This Row],[CLIENTE]],VENDAS[DATA]))</f>
        <v>44645</v>
      </c>
      <c r="H96" s="24" t="s">
        <v>434</v>
      </c>
      <c r="I96" s="43"/>
      <c r="J96" s="34"/>
      <c r="K96" s="55">
        <f>INT(SUMPRODUCT((VENDAS[CLIENTE]=CLIENTES[[#This Row],[CLIENTE]])*(VENDAS[DATA]&gt;=DATE(2023,3,28))*(VENDAS[VALOR]))/60)</f>
        <v>0</v>
      </c>
      <c r="L96" s="22"/>
      <c r="M96" s="22"/>
      <c r="N96" s="22"/>
    </row>
    <row r="97" spans="1:14" x14ac:dyDescent="0.2">
      <c r="A97" s="22" t="s">
        <v>525</v>
      </c>
      <c r="B97" s="22" t="s">
        <v>35</v>
      </c>
      <c r="C97" s="22"/>
      <c r="D97" s="22" t="s">
        <v>230</v>
      </c>
      <c r="E97" s="22" t="str">
        <f>PROPER(LEFT(CLIENTES[[#This Row],[CLIENTE]],IF(ISERR(SEARCH(" ",CLIENTES[[#This Row],[CLIENTE]])-1),LEN(CLIENTES[[#This Row],[CLIENTE]]),SEARCH(" ",CLIENTES[[#This Row],[CLIENTE]])-1)))</f>
        <v>Rose</v>
      </c>
      <c r="F97" s="23">
        <f t="array" ref="F97">SUMPRODUCT(MAX((VENDAS[CLIENTE]=CLIENTES[[#This Row],[CLIENTE]])*VENDAS[DATA]))</f>
        <v>44665</v>
      </c>
      <c r="G97" s="23">
        <f t="array" ref="G97">MIN(IF(VENDAS[CLIENTE]=CLIENTES[[#This Row],[CLIENTE]],VENDAS[DATA]))</f>
        <v>44646</v>
      </c>
      <c r="H97" s="24" t="s">
        <v>433</v>
      </c>
      <c r="I97" s="43"/>
      <c r="J97" s="34"/>
      <c r="K97" s="55">
        <f>INT(SUMPRODUCT((VENDAS[CLIENTE]=CLIENTES[[#This Row],[CLIENTE]])*(VENDAS[DATA]&gt;=DATE(2023,3,28))*(VENDAS[VALOR]))/60)</f>
        <v>0</v>
      </c>
      <c r="L97" s="8"/>
      <c r="M97" s="22"/>
      <c r="N97" s="22"/>
    </row>
    <row r="98" spans="1:14" ht="242.25" x14ac:dyDescent="0.2">
      <c r="A98" s="22" t="s">
        <v>530</v>
      </c>
      <c r="B98" s="22" t="s">
        <v>32</v>
      </c>
      <c r="C98" s="26" t="s">
        <v>662</v>
      </c>
      <c r="D98" s="22"/>
      <c r="E98" s="22" t="str">
        <f>PROPER(LEFT(CLIENTES[[#This Row],[CLIENTE]],IF(ISERR(SEARCH(" ",CLIENTES[[#This Row],[CLIENTE]])-1),LEN(CLIENTES[[#This Row],[CLIENTE]]),SEARCH(" ",CLIENTES[[#This Row],[CLIENTE]])-1)))</f>
        <v>Cidinho</v>
      </c>
      <c r="F98" s="23">
        <f t="array" ref="F98">SUMPRODUCT(MAX((VENDAS[CLIENTE]=CLIENTES[[#This Row],[CLIENTE]])*VENDAS[DATA]))</f>
        <v>44659</v>
      </c>
      <c r="G98" s="23">
        <f t="array" ref="G98">MIN(IF(VENDAS[CLIENTE]=CLIENTES[[#This Row],[CLIENTE]],VENDAS[DATA]))</f>
        <v>44659</v>
      </c>
      <c r="H98" s="24" t="s">
        <v>434</v>
      </c>
      <c r="I98" s="43" t="s">
        <v>762</v>
      </c>
      <c r="J98" s="34"/>
      <c r="K98" s="55">
        <f>INT(SUMPRODUCT((VENDAS[CLIENTE]=CLIENTES[[#This Row],[CLIENTE]])*(VENDAS[DATA]&gt;=DATE(2023,3,28))*(VENDAS[VALOR]))/60)</f>
        <v>0</v>
      </c>
      <c r="L98" s="22"/>
      <c r="M98" s="22"/>
      <c r="N98" s="22"/>
    </row>
    <row r="99" spans="1:14" x14ac:dyDescent="0.2">
      <c r="A99" s="8" t="s">
        <v>395</v>
      </c>
      <c r="B99" s="8" t="s">
        <v>117</v>
      </c>
      <c r="C99" s="8"/>
      <c r="D99" s="8" t="s">
        <v>396</v>
      </c>
      <c r="E99" s="8" t="str">
        <f>PROPER(LEFT(CLIENTES[[#This Row],[CLIENTE]],IF(ISERR(SEARCH(" ",CLIENTES[[#This Row],[CLIENTE]])-1),LEN(CLIENTES[[#This Row],[CLIENTE]]),SEARCH(" ",CLIENTES[[#This Row],[CLIENTE]])-1)))</f>
        <v>Tamy</v>
      </c>
      <c r="F99" s="9">
        <f t="array" ref="F99">SUMPRODUCT(MAX((VENDAS[CLIENTE]=CLIENTES[[#This Row],[CLIENTE]])*VENDAS[DATA]))</f>
        <v>44657</v>
      </c>
      <c r="G99" s="9">
        <f t="array" ref="G99">MIN(IF(VENDAS[CLIENTE]=CLIENTES[[#This Row],[CLIENTE]],VENDAS[DATA]))</f>
        <v>44489</v>
      </c>
      <c r="H99" s="10" t="s">
        <v>433</v>
      </c>
      <c r="I99" s="43"/>
      <c r="J99" s="34"/>
      <c r="K99" s="55">
        <f>INT(SUMPRODUCT((VENDAS[CLIENTE]=CLIENTES[[#This Row],[CLIENTE]])*(VENDAS[DATA]&gt;=DATE(2023,3,28))*(VENDAS[VALOR]))/60)</f>
        <v>0</v>
      </c>
      <c r="L99" s="8"/>
      <c r="M99" s="22"/>
      <c r="N99" s="22"/>
    </row>
    <row r="100" spans="1:14" ht="242.25" x14ac:dyDescent="0.2">
      <c r="A100" s="8" t="s">
        <v>334</v>
      </c>
      <c r="B100" s="8" t="s">
        <v>13</v>
      </c>
      <c r="C100" s="8" t="s">
        <v>644</v>
      </c>
      <c r="D100" s="8" t="s">
        <v>122</v>
      </c>
      <c r="E100" s="8" t="s">
        <v>593</v>
      </c>
      <c r="F100" s="9">
        <f t="array" ref="F100">SUMPRODUCT(MAX((VENDAS[CLIENTE]=CLIENTES[[#This Row],[CLIENTE]])*VENDAS[DATA]))</f>
        <v>44645</v>
      </c>
      <c r="G100" s="9">
        <f t="array" ref="G100">MIN(IF(VENDAS[CLIENTE]=CLIENTES[[#This Row],[CLIENTE]],VENDAS[DATA]))</f>
        <v>44049</v>
      </c>
      <c r="H100" s="10" t="s">
        <v>434</v>
      </c>
      <c r="I100" s="43" t="s">
        <v>763</v>
      </c>
      <c r="J100" s="34"/>
      <c r="K100" s="55">
        <f>INT(SUMPRODUCT((VENDAS[CLIENTE]=CLIENTES[[#This Row],[CLIENTE]])*(VENDAS[DATA]&gt;=DATE(2023,3,28))*(VENDAS[VALOR]))/60)</f>
        <v>0</v>
      </c>
      <c r="L100" s="8"/>
      <c r="M100" s="22"/>
      <c r="N100" s="22"/>
    </row>
    <row r="101" spans="1:14" x14ac:dyDescent="0.2">
      <c r="A101" s="8" t="s">
        <v>406</v>
      </c>
      <c r="B101" s="8" t="s">
        <v>10</v>
      </c>
      <c r="C101" s="8"/>
      <c r="D101" s="8" t="s">
        <v>230</v>
      </c>
      <c r="E101" s="8" t="str">
        <f>PROPER(LEFT(CLIENTES[[#This Row],[CLIENTE]],IF(ISERR(SEARCH(" ",CLIENTES[[#This Row],[CLIENTE]])-1),LEN(CLIENTES[[#This Row],[CLIENTE]]),SEARCH(" ",CLIENTES[[#This Row],[CLIENTE]])-1)))</f>
        <v>Thiane</v>
      </c>
      <c r="F101" s="9">
        <f t="array" ref="F101">SUMPRODUCT(MAX((VENDAS[CLIENTE]=CLIENTES[[#This Row],[CLIENTE]])*VENDAS[DATA]))</f>
        <v>44634</v>
      </c>
      <c r="G101" s="9">
        <f t="array" ref="G101">MIN(IF(VENDAS[CLIENTE]=CLIENTES[[#This Row],[CLIENTE]],VENDAS[DATA]))</f>
        <v>44579</v>
      </c>
      <c r="H101" s="10" t="s">
        <v>433</v>
      </c>
      <c r="I101" s="43"/>
      <c r="J101" s="34"/>
      <c r="K101" s="55">
        <f>INT(SUMPRODUCT((VENDAS[CLIENTE]=CLIENTES[[#This Row],[CLIENTE]])*(VENDAS[DATA]&gt;=DATE(2023,3,28))*(VENDAS[VALOR]))/60)</f>
        <v>0</v>
      </c>
      <c r="L101" s="8"/>
      <c r="M101" s="22"/>
      <c r="N101" s="22"/>
    </row>
    <row r="102" spans="1:14" x14ac:dyDescent="0.2">
      <c r="A102" s="8" t="s">
        <v>266</v>
      </c>
      <c r="B102" s="8" t="s">
        <v>35</v>
      </c>
      <c r="C102" s="8"/>
      <c r="D102" s="8" t="s">
        <v>267</v>
      </c>
      <c r="E102" s="8" t="str">
        <f>PROPER(LEFT(CLIENTES[[#This Row],[CLIENTE]],IF(ISERR(SEARCH(" ",CLIENTES[[#This Row],[CLIENTE]])-1),LEN(CLIENTES[[#This Row],[CLIENTE]]),SEARCH(" ",CLIENTES[[#This Row],[CLIENTE]])-1)))</f>
        <v>Júnior</v>
      </c>
      <c r="F102" s="9">
        <f t="array" ref="F102">SUMPRODUCT(MAX((VENDAS[CLIENTE]=CLIENTES[[#This Row],[CLIENTE]])*VENDAS[DATA]))</f>
        <v>44616</v>
      </c>
      <c r="G102" s="9">
        <f t="array" ref="G102">MIN(IF(VENDAS[CLIENTE]=CLIENTES[[#This Row],[CLIENTE]],VENDAS[DATA]))</f>
        <v>44469</v>
      </c>
      <c r="H102" s="10" t="s">
        <v>434</v>
      </c>
      <c r="I102" s="43"/>
      <c r="J102" s="34"/>
      <c r="K102" s="55">
        <f>INT(SUMPRODUCT((VENDAS[CLIENTE]=CLIENTES[[#This Row],[CLIENTE]])*(VENDAS[DATA]&gt;=DATE(2023,3,28))*(VENDAS[VALOR]))/60)</f>
        <v>0</v>
      </c>
      <c r="L102" s="8"/>
      <c r="M102" s="22"/>
      <c r="N102" s="22"/>
    </row>
    <row r="103" spans="1:14" x14ac:dyDescent="0.2">
      <c r="A103" s="8" t="s">
        <v>431</v>
      </c>
      <c r="B103" s="8" t="s">
        <v>21</v>
      </c>
      <c r="C103" s="8"/>
      <c r="D103" s="8" t="s">
        <v>432</v>
      </c>
      <c r="E103" s="8" t="str">
        <f>PROPER(LEFT(CLIENTES[[#This Row],[CLIENTE]],IF(ISERR(SEARCH(" ",CLIENTES[[#This Row],[CLIENTE]])-1),LEN(CLIENTES[[#This Row],[CLIENTE]]),SEARCH(" ",CLIENTES[[#This Row],[CLIENTE]])-1)))</f>
        <v>Julia</v>
      </c>
      <c r="F103" s="9">
        <f t="array" ref="F103">SUMPRODUCT(MAX((VENDAS[CLIENTE]=CLIENTES[[#This Row],[CLIENTE]])*VENDAS[DATA]))</f>
        <v>44615</v>
      </c>
      <c r="G103" s="9">
        <f t="array" ref="G103">MIN(IF(VENDAS[CLIENTE]=CLIENTES[[#This Row],[CLIENTE]],VENDAS[DATA]))</f>
        <v>44615</v>
      </c>
      <c r="H103" s="10" t="s">
        <v>433</v>
      </c>
      <c r="I103" s="43"/>
      <c r="J103" s="34"/>
      <c r="K103" s="55">
        <f>INT(SUMPRODUCT((VENDAS[CLIENTE]=CLIENTES[[#This Row],[CLIENTE]])*(VENDAS[DATA]&gt;=DATE(2023,3,28))*(VENDAS[VALOR]))/60)</f>
        <v>0</v>
      </c>
      <c r="L103" s="8"/>
      <c r="M103" s="22"/>
      <c r="N103" s="22"/>
    </row>
    <row r="104" spans="1:14" ht="242.25" x14ac:dyDescent="0.2">
      <c r="A104" s="8" t="s">
        <v>429</v>
      </c>
      <c r="B104" s="8" t="s">
        <v>35</v>
      </c>
      <c r="C104" s="8" t="s">
        <v>430</v>
      </c>
      <c r="D104" s="8"/>
      <c r="E104" s="8" t="str">
        <f>PROPER(LEFT(CLIENTES[[#This Row],[CLIENTE]],IF(ISERR(SEARCH(" ",CLIENTES[[#This Row],[CLIENTE]])-1),LEN(CLIENTES[[#This Row],[CLIENTE]]),SEARCH(" ",CLIENTES[[#This Row],[CLIENTE]])-1)))</f>
        <v>Ayna</v>
      </c>
      <c r="F104" s="9">
        <f t="array" ref="F104">SUMPRODUCT(MAX((VENDAS[CLIENTE]=CLIENTES[[#This Row],[CLIENTE]])*VENDAS[DATA]))</f>
        <v>44603</v>
      </c>
      <c r="G104" s="9">
        <f t="array" ref="G104">MIN(IF(VENDAS[CLIENTE]=CLIENTES[[#This Row],[CLIENTE]],VENDAS[DATA]))</f>
        <v>44603</v>
      </c>
      <c r="H104" s="10" t="s">
        <v>433</v>
      </c>
      <c r="I104" s="43" t="s">
        <v>764</v>
      </c>
      <c r="J104" s="34"/>
      <c r="K104" s="55">
        <f>INT(SUMPRODUCT((VENDAS[CLIENTE]=CLIENTES[[#This Row],[CLIENTE]])*(VENDAS[DATA]&gt;=DATE(2023,3,28))*(VENDAS[VALOR]))/60)</f>
        <v>0</v>
      </c>
      <c r="L104" s="8"/>
      <c r="M104" s="22"/>
      <c r="N104" s="22"/>
    </row>
    <row r="105" spans="1:14" x14ac:dyDescent="0.2">
      <c r="A105" s="8" t="s">
        <v>132</v>
      </c>
      <c r="B105" s="8" t="s">
        <v>12</v>
      </c>
      <c r="C105" s="8"/>
      <c r="D105" s="8" t="s">
        <v>133</v>
      </c>
      <c r="E105" s="8" t="str">
        <f>PROPER(LEFT(CLIENTES[[#This Row],[CLIENTE]],IF(ISERR(SEARCH(" ",CLIENTES[[#This Row],[CLIENTE]])-1),LEN(CLIENTES[[#This Row],[CLIENTE]]),SEARCH(" ",CLIENTES[[#This Row],[CLIENTE]])-1)))</f>
        <v>Brena</v>
      </c>
      <c r="F105" s="9">
        <f t="array" ref="F105">SUMPRODUCT(MAX((VENDAS[CLIENTE]=CLIENTES[[#This Row],[CLIENTE]])*VENDAS[DATA]))</f>
        <v>44601</v>
      </c>
      <c r="G105" s="9">
        <f t="array" ref="G105">MIN(IF(VENDAS[CLIENTE]=CLIENTES[[#This Row],[CLIENTE]],VENDAS[DATA]))</f>
        <v>44246</v>
      </c>
      <c r="H105" s="10" t="s">
        <v>433</v>
      </c>
      <c r="I105" s="43"/>
      <c r="J105" s="34"/>
      <c r="K105" s="55">
        <f>INT(SUMPRODUCT((VENDAS[CLIENTE]=CLIENTES[[#This Row],[CLIENTE]])*(VENDAS[DATA]&gt;=DATE(2023,3,28))*(VENDAS[VALOR]))/60)</f>
        <v>0</v>
      </c>
      <c r="L105" s="8"/>
      <c r="M105" s="22"/>
      <c r="N105" s="22"/>
    </row>
    <row r="106" spans="1:14" ht="242.25" x14ac:dyDescent="0.2">
      <c r="A106" s="8" t="s">
        <v>228</v>
      </c>
      <c r="B106" s="8" t="s">
        <v>35</v>
      </c>
      <c r="C106" s="8" t="s">
        <v>229</v>
      </c>
      <c r="D106" s="8" t="s">
        <v>230</v>
      </c>
      <c r="E106" s="8" t="str">
        <f>PROPER(LEFT(CLIENTES[[#This Row],[CLIENTE]],IF(ISERR(SEARCH(" ",CLIENTES[[#This Row],[CLIENTE]])-1),LEN(CLIENTES[[#This Row],[CLIENTE]]),SEARCH(" ",CLIENTES[[#This Row],[CLIENTE]])-1)))</f>
        <v>Gisa</v>
      </c>
      <c r="F106" s="9">
        <f t="array" ref="F106">SUMPRODUCT(MAX((VENDAS[CLIENTE]=CLIENTES[[#This Row],[CLIENTE]])*VENDAS[DATA]))</f>
        <v>44601</v>
      </c>
      <c r="G106" s="9">
        <f t="array" ref="G106">MIN(IF(VENDAS[CLIENTE]=CLIENTES[[#This Row],[CLIENTE]],VENDAS[DATA]))</f>
        <v>44407</v>
      </c>
      <c r="H106" s="10" t="s">
        <v>433</v>
      </c>
      <c r="I106" s="43" t="s">
        <v>765</v>
      </c>
      <c r="J106" s="34"/>
      <c r="K106" s="55">
        <f>INT(SUMPRODUCT((VENDAS[CLIENTE]=CLIENTES[[#This Row],[CLIENTE]])*(VENDAS[DATA]&gt;=DATE(2023,3,28))*(VENDAS[VALOR]))/60)</f>
        <v>0</v>
      </c>
      <c r="L106" s="8"/>
      <c r="M106" s="22"/>
      <c r="N106" s="22"/>
    </row>
    <row r="107" spans="1:14" x14ac:dyDescent="0.2">
      <c r="A107" s="8" t="s">
        <v>377</v>
      </c>
      <c r="B107" s="8" t="s">
        <v>10</v>
      </c>
      <c r="C107" s="8"/>
      <c r="D107" s="8" t="s">
        <v>111</v>
      </c>
      <c r="E107" s="8" t="str">
        <f>PROPER(LEFT(CLIENTES[[#This Row],[CLIENTE]],IF(ISERR(SEARCH(" ",CLIENTES[[#This Row],[CLIENTE]])-1),LEN(CLIENTES[[#This Row],[CLIENTE]]),SEARCH(" ",CLIENTES[[#This Row],[CLIENTE]])-1)))</f>
        <v>Sandra</v>
      </c>
      <c r="F107" s="9">
        <f t="array" ref="F107">SUMPRODUCT(MAX((VENDAS[CLIENTE]=CLIENTES[[#This Row],[CLIENTE]])*VENDAS[DATA]))</f>
        <v>44583</v>
      </c>
      <c r="G107" s="9">
        <f t="array" ref="G107">MIN(IF(VENDAS[CLIENTE]=CLIENTES[[#This Row],[CLIENTE]],VENDAS[DATA]))</f>
        <v>44583</v>
      </c>
      <c r="H107" s="10" t="s">
        <v>433</v>
      </c>
      <c r="I107" s="43"/>
      <c r="J107" s="34"/>
      <c r="K107" s="55">
        <f>INT(SUMPRODUCT((VENDAS[CLIENTE]=CLIENTES[[#This Row],[CLIENTE]])*(VENDAS[DATA]&gt;=DATE(2023,3,28))*(VENDAS[VALOR]))/60)</f>
        <v>0</v>
      </c>
      <c r="L107" s="8"/>
      <c r="M107" s="22"/>
      <c r="N107" s="22"/>
    </row>
    <row r="108" spans="1:14" x14ac:dyDescent="0.2">
      <c r="A108" s="8" t="s">
        <v>346</v>
      </c>
      <c r="B108" s="8" t="s">
        <v>27</v>
      </c>
      <c r="C108" s="8"/>
      <c r="D108" s="8" t="s">
        <v>166</v>
      </c>
      <c r="E108" s="8" t="str">
        <f>PROPER(LEFT(CLIENTES[[#This Row],[CLIENTE]],IF(ISERR(SEARCH(" ",CLIENTES[[#This Row],[CLIENTE]])-1),LEN(CLIENTES[[#This Row],[CLIENTE]]),SEARCH(" ",CLIENTES[[#This Row],[CLIENTE]])-1)))</f>
        <v>Patricia</v>
      </c>
      <c r="F108" s="9">
        <f t="array" ref="F108">SUMPRODUCT(MAX((VENDAS[CLIENTE]=CLIENTES[[#This Row],[CLIENTE]])*VENDAS[DATA]))</f>
        <v>44572</v>
      </c>
      <c r="G108" s="9">
        <f t="array" ref="G108">MIN(IF(VENDAS[CLIENTE]=CLIENTES[[#This Row],[CLIENTE]],VENDAS[DATA]))</f>
        <v>44572</v>
      </c>
      <c r="H108" s="10" t="s">
        <v>433</v>
      </c>
      <c r="I108" s="43"/>
      <c r="J108" s="34"/>
      <c r="K108" s="55">
        <f>INT(SUMPRODUCT((VENDAS[CLIENTE]=CLIENTES[[#This Row],[CLIENTE]])*(VENDAS[DATA]&gt;=DATE(2023,3,28))*(VENDAS[VALOR]))/60)</f>
        <v>0</v>
      </c>
      <c r="L108" s="8"/>
      <c r="M108" s="22"/>
      <c r="N108" s="22"/>
    </row>
    <row r="109" spans="1:14" x14ac:dyDescent="0.2">
      <c r="A109" s="8" t="s">
        <v>210</v>
      </c>
      <c r="B109" s="8" t="s">
        <v>22</v>
      </c>
      <c r="C109" s="8"/>
      <c r="D109" s="8" t="s">
        <v>122</v>
      </c>
      <c r="E109" s="8" t="str">
        <f>PROPER(LEFT(CLIENTES[[#This Row],[CLIENTE]],IF(ISERR(SEARCH(" ",CLIENTES[[#This Row],[CLIENTE]])-1),LEN(CLIENTES[[#This Row],[CLIENTE]]),SEARCH(" ",CLIENTES[[#This Row],[CLIENTE]])-1)))</f>
        <v>Flavia</v>
      </c>
      <c r="F109" s="9">
        <f t="array" ref="F109">SUMPRODUCT(MAX((VENDAS[CLIENTE]=CLIENTES[[#This Row],[CLIENTE]])*VENDAS[DATA]))</f>
        <v>44552</v>
      </c>
      <c r="G109" s="9">
        <f t="array" ref="G109">MIN(IF(VENDAS[CLIENTE]=CLIENTES[[#This Row],[CLIENTE]],VENDAS[DATA]))</f>
        <v>44552</v>
      </c>
      <c r="H109" s="10" t="s">
        <v>433</v>
      </c>
      <c r="I109" s="43"/>
      <c r="J109" s="34"/>
      <c r="K109" s="55">
        <f>INT(SUMPRODUCT((VENDAS[CLIENTE]=CLIENTES[[#This Row],[CLIENTE]])*(VENDAS[DATA]&gt;=DATE(2023,3,28))*(VENDAS[VALOR]))/60)</f>
        <v>0</v>
      </c>
      <c r="L109" s="11"/>
      <c r="M109" s="22"/>
      <c r="N109" s="22"/>
    </row>
    <row r="110" spans="1:14" x14ac:dyDescent="0.2">
      <c r="A110" s="8" t="s">
        <v>280</v>
      </c>
      <c r="B110" s="8" t="s">
        <v>24</v>
      </c>
      <c r="C110" s="8"/>
      <c r="D110" s="8" t="s">
        <v>104</v>
      </c>
      <c r="E110" s="8" t="str">
        <f>PROPER(LEFT(CLIENTES[[#This Row],[CLIENTE]],IF(ISERR(SEARCH(" ",CLIENTES[[#This Row],[CLIENTE]])-1),LEN(CLIENTES[[#This Row],[CLIENTE]]),SEARCH(" ",CLIENTES[[#This Row],[CLIENTE]])-1)))</f>
        <v>Kleber</v>
      </c>
      <c r="F110" s="9">
        <f t="array" ref="F110">SUMPRODUCT(MAX((VENDAS[CLIENTE]=CLIENTES[[#This Row],[CLIENTE]])*VENDAS[DATA]))</f>
        <v>44552</v>
      </c>
      <c r="G110" s="9">
        <f t="array" ref="G110">MIN(IF(VENDAS[CLIENTE]=CLIENTES[[#This Row],[CLIENTE]],VENDAS[DATA]))</f>
        <v>44057</v>
      </c>
      <c r="H110" s="10" t="s">
        <v>434</v>
      </c>
      <c r="I110" s="43"/>
      <c r="J110" s="34"/>
      <c r="K110" s="55">
        <f>INT(SUMPRODUCT((VENDAS[CLIENTE]=CLIENTES[[#This Row],[CLIENTE]])*(VENDAS[DATA]&gt;=DATE(2023,3,28))*(VENDAS[VALOR]))/60)</f>
        <v>0</v>
      </c>
      <c r="L110" s="8"/>
      <c r="M110" s="22"/>
      <c r="N110" s="22"/>
    </row>
    <row r="111" spans="1:14" x14ac:dyDescent="0.2">
      <c r="A111" s="8" t="s">
        <v>347</v>
      </c>
      <c r="B111" s="8" t="s">
        <v>32</v>
      </c>
      <c r="C111" s="8"/>
      <c r="D111" s="8" t="s">
        <v>158</v>
      </c>
      <c r="E111" s="8" t="str">
        <f>PROPER(LEFT(CLIENTES[[#This Row],[CLIENTE]],IF(ISERR(SEARCH(" ",CLIENTES[[#This Row],[CLIENTE]])-1),LEN(CLIENTES[[#This Row],[CLIENTE]]),SEARCH(" ",CLIENTES[[#This Row],[CLIENTE]])-1)))</f>
        <v>Paulo</v>
      </c>
      <c r="F111" s="9">
        <f t="array" ref="F111">SUMPRODUCT(MAX((VENDAS[CLIENTE]=CLIENTES[[#This Row],[CLIENTE]])*VENDAS[DATA]))</f>
        <v>44552</v>
      </c>
      <c r="G111" s="9">
        <f t="array" ref="G111">MIN(IF(VENDAS[CLIENTE]=CLIENTES[[#This Row],[CLIENTE]],VENDAS[DATA]))</f>
        <v>44158</v>
      </c>
      <c r="H111" s="10" t="s">
        <v>434</v>
      </c>
      <c r="I111" s="43"/>
      <c r="J111" s="34"/>
      <c r="K111" s="55">
        <f>INT(SUMPRODUCT((VENDAS[CLIENTE]=CLIENTES[[#This Row],[CLIENTE]])*(VENDAS[DATA]&gt;=DATE(2023,3,28))*(VENDAS[VALOR]))/60)</f>
        <v>0</v>
      </c>
      <c r="L111" s="8"/>
      <c r="M111" s="22"/>
      <c r="N111" s="22"/>
    </row>
    <row r="112" spans="1:14" x14ac:dyDescent="0.2">
      <c r="A112" s="8" t="s">
        <v>164</v>
      </c>
      <c r="B112" s="8"/>
      <c r="C112" s="8"/>
      <c r="D112" s="8"/>
      <c r="E112" s="8" t="str">
        <f>PROPER(LEFT(CLIENTES[[#This Row],[CLIENTE]],IF(ISERR(SEARCH(" ",CLIENTES[[#This Row],[CLIENTE]])-1),LEN(CLIENTES[[#This Row],[CLIENTE]]),SEARCH(" ",CLIENTES[[#This Row],[CLIENTE]])-1)))</f>
        <v>Cliente</v>
      </c>
      <c r="F112" s="9">
        <f t="array" ref="F112">SUMPRODUCT(MAX((VENDAS[CLIENTE]=CLIENTES[[#This Row],[CLIENTE]])*VENDAS[DATA]))</f>
        <v>44549</v>
      </c>
      <c r="G112" s="9">
        <f t="array" ref="G112">MIN(IF(VENDAS[CLIENTE]=CLIENTES[[#This Row],[CLIENTE]],VENDAS[DATA]))</f>
        <v>44471</v>
      </c>
      <c r="H112" s="10"/>
      <c r="I112" s="43"/>
      <c r="J112" s="34"/>
      <c r="K112" s="55">
        <f>INT(SUMPRODUCT((VENDAS[CLIENTE]=CLIENTES[[#This Row],[CLIENTE]])*(VENDAS[DATA]&gt;=DATE(2023,3,28))*(VENDAS[VALOR]))/60)</f>
        <v>0</v>
      </c>
      <c r="L112" s="8"/>
      <c r="M112" s="22"/>
      <c r="N112" s="22"/>
    </row>
    <row r="113" spans="1:14" ht="242.25" x14ac:dyDescent="0.2">
      <c r="A113" s="8" t="s">
        <v>116</v>
      </c>
      <c r="B113" s="8" t="s">
        <v>117</v>
      </c>
      <c r="C113" s="8" t="s">
        <v>118</v>
      </c>
      <c r="D113" s="8" t="s">
        <v>119</v>
      </c>
      <c r="E113" s="8" t="str">
        <f>PROPER(LEFT(CLIENTES[[#This Row],[CLIENTE]],IF(ISERR(SEARCH(" ",CLIENTES[[#This Row],[CLIENTE]])-1),LEN(CLIENTES[[#This Row],[CLIENTE]]),SEARCH(" ",CLIENTES[[#This Row],[CLIENTE]])-1)))</f>
        <v>André</v>
      </c>
      <c r="F113" s="9">
        <f t="array" ref="F113">SUMPRODUCT(MAX((VENDAS[CLIENTE]=CLIENTES[[#This Row],[CLIENTE]])*VENDAS[DATA]))</f>
        <v>44541</v>
      </c>
      <c r="G113" s="9">
        <f t="array" ref="G113">MIN(IF(VENDAS[CLIENTE]=CLIENTES[[#This Row],[CLIENTE]],VENDAS[DATA]))</f>
        <v>44497</v>
      </c>
      <c r="H113" s="10" t="s">
        <v>434</v>
      </c>
      <c r="I113" s="43" t="s">
        <v>766</v>
      </c>
      <c r="J113" s="34"/>
      <c r="K113" s="55">
        <f>INT(SUMPRODUCT((VENDAS[CLIENTE]=CLIENTES[[#This Row],[CLIENTE]])*(VENDAS[DATA]&gt;=DATE(2023,3,28))*(VENDAS[VALOR]))/60)</f>
        <v>0</v>
      </c>
      <c r="L113" s="8"/>
      <c r="M113" s="22"/>
      <c r="N113" s="22"/>
    </row>
    <row r="114" spans="1:14" x14ac:dyDescent="0.2">
      <c r="A114" s="8" t="s">
        <v>262</v>
      </c>
      <c r="B114" s="8" t="s">
        <v>35</v>
      </c>
      <c r="C114" s="8"/>
      <c r="D114" s="8" t="s">
        <v>230</v>
      </c>
      <c r="E114" s="8" t="str">
        <f>PROPER(LEFT(CLIENTES[[#This Row],[CLIENTE]],IF(ISERR(SEARCH(" ",CLIENTES[[#This Row],[CLIENTE]])-1),LEN(CLIENTES[[#This Row],[CLIENTE]]),SEARCH(" ",CLIENTES[[#This Row],[CLIENTE]])-1)))</f>
        <v>Josy</v>
      </c>
      <c r="F114" s="9">
        <f t="array" ref="F114">SUMPRODUCT(MAX((VENDAS[CLIENTE]=CLIENTES[[#This Row],[CLIENTE]])*VENDAS[DATA]))</f>
        <v>44540</v>
      </c>
      <c r="G114" s="9">
        <f t="array" ref="G114">MIN(IF(VENDAS[CLIENTE]=CLIENTES[[#This Row],[CLIENTE]],VENDAS[DATA]))</f>
        <v>44407</v>
      </c>
      <c r="H114" s="10" t="s">
        <v>433</v>
      </c>
      <c r="I114" s="43"/>
      <c r="J114" s="34"/>
      <c r="K114" s="55">
        <f>INT(SUMPRODUCT((VENDAS[CLIENTE]=CLIENTES[[#This Row],[CLIENTE]])*(VENDAS[DATA]&gt;=DATE(2023,3,28))*(VENDAS[VALOR]))/60)</f>
        <v>0</v>
      </c>
      <c r="L114" s="8"/>
      <c r="M114" s="22"/>
      <c r="N114" s="22"/>
    </row>
    <row r="115" spans="1:14" ht="242.25" x14ac:dyDescent="0.2">
      <c r="A115" s="8" t="s">
        <v>422</v>
      </c>
      <c r="B115" s="8" t="s">
        <v>18</v>
      </c>
      <c r="C115" s="8" t="s">
        <v>423</v>
      </c>
      <c r="D115" s="8" t="s">
        <v>122</v>
      </c>
      <c r="E115" s="8" t="str">
        <f>PROPER(LEFT(CLIENTES[[#This Row],[CLIENTE]],IF(ISERR(SEARCH(" ",CLIENTES[[#This Row],[CLIENTE]])-1),LEN(CLIENTES[[#This Row],[CLIENTE]]),SEARCH(" ",CLIENTES[[#This Row],[CLIENTE]])-1)))</f>
        <v>Vinicius</v>
      </c>
      <c r="F115" s="9">
        <f t="array" ref="F115">SUMPRODUCT(MAX((VENDAS[CLIENTE]=CLIENTES[[#This Row],[CLIENTE]])*VENDAS[DATA]))</f>
        <v>44523</v>
      </c>
      <c r="G115" s="9">
        <f t="array" ref="G115">MIN(IF(VENDAS[CLIENTE]=CLIENTES[[#This Row],[CLIENTE]],VENDAS[DATA]))</f>
        <v>44049</v>
      </c>
      <c r="H115" s="10" t="s">
        <v>434</v>
      </c>
      <c r="I115" s="43" t="s">
        <v>767</v>
      </c>
      <c r="J115" s="34"/>
      <c r="K115" s="55">
        <f>INT(SUMPRODUCT((VENDAS[CLIENTE]=CLIENTES[[#This Row],[CLIENTE]])*(VENDAS[DATA]&gt;=DATE(2023,3,28))*(VENDAS[VALOR]))/60)</f>
        <v>0</v>
      </c>
      <c r="L115" s="8"/>
      <c r="M115" s="22"/>
      <c r="N115" s="22"/>
    </row>
    <row r="116" spans="1:14" x14ac:dyDescent="0.2">
      <c r="A116" s="8" t="s">
        <v>84</v>
      </c>
      <c r="B116" s="8" t="s">
        <v>9</v>
      </c>
      <c r="C116" s="8"/>
      <c r="D116" s="8" t="s">
        <v>85</v>
      </c>
      <c r="E116" s="8" t="str">
        <f>PROPER(LEFT(CLIENTES[[#This Row],[CLIENTE]],IF(ISERR(SEARCH(" ",CLIENTES[[#This Row],[CLIENTE]])-1),LEN(CLIENTES[[#This Row],[CLIENTE]]),SEARCH(" ",CLIENTES[[#This Row],[CLIENTE]])-1)))</f>
        <v>Alan</v>
      </c>
      <c r="F116" s="9">
        <f t="array" ref="F116">SUMPRODUCT(MAX((VENDAS[CLIENTE]=CLIENTES[[#This Row],[CLIENTE]])*VENDAS[DATA]))</f>
        <v>44520</v>
      </c>
      <c r="G116" s="9">
        <f t="array" ref="G116">MIN(IF(VENDAS[CLIENTE]=CLIENTES[[#This Row],[CLIENTE]],VENDAS[DATA]))</f>
        <v>44056</v>
      </c>
      <c r="H116" s="10" t="s">
        <v>434</v>
      </c>
      <c r="I116" s="43"/>
      <c r="J116" s="34"/>
      <c r="K116" s="55">
        <f>INT(SUMPRODUCT((VENDAS[CLIENTE]=CLIENTES[[#This Row],[CLIENTE]])*(VENDAS[DATA]&gt;=DATE(2023,3,28))*(VENDAS[VALOR]))/60)</f>
        <v>0</v>
      </c>
      <c r="L116" s="8"/>
      <c r="M116" s="22"/>
      <c r="N116" s="22"/>
    </row>
    <row r="117" spans="1:14" ht="242.25" x14ac:dyDescent="0.2">
      <c r="A117" s="8" t="s">
        <v>123</v>
      </c>
      <c r="B117" s="8" t="s">
        <v>16</v>
      </c>
      <c r="C117" s="8" t="s">
        <v>124</v>
      </c>
      <c r="D117" s="8" t="s">
        <v>122</v>
      </c>
      <c r="E117" s="8" t="str">
        <f>PROPER(LEFT(CLIENTES[[#This Row],[CLIENTE]],IF(ISERR(SEARCH(" ",CLIENTES[[#This Row],[CLIENTE]])-1),LEN(CLIENTES[[#This Row],[CLIENTE]]),SEARCH(" ",CLIENTES[[#This Row],[CLIENTE]])-1)))</f>
        <v>Aninha</v>
      </c>
      <c r="F117" s="9">
        <f t="array" ref="F117">SUMPRODUCT(MAX((VENDAS[CLIENTE]=CLIENTES[[#This Row],[CLIENTE]])*VENDAS[DATA]))</f>
        <v>44520</v>
      </c>
      <c r="G117" s="9">
        <f t="array" ref="G117">MIN(IF(VENDAS[CLIENTE]=CLIENTES[[#This Row],[CLIENTE]],VENDAS[DATA]))</f>
        <v>44520</v>
      </c>
      <c r="H117" s="10" t="s">
        <v>433</v>
      </c>
      <c r="I117" s="43" t="s">
        <v>768</v>
      </c>
      <c r="J117" s="34"/>
      <c r="K117" s="55">
        <f>INT(SUMPRODUCT((VENDAS[CLIENTE]=CLIENTES[[#This Row],[CLIENTE]])*(VENDAS[DATA]&gt;=DATE(2023,3,28))*(VENDAS[VALOR]))/60)</f>
        <v>0</v>
      </c>
      <c r="L117" s="8"/>
      <c r="M117" s="22"/>
      <c r="N117" s="22"/>
    </row>
    <row r="118" spans="1:14" x14ac:dyDescent="0.2">
      <c r="A118" s="8" t="s">
        <v>322</v>
      </c>
      <c r="B118" s="8" t="s">
        <v>21</v>
      </c>
      <c r="C118" s="8"/>
      <c r="D118" s="8" t="s">
        <v>323</v>
      </c>
      <c r="E118" s="8" t="str">
        <f>PROPER(LEFT(CLIENTES[[#This Row],[CLIENTE]],IF(ISERR(SEARCH(" ",CLIENTES[[#This Row],[CLIENTE]])-1),LEN(CLIENTES[[#This Row],[CLIENTE]]),SEARCH(" ",CLIENTES[[#This Row],[CLIENTE]])-1)))</f>
        <v>Mario</v>
      </c>
      <c r="F118" s="9">
        <f t="array" ref="F118">SUMPRODUCT(MAX((VENDAS[CLIENTE]=CLIENTES[[#This Row],[CLIENTE]])*VENDAS[DATA]))</f>
        <v>44518</v>
      </c>
      <c r="G118" s="9">
        <f t="array" ref="G118">MIN(IF(VENDAS[CLIENTE]=CLIENTES[[#This Row],[CLIENTE]],VENDAS[DATA]))</f>
        <v>44412</v>
      </c>
      <c r="H118" s="10" t="s">
        <v>434</v>
      </c>
      <c r="I118" s="43"/>
      <c r="J118" s="34"/>
      <c r="K118" s="55">
        <f>INT(SUMPRODUCT((VENDAS[CLIENTE]=CLIENTES[[#This Row],[CLIENTE]])*(VENDAS[DATA]&gt;=DATE(2023,3,28))*(VENDAS[VALOR]))/60)</f>
        <v>0</v>
      </c>
      <c r="L118" s="8"/>
      <c r="M118" s="22"/>
      <c r="N118" s="22"/>
    </row>
    <row r="119" spans="1:14" ht="242.25" x14ac:dyDescent="0.2">
      <c r="A119" s="8" t="s">
        <v>223</v>
      </c>
      <c r="B119" s="8" t="s">
        <v>10</v>
      </c>
      <c r="C119" s="8" t="s">
        <v>224</v>
      </c>
      <c r="D119" s="8" t="s">
        <v>225</v>
      </c>
      <c r="E119" s="8" t="str">
        <f>PROPER(LEFT(CLIENTES[[#This Row],[CLIENTE]],IF(ISERR(SEARCH(" ",CLIENTES[[#This Row],[CLIENTE]])-1),LEN(CLIENTES[[#This Row],[CLIENTE]]),SEARCH(" ",CLIENTES[[#This Row],[CLIENTE]])-1)))</f>
        <v>Gi</v>
      </c>
      <c r="F119" s="9">
        <f t="array" ref="F119">SUMPRODUCT(MAX((VENDAS[CLIENTE]=CLIENTES[[#This Row],[CLIENTE]])*VENDAS[DATA]))</f>
        <v>44498</v>
      </c>
      <c r="G119" s="9">
        <f t="array" ref="G119">MIN(IF(VENDAS[CLIENTE]=CLIENTES[[#This Row],[CLIENTE]],VENDAS[DATA]))</f>
        <v>44086</v>
      </c>
      <c r="H119" s="10" t="s">
        <v>433</v>
      </c>
      <c r="I119" s="43" t="s">
        <v>769</v>
      </c>
      <c r="J119" s="34"/>
      <c r="K119" s="55">
        <f>INT(SUMPRODUCT((VENDAS[CLIENTE]=CLIENTES[[#This Row],[CLIENTE]])*(VENDAS[DATA]&gt;=DATE(2023,3,28))*(VENDAS[VALOR]))/60)</f>
        <v>0</v>
      </c>
      <c r="L119" s="8"/>
      <c r="M119" s="22"/>
      <c r="N119" s="22"/>
    </row>
    <row r="120" spans="1:14" x14ac:dyDescent="0.2">
      <c r="A120" s="8" t="s">
        <v>353</v>
      </c>
      <c r="B120" s="8" t="s">
        <v>32</v>
      </c>
      <c r="C120" s="8"/>
      <c r="D120" s="8"/>
      <c r="E120" s="8" t="str">
        <f>PROPER(LEFT(CLIENTES[[#This Row],[CLIENTE]],IF(ISERR(SEARCH(" ",CLIENTES[[#This Row],[CLIENTE]])-1),LEN(CLIENTES[[#This Row],[CLIENTE]]),SEARCH(" ",CLIENTES[[#This Row],[CLIENTE]])-1)))</f>
        <v>Reinaldo</v>
      </c>
      <c r="F120" s="9">
        <f t="array" ref="F120">SUMPRODUCT(MAX((VENDAS[CLIENTE]=CLIENTES[[#This Row],[CLIENTE]])*VENDAS[DATA]))</f>
        <v>44497</v>
      </c>
      <c r="G120" s="9">
        <f t="array" ref="G120">MIN(IF(VENDAS[CLIENTE]=CLIENTES[[#This Row],[CLIENTE]],VENDAS[DATA]))</f>
        <v>44282</v>
      </c>
      <c r="H120" s="10" t="s">
        <v>434</v>
      </c>
      <c r="I120" s="43"/>
      <c r="J120" s="34"/>
      <c r="K120" s="55">
        <f>INT(SUMPRODUCT((VENDAS[CLIENTE]=CLIENTES[[#This Row],[CLIENTE]])*(VENDAS[DATA]&gt;=DATE(2023,3,28))*(VENDAS[VALOR]))/60)</f>
        <v>0</v>
      </c>
      <c r="L120" s="8"/>
      <c r="M120" s="22"/>
      <c r="N120" s="22"/>
    </row>
    <row r="121" spans="1:14" ht="242.25" x14ac:dyDescent="0.2">
      <c r="A121" s="8" t="s">
        <v>86</v>
      </c>
      <c r="B121" s="8" t="s">
        <v>14</v>
      </c>
      <c r="C121" s="8" t="s">
        <v>87</v>
      </c>
      <c r="D121" s="8" t="s">
        <v>88</v>
      </c>
      <c r="E121" s="8" t="str">
        <f>PROPER(LEFT(CLIENTES[[#This Row],[CLIENTE]],IF(ISERR(SEARCH(" ",CLIENTES[[#This Row],[CLIENTE]])-1),LEN(CLIENTES[[#This Row],[CLIENTE]]),SEARCH(" ",CLIENTES[[#This Row],[CLIENTE]])-1)))</f>
        <v>Alberto</v>
      </c>
      <c r="F121" s="9">
        <f t="array" ref="F121">SUMPRODUCT(MAX((VENDAS[CLIENTE]=CLIENTES[[#This Row],[CLIENTE]])*VENDAS[DATA]))</f>
        <v>44491</v>
      </c>
      <c r="G121" s="9">
        <f t="array" ref="G121">MIN(IF(VENDAS[CLIENTE]=CLIENTES[[#This Row],[CLIENTE]],VENDAS[DATA]))</f>
        <v>44058</v>
      </c>
      <c r="H121" s="10" t="s">
        <v>434</v>
      </c>
      <c r="I121" s="43" t="s">
        <v>770</v>
      </c>
      <c r="J121" s="34"/>
      <c r="K121" s="55">
        <f>INT(SUMPRODUCT((VENDAS[CLIENTE]=CLIENTES[[#This Row],[CLIENTE]])*(VENDAS[DATA]&gt;=DATE(2023,3,28))*(VENDAS[VALOR]))/60)</f>
        <v>0</v>
      </c>
      <c r="L121" s="8"/>
      <c r="M121" s="22"/>
      <c r="N121" s="22"/>
    </row>
    <row r="122" spans="1:14" x14ac:dyDescent="0.2">
      <c r="A122" s="8" t="s">
        <v>184</v>
      </c>
      <c r="B122" s="8" t="s">
        <v>9</v>
      </c>
      <c r="C122" s="8"/>
      <c r="D122" s="8" t="s">
        <v>185</v>
      </c>
      <c r="E122" s="8" t="str">
        <f>PROPER(LEFT(CLIENTES[[#This Row],[CLIENTE]],IF(ISERR(SEARCH(" ",CLIENTES[[#This Row],[CLIENTE]])-1),LEN(CLIENTES[[#This Row],[CLIENTE]]),SEARCH(" ",CLIENTES[[#This Row],[CLIENTE]])-1)))</f>
        <v>Eduardo</v>
      </c>
      <c r="F122" s="9">
        <f t="array" ref="F122">SUMPRODUCT(MAX((VENDAS[CLIENTE]=CLIENTES[[#This Row],[CLIENTE]])*VENDAS[DATA]))</f>
        <v>44486</v>
      </c>
      <c r="G122" s="9">
        <f t="array" ref="G122">MIN(IF(VENDAS[CLIENTE]=CLIENTES[[#This Row],[CLIENTE]],VENDAS[DATA]))</f>
        <v>44201</v>
      </c>
      <c r="H122" s="10" t="s">
        <v>434</v>
      </c>
      <c r="I122" s="43"/>
      <c r="J122" s="34"/>
      <c r="K122" s="55">
        <f>INT(SUMPRODUCT((VENDAS[CLIENTE]=CLIENTES[[#This Row],[CLIENTE]])*(VENDAS[DATA]&gt;=DATE(2023,3,28))*(VENDAS[VALOR]))/60)</f>
        <v>0</v>
      </c>
      <c r="L122" s="8"/>
      <c r="M122" s="22"/>
      <c r="N122" s="22"/>
    </row>
    <row r="123" spans="1:14" x14ac:dyDescent="0.2">
      <c r="A123" s="8" t="s">
        <v>354</v>
      </c>
      <c r="B123" s="8" t="s">
        <v>117</v>
      </c>
      <c r="C123" s="8"/>
      <c r="D123" s="8" t="s">
        <v>230</v>
      </c>
      <c r="E123" s="8" t="str">
        <f>PROPER(LEFT(CLIENTES[[#This Row],[CLIENTE]],IF(ISERR(SEARCH(" ",CLIENTES[[#This Row],[CLIENTE]])-1),LEN(CLIENTES[[#This Row],[CLIENTE]]),SEARCH(" ",CLIENTES[[#This Row],[CLIENTE]])-1)))</f>
        <v>Renata</v>
      </c>
      <c r="F123" s="9">
        <f t="array" ref="F123">SUMPRODUCT(MAX((VENDAS[CLIENTE]=CLIENTES[[#This Row],[CLIENTE]])*VENDAS[DATA]))</f>
        <v>44470</v>
      </c>
      <c r="G123" s="9">
        <f t="array" ref="G123">MIN(IF(VENDAS[CLIENTE]=CLIENTES[[#This Row],[CLIENTE]],VENDAS[DATA]))</f>
        <v>44470</v>
      </c>
      <c r="H123" s="10" t="s">
        <v>433</v>
      </c>
      <c r="I123" s="43"/>
      <c r="J123" s="34"/>
      <c r="K123" s="55">
        <f>INT(SUMPRODUCT((VENDAS[CLIENTE]=CLIENTES[[#This Row],[CLIENTE]])*(VENDAS[DATA]&gt;=DATE(2023,3,28))*(VENDAS[VALOR]))/60)</f>
        <v>0</v>
      </c>
      <c r="L123" s="8"/>
      <c r="M123" s="22"/>
      <c r="N123" s="22"/>
    </row>
    <row r="124" spans="1:14" ht="242.25" x14ac:dyDescent="0.2">
      <c r="A124" s="8" t="s">
        <v>205</v>
      </c>
      <c r="B124" s="8" t="s">
        <v>16</v>
      </c>
      <c r="C124" s="8" t="s">
        <v>206</v>
      </c>
      <c r="D124" s="8" t="s">
        <v>207</v>
      </c>
      <c r="E124" s="8" t="str">
        <f>PROPER(LEFT(CLIENTES[[#This Row],[CLIENTE]],IF(ISERR(SEARCH(" ",CLIENTES[[#This Row],[CLIENTE]])-1),LEN(CLIENTES[[#This Row],[CLIENTE]]),SEARCH(" ",CLIENTES[[#This Row],[CLIENTE]])-1)))</f>
        <v>Felipe</v>
      </c>
      <c r="F124" s="9">
        <f t="array" ref="F124">SUMPRODUCT(MAX((VENDAS[CLIENTE]=CLIENTES[[#This Row],[CLIENTE]])*VENDAS[DATA]))</f>
        <v>44456</v>
      </c>
      <c r="G124" s="9">
        <f t="array" ref="G124">MIN(IF(VENDAS[CLIENTE]=CLIENTES[[#This Row],[CLIENTE]],VENDAS[DATA]))</f>
        <v>44312</v>
      </c>
      <c r="H124" s="10" t="s">
        <v>434</v>
      </c>
      <c r="I124" s="43" t="s">
        <v>771</v>
      </c>
      <c r="J124" s="34"/>
      <c r="K124" s="55">
        <f>INT(SUMPRODUCT((VENDAS[CLIENTE]=CLIENTES[[#This Row],[CLIENTE]])*(VENDAS[DATA]&gt;=DATE(2023,3,28))*(VENDAS[VALOR]))/60)</f>
        <v>0</v>
      </c>
      <c r="L124" s="8"/>
      <c r="M124" s="22"/>
      <c r="N124" s="22"/>
    </row>
    <row r="125" spans="1:14" ht="242.25" x14ac:dyDescent="0.2">
      <c r="A125" s="8" t="s">
        <v>362</v>
      </c>
      <c r="B125" s="8" t="s">
        <v>22</v>
      </c>
      <c r="C125" s="8" t="s">
        <v>363</v>
      </c>
      <c r="D125" s="8" t="s">
        <v>115</v>
      </c>
      <c r="E125" s="8" t="str">
        <f>PROPER(LEFT(CLIENTES[[#This Row],[CLIENTE]],IF(ISERR(SEARCH(" ",CLIENTES[[#This Row],[CLIENTE]])-1),LEN(CLIENTES[[#This Row],[CLIENTE]]),SEARCH(" ",CLIENTES[[#This Row],[CLIENTE]])-1)))</f>
        <v>Ricardo</v>
      </c>
      <c r="F125" s="9">
        <f t="array" ref="F125">SUMPRODUCT(MAX((VENDAS[CLIENTE]=CLIENTES[[#This Row],[CLIENTE]])*VENDAS[DATA]))</f>
        <v>44456</v>
      </c>
      <c r="G125" s="9">
        <f t="array" ref="G125">MIN(IF(VENDAS[CLIENTE]=CLIENTES[[#This Row],[CLIENTE]],VENDAS[DATA]))</f>
        <v>44322</v>
      </c>
      <c r="H125" s="10" t="s">
        <v>434</v>
      </c>
      <c r="I125" s="43" t="s">
        <v>772</v>
      </c>
      <c r="J125" s="34"/>
      <c r="K125" s="55">
        <f>INT(SUMPRODUCT((VENDAS[CLIENTE]=CLIENTES[[#This Row],[CLIENTE]])*(VENDAS[DATA]&gt;=DATE(2023,3,28))*(VENDAS[VALOR]))/60)</f>
        <v>0</v>
      </c>
      <c r="L125" s="8"/>
      <c r="M125" s="22"/>
      <c r="N125" s="22"/>
    </row>
    <row r="126" spans="1:14" ht="242.25" x14ac:dyDescent="0.2">
      <c r="A126" s="8" t="s">
        <v>217</v>
      </c>
      <c r="B126" s="8" t="s">
        <v>42</v>
      </c>
      <c r="C126" s="8" t="s">
        <v>218</v>
      </c>
      <c r="D126" s="8" t="s">
        <v>219</v>
      </c>
      <c r="E126" s="8" t="str">
        <f>PROPER(LEFT(CLIENTES[[#This Row],[CLIENTE]],IF(ISERR(SEARCH(" ",CLIENTES[[#This Row],[CLIENTE]])-1),LEN(CLIENTES[[#This Row],[CLIENTE]]),SEARCH(" ",CLIENTES[[#This Row],[CLIENTE]])-1)))</f>
        <v>Gabi</v>
      </c>
      <c r="F126" s="9">
        <f t="array" ref="F126">SUMPRODUCT(MAX((VENDAS[CLIENTE]=CLIENTES[[#This Row],[CLIENTE]])*VENDAS[DATA]))</f>
        <v>44455</v>
      </c>
      <c r="G126" s="9">
        <f t="array" ref="G126">MIN(IF(VENDAS[CLIENTE]=CLIENTES[[#This Row],[CLIENTE]],VENDAS[DATA]))</f>
        <v>44336</v>
      </c>
      <c r="H126" s="10" t="s">
        <v>433</v>
      </c>
      <c r="I126" s="43" t="s">
        <v>773</v>
      </c>
      <c r="J126" s="34"/>
      <c r="K126" s="55">
        <f>INT(SUMPRODUCT((VENDAS[CLIENTE]=CLIENTES[[#This Row],[CLIENTE]])*(VENDAS[DATA]&gt;=DATE(2023,3,28))*(VENDAS[VALOR]))/60)</f>
        <v>0</v>
      </c>
      <c r="L126" s="8"/>
      <c r="M126" s="22"/>
      <c r="N126" s="22"/>
    </row>
    <row r="127" spans="1:14" ht="242.25" x14ac:dyDescent="0.2">
      <c r="A127" s="8" t="s">
        <v>91</v>
      </c>
      <c r="B127" s="8" t="s">
        <v>38</v>
      </c>
      <c r="C127" s="8" t="s">
        <v>93</v>
      </c>
      <c r="D127" s="8" t="s">
        <v>94</v>
      </c>
      <c r="E127" s="8" t="str">
        <f>PROPER(LEFT(CLIENTES[[#This Row],[CLIENTE]],IF(ISERR(SEARCH(" ",CLIENTES[[#This Row],[CLIENTE]])-1),LEN(CLIENTES[[#This Row],[CLIENTE]]),SEARCH(" ",CLIENTES[[#This Row],[CLIENTE]])-1)))</f>
        <v>Ana</v>
      </c>
      <c r="F127" s="9">
        <f t="array" ref="F127">SUMPRODUCT(MAX((VENDAS[CLIENTE]=CLIENTES[[#This Row],[CLIENTE]])*VENDAS[DATA]))</f>
        <v>44453</v>
      </c>
      <c r="G127" s="9">
        <f t="array" ref="G127">MIN(IF(VENDAS[CLIENTE]=CLIENTES[[#This Row],[CLIENTE]],VENDAS[DATA]))</f>
        <v>44344</v>
      </c>
      <c r="H127" s="10" t="s">
        <v>433</v>
      </c>
      <c r="I127" s="43" t="s">
        <v>774</v>
      </c>
      <c r="J127" s="34"/>
      <c r="K127" s="55">
        <f>INT(SUMPRODUCT((VENDAS[CLIENTE]=CLIENTES[[#This Row],[CLIENTE]])*(VENDAS[DATA]&gt;=DATE(2023,3,28))*(VENDAS[VALOR]))/60)</f>
        <v>0</v>
      </c>
      <c r="L127" s="8"/>
      <c r="M127" s="22"/>
      <c r="N127" s="22"/>
    </row>
    <row r="128" spans="1:14" x14ac:dyDescent="0.2">
      <c r="A128" s="8" t="s">
        <v>82</v>
      </c>
      <c r="B128" s="8" t="s">
        <v>14</v>
      </c>
      <c r="C128" s="8"/>
      <c r="D128" s="8" t="s">
        <v>83</v>
      </c>
      <c r="E128" s="8" t="str">
        <f>PROPER(LEFT(CLIENTES[[#This Row],[CLIENTE]],IF(ISERR(SEARCH(" ",CLIENTES[[#This Row],[CLIENTE]])-1),LEN(CLIENTES[[#This Row],[CLIENTE]]),SEARCH(" ",CLIENTES[[#This Row],[CLIENTE]])-1)))</f>
        <v>Adelaide</v>
      </c>
      <c r="F128" s="9">
        <f t="array" ref="F128">SUMPRODUCT(MAX((VENDAS[CLIENTE]=CLIENTES[[#This Row],[CLIENTE]])*VENDAS[DATA]))</f>
        <v>44427</v>
      </c>
      <c r="G128" s="9">
        <f t="array" ref="G128">MIN(IF(VENDAS[CLIENTE]=CLIENTES[[#This Row],[CLIENTE]],VENDAS[DATA]))</f>
        <v>44427</v>
      </c>
      <c r="H128" s="10" t="s">
        <v>433</v>
      </c>
      <c r="I128" s="43"/>
      <c r="J128" s="34"/>
      <c r="K128" s="55">
        <f>INT(SUMPRODUCT((VENDAS[CLIENTE]=CLIENTES[[#This Row],[CLIENTE]])*(VENDAS[DATA]&gt;=DATE(2023,3,28))*(VENDAS[VALOR]))/60)</f>
        <v>0</v>
      </c>
      <c r="L128" s="8"/>
      <c r="M128" s="22"/>
      <c r="N128" s="22"/>
    </row>
    <row r="129" spans="1:14" ht="242.25" x14ac:dyDescent="0.2">
      <c r="A129" s="8" t="s">
        <v>355</v>
      </c>
      <c r="B129" s="8" t="s">
        <v>32</v>
      </c>
      <c r="C129" s="8" t="s">
        <v>356</v>
      </c>
      <c r="D129" s="8" t="s">
        <v>357</v>
      </c>
      <c r="E129" s="8" t="str">
        <f>PROPER(LEFT(CLIENTES[[#This Row],[CLIENTE]],IF(ISERR(SEARCH(" ",CLIENTES[[#This Row],[CLIENTE]])-1),LEN(CLIENTES[[#This Row],[CLIENTE]]),SEARCH(" ",CLIENTES[[#This Row],[CLIENTE]])-1)))</f>
        <v>Renildes</v>
      </c>
      <c r="F129" s="9">
        <f t="array" ref="F129">SUMPRODUCT(MAX((VENDAS[CLIENTE]=CLIENTES[[#This Row],[CLIENTE]])*VENDAS[DATA]))</f>
        <v>44427</v>
      </c>
      <c r="G129" s="9">
        <f t="array" ref="G129">MIN(IF(VENDAS[CLIENTE]=CLIENTES[[#This Row],[CLIENTE]],VENDAS[DATA]))</f>
        <v>44260</v>
      </c>
      <c r="H129" s="10" t="s">
        <v>433</v>
      </c>
      <c r="I129" s="43" t="s">
        <v>775</v>
      </c>
      <c r="J129" s="34"/>
      <c r="K129" s="55">
        <f>INT(SUMPRODUCT((VENDAS[CLIENTE]=CLIENTES[[#This Row],[CLIENTE]])*(VENDAS[DATA]&gt;=DATE(2023,3,28))*(VENDAS[VALOR]))/60)</f>
        <v>0</v>
      </c>
      <c r="L129" s="8"/>
      <c r="M129" s="22"/>
      <c r="N129" s="22"/>
    </row>
    <row r="130" spans="1:14" x14ac:dyDescent="0.2">
      <c r="A130" s="8" t="s">
        <v>282</v>
      </c>
      <c r="B130" s="8" t="s">
        <v>9</v>
      </c>
      <c r="C130" s="8"/>
      <c r="D130" s="8" t="s">
        <v>122</v>
      </c>
      <c r="E130" s="8" t="str">
        <f>PROPER(LEFT(CLIENTES[[#This Row],[CLIENTE]],IF(ISERR(SEARCH(" ",CLIENTES[[#This Row],[CLIENTE]])-1),LEN(CLIENTES[[#This Row],[CLIENTE]]),SEARCH(" ",CLIENTES[[#This Row],[CLIENTE]])-1)))</f>
        <v>Lara</v>
      </c>
      <c r="F130" s="9">
        <f t="array" ref="F130">SUMPRODUCT(MAX((VENDAS[CLIENTE]=CLIENTES[[#This Row],[CLIENTE]])*VENDAS[DATA]))</f>
        <v>44418</v>
      </c>
      <c r="G130" s="9">
        <f t="array" ref="G130">MIN(IF(VENDAS[CLIENTE]=CLIENTES[[#This Row],[CLIENTE]],VENDAS[DATA]))</f>
        <v>44301</v>
      </c>
      <c r="H130" s="10" t="s">
        <v>433</v>
      </c>
      <c r="I130" s="43"/>
      <c r="J130" s="34"/>
      <c r="K130" s="55">
        <f>INT(SUMPRODUCT((VENDAS[CLIENTE]=CLIENTES[[#This Row],[CLIENTE]])*(VENDAS[DATA]&gt;=DATE(2023,3,28))*(VENDAS[VALOR]))/60)</f>
        <v>0</v>
      </c>
      <c r="L130" s="8"/>
      <c r="M130" s="22"/>
      <c r="N130" s="22"/>
    </row>
    <row r="131" spans="1:14" x14ac:dyDescent="0.2">
      <c r="A131" s="8" t="s">
        <v>304</v>
      </c>
      <c r="B131" s="8" t="s">
        <v>35</v>
      </c>
      <c r="C131" s="8"/>
      <c r="D131" s="8" t="s">
        <v>115</v>
      </c>
      <c r="E131" s="8" t="str">
        <f>PROPER(LEFT(CLIENTES[[#This Row],[CLIENTE]],IF(ISERR(SEARCH(" ",CLIENTES[[#This Row],[CLIENTE]])-1),LEN(CLIENTES[[#This Row],[CLIENTE]]),SEARCH(" ",CLIENTES[[#This Row],[CLIENTE]])-1)))</f>
        <v>Lynn</v>
      </c>
      <c r="F131" s="9">
        <f t="array" ref="F131">SUMPRODUCT(MAX((VENDAS[CLIENTE]=CLIENTES[[#This Row],[CLIENTE]])*VENDAS[DATA]))</f>
        <v>44408</v>
      </c>
      <c r="G131" s="9">
        <f t="array" ref="G131">MIN(IF(VENDAS[CLIENTE]=CLIENTES[[#This Row],[CLIENTE]],VENDAS[DATA]))</f>
        <v>44315</v>
      </c>
      <c r="H131" s="10" t="s">
        <v>433</v>
      </c>
      <c r="I131" s="43"/>
      <c r="J131" s="34"/>
      <c r="K131" s="55">
        <f>INT(SUMPRODUCT((VENDAS[CLIENTE]=CLIENTES[[#This Row],[CLIENTE]])*(VENDAS[DATA]&gt;=DATE(2023,3,28))*(VENDAS[VALOR]))/60)</f>
        <v>0</v>
      </c>
      <c r="L131" s="8"/>
      <c r="M131" s="22"/>
      <c r="N131" s="22"/>
    </row>
    <row r="132" spans="1:14" x14ac:dyDescent="0.2">
      <c r="A132" s="8" t="s">
        <v>187</v>
      </c>
      <c r="B132" s="8" t="s">
        <v>14</v>
      </c>
      <c r="C132" s="8"/>
      <c r="D132" s="8"/>
      <c r="E132" s="8" t="str">
        <f>PROPER(LEFT(CLIENTES[[#This Row],[CLIENTE]],IF(ISERR(SEARCH(" ",CLIENTES[[#This Row],[CLIENTE]])-1),LEN(CLIENTES[[#This Row],[CLIENTE]]),SEARCH(" ",CLIENTES[[#This Row],[CLIENTE]])-1)))</f>
        <v>Eleniza</v>
      </c>
      <c r="F132" s="9">
        <f t="array" ref="F132">SUMPRODUCT(MAX((VENDAS[CLIENTE]=CLIENTES[[#This Row],[CLIENTE]])*VENDAS[DATA]))</f>
        <v>44398</v>
      </c>
      <c r="G132" s="9">
        <f t="array" ref="G132">MIN(IF(VENDAS[CLIENTE]=CLIENTES[[#This Row],[CLIENTE]],VENDAS[DATA]))</f>
        <v>44175</v>
      </c>
      <c r="H132" s="10" t="s">
        <v>433</v>
      </c>
      <c r="I132" s="43"/>
      <c r="J132" s="34"/>
      <c r="K132" s="55">
        <f>INT(SUMPRODUCT((VENDAS[CLIENTE]=CLIENTES[[#This Row],[CLIENTE]])*(VENDAS[DATA]&gt;=DATE(2023,3,28))*(VENDAS[VALOR]))/60)</f>
        <v>0</v>
      </c>
      <c r="L132" s="11"/>
      <c r="M132" s="22"/>
      <c r="N132" s="22"/>
    </row>
    <row r="133" spans="1:14" ht="242.25" x14ac:dyDescent="0.2">
      <c r="A133" s="8" t="s">
        <v>374</v>
      </c>
      <c r="B133" s="8" t="s">
        <v>22</v>
      </c>
      <c r="C133" s="8" t="s">
        <v>375</v>
      </c>
      <c r="D133" s="8" t="s">
        <v>376</v>
      </c>
      <c r="E133" s="8" t="str">
        <f>PROPER(LEFT(CLIENTES[[#This Row],[CLIENTE]],IF(ISERR(SEARCH(" ",CLIENTES[[#This Row],[CLIENTE]])-1),LEN(CLIENTES[[#This Row],[CLIENTE]]),SEARCH(" ",CLIENTES[[#This Row],[CLIENTE]])-1)))</f>
        <v>Samille</v>
      </c>
      <c r="F133" s="9">
        <f t="array" ref="F133">SUMPRODUCT(MAX((VENDAS[CLIENTE]=CLIENTES[[#This Row],[CLIENTE]])*VENDAS[DATA]))</f>
        <v>44387</v>
      </c>
      <c r="G133" s="9">
        <f t="array" ref="G133">MIN(IF(VENDAS[CLIENTE]=CLIENTES[[#This Row],[CLIENTE]],VENDAS[DATA]))</f>
        <v>44156</v>
      </c>
      <c r="H133" s="10" t="s">
        <v>433</v>
      </c>
      <c r="I133" s="43" t="s">
        <v>776</v>
      </c>
      <c r="J133" s="34"/>
      <c r="K133" s="55">
        <f>INT(SUMPRODUCT((VENDAS[CLIENTE]=CLIENTES[[#This Row],[CLIENTE]])*(VENDAS[DATA]&gt;=DATE(2023,3,28))*(VENDAS[VALOR]))/60)</f>
        <v>0</v>
      </c>
      <c r="L133" s="8"/>
      <c r="M133" s="22"/>
      <c r="N133" s="22"/>
    </row>
    <row r="134" spans="1:14" x14ac:dyDescent="0.2">
      <c r="A134" s="8" t="s">
        <v>263</v>
      </c>
      <c r="B134" s="8" t="s">
        <v>42</v>
      </c>
      <c r="C134" s="8"/>
      <c r="D134" s="8" t="s">
        <v>230</v>
      </c>
      <c r="E134" s="8" t="str">
        <f>PROPER(LEFT(CLIENTES[[#This Row],[CLIENTE]],IF(ISERR(SEARCH(" ",CLIENTES[[#This Row],[CLIENTE]])-1),LEN(CLIENTES[[#This Row],[CLIENTE]]),SEARCH(" ",CLIENTES[[#This Row],[CLIENTE]])-1)))</f>
        <v>Joyse</v>
      </c>
      <c r="F134" s="9">
        <f t="array" ref="F134">SUMPRODUCT(MAX((VENDAS[CLIENTE]=CLIENTES[[#This Row],[CLIENTE]])*VENDAS[DATA]))</f>
        <v>44370</v>
      </c>
      <c r="G134" s="9">
        <f t="array" ref="G134">MIN(IF(VENDAS[CLIENTE]=CLIENTES[[#This Row],[CLIENTE]],VENDAS[DATA]))</f>
        <v>44370</v>
      </c>
      <c r="H134" s="10" t="s">
        <v>433</v>
      </c>
      <c r="I134" s="43"/>
      <c r="J134" s="34"/>
      <c r="K134" s="55">
        <f>INT(SUMPRODUCT((VENDAS[CLIENTE]=CLIENTES[[#This Row],[CLIENTE]])*(VENDAS[DATA]&gt;=DATE(2023,3,28))*(VENDAS[VALOR]))/60)</f>
        <v>0</v>
      </c>
      <c r="L134" s="8"/>
      <c r="M134" s="22"/>
      <c r="N134" s="22"/>
    </row>
    <row r="135" spans="1:14" x14ac:dyDescent="0.2">
      <c r="A135" s="8" t="s">
        <v>390</v>
      </c>
      <c r="B135" s="8" t="s">
        <v>391</v>
      </c>
      <c r="C135" s="8"/>
      <c r="D135" s="8" t="s">
        <v>392</v>
      </c>
      <c r="E135" s="8" t="str">
        <f>PROPER(LEFT(CLIENTES[[#This Row],[CLIENTE]],IF(ISERR(SEARCH(" ",CLIENTES[[#This Row],[CLIENTE]])-1),LEN(CLIENTES[[#This Row],[CLIENTE]]),SEARCH(" ",CLIENTES[[#This Row],[CLIENTE]])-1)))</f>
        <v>Suki</v>
      </c>
      <c r="F135" s="9">
        <f t="array" ref="F135">SUMPRODUCT(MAX((VENDAS[CLIENTE]=CLIENTES[[#This Row],[CLIENTE]])*VENDAS[DATA]))</f>
        <v>44370</v>
      </c>
      <c r="G135" s="9">
        <f t="array" ref="G135">MIN(IF(VENDAS[CLIENTE]=CLIENTES[[#This Row],[CLIENTE]],VENDAS[DATA]))</f>
        <v>44370</v>
      </c>
      <c r="H135" s="10" t="s">
        <v>433</v>
      </c>
      <c r="I135" s="43"/>
      <c r="J135" s="34"/>
      <c r="K135" s="55">
        <f>INT(SUMPRODUCT((VENDAS[CLIENTE]=CLIENTES[[#This Row],[CLIENTE]])*(VENDAS[DATA]&gt;=DATE(2023,3,28))*(VENDAS[VALOR]))/60)</f>
        <v>0</v>
      </c>
      <c r="L135" s="11"/>
      <c r="M135" s="22"/>
      <c r="N135" s="22"/>
    </row>
    <row r="136" spans="1:14" x14ac:dyDescent="0.2">
      <c r="A136" s="8" t="s">
        <v>108</v>
      </c>
      <c r="B136" s="8" t="s">
        <v>33</v>
      </c>
      <c r="C136" s="8"/>
      <c r="D136" s="8" t="s">
        <v>94</v>
      </c>
      <c r="E136" s="8" t="str">
        <f>PROPER(LEFT(CLIENTES[[#This Row],[CLIENTE]],IF(ISERR(SEARCH(" ",CLIENTES[[#This Row],[CLIENTE]])-1),LEN(CLIENTES[[#This Row],[CLIENTE]]),SEARCH(" ",CLIENTES[[#This Row],[CLIENTE]])-1)))</f>
        <v>Anailza</v>
      </c>
      <c r="F136" s="9">
        <f t="array" ref="F136">SUMPRODUCT(MAX((VENDAS[CLIENTE]=CLIENTES[[#This Row],[CLIENTE]])*VENDAS[DATA]))</f>
        <v>44365</v>
      </c>
      <c r="G136" s="9">
        <f t="array" ref="G136">MIN(IF(VENDAS[CLIENTE]=CLIENTES[[#This Row],[CLIENTE]],VENDAS[DATA]))</f>
        <v>44253</v>
      </c>
      <c r="H136" s="10" t="s">
        <v>433</v>
      </c>
      <c r="I136" s="43"/>
      <c r="J136" s="34"/>
      <c r="K136" s="55">
        <f>INT(SUMPRODUCT((VENDAS[CLIENTE]=CLIENTES[[#This Row],[CLIENTE]])*(VENDAS[DATA]&gt;=DATE(2023,3,28))*(VENDAS[VALOR]))/60)</f>
        <v>0</v>
      </c>
      <c r="L136" s="8"/>
      <c r="M136" s="22"/>
      <c r="N136" s="22"/>
    </row>
    <row r="137" spans="1:14" ht="242.25" x14ac:dyDescent="0.2">
      <c r="A137" s="8" t="s">
        <v>167</v>
      </c>
      <c r="B137" s="8" t="s">
        <v>10</v>
      </c>
      <c r="C137" s="8" t="s">
        <v>168</v>
      </c>
      <c r="D137" s="8" t="s">
        <v>169</v>
      </c>
      <c r="E137" s="8" t="str">
        <f>PROPER(LEFT(CLIENTES[[#This Row],[CLIENTE]],IF(ISERR(SEARCH(" ",CLIENTES[[#This Row],[CLIENTE]])-1),LEN(CLIENTES[[#This Row],[CLIENTE]]),SEARCH(" ",CLIENTES[[#This Row],[CLIENTE]])-1)))</f>
        <v>Cristina</v>
      </c>
      <c r="F137" s="9">
        <f t="array" ref="F137">SUMPRODUCT(MAX((VENDAS[CLIENTE]=CLIENTES[[#This Row],[CLIENTE]])*VENDAS[DATA]))</f>
        <v>44358</v>
      </c>
      <c r="G137" s="9">
        <f t="array" ref="G137">MIN(IF(VENDAS[CLIENTE]=CLIENTES[[#This Row],[CLIENTE]],VENDAS[DATA]))</f>
        <v>44358</v>
      </c>
      <c r="H137" s="10" t="s">
        <v>433</v>
      </c>
      <c r="I137" s="43" t="s">
        <v>731</v>
      </c>
      <c r="J137" s="34"/>
      <c r="K137" s="55">
        <f>INT(SUMPRODUCT((VENDAS[CLIENTE]=CLIENTES[[#This Row],[CLIENTE]])*(VENDAS[DATA]&gt;=DATE(2023,3,28))*(VENDAS[VALOR]))/60)</f>
        <v>0</v>
      </c>
      <c r="L137" s="8"/>
      <c r="M137" s="22"/>
      <c r="N137" s="22"/>
    </row>
    <row r="138" spans="1:14" ht="242.25" x14ac:dyDescent="0.2">
      <c r="A138" s="8" t="s">
        <v>284</v>
      </c>
      <c r="B138" s="8" t="s">
        <v>22</v>
      </c>
      <c r="C138" s="8" t="s">
        <v>285</v>
      </c>
      <c r="D138" s="8" t="s">
        <v>286</v>
      </c>
      <c r="E138" s="8" t="str">
        <f>PROPER(LEFT(CLIENTES[[#This Row],[CLIENTE]],IF(ISERR(SEARCH(" ",CLIENTES[[#This Row],[CLIENTE]])-1),LEN(CLIENTES[[#This Row],[CLIENTE]]),SEARCH(" ",CLIENTES[[#This Row],[CLIENTE]])-1)))</f>
        <v>Lito</v>
      </c>
      <c r="F138" s="9">
        <f t="array" ref="F138">SUMPRODUCT(MAX((VENDAS[CLIENTE]=CLIENTES[[#This Row],[CLIENTE]])*VENDAS[DATA]))</f>
        <v>44358</v>
      </c>
      <c r="G138" s="9">
        <f t="array" ref="G138">MIN(IF(VENDAS[CLIENTE]=CLIENTES[[#This Row],[CLIENTE]],VENDAS[DATA]))</f>
        <v>44358</v>
      </c>
      <c r="H138" s="10" t="s">
        <v>434</v>
      </c>
      <c r="I138" s="43" t="s">
        <v>777</v>
      </c>
      <c r="J138" s="34"/>
      <c r="K138" s="55">
        <f>INT(SUMPRODUCT((VENDAS[CLIENTE]=CLIENTES[[#This Row],[CLIENTE]])*(VENDAS[DATA]&gt;=DATE(2023,3,28))*(VENDAS[VALOR]))/60)</f>
        <v>0</v>
      </c>
      <c r="L138" s="8"/>
      <c r="M138" s="22"/>
      <c r="N138" s="22"/>
    </row>
    <row r="139" spans="1:14" ht="242.25" x14ac:dyDescent="0.2">
      <c r="A139" s="8" t="s">
        <v>371</v>
      </c>
      <c r="B139" s="8" t="s">
        <v>10</v>
      </c>
      <c r="C139" s="8" t="s">
        <v>372</v>
      </c>
      <c r="D139" s="8" t="s">
        <v>169</v>
      </c>
      <c r="E139" s="8" t="str">
        <f>PROPER(LEFT(CLIENTES[[#This Row],[CLIENTE]],IF(ISERR(SEARCH(" ",CLIENTES[[#This Row],[CLIENTE]])-1),LEN(CLIENTES[[#This Row],[CLIENTE]]),SEARCH(" ",CLIENTES[[#This Row],[CLIENTE]])-1)))</f>
        <v>Rosana</v>
      </c>
      <c r="F139" s="9">
        <f t="array" ref="F139">SUMPRODUCT(MAX((VENDAS[CLIENTE]=CLIENTES[[#This Row],[CLIENTE]])*VENDAS[DATA]))</f>
        <v>44358</v>
      </c>
      <c r="G139" s="9">
        <f t="array" ref="G139">MIN(IF(VENDAS[CLIENTE]=CLIENTES[[#This Row],[CLIENTE]],VENDAS[DATA]))</f>
        <v>44358</v>
      </c>
      <c r="H139" s="10" t="s">
        <v>433</v>
      </c>
      <c r="I139" s="43" t="s">
        <v>778</v>
      </c>
      <c r="J139" s="34"/>
      <c r="K139" s="55">
        <f>INT(SUMPRODUCT((VENDAS[CLIENTE]=CLIENTES[[#This Row],[CLIENTE]])*(VENDAS[DATA]&gt;=DATE(2023,3,28))*(VENDAS[VALOR]))/60)</f>
        <v>0</v>
      </c>
      <c r="L139" s="8"/>
      <c r="M139" s="22"/>
      <c r="N139" s="22"/>
    </row>
    <row r="140" spans="1:14" x14ac:dyDescent="0.2">
      <c r="A140" s="8" t="s">
        <v>405</v>
      </c>
      <c r="B140" s="8" t="s">
        <v>9</v>
      </c>
      <c r="C140" s="8"/>
      <c r="D140" s="8" t="s">
        <v>403</v>
      </c>
      <c r="E140" s="8" t="str">
        <f>PROPER(LEFT(CLIENTES[[#This Row],[CLIENTE]],IF(ISERR(SEARCH(" ",CLIENTES[[#This Row],[CLIENTE]])-1),LEN(CLIENTES[[#This Row],[CLIENTE]]),SEARCH(" ",CLIENTES[[#This Row],[CLIENTE]])-1)))</f>
        <v>Thailine</v>
      </c>
      <c r="F140" s="9">
        <f t="array" ref="F140">SUMPRODUCT(MAX((VENDAS[CLIENTE]=CLIENTES[[#This Row],[CLIENTE]])*VENDAS[DATA]))</f>
        <v>44357</v>
      </c>
      <c r="G140" s="9">
        <f t="array" ref="G140">MIN(IF(VENDAS[CLIENTE]=CLIENTES[[#This Row],[CLIENTE]],VENDAS[DATA]))</f>
        <v>44272</v>
      </c>
      <c r="H140" s="10" t="s">
        <v>433</v>
      </c>
      <c r="I140" s="43"/>
      <c r="J140" s="34"/>
      <c r="K140" s="55">
        <f>INT(SUMPRODUCT((VENDAS[CLIENTE]=CLIENTES[[#This Row],[CLIENTE]])*(VENDAS[DATA]&gt;=DATE(2023,3,28))*(VENDAS[VALOR]))/60)</f>
        <v>0</v>
      </c>
      <c r="L140" s="8"/>
      <c r="M140" s="22"/>
      <c r="N140" s="22"/>
    </row>
    <row r="141" spans="1:14" x14ac:dyDescent="0.2">
      <c r="A141" s="8" t="s">
        <v>412</v>
      </c>
      <c r="B141" s="8" t="s">
        <v>15</v>
      </c>
      <c r="C141" s="8"/>
      <c r="D141" s="8" t="s">
        <v>413</v>
      </c>
      <c r="E141" s="8" t="str">
        <f>PROPER(LEFT(CLIENTES[[#This Row],[CLIENTE]],IF(ISERR(SEARCH(" ",CLIENTES[[#This Row],[CLIENTE]])-1),LEN(CLIENTES[[#This Row],[CLIENTE]]),SEARCH(" ",CLIENTES[[#This Row],[CLIENTE]])-1)))</f>
        <v>Vanessa</v>
      </c>
      <c r="F141" s="9">
        <f t="array" ref="F141">SUMPRODUCT(MAX((VENDAS[CLIENTE]=CLIENTES[[#This Row],[CLIENTE]])*VENDAS[DATA]))</f>
        <v>44347</v>
      </c>
      <c r="G141" s="9">
        <f t="array" ref="G141">MIN(IF(VENDAS[CLIENTE]=CLIENTES[[#This Row],[CLIENTE]],VENDAS[DATA]))</f>
        <v>44323</v>
      </c>
      <c r="H141" s="10" t="s">
        <v>433</v>
      </c>
      <c r="I141" s="43"/>
      <c r="J141" s="34"/>
      <c r="K141" s="55">
        <f>INT(SUMPRODUCT((VENDAS[CLIENTE]=CLIENTES[[#This Row],[CLIENTE]])*(VENDAS[DATA]&gt;=DATE(2023,3,28))*(VENDAS[VALOR]))/60)</f>
        <v>0</v>
      </c>
      <c r="L141" s="8"/>
      <c r="M141" s="22"/>
      <c r="N141" s="22"/>
    </row>
    <row r="142" spans="1:14" ht="242.25" x14ac:dyDescent="0.2">
      <c r="A142" s="8" t="s">
        <v>162</v>
      </c>
      <c r="B142" s="8" t="s">
        <v>13</v>
      </c>
      <c r="C142" s="8" t="s">
        <v>163</v>
      </c>
      <c r="D142" s="8" t="s">
        <v>115</v>
      </c>
      <c r="E142" s="8" t="str">
        <f>PROPER(LEFT(CLIENTES[[#This Row],[CLIENTE]],IF(ISERR(SEARCH(" ",CLIENTES[[#This Row],[CLIENTE]])-1),LEN(CLIENTES[[#This Row],[CLIENTE]]),SEARCH(" ",CLIENTES[[#This Row],[CLIENTE]])-1)))</f>
        <v>Cleiton</v>
      </c>
      <c r="F142" s="9">
        <f t="array" ref="F142">SUMPRODUCT(MAX((VENDAS[CLIENTE]=CLIENTES[[#This Row],[CLIENTE]])*VENDAS[DATA]))</f>
        <v>44344</v>
      </c>
      <c r="G142" s="9">
        <f t="array" ref="G142">MIN(IF(VENDAS[CLIENTE]=CLIENTES[[#This Row],[CLIENTE]],VENDAS[DATA]))</f>
        <v>44344</v>
      </c>
      <c r="H142" s="10" t="s">
        <v>434</v>
      </c>
      <c r="I142" s="43" t="s">
        <v>779</v>
      </c>
      <c r="J142" s="34"/>
      <c r="K142" s="55">
        <f>INT(SUMPRODUCT((VENDAS[CLIENTE]=CLIENTES[[#This Row],[CLIENTE]])*(VENDAS[DATA]&gt;=DATE(2023,3,28))*(VENDAS[VALOR]))/60)</f>
        <v>0</v>
      </c>
      <c r="L142" s="8"/>
      <c r="M142" s="22"/>
      <c r="N142" s="22"/>
    </row>
    <row r="143" spans="1:14" ht="242.25" x14ac:dyDescent="0.2">
      <c r="A143" s="8" t="s">
        <v>385</v>
      </c>
      <c r="B143" s="8" t="s">
        <v>32</v>
      </c>
      <c r="C143" s="8" t="s">
        <v>615</v>
      </c>
      <c r="D143" s="8" t="s">
        <v>122</v>
      </c>
      <c r="E143" s="8" t="str">
        <f>PROPER(LEFT(CLIENTES[[#This Row],[CLIENTE]],IF(ISERR(SEARCH(" ",CLIENTES[[#This Row],[CLIENTE]])-1),LEN(CLIENTES[[#This Row],[CLIENTE]]),SEARCH(" ",CLIENTES[[#This Row],[CLIENTE]])-1)))</f>
        <v>Siomara</v>
      </c>
      <c r="F143" s="9">
        <f t="array" ref="F143">SUMPRODUCT(MAX((VENDAS[CLIENTE]=CLIENTES[[#This Row],[CLIENTE]])*VENDAS[DATA]))</f>
        <v>44337</v>
      </c>
      <c r="G143" s="9">
        <f t="array" ref="G143">MIN(IF(VENDAS[CLIENTE]=CLIENTES[[#This Row],[CLIENTE]],VENDAS[DATA]))</f>
        <v>44292</v>
      </c>
      <c r="H143" s="10" t="s">
        <v>433</v>
      </c>
      <c r="I143" s="43" t="s">
        <v>780</v>
      </c>
      <c r="J143" s="34"/>
      <c r="K143" s="55">
        <f>INT(SUMPRODUCT((VENDAS[CLIENTE]=CLIENTES[[#This Row],[CLIENTE]])*(VENDAS[DATA]&gt;=DATE(2023,3,28))*(VENDAS[VALOR]))/60)</f>
        <v>0</v>
      </c>
      <c r="L143" s="8"/>
      <c r="M143" s="22"/>
      <c r="N143" s="22"/>
    </row>
    <row r="144" spans="1:14" ht="242.25" x14ac:dyDescent="0.2">
      <c r="A144" s="8" t="s">
        <v>234</v>
      </c>
      <c r="B144" s="8" t="s">
        <v>10</v>
      </c>
      <c r="C144" s="8" t="s">
        <v>235</v>
      </c>
      <c r="D144" s="8" t="s">
        <v>236</v>
      </c>
      <c r="E144" s="8" t="str">
        <f>PROPER(LEFT(CLIENTES[[#This Row],[CLIENTE]],IF(ISERR(SEARCH(" ",CLIENTES[[#This Row],[CLIENTE]])-1),LEN(CLIENTES[[#This Row],[CLIENTE]]),SEARCH(" ",CLIENTES[[#This Row],[CLIENTE]])-1)))</f>
        <v>Helenice</v>
      </c>
      <c r="F144" s="9">
        <f t="array" ref="F144">SUMPRODUCT(MAX((VENDAS[CLIENTE]=CLIENTES[[#This Row],[CLIENTE]])*VENDAS[DATA]))</f>
        <v>44335</v>
      </c>
      <c r="G144" s="9">
        <f t="array" ref="G144">MIN(IF(VENDAS[CLIENTE]=CLIENTES[[#This Row],[CLIENTE]],VENDAS[DATA]))</f>
        <v>44225</v>
      </c>
      <c r="H144" s="10" t="s">
        <v>433</v>
      </c>
      <c r="I144" s="43" t="s">
        <v>781</v>
      </c>
      <c r="J144" s="34"/>
      <c r="K144" s="55">
        <f>INT(SUMPRODUCT((VENDAS[CLIENTE]=CLIENTES[[#This Row],[CLIENTE]])*(VENDAS[DATA]&gt;=DATE(2023,3,28))*(VENDAS[VALOR]))/60)</f>
        <v>0</v>
      </c>
      <c r="L144" s="8"/>
      <c r="M144" s="22"/>
      <c r="N144" s="22"/>
    </row>
    <row r="145" spans="1:14" x14ac:dyDescent="0.2">
      <c r="A145" s="8" t="s">
        <v>335</v>
      </c>
      <c r="B145" s="8" t="s">
        <v>10</v>
      </c>
      <c r="C145" s="8"/>
      <c r="D145" s="8" t="s">
        <v>98</v>
      </c>
      <c r="E145" s="8" t="str">
        <f>PROPER(LEFT(CLIENTES[[#This Row],[CLIENTE]],IF(ISERR(SEARCH(" ",CLIENTES[[#This Row],[CLIENTE]])-1),LEN(CLIENTES[[#This Row],[CLIENTE]]),SEARCH(" ",CLIENTES[[#This Row],[CLIENTE]])-1)))</f>
        <v>Nilda</v>
      </c>
      <c r="F145" s="9">
        <f t="array" ref="F145">SUMPRODUCT(MAX((VENDAS[CLIENTE]=CLIENTES[[#This Row],[CLIENTE]])*VENDAS[DATA]))</f>
        <v>44335</v>
      </c>
      <c r="G145" s="9">
        <f t="array" ref="G145">MIN(IF(VENDAS[CLIENTE]=CLIENTES[[#This Row],[CLIENTE]],VENDAS[DATA]))</f>
        <v>44086</v>
      </c>
      <c r="H145" s="10" t="s">
        <v>433</v>
      </c>
      <c r="I145" s="43"/>
      <c r="J145" s="34"/>
      <c r="K145" s="55">
        <f>INT(SUMPRODUCT((VENDAS[CLIENTE]=CLIENTES[[#This Row],[CLIENTE]])*(VENDAS[DATA]&gt;=DATE(2023,3,28))*(VENDAS[VALOR]))/60)</f>
        <v>0</v>
      </c>
      <c r="L145" s="8"/>
      <c r="M145" s="22"/>
      <c r="N145" s="22"/>
    </row>
    <row r="146" spans="1:14" x14ac:dyDescent="0.2">
      <c r="A146" s="8" t="s">
        <v>420</v>
      </c>
      <c r="B146" s="8" t="s">
        <v>10</v>
      </c>
      <c r="C146" s="8"/>
      <c r="D146" s="8" t="s">
        <v>98</v>
      </c>
      <c r="E146" s="8" t="str">
        <f>PROPER(LEFT(CLIENTES[[#This Row],[CLIENTE]],IF(ISERR(SEARCH(" ",CLIENTES[[#This Row],[CLIENTE]])-1),LEN(CLIENTES[[#This Row],[CLIENTE]]),SEARCH(" ",CLIENTES[[#This Row],[CLIENTE]])-1)))</f>
        <v>Vera</v>
      </c>
      <c r="F146" s="9">
        <f t="array" ref="F146">SUMPRODUCT(MAX((VENDAS[CLIENTE]=CLIENTES[[#This Row],[CLIENTE]])*VENDAS[DATA]))</f>
        <v>44335</v>
      </c>
      <c r="G146" s="9">
        <f t="array" ref="G146">MIN(IF(VENDAS[CLIENTE]=CLIENTES[[#This Row],[CLIENTE]],VENDAS[DATA]))</f>
        <v>44086</v>
      </c>
      <c r="H146" s="10" t="s">
        <v>433</v>
      </c>
      <c r="I146" s="43"/>
      <c r="J146" s="34"/>
      <c r="K146" s="55">
        <f>INT(SUMPRODUCT((VENDAS[CLIENTE]=CLIENTES[[#This Row],[CLIENTE]])*(VENDAS[DATA]&gt;=DATE(2023,3,28))*(VENDAS[VALOR]))/60)</f>
        <v>0</v>
      </c>
      <c r="L146" s="8"/>
      <c r="M146" s="22"/>
      <c r="N146" s="22"/>
    </row>
    <row r="147" spans="1:14" x14ac:dyDescent="0.2">
      <c r="A147" s="8" t="s">
        <v>277</v>
      </c>
      <c r="B147" s="8" t="s">
        <v>27</v>
      </c>
      <c r="C147" s="8"/>
      <c r="D147" s="8" t="s">
        <v>122</v>
      </c>
      <c r="E147" s="8" t="str">
        <f>PROPER(LEFT(CLIENTES[[#This Row],[CLIENTE]],IF(ISERR(SEARCH(" ",CLIENTES[[#This Row],[CLIENTE]])-1),LEN(CLIENTES[[#This Row],[CLIENTE]]),SEARCH(" ",CLIENTES[[#This Row],[CLIENTE]])-1)))</f>
        <v>Katia</v>
      </c>
      <c r="F147" s="9">
        <f t="array" ref="F147">SUMPRODUCT(MAX((VENDAS[CLIENTE]=CLIENTES[[#This Row],[CLIENTE]])*VENDAS[DATA]))</f>
        <v>44331</v>
      </c>
      <c r="G147" s="9">
        <f t="array" ref="G147">MIN(IF(VENDAS[CLIENTE]=CLIENTES[[#This Row],[CLIENTE]],VENDAS[DATA]))</f>
        <v>44301</v>
      </c>
      <c r="H147" s="10" t="s">
        <v>433</v>
      </c>
      <c r="I147" s="43"/>
      <c r="J147" s="34"/>
      <c r="K147" s="55">
        <f>INT(SUMPRODUCT((VENDAS[CLIENTE]=CLIENTES[[#This Row],[CLIENTE]])*(VENDAS[DATA]&gt;=DATE(2023,3,28))*(VENDAS[VALOR]))/60)</f>
        <v>0</v>
      </c>
      <c r="L147" s="8"/>
      <c r="M147" s="22"/>
      <c r="N147" s="22"/>
    </row>
    <row r="148" spans="1:14" x14ac:dyDescent="0.2">
      <c r="A148" s="8" t="s">
        <v>179</v>
      </c>
      <c r="B148" s="8" t="s">
        <v>22</v>
      </c>
      <c r="C148" s="8"/>
      <c r="D148" s="8" t="s">
        <v>122</v>
      </c>
      <c r="E148" s="8" t="str">
        <f>PROPER(LEFT(CLIENTES[[#This Row],[CLIENTE]],IF(ISERR(SEARCH(" ",CLIENTES[[#This Row],[CLIENTE]])-1),LEN(CLIENTES[[#This Row],[CLIENTE]]),SEARCH(" ",CLIENTES[[#This Row],[CLIENTE]])-1)))</f>
        <v>Dayse</v>
      </c>
      <c r="F148" s="9">
        <f t="array" ref="F148">SUMPRODUCT(MAX((VENDAS[CLIENTE]=CLIENTES[[#This Row],[CLIENTE]])*VENDAS[DATA]))</f>
        <v>44330</v>
      </c>
      <c r="G148" s="9">
        <f t="array" ref="G148">MIN(IF(VENDAS[CLIENTE]=CLIENTES[[#This Row],[CLIENTE]],VENDAS[DATA]))</f>
        <v>44079</v>
      </c>
      <c r="H148" s="10" t="s">
        <v>433</v>
      </c>
      <c r="I148" s="43"/>
      <c r="J148" s="34"/>
      <c r="K148" s="55">
        <f>INT(SUMPRODUCT((VENDAS[CLIENTE]=CLIENTES[[#This Row],[CLIENTE]])*(VENDAS[DATA]&gt;=DATE(2023,3,28))*(VENDAS[VALOR]))/60)</f>
        <v>0</v>
      </c>
      <c r="L148" s="8"/>
      <c r="M148" s="22"/>
      <c r="N148" s="22"/>
    </row>
    <row r="149" spans="1:14" ht="242.25" x14ac:dyDescent="0.2">
      <c r="A149" s="8" t="s">
        <v>249</v>
      </c>
      <c r="B149" s="8" t="s">
        <v>10</v>
      </c>
      <c r="C149" s="8" t="s">
        <v>250</v>
      </c>
      <c r="D149" s="8" t="s">
        <v>251</v>
      </c>
      <c r="E149" s="8" t="str">
        <f>PROPER(LEFT(CLIENTES[[#This Row],[CLIENTE]],IF(ISERR(SEARCH(" ",CLIENTES[[#This Row],[CLIENTE]])-1),LEN(CLIENTES[[#This Row],[CLIENTE]]),SEARCH(" ",CLIENTES[[#This Row],[CLIENTE]])-1)))</f>
        <v>Jarayrama</v>
      </c>
      <c r="F149" s="9">
        <f t="array" ref="F149">SUMPRODUCT(MAX((VENDAS[CLIENTE]=CLIENTES[[#This Row],[CLIENTE]])*VENDAS[DATA]))</f>
        <v>44330</v>
      </c>
      <c r="G149" s="9">
        <f t="array" ref="G149">MIN(IF(VENDAS[CLIENTE]=CLIENTES[[#This Row],[CLIENTE]],VENDAS[DATA]))</f>
        <v>44300</v>
      </c>
      <c r="H149" s="10" t="s">
        <v>434</v>
      </c>
      <c r="I149" s="43" t="s">
        <v>782</v>
      </c>
      <c r="J149" s="34"/>
      <c r="K149" s="55">
        <f>INT(SUMPRODUCT((VENDAS[CLIENTE]=CLIENTES[[#This Row],[CLIENTE]])*(VENDAS[DATA]&gt;=DATE(2023,3,28))*(VENDAS[VALOR]))/60)</f>
        <v>0</v>
      </c>
      <c r="L149" s="8"/>
      <c r="M149" s="22"/>
      <c r="N149" s="22"/>
    </row>
    <row r="150" spans="1:14" ht="242.25" x14ac:dyDescent="0.2">
      <c r="A150" s="8" t="s">
        <v>311</v>
      </c>
      <c r="B150" s="8" t="s">
        <v>40</v>
      </c>
      <c r="C150" s="8" t="s">
        <v>312</v>
      </c>
      <c r="D150" s="8" t="s">
        <v>115</v>
      </c>
      <c r="E150" s="8" t="str">
        <f>PROPER(LEFT(CLIENTES[[#This Row],[CLIENTE]],IF(ISERR(SEARCH(" ",CLIENTES[[#This Row],[CLIENTE]])-1),LEN(CLIENTES[[#This Row],[CLIENTE]]),SEARCH(" ",CLIENTES[[#This Row],[CLIENTE]])-1)))</f>
        <v>Marcelo</v>
      </c>
      <c r="F150" s="9">
        <f t="array" ref="F150">SUMPRODUCT(MAX((VENDAS[CLIENTE]=CLIENTES[[#This Row],[CLIENTE]])*VENDAS[DATA]))</f>
        <v>44330</v>
      </c>
      <c r="G150" s="9">
        <f t="array" ref="G150">MIN(IF(VENDAS[CLIENTE]=CLIENTES[[#This Row],[CLIENTE]],VENDAS[DATA]))</f>
        <v>44322</v>
      </c>
      <c r="H150" s="10" t="s">
        <v>434</v>
      </c>
      <c r="I150" s="43" t="s">
        <v>783</v>
      </c>
      <c r="J150" s="34"/>
      <c r="K150" s="55">
        <f>INT(SUMPRODUCT((VENDAS[CLIENTE]=CLIENTES[[#This Row],[CLIENTE]])*(VENDAS[DATA]&gt;=DATE(2023,3,28))*(VENDAS[VALOR]))/60)</f>
        <v>0</v>
      </c>
      <c r="L150" s="11"/>
      <c r="M150" s="22"/>
      <c r="N150" s="22"/>
    </row>
    <row r="151" spans="1:14" x14ac:dyDescent="0.2">
      <c r="A151" s="8" t="s">
        <v>351</v>
      </c>
      <c r="B151" s="8" t="s">
        <v>15</v>
      </c>
      <c r="C151" s="8"/>
      <c r="D151" s="8" t="s">
        <v>352</v>
      </c>
      <c r="E151" s="8" t="str">
        <f>PROPER(LEFT(CLIENTES[[#This Row],[CLIENTE]],IF(ISERR(SEARCH(" ",CLIENTES[[#This Row],[CLIENTE]])-1),LEN(CLIENTES[[#This Row],[CLIENTE]]),SEARCH(" ",CLIENTES[[#This Row],[CLIENTE]])-1)))</f>
        <v>Regina</v>
      </c>
      <c r="F151" s="9">
        <f t="array" ref="F151">SUMPRODUCT(MAX((VENDAS[CLIENTE]=CLIENTES[[#This Row],[CLIENTE]])*VENDAS[DATA]))</f>
        <v>44323</v>
      </c>
      <c r="G151" s="9">
        <f t="array" ref="G151">MIN(IF(VENDAS[CLIENTE]=CLIENTES[[#This Row],[CLIENTE]],VENDAS[DATA]))</f>
        <v>44083</v>
      </c>
      <c r="H151" s="10" t="s">
        <v>433</v>
      </c>
      <c r="I151" s="43"/>
      <c r="J151" s="34"/>
      <c r="K151" s="55">
        <f>INT(SUMPRODUCT((VENDAS[CLIENTE]=CLIENTES[[#This Row],[CLIENTE]])*(VENDAS[DATA]&gt;=DATE(2023,3,28))*(VENDAS[VALOR]))/60)</f>
        <v>0</v>
      </c>
      <c r="L151" s="8"/>
      <c r="M151" s="22"/>
      <c r="N151" s="22"/>
    </row>
    <row r="152" spans="1:14" x14ac:dyDescent="0.2">
      <c r="A152" s="8" t="s">
        <v>204</v>
      </c>
      <c r="B152" s="8" t="s">
        <v>37</v>
      </c>
      <c r="C152" s="8"/>
      <c r="D152" s="8" t="s">
        <v>158</v>
      </c>
      <c r="E152" s="8" t="str">
        <f>PROPER(LEFT(CLIENTES[[#This Row],[CLIENTE]],IF(ISERR(SEARCH(" ",CLIENTES[[#This Row],[CLIENTE]])-1),LEN(CLIENTES[[#This Row],[CLIENTE]]),SEARCH(" ",CLIENTES[[#This Row],[CLIENTE]])-1)))</f>
        <v>Fabricio</v>
      </c>
      <c r="F152" s="9">
        <f t="array" ref="F152">SUMPRODUCT(MAX((VENDAS[CLIENTE]=CLIENTES[[#This Row],[CLIENTE]])*VENDAS[DATA]))</f>
        <v>44322</v>
      </c>
      <c r="G152" s="9">
        <f t="array" ref="G152">MIN(IF(VENDAS[CLIENTE]=CLIENTES[[#This Row],[CLIENTE]],VENDAS[DATA]))</f>
        <v>44322</v>
      </c>
      <c r="H152" s="10" t="s">
        <v>434</v>
      </c>
      <c r="I152" s="43"/>
      <c r="J152" s="34"/>
      <c r="K152" s="55">
        <f>INT(SUMPRODUCT((VENDAS[CLIENTE]=CLIENTES[[#This Row],[CLIENTE]])*(VENDAS[DATA]&gt;=DATE(2023,3,28))*(VENDAS[VALOR]))/60)</f>
        <v>0</v>
      </c>
      <c r="L152" s="8"/>
      <c r="M152" s="22"/>
      <c r="N152" s="22"/>
    </row>
    <row r="153" spans="1:14" x14ac:dyDescent="0.2">
      <c r="A153" s="8" t="s">
        <v>350</v>
      </c>
      <c r="B153" s="8" t="s">
        <v>33</v>
      </c>
      <c r="C153" s="8"/>
      <c r="D153" s="8" t="s">
        <v>172</v>
      </c>
      <c r="E153" s="8" t="str">
        <f>PROPER(LEFT(CLIENTES[[#This Row],[CLIENTE]],IF(ISERR(SEARCH(" ",CLIENTES[[#This Row],[CLIENTE]])-1),LEN(CLIENTES[[#This Row],[CLIENTE]]),SEARCH(" ",CLIENTES[[#This Row],[CLIENTE]])-1)))</f>
        <v>Raimundo</v>
      </c>
      <c r="F153" s="9">
        <f t="array" ref="F153">SUMPRODUCT(MAX((VENDAS[CLIENTE]=CLIENTES[[#This Row],[CLIENTE]])*VENDAS[DATA]))</f>
        <v>44320</v>
      </c>
      <c r="G153" s="9">
        <f t="array" ref="G153">MIN(IF(VENDAS[CLIENTE]=CLIENTES[[#This Row],[CLIENTE]],VENDAS[DATA]))</f>
        <v>44320</v>
      </c>
      <c r="H153" s="10" t="s">
        <v>434</v>
      </c>
      <c r="I153" s="43"/>
      <c r="J153" s="34"/>
      <c r="K153" s="55">
        <f>INT(SUMPRODUCT((VENDAS[CLIENTE]=CLIENTES[[#This Row],[CLIENTE]])*(VENDAS[DATA]&gt;=DATE(2023,3,28))*(VENDAS[VALOR]))/60)</f>
        <v>0</v>
      </c>
      <c r="L153" s="8"/>
      <c r="M153" s="22"/>
      <c r="N153" s="22"/>
    </row>
    <row r="154" spans="1:14" x14ac:dyDescent="0.2">
      <c r="A154" s="8" t="s">
        <v>257</v>
      </c>
      <c r="B154" s="8" t="s">
        <v>9</v>
      </c>
      <c r="C154" s="8"/>
      <c r="D154" s="8" t="s">
        <v>258</v>
      </c>
      <c r="E154" s="8" t="str">
        <f>PROPER(LEFT(CLIENTES[[#This Row],[CLIENTE]],IF(ISERR(SEARCH(" ",CLIENTES[[#This Row],[CLIENTE]])-1),LEN(CLIENTES[[#This Row],[CLIENTE]]),SEARCH(" ",CLIENTES[[#This Row],[CLIENTE]])-1)))</f>
        <v>Jorge</v>
      </c>
      <c r="F154" s="9">
        <f t="array" ref="F154">SUMPRODUCT(MAX((VENDAS[CLIENTE]=CLIENTES[[#This Row],[CLIENTE]])*VENDAS[DATA]))</f>
        <v>44314</v>
      </c>
      <c r="G154" s="9">
        <f t="array" ref="G154">MIN(IF(VENDAS[CLIENTE]=CLIENTES[[#This Row],[CLIENTE]],VENDAS[DATA]))</f>
        <v>44123</v>
      </c>
      <c r="H154" s="10" t="s">
        <v>434</v>
      </c>
      <c r="I154" s="43"/>
      <c r="J154" s="34"/>
      <c r="K154" s="55">
        <f>INT(SUMPRODUCT((VENDAS[CLIENTE]=CLIENTES[[#This Row],[CLIENTE]])*(VENDAS[DATA]&gt;=DATE(2023,3,28))*(VENDAS[VALOR]))/60)</f>
        <v>0</v>
      </c>
      <c r="L154" s="8"/>
      <c r="M154" s="22"/>
      <c r="N154" s="22"/>
    </row>
    <row r="155" spans="1:14" ht="242.25" x14ac:dyDescent="0.2">
      <c r="A155" s="8" t="s">
        <v>237</v>
      </c>
      <c r="B155" s="8" t="s">
        <v>39</v>
      </c>
      <c r="C155" s="8" t="s">
        <v>238</v>
      </c>
      <c r="D155" s="8" t="s">
        <v>122</v>
      </c>
      <c r="E155" s="8" t="str">
        <f>PROPER(LEFT(CLIENTES[[#This Row],[CLIENTE]],IF(ISERR(SEARCH(" ",CLIENTES[[#This Row],[CLIENTE]])-1),LEN(CLIENTES[[#This Row],[CLIENTE]]),SEARCH(" ",CLIENTES[[#This Row],[CLIENTE]])-1)))</f>
        <v>Heliana</v>
      </c>
      <c r="F155" s="9">
        <f t="array" ref="F155">SUMPRODUCT(MAX((VENDAS[CLIENTE]=CLIENTES[[#This Row],[CLIENTE]])*VENDAS[DATA]))</f>
        <v>44295</v>
      </c>
      <c r="G155" s="9">
        <f t="array" ref="G155">MIN(IF(VENDAS[CLIENTE]=CLIENTES[[#This Row],[CLIENTE]],VENDAS[DATA]))</f>
        <v>44295</v>
      </c>
      <c r="H155" s="10" t="s">
        <v>433</v>
      </c>
      <c r="I155" s="43" t="s">
        <v>784</v>
      </c>
      <c r="J155" s="34"/>
      <c r="K155" s="55">
        <f>INT(SUMPRODUCT((VENDAS[CLIENTE]=CLIENTES[[#This Row],[CLIENTE]])*(VENDAS[DATA]&gt;=DATE(2023,3,28))*(VENDAS[VALOR]))/60)</f>
        <v>0</v>
      </c>
      <c r="L155" s="8"/>
      <c r="M155" s="22"/>
      <c r="N155" s="22"/>
    </row>
    <row r="156" spans="1:14" x14ac:dyDescent="0.2">
      <c r="A156" s="8" t="s">
        <v>256</v>
      </c>
      <c r="B156" s="8" t="s">
        <v>37</v>
      </c>
      <c r="C156" s="8"/>
      <c r="D156" s="8" t="s">
        <v>115</v>
      </c>
      <c r="E156" s="8" t="str">
        <f>PROPER(LEFT(CLIENTES[[#This Row],[CLIENTE]],IF(ISERR(SEARCH(" ",CLIENTES[[#This Row],[CLIENTE]])-1),LEN(CLIENTES[[#This Row],[CLIENTE]]),SEARCH(" ",CLIENTES[[#This Row],[CLIENTE]])-1)))</f>
        <v>Jorge</v>
      </c>
      <c r="F156" s="9">
        <f t="array" ref="F156">SUMPRODUCT(MAX((VENDAS[CLIENTE]=CLIENTES[[#This Row],[CLIENTE]])*VENDAS[DATA]))</f>
        <v>44274</v>
      </c>
      <c r="G156" s="9">
        <f t="array" ref="G156">MIN(IF(VENDAS[CLIENTE]=CLIENTES[[#This Row],[CLIENTE]],VENDAS[DATA]))</f>
        <v>44267</v>
      </c>
      <c r="H156" s="10" t="s">
        <v>434</v>
      </c>
      <c r="I156" s="43"/>
      <c r="J156" s="34"/>
      <c r="K156" s="55">
        <f>INT(SUMPRODUCT((VENDAS[CLIENTE]=CLIENTES[[#This Row],[CLIENTE]])*(VENDAS[DATA]&gt;=DATE(2023,3,28))*(VENDAS[VALOR]))/60)</f>
        <v>0</v>
      </c>
      <c r="L156" s="8"/>
      <c r="M156" s="22"/>
      <c r="N156" s="22"/>
    </row>
    <row r="157" spans="1:14" x14ac:dyDescent="0.2">
      <c r="A157" s="8" t="s">
        <v>393</v>
      </c>
      <c r="B157" s="8" t="s">
        <v>92</v>
      </c>
      <c r="C157" s="8"/>
      <c r="D157" s="8" t="s">
        <v>394</v>
      </c>
      <c r="E157" s="8" t="str">
        <f>PROPER(LEFT(CLIENTES[[#This Row],[CLIENTE]],IF(ISERR(SEARCH(" ",CLIENTES[[#This Row],[CLIENTE]])-1),LEN(CLIENTES[[#This Row],[CLIENTE]]),SEARCH(" ",CLIENTES[[#This Row],[CLIENTE]])-1)))</f>
        <v>Suze</v>
      </c>
      <c r="F157" s="9">
        <f t="array" ref="F157">SUMPRODUCT(MAX((VENDAS[CLIENTE]=CLIENTES[[#This Row],[CLIENTE]])*VENDAS[DATA]))</f>
        <v>44274</v>
      </c>
      <c r="G157" s="9">
        <f t="array" ref="G157">MIN(IF(VENDAS[CLIENTE]=CLIENTES[[#This Row],[CLIENTE]],VENDAS[DATA]))</f>
        <v>44274</v>
      </c>
      <c r="H157" s="10" t="s">
        <v>433</v>
      </c>
      <c r="I157" s="43"/>
      <c r="J157" s="34"/>
      <c r="K157" s="55">
        <f>INT(SUMPRODUCT((VENDAS[CLIENTE]=CLIENTES[[#This Row],[CLIENTE]])*(VENDAS[DATA]&gt;=DATE(2023,3,28))*(VENDAS[VALOR]))/60)</f>
        <v>0</v>
      </c>
      <c r="L157" s="8"/>
      <c r="M157" s="22"/>
      <c r="N157" s="22"/>
    </row>
    <row r="158" spans="1:14" x14ac:dyDescent="0.2">
      <c r="A158" s="8" t="s">
        <v>330</v>
      </c>
      <c r="B158" s="8" t="s">
        <v>9</v>
      </c>
      <c r="C158" s="8"/>
      <c r="D158" s="8" t="s">
        <v>85</v>
      </c>
      <c r="E158" s="8" t="str">
        <f>PROPER(LEFT(CLIENTES[[#This Row],[CLIENTE]],IF(ISERR(SEARCH(" ",CLIENTES[[#This Row],[CLIENTE]])-1),LEN(CLIENTES[[#This Row],[CLIENTE]]),SEARCH(" ",CLIENTES[[#This Row],[CLIENTE]])-1)))</f>
        <v>Messias</v>
      </c>
      <c r="F158" s="9">
        <f t="array" ref="F158">SUMPRODUCT(MAX((VENDAS[CLIENTE]=CLIENTES[[#This Row],[CLIENTE]])*VENDAS[DATA]))</f>
        <v>44272</v>
      </c>
      <c r="G158" s="9">
        <f t="array" ref="G158">MIN(IF(VENDAS[CLIENTE]=CLIENTES[[#This Row],[CLIENTE]],VENDAS[DATA]))</f>
        <v>44272</v>
      </c>
      <c r="H158" s="10" t="s">
        <v>434</v>
      </c>
      <c r="I158" s="43"/>
      <c r="J158" s="34"/>
      <c r="K158" s="55">
        <f>INT(SUMPRODUCT((VENDAS[CLIENTE]=CLIENTES[[#This Row],[CLIENTE]])*(VENDAS[DATA]&gt;=DATE(2023,3,28))*(VENDAS[VALOR]))/60)</f>
        <v>0</v>
      </c>
      <c r="L158" s="8"/>
      <c r="M158" s="22"/>
      <c r="N158" s="22"/>
    </row>
    <row r="159" spans="1:14" x14ac:dyDescent="0.2">
      <c r="A159" s="8" t="s">
        <v>89</v>
      </c>
      <c r="B159" s="8" t="s">
        <v>32</v>
      </c>
      <c r="C159" s="8"/>
      <c r="D159" s="8" t="s">
        <v>90</v>
      </c>
      <c r="E159" s="8" t="str">
        <f>PROPER(LEFT(CLIENTES[[#This Row],[CLIENTE]],IF(ISERR(SEARCH(" ",CLIENTES[[#This Row],[CLIENTE]])-1),LEN(CLIENTES[[#This Row],[CLIENTE]]),SEARCH(" ",CLIENTES[[#This Row],[CLIENTE]])-1)))</f>
        <v>Allan</v>
      </c>
      <c r="F159" s="9">
        <f t="array" ref="F159">SUMPRODUCT(MAX((VENDAS[CLIENTE]=CLIENTES[[#This Row],[CLIENTE]])*VENDAS[DATA]))</f>
        <v>44271</v>
      </c>
      <c r="G159" s="9">
        <f t="array" ref="G159">MIN(IF(VENDAS[CLIENTE]=CLIENTES[[#This Row],[CLIENTE]],VENDAS[DATA]))</f>
        <v>44271</v>
      </c>
      <c r="H159" s="10" t="s">
        <v>434</v>
      </c>
      <c r="I159" s="43"/>
      <c r="J159" s="34"/>
      <c r="K159" s="55">
        <f>INT(SUMPRODUCT((VENDAS[CLIENTE]=CLIENTES[[#This Row],[CLIENTE]])*(VENDAS[DATA]&gt;=DATE(2023,3,28))*(VENDAS[VALOR]))/60)</f>
        <v>0</v>
      </c>
      <c r="L159" s="8"/>
      <c r="M159" s="22"/>
      <c r="N159" s="22"/>
    </row>
    <row r="160" spans="1:14" x14ac:dyDescent="0.2">
      <c r="A160" s="8" t="s">
        <v>272</v>
      </c>
      <c r="B160" s="8" t="s">
        <v>22</v>
      </c>
      <c r="C160" s="8"/>
      <c r="D160" s="8" t="s">
        <v>273</v>
      </c>
      <c r="E160" s="8" t="str">
        <f>PROPER(LEFT(CLIENTES[[#This Row],[CLIENTE]],IF(ISERR(SEARCH(" ",CLIENTES[[#This Row],[CLIENTE]])-1),LEN(CLIENTES[[#This Row],[CLIENTE]]),SEARCH(" ",CLIENTES[[#This Row],[CLIENTE]])-1)))</f>
        <v>Jurema</v>
      </c>
      <c r="F160" s="9">
        <f t="array" ref="F160">SUMPRODUCT(MAX((VENDAS[CLIENTE]=CLIENTES[[#This Row],[CLIENTE]])*VENDAS[DATA]))</f>
        <v>44271</v>
      </c>
      <c r="G160" s="9">
        <f t="array" ref="G160">MIN(IF(VENDAS[CLIENTE]=CLIENTES[[#This Row],[CLIENTE]],VENDAS[DATA]))</f>
        <v>44271</v>
      </c>
      <c r="H160" s="10" t="s">
        <v>433</v>
      </c>
      <c r="I160" s="43"/>
      <c r="J160" s="34"/>
      <c r="K160" s="55">
        <f>INT(SUMPRODUCT((VENDAS[CLIENTE]=CLIENTES[[#This Row],[CLIENTE]])*(VENDAS[DATA]&gt;=DATE(2023,3,28))*(VENDAS[VALOR]))/60)</f>
        <v>0</v>
      </c>
      <c r="L160" s="8"/>
      <c r="M160" s="22"/>
      <c r="N160" s="22"/>
    </row>
    <row r="161" spans="1:14" x14ac:dyDescent="0.2">
      <c r="A161" s="8" t="s">
        <v>114</v>
      </c>
      <c r="B161" s="8" t="s">
        <v>13</v>
      </c>
      <c r="C161" s="8"/>
      <c r="D161" s="8" t="s">
        <v>115</v>
      </c>
      <c r="E161" s="8" t="str">
        <f>PROPER(LEFT(CLIENTES[[#This Row],[CLIENTE]],IF(ISERR(SEARCH(" ",CLIENTES[[#This Row],[CLIENTE]])-1),LEN(CLIENTES[[#This Row],[CLIENTE]]),SEARCH(" ",CLIENTES[[#This Row],[CLIENTE]])-1)))</f>
        <v>André</v>
      </c>
      <c r="F161" s="9">
        <f t="array" ref="F161">SUMPRODUCT(MAX((VENDAS[CLIENTE]=CLIENTES[[#This Row],[CLIENTE]])*VENDAS[DATA]))</f>
        <v>44267</v>
      </c>
      <c r="G161" s="9">
        <f t="array" ref="G161">MIN(IF(VENDAS[CLIENTE]=CLIENTES[[#This Row],[CLIENTE]],VENDAS[DATA]))</f>
        <v>44267</v>
      </c>
      <c r="H161" s="10" t="s">
        <v>434</v>
      </c>
      <c r="I161" s="43"/>
      <c r="J161" s="34"/>
      <c r="K161" s="55">
        <f>INT(SUMPRODUCT((VENDAS[CLIENTE]=CLIENTES[[#This Row],[CLIENTE]])*(VENDAS[DATA]&gt;=DATE(2023,3,28))*(VENDAS[VALOR]))/60)</f>
        <v>0</v>
      </c>
      <c r="L161" s="8"/>
      <c r="M161" s="22"/>
      <c r="N161" s="22"/>
    </row>
    <row r="162" spans="1:14" x14ac:dyDescent="0.2">
      <c r="A162" s="8" t="s">
        <v>197</v>
      </c>
      <c r="B162" s="8" t="s">
        <v>22</v>
      </c>
      <c r="C162" s="8"/>
      <c r="D162" s="8" t="s">
        <v>198</v>
      </c>
      <c r="E162" s="8" t="str">
        <f>PROPER(LEFT(CLIENTES[[#This Row],[CLIENTE]],IF(ISERR(SEARCH(" ",CLIENTES[[#This Row],[CLIENTE]])-1),LEN(CLIENTES[[#This Row],[CLIENTE]]),SEARCH(" ",CLIENTES[[#This Row],[CLIENTE]])-1)))</f>
        <v>Ernesto</v>
      </c>
      <c r="F162" s="9">
        <f t="array" ref="F162">SUMPRODUCT(MAX((VENDAS[CLIENTE]=CLIENTES[[#This Row],[CLIENTE]])*VENDAS[DATA]))</f>
        <v>44267</v>
      </c>
      <c r="G162" s="9">
        <f t="array" ref="G162">MIN(IF(VENDAS[CLIENTE]=CLIENTES[[#This Row],[CLIENTE]],VENDAS[DATA]))</f>
        <v>44086</v>
      </c>
      <c r="H162" s="10" t="s">
        <v>434</v>
      </c>
      <c r="I162" s="43"/>
      <c r="J162" s="34"/>
      <c r="K162" s="55">
        <f>INT(SUMPRODUCT((VENDAS[CLIENTE]=CLIENTES[[#This Row],[CLIENTE]])*(VENDAS[DATA]&gt;=DATE(2023,3,28))*(VENDAS[VALOR]))/60)</f>
        <v>0</v>
      </c>
      <c r="L162" s="8"/>
      <c r="M162" s="22"/>
      <c r="N162" s="22"/>
    </row>
    <row r="163" spans="1:14" x14ac:dyDescent="0.2">
      <c r="A163" s="8" t="s">
        <v>213</v>
      </c>
      <c r="B163" s="8" t="s">
        <v>13</v>
      </c>
      <c r="C163" s="8"/>
      <c r="D163" s="8" t="s">
        <v>115</v>
      </c>
      <c r="E163" s="8" t="str">
        <f>PROPER(LEFT(CLIENTES[[#This Row],[CLIENTE]],IF(ISERR(SEARCH(" ",CLIENTES[[#This Row],[CLIENTE]])-1),LEN(CLIENTES[[#This Row],[CLIENTE]]),SEARCH(" ",CLIENTES[[#This Row],[CLIENTE]])-1)))</f>
        <v>Francisco</v>
      </c>
      <c r="F163" s="9">
        <f t="array" ref="F163">SUMPRODUCT(MAX((VENDAS[CLIENTE]=CLIENTES[[#This Row],[CLIENTE]])*VENDAS[DATA]))</f>
        <v>44267</v>
      </c>
      <c r="G163" s="9">
        <f t="array" ref="G163">MIN(IF(VENDAS[CLIENTE]=CLIENTES[[#This Row],[CLIENTE]],VENDAS[DATA]))</f>
        <v>44267</v>
      </c>
      <c r="H163" s="10" t="s">
        <v>434</v>
      </c>
      <c r="I163" s="43"/>
      <c r="J163" s="34"/>
      <c r="K163" s="55">
        <f>INT(SUMPRODUCT((VENDAS[CLIENTE]=CLIENTES[[#This Row],[CLIENTE]])*(VENDAS[DATA]&gt;=DATE(2023,3,28))*(VENDAS[VALOR]))/60)</f>
        <v>0</v>
      </c>
      <c r="L163" s="8"/>
      <c r="M163" s="22"/>
      <c r="N163" s="22"/>
    </row>
    <row r="164" spans="1:14" x14ac:dyDescent="0.2">
      <c r="A164" s="8" t="s">
        <v>259</v>
      </c>
      <c r="B164" s="8" t="s">
        <v>13</v>
      </c>
      <c r="C164" s="8"/>
      <c r="D164" s="8" t="s">
        <v>115</v>
      </c>
      <c r="E164" s="8" t="str">
        <f>PROPER(LEFT(CLIENTES[[#This Row],[CLIENTE]],IF(ISERR(SEARCH(" ",CLIENTES[[#This Row],[CLIENTE]])-1),LEN(CLIENTES[[#This Row],[CLIENTE]]),SEARCH(" ",CLIENTES[[#This Row],[CLIENTE]])-1)))</f>
        <v>José</v>
      </c>
      <c r="F164" s="9">
        <f t="array" ref="F164">SUMPRODUCT(MAX((VENDAS[CLIENTE]=CLIENTES[[#This Row],[CLIENTE]])*VENDAS[DATA]))</f>
        <v>44267</v>
      </c>
      <c r="G164" s="9">
        <f t="array" ref="G164">MIN(IF(VENDAS[CLIENTE]=CLIENTES[[#This Row],[CLIENTE]],VENDAS[DATA]))</f>
        <v>44267</v>
      </c>
      <c r="H164" s="10" t="s">
        <v>434</v>
      </c>
      <c r="I164" s="43"/>
      <c r="J164" s="34"/>
      <c r="K164" s="55">
        <f>INT(SUMPRODUCT((VENDAS[CLIENTE]=CLIENTES[[#This Row],[CLIENTE]])*(VENDAS[DATA]&gt;=DATE(2023,3,28))*(VENDAS[VALOR]))/60)</f>
        <v>0</v>
      </c>
      <c r="L164" s="8"/>
      <c r="M164" s="22"/>
      <c r="N164" s="22"/>
    </row>
    <row r="165" spans="1:14" x14ac:dyDescent="0.2">
      <c r="A165" s="8" t="s">
        <v>95</v>
      </c>
      <c r="B165" s="8" t="s">
        <v>10</v>
      </c>
      <c r="C165" s="8"/>
      <c r="D165" s="8" t="s">
        <v>96</v>
      </c>
      <c r="E165" s="8" t="str">
        <f>PROPER(LEFT(CLIENTES[[#This Row],[CLIENTE]],IF(ISERR(SEARCH(" ",CLIENTES[[#This Row],[CLIENTE]])-1),LEN(CLIENTES[[#This Row],[CLIENTE]]),SEARCH(" ",CLIENTES[[#This Row],[CLIENTE]])-1)))</f>
        <v>Ana</v>
      </c>
      <c r="F165" s="9">
        <f t="array" ref="F165">SUMPRODUCT(MAX((VENDAS[CLIENTE]=CLIENTES[[#This Row],[CLIENTE]])*VENDAS[DATA]))</f>
        <v>44260</v>
      </c>
      <c r="G165" s="9">
        <f t="array" ref="G165">MIN(IF(VENDAS[CLIENTE]=CLIENTES[[#This Row],[CLIENTE]],VENDAS[DATA]))</f>
        <v>44260</v>
      </c>
      <c r="H165" s="10" t="s">
        <v>433</v>
      </c>
      <c r="I165" s="43"/>
      <c r="J165" s="34"/>
      <c r="K165" s="55">
        <f>INT(SUMPRODUCT((VENDAS[CLIENTE]=CLIENTES[[#This Row],[CLIENTE]])*(VENDAS[DATA]&gt;=DATE(2023,3,28))*(VENDAS[VALOR]))/60)</f>
        <v>0</v>
      </c>
      <c r="L165" s="8"/>
      <c r="M165" s="22"/>
      <c r="N165" s="22"/>
    </row>
    <row r="166" spans="1:14" x14ac:dyDescent="0.2">
      <c r="A166" s="8" t="s">
        <v>134</v>
      </c>
      <c r="B166" s="8" t="s">
        <v>22</v>
      </c>
      <c r="C166" s="8"/>
      <c r="D166" s="8" t="s">
        <v>122</v>
      </c>
      <c r="E166" s="8" t="str">
        <f>PROPER(LEFT(CLIENTES[[#This Row],[CLIENTE]],IF(ISERR(SEARCH(" ",CLIENTES[[#This Row],[CLIENTE]])-1),LEN(CLIENTES[[#This Row],[CLIENTE]]),SEARCH(" ",CLIENTES[[#This Row],[CLIENTE]])-1)))</f>
        <v>Cacau</v>
      </c>
      <c r="F166" s="9">
        <f t="array" ref="F166">SUMPRODUCT(MAX((VENDAS[CLIENTE]=CLIENTES[[#This Row],[CLIENTE]])*VENDAS[DATA]))</f>
        <v>44240</v>
      </c>
      <c r="G166" s="9">
        <f t="array" ref="G166">MIN(IF(VENDAS[CLIENTE]=CLIENTES[[#This Row],[CLIENTE]],VENDAS[DATA]))</f>
        <v>44240</v>
      </c>
      <c r="H166" s="10" t="s">
        <v>433</v>
      </c>
      <c r="I166" s="43"/>
      <c r="J166" s="34"/>
      <c r="K166" s="55">
        <f>INT(SUMPRODUCT((VENDAS[CLIENTE]=CLIENTES[[#This Row],[CLIENTE]])*(VENDAS[DATA]&gt;=DATE(2023,3,28))*(VENDAS[VALOR]))/60)</f>
        <v>0</v>
      </c>
      <c r="L166" s="8"/>
      <c r="M166" s="22"/>
      <c r="N166" s="22"/>
    </row>
    <row r="167" spans="1:14" ht="242.25" x14ac:dyDescent="0.2">
      <c r="A167" s="8" t="s">
        <v>125</v>
      </c>
      <c r="B167" s="8" t="s">
        <v>20</v>
      </c>
      <c r="C167" s="8" t="s">
        <v>126</v>
      </c>
      <c r="D167" s="8" t="s">
        <v>122</v>
      </c>
      <c r="E167" s="8" t="str">
        <f>PROPER(LEFT(CLIENTES[[#This Row],[CLIENTE]],IF(ISERR(SEARCH(" ",CLIENTES[[#This Row],[CLIENTE]])-1),LEN(CLIENTES[[#This Row],[CLIENTE]]),SEARCH(" ",CLIENTES[[#This Row],[CLIENTE]])-1)))</f>
        <v>Aninha</v>
      </c>
      <c r="F167" s="9">
        <f t="array" ref="F167">SUMPRODUCT(MAX((VENDAS[CLIENTE]=CLIENTES[[#This Row],[CLIENTE]])*VENDAS[DATA]))</f>
        <v>44233</v>
      </c>
      <c r="G167" s="9">
        <f t="array" ref="G167">MIN(IF(VENDAS[CLIENTE]=CLIENTES[[#This Row],[CLIENTE]],VENDAS[DATA]))</f>
        <v>44233</v>
      </c>
      <c r="H167" s="10" t="s">
        <v>433</v>
      </c>
      <c r="I167" s="43" t="s">
        <v>785</v>
      </c>
      <c r="J167" s="34"/>
      <c r="K167" s="55">
        <f>INT(SUMPRODUCT((VENDAS[CLIENTE]=CLIENTES[[#This Row],[CLIENTE]])*(VENDAS[DATA]&gt;=DATE(2023,3,28))*(VENDAS[VALOR]))/60)</f>
        <v>0</v>
      </c>
      <c r="L167" s="8"/>
      <c r="M167" s="22"/>
      <c r="N167" s="22"/>
    </row>
    <row r="168" spans="1:14" x14ac:dyDescent="0.2">
      <c r="A168" s="8" t="s">
        <v>270</v>
      </c>
      <c r="B168" s="8" t="s">
        <v>32</v>
      </c>
      <c r="C168" s="8"/>
      <c r="D168" s="8" t="s">
        <v>271</v>
      </c>
      <c r="E168" s="8" t="str">
        <f>PROPER(LEFT(CLIENTES[[#This Row],[CLIENTE]],IF(ISERR(SEARCH(" ",CLIENTES[[#This Row],[CLIENTE]])-1),LEN(CLIENTES[[#This Row],[CLIENTE]]),SEARCH(" ",CLIENTES[[#This Row],[CLIENTE]])-1)))</f>
        <v>Jurandir</v>
      </c>
      <c r="F168" s="9">
        <f t="array" ref="F168">SUMPRODUCT(MAX((VENDAS[CLIENTE]=CLIENTES[[#This Row],[CLIENTE]])*VENDAS[DATA]))</f>
        <v>44223</v>
      </c>
      <c r="G168" s="9">
        <f t="array" ref="G168">MIN(IF(VENDAS[CLIENTE]=CLIENTES[[#This Row],[CLIENTE]],VENDAS[DATA]))</f>
        <v>44223</v>
      </c>
      <c r="H168" s="10" t="s">
        <v>434</v>
      </c>
      <c r="I168" s="43"/>
      <c r="J168" s="34"/>
      <c r="K168" s="55">
        <f>INT(SUMPRODUCT((VENDAS[CLIENTE]=CLIENTES[[#This Row],[CLIENTE]])*(VENDAS[DATA]&gt;=DATE(2023,3,28))*(VENDAS[VALOR]))/60)</f>
        <v>0</v>
      </c>
      <c r="L168" s="8"/>
      <c r="M168" s="22"/>
      <c r="N168" s="22"/>
    </row>
    <row r="169" spans="1:14" ht="242.25" x14ac:dyDescent="0.2">
      <c r="A169" s="8" t="s">
        <v>105</v>
      </c>
      <c r="B169" s="8" t="s">
        <v>16</v>
      </c>
      <c r="C169" s="8" t="s">
        <v>106</v>
      </c>
      <c r="D169" s="8" t="s">
        <v>107</v>
      </c>
      <c r="E169" s="8" t="str">
        <f>PROPER(LEFT(CLIENTES[[#This Row],[CLIENTE]],IF(ISERR(SEARCH(" ",CLIENTES[[#This Row],[CLIENTE]])-1),LEN(CLIENTES[[#This Row],[CLIENTE]]),SEARCH(" ",CLIENTES[[#This Row],[CLIENTE]])-1)))</f>
        <v>Ana</v>
      </c>
      <c r="F169" s="9">
        <f t="array" ref="F169">SUMPRODUCT(MAX((VENDAS[CLIENTE]=CLIENTES[[#This Row],[CLIENTE]])*VENDAS[DATA]))</f>
        <v>44216</v>
      </c>
      <c r="G169" s="9">
        <f t="array" ref="G169">MIN(IF(VENDAS[CLIENTE]=CLIENTES[[#This Row],[CLIENTE]],VENDAS[DATA]))</f>
        <v>44142</v>
      </c>
      <c r="H169" s="10" t="s">
        <v>433</v>
      </c>
      <c r="I169" s="43" t="s">
        <v>786</v>
      </c>
      <c r="J169" s="34"/>
      <c r="K169" s="55">
        <f>INT(SUMPRODUCT((VENDAS[CLIENTE]=CLIENTES[[#This Row],[CLIENTE]])*(VENDAS[DATA]&gt;=DATE(2023,3,28))*(VENDAS[VALOR]))/60)</f>
        <v>0</v>
      </c>
      <c r="L169" s="8"/>
      <c r="M169" s="22"/>
      <c r="N169" s="22"/>
    </row>
    <row r="170" spans="1:14" ht="242.25" x14ac:dyDescent="0.2">
      <c r="A170" s="8" t="s">
        <v>289</v>
      </c>
      <c r="B170" s="8" t="s">
        <v>35</v>
      </c>
      <c r="C170" s="8" t="s">
        <v>290</v>
      </c>
      <c r="D170" s="8" t="s">
        <v>291</v>
      </c>
      <c r="E170" s="8" t="str">
        <f>PROPER(LEFT(CLIENTES[[#This Row],[CLIENTE]],IF(ISERR(SEARCH(" ",CLIENTES[[#This Row],[CLIENTE]])-1),LEN(CLIENTES[[#This Row],[CLIENTE]]),SEARCH(" ",CLIENTES[[#This Row],[CLIENTE]])-1)))</f>
        <v>Lorena</v>
      </c>
      <c r="F170" s="9">
        <f t="array" ref="F170">SUMPRODUCT(MAX((VENDAS[CLIENTE]=CLIENTES[[#This Row],[CLIENTE]])*VENDAS[DATA]))</f>
        <v>44212</v>
      </c>
      <c r="G170" s="9">
        <f t="array" ref="G170">MIN(IF(VENDAS[CLIENTE]=CLIENTES[[#This Row],[CLIENTE]],VENDAS[DATA]))</f>
        <v>44070</v>
      </c>
      <c r="H170" s="10" t="s">
        <v>433</v>
      </c>
      <c r="I170" s="43" t="s">
        <v>787</v>
      </c>
      <c r="J170" s="34"/>
      <c r="K170" s="55">
        <f>INT(SUMPRODUCT((VENDAS[CLIENTE]=CLIENTES[[#This Row],[CLIENTE]])*(VENDAS[DATA]&gt;=DATE(2023,3,28))*(VENDAS[VALOR]))/60)</f>
        <v>0</v>
      </c>
      <c r="L170" s="8"/>
      <c r="M170" s="22"/>
      <c r="N170" s="22"/>
    </row>
    <row r="171" spans="1:14" x14ac:dyDescent="0.2">
      <c r="A171" s="8" t="s">
        <v>358</v>
      </c>
      <c r="B171" s="8" t="s">
        <v>19</v>
      </c>
      <c r="C171" s="8"/>
      <c r="D171" s="8" t="s">
        <v>359</v>
      </c>
      <c r="E171" s="8" t="str">
        <f>PROPER(LEFT(CLIENTES[[#This Row],[CLIENTE]],IF(ISERR(SEARCH(" ",CLIENTES[[#This Row],[CLIENTE]])-1),LEN(CLIENTES[[#This Row],[CLIENTE]]),SEARCH(" ",CLIENTES[[#This Row],[CLIENTE]])-1)))</f>
        <v>Rhanna</v>
      </c>
      <c r="F171" s="9">
        <f t="array" ref="F171">SUMPRODUCT(MAX((VENDAS[CLIENTE]=CLIENTES[[#This Row],[CLIENTE]])*VENDAS[DATA]))</f>
        <v>44205</v>
      </c>
      <c r="G171" s="9">
        <f t="array" ref="G171">MIN(IF(VENDAS[CLIENTE]=CLIENTES[[#This Row],[CLIENTE]],VENDAS[DATA]))</f>
        <v>44205</v>
      </c>
      <c r="H171" s="10" t="s">
        <v>433</v>
      </c>
      <c r="I171" s="43"/>
      <c r="J171" s="34"/>
      <c r="K171" s="55">
        <f>INT(SUMPRODUCT((VENDAS[CLIENTE]=CLIENTES[[#This Row],[CLIENTE]])*(VENDAS[DATA]&gt;=DATE(2023,3,28))*(VENDAS[VALOR]))/60)</f>
        <v>0</v>
      </c>
      <c r="L171" s="8"/>
      <c r="M171" s="22"/>
      <c r="N171" s="22"/>
    </row>
    <row r="172" spans="1:14" x14ac:dyDescent="0.2">
      <c r="A172" s="8" t="s">
        <v>332</v>
      </c>
      <c r="B172" s="8" t="s">
        <v>23</v>
      </c>
      <c r="C172" s="8"/>
      <c r="D172" s="8" t="s">
        <v>333</v>
      </c>
      <c r="E172" s="8" t="str">
        <f>PROPER(LEFT(CLIENTES[[#This Row],[CLIENTE]],IF(ISERR(SEARCH(" ",CLIENTES[[#This Row],[CLIENTE]])-1),LEN(CLIENTES[[#This Row],[CLIENTE]]),SEARCH(" ",CLIENTES[[#This Row],[CLIENTE]])-1)))</f>
        <v>Neli</v>
      </c>
      <c r="F172" s="9">
        <f t="array" ref="F172">SUMPRODUCT(MAX((VENDAS[CLIENTE]=CLIENTES[[#This Row],[CLIENTE]])*VENDAS[DATA]))</f>
        <v>44204</v>
      </c>
      <c r="G172" s="9">
        <f t="array" ref="G172">MIN(IF(VENDAS[CLIENTE]=CLIENTES[[#This Row],[CLIENTE]],VENDAS[DATA]))</f>
        <v>44133</v>
      </c>
      <c r="H172" s="10" t="s">
        <v>433</v>
      </c>
      <c r="I172" s="43"/>
      <c r="J172" s="34"/>
      <c r="K172" s="55">
        <f>INT(SUMPRODUCT((VENDAS[CLIENTE]=CLIENTES[[#This Row],[CLIENTE]])*(VENDAS[DATA]&gt;=DATE(2023,3,28))*(VENDAS[VALOR]))/60)</f>
        <v>0</v>
      </c>
      <c r="L172" s="8"/>
      <c r="M172" s="22"/>
      <c r="N172" s="22"/>
    </row>
    <row r="173" spans="1:14" x14ac:dyDescent="0.2">
      <c r="A173" s="8" t="s">
        <v>265</v>
      </c>
      <c r="B173" s="8" t="s">
        <v>29</v>
      </c>
      <c r="C173" s="8"/>
      <c r="D173" s="8" t="s">
        <v>122</v>
      </c>
      <c r="E173" s="8" t="str">
        <f>PROPER(LEFT(CLIENTES[[#This Row],[CLIENTE]],IF(ISERR(SEARCH(" ",CLIENTES[[#This Row],[CLIENTE]])-1),LEN(CLIENTES[[#This Row],[CLIENTE]]),SEARCH(" ",CLIENTES[[#This Row],[CLIENTE]])-1)))</f>
        <v>Juliana</v>
      </c>
      <c r="F173" s="9">
        <f t="array" ref="F173">SUMPRODUCT(MAX((VENDAS[CLIENTE]=CLIENTES[[#This Row],[CLIENTE]])*VENDAS[DATA]))</f>
        <v>44183</v>
      </c>
      <c r="G173" s="9">
        <f t="array" ref="G173">MIN(IF(VENDAS[CLIENTE]=CLIENTES[[#This Row],[CLIENTE]],VENDAS[DATA]))</f>
        <v>44183</v>
      </c>
      <c r="H173" s="10" t="s">
        <v>433</v>
      </c>
      <c r="I173" s="43"/>
      <c r="J173" s="34"/>
      <c r="K173" s="55">
        <f>INT(SUMPRODUCT((VENDAS[CLIENTE]=CLIENTES[[#This Row],[CLIENTE]])*(VENDAS[DATA]&gt;=DATE(2023,3,28))*(VENDAS[VALOR]))/60)</f>
        <v>0</v>
      </c>
      <c r="L173" s="8"/>
      <c r="M173" s="22"/>
      <c r="N173" s="22"/>
    </row>
    <row r="174" spans="1:14" ht="242.25" x14ac:dyDescent="0.2">
      <c r="A174" s="8" t="s">
        <v>254</v>
      </c>
      <c r="B174" s="8" t="s">
        <v>10</v>
      </c>
      <c r="C174" s="8" t="s">
        <v>255</v>
      </c>
      <c r="D174" s="8" t="s">
        <v>88</v>
      </c>
      <c r="E174" s="8" t="str">
        <f>PROPER(LEFT(CLIENTES[[#This Row],[CLIENTE]],IF(ISERR(SEARCH(" ",CLIENTES[[#This Row],[CLIENTE]])-1),LEN(CLIENTES[[#This Row],[CLIENTE]]),SEARCH(" ",CLIENTES[[#This Row],[CLIENTE]])-1)))</f>
        <v>Joazinho</v>
      </c>
      <c r="F174" s="9">
        <f t="array" ref="F174">SUMPRODUCT(MAX((VENDAS[CLIENTE]=CLIENTES[[#This Row],[CLIENTE]])*VENDAS[DATA]))</f>
        <v>44176</v>
      </c>
      <c r="G174" s="9">
        <f t="array" ref="G174">MIN(IF(VENDAS[CLIENTE]=CLIENTES[[#This Row],[CLIENTE]],VENDAS[DATA]))</f>
        <v>44176</v>
      </c>
      <c r="H174" s="10" t="s">
        <v>434</v>
      </c>
      <c r="I174" s="43" t="s">
        <v>788</v>
      </c>
      <c r="J174" s="34"/>
      <c r="K174" s="55">
        <f>INT(SUMPRODUCT((VENDAS[CLIENTE]=CLIENTES[[#This Row],[CLIENTE]])*(VENDAS[DATA]&gt;=DATE(2023,3,28))*(VENDAS[VALOR]))/60)</f>
        <v>0</v>
      </c>
      <c r="L174" s="8"/>
      <c r="M174" s="30"/>
      <c r="N174" s="22"/>
    </row>
    <row r="175" spans="1:14" ht="242.25" x14ac:dyDescent="0.2">
      <c r="A175" s="8" t="s">
        <v>127</v>
      </c>
      <c r="B175" s="8" t="s">
        <v>18</v>
      </c>
      <c r="C175" s="8" t="s">
        <v>128</v>
      </c>
      <c r="D175" s="8" t="s">
        <v>122</v>
      </c>
      <c r="E175" s="8" t="str">
        <f>PROPER(LEFT(CLIENTES[[#This Row],[CLIENTE]],IF(ISERR(SEARCH(" ",CLIENTES[[#This Row],[CLIENTE]])-1),LEN(CLIENTES[[#This Row],[CLIENTE]]),SEARCH(" ",CLIENTES[[#This Row],[CLIENTE]])-1)))</f>
        <v>Beatriz</v>
      </c>
      <c r="F175" s="9">
        <f t="array" ref="F175">SUMPRODUCT(MAX((VENDAS[CLIENTE]=CLIENTES[[#This Row],[CLIENTE]])*VENDAS[DATA]))</f>
        <v>44164</v>
      </c>
      <c r="G175" s="9">
        <f t="array" ref="G175">MIN(IF(VENDAS[CLIENTE]=CLIENTES[[#This Row],[CLIENTE]],VENDAS[DATA]))</f>
        <v>44140</v>
      </c>
      <c r="H175" s="10" t="s">
        <v>433</v>
      </c>
      <c r="I175" s="43" t="s">
        <v>789</v>
      </c>
      <c r="J175" s="34"/>
      <c r="K175" s="55">
        <f>INT(SUMPRODUCT((VENDAS[CLIENTE]=CLIENTES[[#This Row],[CLIENTE]])*(VENDAS[DATA]&gt;=DATE(2023,3,28))*(VENDAS[VALOR]))/60)</f>
        <v>0</v>
      </c>
      <c r="L175" s="8"/>
      <c r="M175" s="22"/>
      <c r="N175" s="22"/>
    </row>
    <row r="176" spans="1:14" x14ac:dyDescent="0.2">
      <c r="A176" s="8" t="s">
        <v>150</v>
      </c>
      <c r="B176" s="8" t="s">
        <v>22</v>
      </c>
      <c r="C176" s="8"/>
      <c r="D176" s="8" t="s">
        <v>122</v>
      </c>
      <c r="E176" s="8" t="str">
        <f>PROPER(LEFT(CLIENTES[[#This Row],[CLIENTE]],IF(ISERR(SEARCH(" ",CLIENTES[[#This Row],[CLIENTE]])-1),LEN(CLIENTES[[#This Row],[CLIENTE]]),SEARCH(" ",CLIENTES[[#This Row],[CLIENTE]])-1)))</f>
        <v>Chica</v>
      </c>
      <c r="F176" s="9">
        <f t="array" ref="F176">SUMPRODUCT(MAX((VENDAS[CLIENTE]=CLIENTES[[#This Row],[CLIENTE]])*VENDAS[DATA]))</f>
        <v>44152</v>
      </c>
      <c r="G176" s="9">
        <f t="array" ref="G176">MIN(IF(VENDAS[CLIENTE]=CLIENTES[[#This Row],[CLIENTE]],VENDAS[DATA]))</f>
        <v>44152</v>
      </c>
      <c r="H176" s="10" t="s">
        <v>433</v>
      </c>
      <c r="I176" s="43"/>
      <c r="J176" s="34"/>
      <c r="K176" s="55">
        <f>INT(SUMPRODUCT((VENDAS[CLIENTE]=CLIENTES[[#This Row],[CLIENTE]])*(VENDAS[DATA]&gt;=DATE(2023,3,28))*(VENDAS[VALOR]))/60)</f>
        <v>0</v>
      </c>
      <c r="L176" s="8"/>
      <c r="M176" s="22"/>
      <c r="N176" s="22"/>
    </row>
    <row r="177" spans="1:14" x14ac:dyDescent="0.2">
      <c r="A177" s="8" t="s">
        <v>386</v>
      </c>
      <c r="B177" s="8" t="s">
        <v>29</v>
      </c>
      <c r="C177" s="8"/>
      <c r="D177" s="8" t="s">
        <v>101</v>
      </c>
      <c r="E177" s="8" t="str">
        <f>PROPER(LEFT(CLIENTES[[#This Row],[CLIENTE]],IF(ISERR(SEARCH(" ",CLIENTES[[#This Row],[CLIENTE]])-1),LEN(CLIENTES[[#This Row],[CLIENTE]]),SEARCH(" ",CLIENTES[[#This Row],[CLIENTE]])-1)))</f>
        <v>Sonia</v>
      </c>
      <c r="F177" s="9">
        <f t="array" ref="F177">SUMPRODUCT(MAX((VENDAS[CLIENTE]=CLIENTES[[#This Row],[CLIENTE]])*VENDAS[DATA]))</f>
        <v>44147</v>
      </c>
      <c r="G177" s="9">
        <f t="array" ref="G177">MIN(IF(VENDAS[CLIENTE]=CLIENTES[[#This Row],[CLIENTE]],VENDAS[DATA]))</f>
        <v>44147</v>
      </c>
      <c r="H177" s="10" t="s">
        <v>433</v>
      </c>
      <c r="I177" s="43"/>
      <c r="J177" s="34"/>
      <c r="K177" s="55">
        <f>INT(SUMPRODUCT((VENDAS[CLIENTE]=CLIENTES[[#This Row],[CLIENTE]])*(VENDAS[DATA]&gt;=DATE(2023,3,28))*(VENDAS[VALOR]))/60)</f>
        <v>0</v>
      </c>
      <c r="L177" s="8"/>
      <c r="M177" s="22"/>
      <c r="N177" s="22"/>
    </row>
    <row r="178" spans="1:14" ht="242.25" x14ac:dyDescent="0.2">
      <c r="A178" s="8" t="s">
        <v>242</v>
      </c>
      <c r="B178" s="8" t="s">
        <v>35</v>
      </c>
      <c r="C178" s="8" t="s">
        <v>243</v>
      </c>
      <c r="D178" s="8" t="s">
        <v>230</v>
      </c>
      <c r="E178" s="8" t="str">
        <f>PROPER(LEFT(CLIENTES[[#This Row],[CLIENTE]],IF(ISERR(SEARCH(" ",CLIENTES[[#This Row],[CLIENTE]])-1),LEN(CLIENTES[[#This Row],[CLIENTE]]),SEARCH(" ",CLIENTES[[#This Row],[CLIENTE]])-1)))</f>
        <v>Iris</v>
      </c>
      <c r="F178" s="9">
        <f t="array" ref="F178">SUMPRODUCT(MAX((VENDAS[CLIENTE]=CLIENTES[[#This Row],[CLIENTE]])*VENDAS[DATA]))</f>
        <v>44124</v>
      </c>
      <c r="G178" s="9">
        <f t="array" ref="G178">MIN(IF(VENDAS[CLIENTE]=CLIENTES[[#This Row],[CLIENTE]],VENDAS[DATA]))</f>
        <v>44124</v>
      </c>
      <c r="H178" s="10" t="s">
        <v>433</v>
      </c>
      <c r="I178" s="43" t="s">
        <v>790</v>
      </c>
      <c r="J178" s="34"/>
      <c r="K178" s="55">
        <f>INT(SUMPRODUCT((VENDAS[CLIENTE]=CLIENTES[[#This Row],[CLIENTE]])*(VENDAS[DATA]&gt;=DATE(2023,3,28))*(VENDAS[VALOR]))/60)</f>
        <v>0</v>
      </c>
      <c r="L178" s="8"/>
      <c r="M178" s="22"/>
      <c r="N178" s="22"/>
    </row>
    <row r="179" spans="1:14" x14ac:dyDescent="0.2">
      <c r="A179" s="8" t="s">
        <v>173</v>
      </c>
      <c r="B179" s="8" t="s">
        <v>9</v>
      </c>
      <c r="C179" s="8"/>
      <c r="D179" s="8" t="s">
        <v>122</v>
      </c>
      <c r="E179" s="8" t="str">
        <f>PROPER(LEFT(CLIENTES[[#This Row],[CLIENTE]],IF(ISERR(SEARCH(" ",CLIENTES[[#This Row],[CLIENTE]])-1),LEN(CLIENTES[[#This Row],[CLIENTE]]),SEARCH(" ",CLIENTES[[#This Row],[CLIENTE]])-1)))</f>
        <v>Cristina</v>
      </c>
      <c r="F179" s="9">
        <f t="array" ref="F179">SUMPRODUCT(MAX((VENDAS[CLIENTE]=CLIENTES[[#This Row],[CLIENTE]])*VENDAS[DATA]))</f>
        <v>44121</v>
      </c>
      <c r="G179" s="9">
        <f t="array" ref="G179">MIN(IF(VENDAS[CLIENTE]=CLIENTES[[#This Row],[CLIENTE]],VENDAS[DATA]))</f>
        <v>44121</v>
      </c>
      <c r="H179" s="10" t="s">
        <v>433</v>
      </c>
      <c r="I179" s="43"/>
      <c r="J179" s="34"/>
      <c r="K179" s="55">
        <f>INT(SUMPRODUCT((VENDAS[CLIENTE]=CLIENTES[[#This Row],[CLIENTE]])*(VENDAS[DATA]&gt;=DATE(2023,3,28))*(VENDAS[VALOR]))/60)</f>
        <v>0</v>
      </c>
      <c r="L179" s="8"/>
      <c r="M179" s="22"/>
      <c r="N179" s="22"/>
    </row>
    <row r="180" spans="1:14" x14ac:dyDescent="0.2">
      <c r="A180" s="8" t="s">
        <v>421</v>
      </c>
      <c r="B180" s="8" t="s">
        <v>35</v>
      </c>
      <c r="C180" s="8"/>
      <c r="D180" s="8" t="s">
        <v>122</v>
      </c>
      <c r="E180" s="8" t="str">
        <f>PROPER(LEFT(CLIENTES[[#This Row],[CLIENTE]],IF(ISERR(SEARCH(" ",CLIENTES[[#This Row],[CLIENTE]])-1),LEN(CLIENTES[[#This Row],[CLIENTE]]),SEARCH(" ",CLIENTES[[#This Row],[CLIENTE]])-1)))</f>
        <v>Vilma</v>
      </c>
      <c r="F180" s="9">
        <f t="array" ref="F180">SUMPRODUCT(MAX((VENDAS[CLIENTE]=CLIENTES[[#This Row],[CLIENTE]])*VENDAS[DATA]))</f>
        <v>44114</v>
      </c>
      <c r="G180" s="9">
        <f t="array" ref="G180">MIN(IF(VENDAS[CLIENTE]=CLIENTES[[#This Row],[CLIENTE]],VENDAS[DATA]))</f>
        <v>44114</v>
      </c>
      <c r="H180" s="10" t="s">
        <v>433</v>
      </c>
      <c r="I180" s="43"/>
      <c r="J180" s="34"/>
      <c r="K180" s="55">
        <f>INT(SUMPRODUCT((VENDAS[CLIENTE]=CLIENTES[[#This Row],[CLIENTE]])*(VENDAS[DATA]&gt;=DATE(2023,3,28))*(VENDAS[VALOR]))/60)</f>
        <v>0</v>
      </c>
      <c r="L180" s="8"/>
      <c r="M180" s="22"/>
      <c r="N180" s="22"/>
    </row>
    <row r="181" spans="1:14" x14ac:dyDescent="0.2">
      <c r="A181" s="8" t="s">
        <v>383</v>
      </c>
      <c r="B181" s="8" t="s">
        <v>25</v>
      </c>
      <c r="C181" s="8"/>
      <c r="D181" s="8" t="s">
        <v>384</v>
      </c>
      <c r="E181" s="8" t="str">
        <f>PROPER(LEFT(CLIENTES[[#This Row],[CLIENTE]],IF(ISERR(SEARCH(" ",CLIENTES[[#This Row],[CLIENTE]])-1),LEN(CLIENTES[[#This Row],[CLIENTE]]),SEARCH(" ",CLIENTES[[#This Row],[CLIENTE]])-1)))</f>
        <v>Silvia</v>
      </c>
      <c r="F181" s="9">
        <f t="array" ref="F181">SUMPRODUCT(MAX((VENDAS[CLIENTE]=CLIENTES[[#This Row],[CLIENTE]])*VENDAS[DATA]))</f>
        <v>44113</v>
      </c>
      <c r="G181" s="9">
        <f t="array" ref="G181">MIN(IF(VENDAS[CLIENTE]=CLIENTES[[#This Row],[CLIENTE]],VENDAS[DATA]))</f>
        <v>44113</v>
      </c>
      <c r="H181" s="10" t="s">
        <v>433</v>
      </c>
      <c r="I181" s="43"/>
      <c r="J181" s="34"/>
      <c r="K181" s="55">
        <f>INT(SUMPRODUCT((VENDAS[CLIENTE]=CLIENTES[[#This Row],[CLIENTE]])*(VENDAS[DATA]&gt;=DATE(2023,3,28))*(VENDAS[VALOR]))/60)</f>
        <v>0</v>
      </c>
      <c r="L181" s="8"/>
      <c r="M181" s="22"/>
      <c r="N181" s="22"/>
    </row>
    <row r="182" spans="1:14" x14ac:dyDescent="0.2">
      <c r="A182" s="8" t="s">
        <v>407</v>
      </c>
      <c r="B182" s="8" t="s">
        <v>30</v>
      </c>
      <c r="C182" s="8"/>
      <c r="D182" s="8" t="s">
        <v>408</v>
      </c>
      <c r="E182" s="8" t="str">
        <f>PROPER(LEFT(CLIENTES[[#This Row],[CLIENTE]],IF(ISERR(SEARCH(" ",CLIENTES[[#This Row],[CLIENTE]])-1),LEN(CLIENTES[[#This Row],[CLIENTE]]),SEARCH(" ",CLIENTES[[#This Row],[CLIENTE]])-1)))</f>
        <v>Thiara</v>
      </c>
      <c r="F182" s="9">
        <f t="array" ref="F182">SUMPRODUCT(MAX((VENDAS[CLIENTE]=CLIENTES[[#This Row],[CLIENTE]])*VENDAS[DATA]))</f>
        <v>44106</v>
      </c>
      <c r="G182" s="9">
        <f t="array" ref="G182">MIN(IF(VENDAS[CLIENTE]=CLIENTES[[#This Row],[CLIENTE]],VENDAS[DATA]))</f>
        <v>44106</v>
      </c>
      <c r="H182" s="10" t="s">
        <v>433</v>
      </c>
      <c r="I182" s="43"/>
      <c r="J182" s="34"/>
      <c r="K182" s="55">
        <f>INT(SUMPRODUCT((VENDAS[CLIENTE]=CLIENTES[[#This Row],[CLIENTE]])*(VENDAS[DATA]&gt;=DATE(2023,3,28))*(VENDAS[VALOR]))/60)</f>
        <v>0</v>
      </c>
      <c r="L182" s="8"/>
      <c r="M182" s="22"/>
      <c r="N182" s="22"/>
    </row>
    <row r="183" spans="1:14" ht="242.25" x14ac:dyDescent="0.2">
      <c r="A183" s="8" t="s">
        <v>142</v>
      </c>
      <c r="B183" s="8" t="s">
        <v>22</v>
      </c>
      <c r="C183" s="8" t="s">
        <v>143</v>
      </c>
      <c r="D183" s="8" t="s">
        <v>141</v>
      </c>
      <c r="E183" s="8" t="str">
        <f>PROPER(LEFT(CLIENTES[[#This Row],[CLIENTE]],IF(ISERR(SEARCH(" ",CLIENTES[[#This Row],[CLIENTE]])-1),LEN(CLIENTES[[#This Row],[CLIENTE]]),SEARCH(" ",CLIENTES[[#This Row],[CLIENTE]])-1)))</f>
        <v>Carol</v>
      </c>
      <c r="F183" s="9">
        <f t="array" ref="F183">SUMPRODUCT(MAX((VENDAS[CLIENTE]=CLIENTES[[#This Row],[CLIENTE]])*VENDAS[DATA]))</f>
        <v>44099</v>
      </c>
      <c r="G183" s="9">
        <f t="array" ref="G183">MIN(IF(VENDAS[CLIENTE]=CLIENTES[[#This Row],[CLIENTE]],VENDAS[DATA]))</f>
        <v>44099</v>
      </c>
      <c r="H183" s="10" t="s">
        <v>433</v>
      </c>
      <c r="I183" s="43" t="s">
        <v>791</v>
      </c>
      <c r="J183" s="34"/>
      <c r="K183" s="55">
        <f>INT(SUMPRODUCT((VENDAS[CLIENTE]=CLIENTES[[#This Row],[CLIENTE]])*(VENDAS[DATA]&gt;=DATE(2023,3,28))*(VENDAS[VALOR]))/60)</f>
        <v>0</v>
      </c>
      <c r="L183" s="8"/>
      <c r="M183" s="22"/>
      <c r="N183" s="22"/>
    </row>
    <row r="184" spans="1:14" ht="242.25" x14ac:dyDescent="0.2">
      <c r="A184" s="8" t="s">
        <v>99</v>
      </c>
      <c r="B184" s="8" t="s">
        <v>33</v>
      </c>
      <c r="C184" s="8" t="s">
        <v>100</v>
      </c>
      <c r="D184" s="8" t="s">
        <v>101</v>
      </c>
      <c r="E184" s="8" t="str">
        <f>PROPER(LEFT(CLIENTES[[#This Row],[CLIENTE]],IF(ISERR(SEARCH(" ",CLIENTES[[#This Row],[CLIENTE]])-1),LEN(CLIENTES[[#This Row],[CLIENTE]]),SEARCH(" ",CLIENTES[[#This Row],[CLIENTE]])-1)))</f>
        <v>Ana</v>
      </c>
      <c r="F184" s="9">
        <f t="array" ref="F184">SUMPRODUCT(MAX((VENDAS[CLIENTE]=CLIENTES[[#This Row],[CLIENTE]])*VENDAS[DATA]))</f>
        <v>44090</v>
      </c>
      <c r="G184" s="9">
        <f t="array" ref="G184">MIN(IF(VENDAS[CLIENTE]=CLIENTES[[#This Row],[CLIENTE]],VENDAS[DATA]))</f>
        <v>44090</v>
      </c>
      <c r="H184" s="10" t="s">
        <v>433</v>
      </c>
      <c r="I184" s="43" t="s">
        <v>792</v>
      </c>
      <c r="J184" s="34"/>
      <c r="K184" s="55">
        <f>INT(SUMPRODUCT((VENDAS[CLIENTE]=CLIENTES[[#This Row],[CLIENTE]])*(VENDAS[DATA]&gt;=DATE(2023,3,28))*(VENDAS[VALOR]))/60)</f>
        <v>0</v>
      </c>
      <c r="L184" s="8"/>
      <c r="M184" s="22"/>
      <c r="N184" s="22"/>
    </row>
    <row r="185" spans="1:14" x14ac:dyDescent="0.2">
      <c r="A185" s="8" t="s">
        <v>264</v>
      </c>
      <c r="B185" s="8" t="s">
        <v>31</v>
      </c>
      <c r="C185" s="8"/>
      <c r="D185" s="8" t="s">
        <v>122</v>
      </c>
      <c r="E185" s="8" t="str">
        <f>PROPER(LEFT(CLIENTES[[#This Row],[CLIENTE]],IF(ISERR(SEARCH(" ",CLIENTES[[#This Row],[CLIENTE]])-1),LEN(CLIENTES[[#This Row],[CLIENTE]]),SEARCH(" ",CLIENTES[[#This Row],[CLIENTE]])-1)))</f>
        <v>Juliana</v>
      </c>
      <c r="F185" s="9">
        <f t="array" ref="F185">SUMPRODUCT(MAX((VENDAS[CLIENTE]=CLIENTES[[#This Row],[CLIENTE]])*VENDAS[DATA]))</f>
        <v>44090</v>
      </c>
      <c r="G185" s="9">
        <f t="array" ref="G185">MIN(IF(VENDAS[CLIENTE]=CLIENTES[[#This Row],[CLIENTE]],VENDAS[DATA]))</f>
        <v>44090</v>
      </c>
      <c r="H185" s="10" t="s">
        <v>433</v>
      </c>
      <c r="I185" s="43"/>
      <c r="J185" s="34"/>
      <c r="K185" s="55">
        <f>INT(SUMPRODUCT((VENDAS[CLIENTE]=CLIENTES[[#This Row],[CLIENTE]])*(VENDAS[DATA]&gt;=DATE(2023,3,28))*(VENDAS[VALOR]))/60)</f>
        <v>0</v>
      </c>
      <c r="L185" s="8"/>
      <c r="M185" s="22"/>
      <c r="N185" s="22"/>
    </row>
    <row r="186" spans="1:14" x14ac:dyDescent="0.2">
      <c r="A186" s="8" t="s">
        <v>360</v>
      </c>
      <c r="B186" s="8" t="s">
        <v>9</v>
      </c>
      <c r="C186" s="8"/>
      <c r="D186" s="8" t="s">
        <v>361</v>
      </c>
      <c r="E186" s="8" t="str">
        <f>PROPER(LEFT(CLIENTES[[#This Row],[CLIENTE]],IF(ISERR(SEARCH(" ",CLIENTES[[#This Row],[CLIENTE]])-1),LEN(CLIENTES[[#This Row],[CLIENTE]]),SEARCH(" ",CLIENTES[[#This Row],[CLIENTE]])-1)))</f>
        <v>Riane</v>
      </c>
      <c r="F186" s="9">
        <f t="array" ref="F186">SUMPRODUCT(MAX((VENDAS[CLIENTE]=CLIENTES[[#This Row],[CLIENTE]])*VENDAS[DATA]))</f>
        <v>44086</v>
      </c>
      <c r="G186" s="9">
        <f t="array" ref="G186">MIN(IF(VENDAS[CLIENTE]=CLIENTES[[#This Row],[CLIENTE]],VENDAS[DATA]))</f>
        <v>44086</v>
      </c>
      <c r="H186" s="10" t="s">
        <v>433</v>
      </c>
      <c r="I186" s="43"/>
      <c r="J186" s="34"/>
      <c r="K186" s="55">
        <f>INT(SUMPRODUCT((VENDAS[CLIENTE]=CLIENTES[[#This Row],[CLIENTE]])*(VENDAS[DATA]&gt;=DATE(2023,3,28))*(VENDAS[VALOR]))/60)</f>
        <v>0</v>
      </c>
      <c r="L186" s="8"/>
      <c r="M186" s="22"/>
      <c r="N186" s="22"/>
    </row>
    <row r="187" spans="1:14" x14ac:dyDescent="0.2">
      <c r="A187" s="8" t="s">
        <v>404</v>
      </c>
      <c r="B187" s="8" t="s">
        <v>14</v>
      </c>
      <c r="C187" s="8"/>
      <c r="D187" s="8" t="s">
        <v>101</v>
      </c>
      <c r="E187" s="8" t="str">
        <f>PROPER(LEFT(CLIENTES[[#This Row],[CLIENTE]],IF(ISERR(SEARCH(" ",CLIENTES[[#This Row],[CLIENTE]])-1),LEN(CLIENTES[[#This Row],[CLIENTE]]),SEARCH(" ",CLIENTES[[#This Row],[CLIENTE]])-1)))</f>
        <v>Teca</v>
      </c>
      <c r="F187" s="9">
        <f t="array" ref="F187">SUMPRODUCT(MAX((VENDAS[CLIENTE]=CLIENTES[[#This Row],[CLIENTE]])*VENDAS[DATA]))</f>
        <v>44083</v>
      </c>
      <c r="G187" s="9">
        <f t="array" ref="G187">MIN(IF(VENDAS[CLIENTE]=CLIENTES[[#This Row],[CLIENTE]],VENDAS[DATA]))</f>
        <v>44083</v>
      </c>
      <c r="H187" s="10" t="s">
        <v>433</v>
      </c>
      <c r="I187" s="43"/>
      <c r="J187" s="34"/>
      <c r="K187" s="55">
        <f>INT(SUMPRODUCT((VENDAS[CLIENTE]=CLIENTES[[#This Row],[CLIENTE]])*(VENDAS[DATA]&gt;=DATE(2023,3,28))*(VENDAS[VALOR]))/60)</f>
        <v>0</v>
      </c>
      <c r="L187" s="8"/>
      <c r="M187" s="22"/>
      <c r="N187" s="22"/>
    </row>
    <row r="188" spans="1:14" x14ac:dyDescent="0.2">
      <c r="A188" s="8" t="s">
        <v>135</v>
      </c>
      <c r="B188" s="8" t="s">
        <v>22</v>
      </c>
      <c r="C188" s="8"/>
      <c r="D188" s="8" t="s">
        <v>136</v>
      </c>
      <c r="E188" s="8" t="str">
        <f>PROPER(LEFT(CLIENTES[[#This Row],[CLIENTE]],IF(ISERR(SEARCH(" ",CLIENTES[[#This Row],[CLIENTE]])-1),LEN(CLIENTES[[#This Row],[CLIENTE]]),SEARCH(" ",CLIENTES[[#This Row],[CLIENTE]])-1)))</f>
        <v>Cadu</v>
      </c>
      <c r="F188" s="9">
        <f t="array" ref="F188">SUMPRODUCT(MAX((VENDAS[CLIENTE]=CLIENTES[[#This Row],[CLIENTE]])*VENDAS[DATA]))</f>
        <v>44079</v>
      </c>
      <c r="G188" s="9">
        <f t="array" ref="G188">MIN(IF(VENDAS[CLIENTE]=CLIENTES[[#This Row],[CLIENTE]],VENDAS[DATA]))</f>
        <v>44079</v>
      </c>
      <c r="H188" s="10" t="s">
        <v>434</v>
      </c>
      <c r="I188" s="43"/>
      <c r="J188" s="34"/>
      <c r="K188" s="55">
        <f>INT(SUMPRODUCT((VENDAS[CLIENTE]=CLIENTES[[#This Row],[CLIENTE]])*(VENDAS[DATA]&gt;=DATE(2023,3,28))*(VENDAS[VALOR]))/60)</f>
        <v>0</v>
      </c>
      <c r="L188" s="8"/>
      <c r="M188" s="22"/>
      <c r="N188" s="22"/>
    </row>
    <row r="189" spans="1:14" ht="242.25" x14ac:dyDescent="0.2">
      <c r="A189" s="8" t="s">
        <v>176</v>
      </c>
      <c r="B189" s="8" t="s">
        <v>14</v>
      </c>
      <c r="C189" s="8" t="s">
        <v>177</v>
      </c>
      <c r="D189" s="8" t="s">
        <v>122</v>
      </c>
      <c r="E189" s="8" t="str">
        <f>PROPER(LEFT(CLIENTES[[#This Row],[CLIENTE]],IF(ISERR(SEARCH(" ",CLIENTES[[#This Row],[CLIENTE]])-1),LEN(CLIENTES[[#This Row],[CLIENTE]]),SEARCH(" ",CLIENTES[[#This Row],[CLIENTE]])-1)))</f>
        <v>Daniela</v>
      </c>
      <c r="F189" s="9">
        <f t="array" ref="F189">SUMPRODUCT(MAX((VENDAS[CLIENTE]=CLIENTES[[#This Row],[CLIENTE]])*VENDAS[DATA]))</f>
        <v>44079</v>
      </c>
      <c r="G189" s="9">
        <f t="array" ref="G189">MIN(IF(VENDAS[CLIENTE]=CLIENTES[[#This Row],[CLIENTE]],VENDAS[DATA]))</f>
        <v>44079</v>
      </c>
      <c r="H189" s="10" t="s">
        <v>433</v>
      </c>
      <c r="I189" s="43" t="s">
        <v>793</v>
      </c>
      <c r="J189" s="34"/>
      <c r="K189" s="55">
        <f>INT(SUMPRODUCT((VENDAS[CLIENTE]=CLIENTES[[#This Row],[CLIENTE]])*(VENDAS[DATA]&gt;=DATE(2023,3,28))*(VENDAS[VALOR]))/60)</f>
        <v>0</v>
      </c>
      <c r="L189" s="8"/>
      <c r="M189" s="22"/>
      <c r="N189" s="22"/>
    </row>
    <row r="190" spans="1:14" x14ac:dyDescent="0.2">
      <c r="A190" s="8" t="s">
        <v>281</v>
      </c>
      <c r="B190" s="8" t="s">
        <v>10</v>
      </c>
      <c r="C190" s="8"/>
      <c r="D190" s="8" t="s">
        <v>98</v>
      </c>
      <c r="E190" s="8" t="str">
        <f>PROPER(LEFT(CLIENTES[[#This Row],[CLIENTE]],IF(ISERR(SEARCH(" ",CLIENTES[[#This Row],[CLIENTE]])-1),LEN(CLIENTES[[#This Row],[CLIENTE]]),SEARCH(" ",CLIENTES[[#This Row],[CLIENTE]])-1)))</f>
        <v>Lais</v>
      </c>
      <c r="F190" s="9">
        <f t="array" ref="F190">SUMPRODUCT(MAX((VENDAS[CLIENTE]=CLIENTES[[#This Row],[CLIENTE]])*VENDAS[DATA]))</f>
        <v>44079</v>
      </c>
      <c r="G190" s="9">
        <f t="array" ref="G190">MIN(IF(VENDAS[CLIENTE]=CLIENTES[[#This Row],[CLIENTE]],VENDAS[DATA]))</f>
        <v>44079</v>
      </c>
      <c r="H190" s="10" t="s">
        <v>433</v>
      </c>
      <c r="I190" s="43"/>
      <c r="J190" s="34"/>
      <c r="K190" s="55">
        <f>INT(SUMPRODUCT((VENDAS[CLIENTE]=CLIENTES[[#This Row],[CLIENTE]])*(VENDAS[DATA]&gt;=DATE(2023,3,28))*(VENDAS[VALOR]))/60)</f>
        <v>0</v>
      </c>
      <c r="L190" s="8"/>
      <c r="M190" s="22"/>
      <c r="N190" s="22"/>
    </row>
    <row r="191" spans="1:14" x14ac:dyDescent="0.2">
      <c r="A191" s="8" t="s">
        <v>97</v>
      </c>
      <c r="B191" s="8" t="s">
        <v>36</v>
      </c>
      <c r="C191" s="8"/>
      <c r="D191" s="8" t="s">
        <v>98</v>
      </c>
      <c r="E191" s="8" t="str">
        <f>PROPER(LEFT(CLIENTES[[#This Row],[CLIENTE]],IF(ISERR(SEARCH(" ",CLIENTES[[#This Row],[CLIENTE]])-1),LEN(CLIENTES[[#This Row],[CLIENTE]]),SEARCH(" ",CLIENTES[[#This Row],[CLIENTE]])-1)))</f>
        <v>Ana</v>
      </c>
      <c r="F191" s="9">
        <f t="array" ref="F191">SUMPRODUCT(MAX((VENDAS[CLIENTE]=CLIENTES[[#This Row],[CLIENTE]])*VENDAS[DATA]))</f>
        <v>44078</v>
      </c>
      <c r="G191" s="9">
        <f t="array" ref="G191">MIN(IF(VENDAS[CLIENTE]=CLIENTES[[#This Row],[CLIENTE]],VENDAS[DATA]))</f>
        <v>44078</v>
      </c>
      <c r="H191" s="10" t="s">
        <v>433</v>
      </c>
      <c r="I191" s="43"/>
      <c r="J191" s="34"/>
      <c r="K191" s="55">
        <f>INT(SUMPRODUCT((VENDAS[CLIENTE]=CLIENTES[[#This Row],[CLIENTE]])*(VENDAS[DATA]&gt;=DATE(2023,3,28))*(VENDAS[VALOR]))/60)</f>
        <v>0</v>
      </c>
      <c r="L191" s="8"/>
      <c r="M191" s="22"/>
      <c r="N191" s="22"/>
    </row>
    <row r="192" spans="1:14" x14ac:dyDescent="0.2">
      <c r="A192" s="8" t="s">
        <v>178</v>
      </c>
      <c r="B192" s="8" t="s">
        <v>35</v>
      </c>
      <c r="C192" s="8"/>
      <c r="D192" s="8" t="s">
        <v>88</v>
      </c>
      <c r="E192" s="8" t="str">
        <f>PROPER(LEFT(CLIENTES[[#This Row],[CLIENTE]],IF(ISERR(SEARCH(" ",CLIENTES[[#This Row],[CLIENTE]])-1),LEN(CLIENTES[[#This Row],[CLIENTE]]),SEARCH(" ",CLIENTES[[#This Row],[CLIENTE]])-1)))</f>
        <v>Danilo</v>
      </c>
      <c r="F192" s="9">
        <f t="array" ref="F192">SUMPRODUCT(MAX((VENDAS[CLIENTE]=CLIENTES[[#This Row],[CLIENTE]])*VENDAS[DATA]))</f>
        <v>44071</v>
      </c>
      <c r="G192" s="9">
        <f t="array" ref="G192">MIN(IF(VENDAS[CLIENTE]=CLIENTES[[#This Row],[CLIENTE]],VENDAS[DATA]))</f>
        <v>44071</v>
      </c>
      <c r="H192" s="10" t="s">
        <v>434</v>
      </c>
      <c r="I192" s="43"/>
      <c r="J192" s="34"/>
      <c r="K192" s="55">
        <f>INT(SUMPRODUCT((VENDAS[CLIENTE]=CLIENTES[[#This Row],[CLIENTE]])*(VENDAS[DATA]&gt;=DATE(2023,3,28))*(VENDAS[VALOR]))/60)</f>
        <v>0</v>
      </c>
      <c r="L192" s="8"/>
      <c r="M192" s="22"/>
      <c r="N192" s="22"/>
    </row>
    <row r="193" spans="1:14" x14ac:dyDescent="0.2">
      <c r="A193" s="8" t="s">
        <v>424</v>
      </c>
      <c r="B193" s="8" t="s">
        <v>10</v>
      </c>
      <c r="C193" s="8"/>
      <c r="D193" s="8" t="s">
        <v>172</v>
      </c>
      <c r="E193" s="8" t="str">
        <f>PROPER(LEFT(CLIENTES[[#This Row],[CLIENTE]],IF(ISERR(SEARCH(" ",CLIENTES[[#This Row],[CLIENTE]])-1),LEN(CLIENTES[[#This Row],[CLIENTE]]),SEARCH(" ",CLIENTES[[#This Row],[CLIENTE]])-1)))</f>
        <v>William</v>
      </c>
      <c r="F193" s="9">
        <f t="array" ref="F193">SUMPRODUCT(MAX((VENDAS[CLIENTE]=CLIENTES[[#This Row],[CLIENTE]])*VENDAS[DATA]))</f>
        <v>44071</v>
      </c>
      <c r="G193" s="9">
        <f t="array" ref="G193">MIN(IF(VENDAS[CLIENTE]=CLIENTES[[#This Row],[CLIENTE]],VENDAS[DATA]))</f>
        <v>44071</v>
      </c>
      <c r="H193" s="10" t="s">
        <v>434</v>
      </c>
      <c r="I193" s="43"/>
      <c r="J193" s="34"/>
      <c r="K193" s="55">
        <f>INT(SUMPRODUCT((VENDAS[CLIENTE]=CLIENTES[[#This Row],[CLIENTE]])*(VENDAS[DATA]&gt;=DATE(2023,3,28))*(VENDAS[VALOR]))/60)</f>
        <v>0</v>
      </c>
      <c r="L193" s="8"/>
      <c r="M193" s="22"/>
      <c r="N193" s="22"/>
    </row>
    <row r="194" spans="1:14" ht="242.25" x14ac:dyDescent="0.2">
      <c r="A194" s="8" t="s">
        <v>239</v>
      </c>
      <c r="B194" s="8" t="s">
        <v>21</v>
      </c>
      <c r="C194" s="8" t="s">
        <v>240</v>
      </c>
      <c r="D194" s="8" t="s">
        <v>241</v>
      </c>
      <c r="E194" s="8" t="str">
        <f>PROPER(LEFT(CLIENTES[[#This Row],[CLIENTE]],IF(ISERR(SEARCH(" ",CLIENTES[[#This Row],[CLIENTE]])-1),LEN(CLIENTES[[#This Row],[CLIENTE]]),SEARCH(" ",CLIENTES[[#This Row],[CLIENTE]])-1)))</f>
        <v>Ilma</v>
      </c>
      <c r="F194" s="9">
        <f t="array" ref="F194">SUMPRODUCT(MAX((VENDAS[CLIENTE]=CLIENTES[[#This Row],[CLIENTE]])*VENDAS[DATA]))</f>
        <v>44064</v>
      </c>
      <c r="G194" s="9">
        <f t="array" ref="G194">MIN(IF(VENDAS[CLIENTE]=CLIENTES[[#This Row],[CLIENTE]],VENDAS[DATA]))</f>
        <v>44064</v>
      </c>
      <c r="H194" s="10" t="s">
        <v>433</v>
      </c>
      <c r="I194" s="43" t="s">
        <v>794</v>
      </c>
      <c r="J194" s="34"/>
      <c r="K194" s="55">
        <f>INT(SUMPRODUCT((VENDAS[CLIENTE]=CLIENTES[[#This Row],[CLIENTE]])*(VENDAS[DATA]&gt;=DATE(2023,3,28))*(VENDAS[VALOR]))/60)</f>
        <v>0</v>
      </c>
      <c r="L194" s="8"/>
      <c r="M194" s="22"/>
      <c r="N194" s="22"/>
    </row>
    <row r="195" spans="1:14" x14ac:dyDescent="0.2">
      <c r="A195" s="8" t="s">
        <v>283</v>
      </c>
      <c r="B195" s="8" t="s">
        <v>23</v>
      </c>
      <c r="C195" s="8"/>
      <c r="D195" s="8" t="s">
        <v>241</v>
      </c>
      <c r="E195" s="8" t="str">
        <f>PROPER(LEFT(CLIENTES[[#This Row],[CLIENTE]],IF(ISERR(SEARCH(" ",CLIENTES[[#This Row],[CLIENTE]])-1),LEN(CLIENTES[[#This Row],[CLIENTE]]),SEARCH(" ",CLIENTES[[#This Row],[CLIENTE]])-1)))</f>
        <v>Lilian</v>
      </c>
      <c r="F195" s="9">
        <f t="array" ref="F195">SUMPRODUCT(MAX((VENDAS[CLIENTE]=CLIENTES[[#This Row],[CLIENTE]])*VENDAS[DATA]))</f>
        <v>44064</v>
      </c>
      <c r="G195" s="9">
        <f t="array" ref="G195">MIN(IF(VENDAS[CLIENTE]=CLIENTES[[#This Row],[CLIENTE]],VENDAS[DATA]))</f>
        <v>44064</v>
      </c>
      <c r="H195" s="10" t="s">
        <v>433</v>
      </c>
      <c r="I195" s="43"/>
      <c r="J195" s="34"/>
      <c r="K195" s="55">
        <f>INT(SUMPRODUCT((VENDAS[CLIENTE]=CLIENTES[[#This Row],[CLIENTE]])*(VENDAS[DATA]&gt;=DATE(2023,3,28))*(VENDAS[VALOR]))/60)</f>
        <v>0</v>
      </c>
      <c r="L195" s="8"/>
      <c r="M195" s="22"/>
      <c r="N195" s="22"/>
    </row>
    <row r="196" spans="1:14" x14ac:dyDescent="0.2">
      <c r="A196" s="8" t="s">
        <v>144</v>
      </c>
      <c r="B196" s="8" t="s">
        <v>9</v>
      </c>
      <c r="C196" s="8"/>
      <c r="D196" s="8" t="s">
        <v>146</v>
      </c>
      <c r="E196" s="8" t="str">
        <f>PROPER(LEFT(CLIENTES[[#This Row],[CLIENTE]],IF(ISERR(SEARCH(" ",CLIENTES[[#This Row],[CLIENTE]])-1),LEN(CLIENTES[[#This Row],[CLIENTE]]),SEARCH(" ",CLIENTES[[#This Row],[CLIENTE]])-1)))</f>
        <v>Casa</v>
      </c>
      <c r="F196" s="9">
        <f t="array" ref="F196">SUMPRODUCT(MAX((VENDAS[CLIENTE]=CLIENTES[[#This Row],[CLIENTE]])*VENDAS[DATA]))</f>
        <v>44063</v>
      </c>
      <c r="G196" s="9">
        <f t="array" ref="G196">MIN(IF(VENDAS[CLIENTE]=CLIENTES[[#This Row],[CLIENTE]],VENDAS[DATA]))</f>
        <v>44063</v>
      </c>
      <c r="H196" s="10" t="s">
        <v>433</v>
      </c>
      <c r="I196" s="43"/>
      <c r="J196" s="34"/>
      <c r="K196" s="55">
        <f>INT(SUMPRODUCT((VENDAS[CLIENTE]=CLIENTES[[#This Row],[CLIENTE]])*(VENDAS[DATA]&gt;=DATE(2023,3,28))*(VENDAS[VALOR]))/60)</f>
        <v>0</v>
      </c>
      <c r="L196" s="8"/>
      <c r="M196" s="22"/>
      <c r="N196" s="22"/>
    </row>
    <row r="197" spans="1:14" x14ac:dyDescent="0.2">
      <c r="A197" s="8" t="s">
        <v>344</v>
      </c>
      <c r="B197" s="8" t="s">
        <v>33</v>
      </c>
      <c r="C197" s="8"/>
      <c r="D197" s="8" t="s">
        <v>345</v>
      </c>
      <c r="E197" s="8" t="str">
        <f>PROPER(LEFT(CLIENTES[[#This Row],[CLIENTE]],IF(ISERR(SEARCH(" ",CLIENTES[[#This Row],[CLIENTE]])-1),LEN(CLIENTES[[#This Row],[CLIENTE]]),SEARCH(" ",CLIENTES[[#This Row],[CLIENTE]])-1)))</f>
        <v>Patricia</v>
      </c>
      <c r="F197" s="9">
        <f t="array" ref="F197">SUMPRODUCT(MAX((VENDAS[CLIENTE]=CLIENTES[[#This Row],[CLIENTE]])*VENDAS[DATA]))</f>
        <v>44063</v>
      </c>
      <c r="G197" s="9">
        <f t="array" ref="G197">MIN(IF(VENDAS[CLIENTE]=CLIENTES[[#This Row],[CLIENTE]],VENDAS[DATA]))</f>
        <v>44063</v>
      </c>
      <c r="H197" s="10" t="s">
        <v>433</v>
      </c>
      <c r="I197" s="43"/>
      <c r="J197" s="34"/>
      <c r="K197" s="55">
        <f>INT(SUMPRODUCT((VENDAS[CLIENTE]=CLIENTES[[#This Row],[CLIENTE]])*(VENDAS[DATA]&gt;=DATE(2023,3,28))*(VENDAS[VALOR]))/60)</f>
        <v>0</v>
      </c>
      <c r="L197" s="8"/>
      <c r="M197" s="22"/>
      <c r="N197" s="22"/>
    </row>
    <row r="198" spans="1:14" ht="15" x14ac:dyDescent="0.2">
      <c r="A198" s="8" t="s">
        <v>305</v>
      </c>
      <c r="B198" s="8" t="s">
        <v>22</v>
      </c>
      <c r="C198" s="8"/>
      <c r="D198" s="8" t="s">
        <v>122</v>
      </c>
      <c r="E198" s="8" t="str">
        <f>PROPER(LEFT(CLIENTES[[#This Row],[CLIENTE]],IF(ISERR(SEARCH(" ",CLIENTES[[#This Row],[CLIENTE]])-1),LEN(CLIENTES[[#This Row],[CLIENTE]]),SEARCH(" ",CLIENTES[[#This Row],[CLIENTE]])-1)))</f>
        <v>Maiala</v>
      </c>
      <c r="F198" s="9">
        <f t="array" ref="F198">SUMPRODUCT(MAX((VENDAS[CLIENTE]=CLIENTES[[#This Row],[CLIENTE]])*VENDAS[DATA]))</f>
        <v>44049</v>
      </c>
      <c r="G198" s="9">
        <f t="array" ref="G198">MIN(IF(VENDAS[CLIENTE]=CLIENTES[[#This Row],[CLIENTE]],VENDAS[DATA]))</f>
        <v>44049</v>
      </c>
      <c r="H198" s="10" t="s">
        <v>433</v>
      </c>
      <c r="I198" s="43"/>
      <c r="J198" s="34"/>
      <c r="K198" s="55">
        <f>INT(SUMPRODUCT((VENDAS[CLIENTE]=CLIENTES[[#This Row],[CLIENTE]])*(VENDAS[DATA]&gt;=DATE(2023,3,28))*(VENDAS[VALOR]))/60)</f>
        <v>0</v>
      </c>
      <c r="L198" s="25"/>
      <c r="M198" s="22"/>
      <c r="N198" s="22"/>
    </row>
    <row r="199" spans="1:14" ht="242.25" x14ac:dyDescent="0.2">
      <c r="A199" s="8" t="s">
        <v>331</v>
      </c>
      <c r="B199" s="8" t="s">
        <v>23</v>
      </c>
      <c r="C199" s="8" t="s">
        <v>592</v>
      </c>
      <c r="D199" s="8" t="s">
        <v>181</v>
      </c>
      <c r="E199" s="8" t="str">
        <f>PROPER(LEFT(CLIENTES[[#This Row],[CLIENTE]],IF(ISERR(SEARCH(" ",CLIENTES[[#This Row],[CLIENTE]])-1),LEN(CLIENTES[[#This Row],[CLIENTE]]),SEARCH(" ",CLIENTES[[#This Row],[CLIENTE]])-1)))</f>
        <v>Moises</v>
      </c>
      <c r="F199" s="9">
        <f t="array" ref="F199">SUMPRODUCT(MAX((VENDAS[CLIENTE]=CLIENTES[[#This Row],[CLIENTE]])*VENDAS[DATA]))</f>
        <v>44049</v>
      </c>
      <c r="G199" s="9">
        <f t="array" ref="G199">MIN(IF(VENDAS[CLIENTE]=CLIENTES[[#This Row],[CLIENTE]],VENDAS[DATA]))</f>
        <v>44049</v>
      </c>
      <c r="H199" s="10" t="s">
        <v>434</v>
      </c>
      <c r="I199" s="43" t="s">
        <v>795</v>
      </c>
      <c r="J199" s="34"/>
      <c r="K199" s="55">
        <f>INT(SUMPRODUCT((VENDAS[CLIENTE]=CLIENTES[[#This Row],[CLIENTE]])*(VENDAS[DATA]&gt;=DATE(2023,3,28))*(VENDAS[VALOR]))/60)</f>
        <v>0</v>
      </c>
      <c r="L199" s="8"/>
      <c r="M199" s="22"/>
      <c r="N199" s="22"/>
    </row>
    <row r="200" spans="1:14" ht="242.25" x14ac:dyDescent="0.2">
      <c r="A200" s="26" t="s">
        <v>244</v>
      </c>
      <c r="B200" s="8" t="s">
        <v>22</v>
      </c>
      <c r="C200" s="8" t="s">
        <v>245</v>
      </c>
      <c r="D200" s="8" t="s">
        <v>246</v>
      </c>
      <c r="E200" s="8" t="s">
        <v>244</v>
      </c>
      <c r="F200" s="9">
        <f t="array" ref="F200">SUMPRODUCT(MAX((VENDAS[CLIENTE]=CLIENTES[[#This Row],[CLIENTE]])*VENDAS[DATA]))</f>
        <v>0</v>
      </c>
      <c r="G200" s="9">
        <f t="array" ref="G200">MIN(IF(VENDAS[CLIENTE]=CLIENTES[[#This Row],[CLIENTE]],VENDAS[DATA]))</f>
        <v>0</v>
      </c>
      <c r="H200" s="10" t="s">
        <v>433</v>
      </c>
      <c r="I200" s="43" t="s">
        <v>796</v>
      </c>
      <c r="J200" s="34"/>
      <c r="K200" s="55">
        <f>INT(SUMPRODUCT((VENDAS[CLIENTE]=CLIENTES[[#This Row],[CLIENTE]])*(VENDAS[DATA]&gt;=DATE(2023,3,28))*(VENDAS[VALOR]))/60)</f>
        <v>0</v>
      </c>
      <c r="L200" s="8"/>
      <c r="M200" s="22"/>
      <c r="N200" s="22"/>
    </row>
    <row r="201" spans="1:14" x14ac:dyDescent="0.2">
      <c r="A201" s="22" t="s">
        <v>549</v>
      </c>
      <c r="B201" s="22" t="s">
        <v>14</v>
      </c>
      <c r="C201" s="22"/>
      <c r="D201" s="22" t="s">
        <v>550</v>
      </c>
      <c r="E201" s="22" t="str">
        <f>PROPER(LEFT(CLIENTES[[#This Row],[CLIENTE]],IF(ISERR(SEARCH(" ",CLIENTES[[#This Row],[CLIENTE]])-1),LEN(CLIENTES[[#This Row],[CLIENTE]]),SEARCH(" ",CLIENTES[[#This Row],[CLIENTE]])-1)))</f>
        <v>Acirema</v>
      </c>
      <c r="F201" s="23">
        <f t="array" ref="F201">SUMPRODUCT(MAX((VENDAS[CLIENTE]=CLIENTES[[#This Row],[CLIENTE]])*VENDAS[DATA]))</f>
        <v>0</v>
      </c>
      <c r="G201" s="23">
        <f t="array" ref="G201">MIN(IF(VENDAS[CLIENTE]=CLIENTES[[#This Row],[CLIENTE]],VENDAS[DATA]))</f>
        <v>0</v>
      </c>
      <c r="H201" s="24" t="s">
        <v>433</v>
      </c>
      <c r="I201" s="43"/>
      <c r="J201" s="34"/>
      <c r="K201" s="55">
        <f>INT(SUMPRODUCT((VENDAS[CLIENTE]=CLIENTES[[#This Row],[CLIENTE]])*(VENDAS[DATA]&gt;=DATE(2023,3,28))*(VENDAS[VALOR]))/60)</f>
        <v>0</v>
      </c>
      <c r="L201" s="22"/>
      <c r="M201" s="22"/>
      <c r="N201" s="22"/>
    </row>
    <row r="202" spans="1:14" ht="242.25" x14ac:dyDescent="0.2">
      <c r="A202" s="22" t="s">
        <v>551</v>
      </c>
      <c r="B202" s="22" t="s">
        <v>32</v>
      </c>
      <c r="C202" s="22" t="s">
        <v>552</v>
      </c>
      <c r="D202" s="22" t="s">
        <v>553</v>
      </c>
      <c r="E202" s="22" t="str">
        <f>PROPER(LEFT(CLIENTES[[#This Row],[CLIENTE]],IF(ISERR(SEARCH(" ",CLIENTES[[#This Row],[CLIENTE]])-1),LEN(CLIENTES[[#This Row],[CLIENTE]]),SEARCH(" ",CLIENTES[[#This Row],[CLIENTE]])-1)))</f>
        <v>Ana</v>
      </c>
      <c r="F202" s="23">
        <f t="array" ref="F202">SUMPRODUCT(MAX((VENDAS[CLIENTE]=CLIENTES[[#This Row],[CLIENTE]])*VENDAS[DATA]))</f>
        <v>0</v>
      </c>
      <c r="G202" s="23">
        <f t="array" ref="G202">MIN(IF(VENDAS[CLIENTE]=CLIENTES[[#This Row],[CLIENTE]],VENDAS[DATA]))</f>
        <v>0</v>
      </c>
      <c r="H202" s="24" t="s">
        <v>433</v>
      </c>
      <c r="I202" s="43" t="s">
        <v>797</v>
      </c>
      <c r="J202" s="34"/>
      <c r="K202" s="55">
        <f>INT(SUMPRODUCT((VENDAS[CLIENTE]=CLIENTES[[#This Row],[CLIENTE]])*(VENDAS[DATA]&gt;=DATE(2023,3,28))*(VENDAS[VALOR]))/60)</f>
        <v>0</v>
      </c>
      <c r="L202" s="22"/>
      <c r="M202" s="22"/>
      <c r="N202" s="22"/>
    </row>
    <row r="203" spans="1:14" x14ac:dyDescent="0.2">
      <c r="A203" s="22" t="s">
        <v>581</v>
      </c>
      <c r="B203" s="22" t="s">
        <v>21</v>
      </c>
      <c r="C203" s="26"/>
      <c r="D203" s="22" t="s">
        <v>582</v>
      </c>
      <c r="E203" s="22" t="str">
        <f>PROPER(LEFT(CLIENTES[[#This Row],[CLIENTE]],IF(ISERR(SEARCH(" ",CLIENTES[[#This Row],[CLIENTE]])-1),LEN(CLIENTES[[#This Row],[CLIENTE]]),SEARCH(" ",CLIENTES[[#This Row],[CLIENTE]])-1)))</f>
        <v>Carol</v>
      </c>
      <c r="F203" s="23">
        <f t="array" ref="F203">SUMPRODUCT(MAX((VENDAS[CLIENTE]=CLIENTES[[#This Row],[CLIENTE]])*VENDAS[DATA]))</f>
        <v>0</v>
      </c>
      <c r="G203" s="23">
        <f t="array" ref="G203">MIN(IF(VENDAS[CLIENTE]=CLIENTES[[#This Row],[CLIENTE]],VENDAS[DATA]))</f>
        <v>0</v>
      </c>
      <c r="H203" s="24" t="s">
        <v>433</v>
      </c>
      <c r="I203" s="43"/>
      <c r="J203" s="34"/>
      <c r="K203" s="55">
        <f>INT(SUMPRODUCT((VENDAS[CLIENTE]=CLIENTES[[#This Row],[CLIENTE]])*(VENDAS[DATA]&gt;=DATE(2023,3,28))*(VENDAS[VALOR]))/60)</f>
        <v>0</v>
      </c>
      <c r="L203" s="22"/>
      <c r="M203" s="22"/>
      <c r="N203" s="22"/>
    </row>
    <row r="204" spans="1:14" x14ac:dyDescent="0.2">
      <c r="A204" s="22" t="s">
        <v>602</v>
      </c>
      <c r="B204" s="22" t="s">
        <v>32</v>
      </c>
      <c r="C204" s="22"/>
      <c r="D204" s="22" t="s">
        <v>604</v>
      </c>
      <c r="E204" s="22" t="str">
        <f>PROPER(LEFT(CLIENTES[[#This Row],[CLIENTE]],IF(ISERR(SEARCH(" ",CLIENTES[[#This Row],[CLIENTE]])-1),LEN(CLIENTES[[#This Row],[CLIENTE]]),SEARCH(" ",CLIENTES[[#This Row],[CLIENTE]])-1)))</f>
        <v>Cristian</v>
      </c>
      <c r="F204" s="23">
        <f t="array" ref="F204">SUMPRODUCT(MAX((VENDAS[CLIENTE]=CLIENTES[[#This Row],[CLIENTE]])*VENDAS[DATA]))</f>
        <v>0</v>
      </c>
      <c r="G204" s="23">
        <f t="array" ref="G204">MIN(IF(VENDAS[CLIENTE]=CLIENTES[[#This Row],[CLIENTE]],VENDAS[DATA]))</f>
        <v>0</v>
      </c>
      <c r="H204" s="24" t="s">
        <v>433</v>
      </c>
      <c r="I204" s="43"/>
      <c r="J204" s="34"/>
      <c r="K204" s="55">
        <f>INT(SUMPRODUCT((VENDAS[CLIENTE]=CLIENTES[[#This Row],[CLIENTE]])*(VENDAS[DATA]&gt;=DATE(2023,3,28))*(VENDAS[VALOR]))/60)</f>
        <v>0</v>
      </c>
      <c r="L204" s="22"/>
      <c r="M204" s="22"/>
      <c r="N204" s="22"/>
    </row>
    <row r="205" spans="1:14" ht="242.25" x14ac:dyDescent="0.2">
      <c r="A205" s="22" t="s">
        <v>600</v>
      </c>
      <c r="B205" s="22" t="s">
        <v>35</v>
      </c>
      <c r="C205" s="22" t="s">
        <v>601</v>
      </c>
      <c r="D205" s="22" t="s">
        <v>603</v>
      </c>
      <c r="E205" s="22" t="str">
        <f>PROPER(LEFT(CLIENTES[[#This Row],[CLIENTE]],IF(ISERR(SEARCH(" ",CLIENTES[[#This Row],[CLIENTE]])-1),LEN(CLIENTES[[#This Row],[CLIENTE]]),SEARCH(" ",CLIENTES[[#This Row],[CLIENTE]])-1)))</f>
        <v>Eduardo</v>
      </c>
      <c r="F205" s="23">
        <f t="array" ref="F205">SUMPRODUCT(MAX((VENDAS[CLIENTE]=CLIENTES[[#This Row],[CLIENTE]])*VENDAS[DATA]))</f>
        <v>0</v>
      </c>
      <c r="G205" s="23">
        <f t="array" ref="G205">MIN(IF(VENDAS[CLIENTE]=CLIENTES[[#This Row],[CLIENTE]],VENDAS[DATA]))</f>
        <v>0</v>
      </c>
      <c r="H205" s="24" t="s">
        <v>434</v>
      </c>
      <c r="I205" s="43" t="s">
        <v>798</v>
      </c>
      <c r="J205" s="34"/>
      <c r="K205" s="55">
        <f>INT(SUMPRODUCT((VENDAS[CLIENTE]=CLIENTES[[#This Row],[CLIENTE]])*(VENDAS[DATA]&gt;=DATE(2023,3,28))*(VENDAS[VALOR]))/60)</f>
        <v>0</v>
      </c>
      <c r="L205" s="22"/>
      <c r="M205" s="22"/>
      <c r="N205" s="22"/>
    </row>
    <row r="206" spans="1:14" x14ac:dyDescent="0.2">
      <c r="A206" s="8" t="s">
        <v>231</v>
      </c>
      <c r="B206" s="8" t="s">
        <v>14</v>
      </c>
      <c r="C206" s="8"/>
      <c r="D206" s="8"/>
      <c r="E206" s="8" t="str">
        <f>PROPER(LEFT(CLIENTES[[#This Row],[CLIENTE]],IF(ISERR(SEARCH(" ",CLIENTES[[#This Row],[CLIENTE]])-1),LEN(CLIENTES[[#This Row],[CLIENTE]]),SEARCH(" ",CLIENTES[[#This Row],[CLIENTE]])-1)))</f>
        <v>Grace</v>
      </c>
      <c r="F206" s="9">
        <f t="array" ref="F206">SUMPRODUCT(MAX((VENDAS[CLIENTE]=CLIENTES[[#This Row],[CLIENTE]])*VENDAS[DATA]))</f>
        <v>0</v>
      </c>
      <c r="G206" s="9">
        <f t="array" ref="G206">MIN(IF(VENDAS[CLIENTE]=CLIENTES[[#This Row],[CLIENTE]],VENDAS[DATA]))</f>
        <v>0</v>
      </c>
      <c r="H206" s="10" t="s">
        <v>433</v>
      </c>
      <c r="I206" s="43"/>
      <c r="J206" s="34"/>
      <c r="K206" s="55">
        <f>INT(SUMPRODUCT((VENDAS[CLIENTE]=CLIENTES[[#This Row],[CLIENTE]])*(VENDAS[DATA]&gt;=DATE(2023,3,28))*(VENDAS[VALOR]))/60)</f>
        <v>0</v>
      </c>
      <c r="L206" s="8"/>
      <c r="M206" s="22"/>
      <c r="N206" s="22"/>
    </row>
    <row r="207" spans="1:14" x14ac:dyDescent="0.2">
      <c r="A207" s="8" t="s">
        <v>295</v>
      </c>
      <c r="B207" s="8" t="s">
        <v>13</v>
      </c>
      <c r="C207" s="8"/>
      <c r="D207" s="8" t="s">
        <v>296</v>
      </c>
      <c r="E207" s="8" t="str">
        <f>PROPER(LEFT(CLIENTES[[#This Row],[CLIENTE]],IF(ISERR(SEARCH(" ",CLIENTES[[#This Row],[CLIENTE]])-1),LEN(CLIENTES[[#This Row],[CLIENTE]]),SEARCH(" ",CLIENTES[[#This Row],[CLIENTE]])-1)))</f>
        <v>Luana</v>
      </c>
      <c r="F207" s="9">
        <f t="array" ref="F207">SUMPRODUCT(MAX((VENDAS[CLIENTE]=CLIENTES[[#This Row],[CLIENTE]])*VENDAS[DATA]))</f>
        <v>0</v>
      </c>
      <c r="G207" s="9">
        <f t="array" ref="G207">MIN(IF(VENDAS[CLIENTE]=CLIENTES[[#This Row],[CLIENTE]],VENDAS[DATA]))</f>
        <v>0</v>
      </c>
      <c r="H207" s="10" t="s">
        <v>433</v>
      </c>
      <c r="I207" s="43"/>
      <c r="J207" s="34"/>
      <c r="K207" s="55">
        <f>INT(SUMPRODUCT((VENDAS[CLIENTE]=CLIENTES[[#This Row],[CLIENTE]])*(VENDAS[DATA]&gt;=DATE(2023,3,28))*(VENDAS[VALOR]))/60)</f>
        <v>0</v>
      </c>
      <c r="L207" s="8"/>
      <c r="M207" s="22"/>
      <c r="N207" s="22"/>
    </row>
    <row r="208" spans="1:14" x14ac:dyDescent="0.2">
      <c r="A208" s="22" t="s">
        <v>547</v>
      </c>
      <c r="B208" s="22" t="s">
        <v>9</v>
      </c>
      <c r="C208" s="22"/>
      <c r="D208" s="22" t="s">
        <v>548</v>
      </c>
      <c r="E208" s="22" t="str">
        <f>PROPER(LEFT(CLIENTES[[#This Row],[CLIENTE]],IF(ISERR(SEARCH(" ",CLIENTES[[#This Row],[CLIENTE]])-1),LEN(CLIENTES[[#This Row],[CLIENTE]]),SEARCH(" ",CLIENTES[[#This Row],[CLIENTE]])-1)))</f>
        <v>Maria</v>
      </c>
      <c r="F208" s="23">
        <f t="array" ref="F208">SUMPRODUCT(MAX((VENDAS[CLIENTE]=CLIENTES[[#This Row],[CLIENTE]])*VENDAS[DATA]))</f>
        <v>0</v>
      </c>
      <c r="G208" s="23">
        <f t="array" ref="G208">MIN(IF(VENDAS[CLIENTE]=CLIENTES[[#This Row],[CLIENTE]],VENDAS[DATA]))</f>
        <v>0</v>
      </c>
      <c r="H208" s="24" t="s">
        <v>433</v>
      </c>
      <c r="I208" s="43"/>
      <c r="J208" s="34"/>
      <c r="K208" s="55">
        <f>INT(SUMPRODUCT((VENDAS[CLIENTE]=CLIENTES[[#This Row],[CLIENTE]])*(VENDAS[DATA]&gt;=DATE(2023,3,28))*(VENDAS[VALOR]))/60)</f>
        <v>0</v>
      </c>
      <c r="L208" s="22"/>
      <c r="M208" s="22"/>
      <c r="N208" s="22"/>
    </row>
    <row r="209" spans="1:14" ht="242.25" x14ac:dyDescent="0.2">
      <c r="A209" s="8" t="s">
        <v>348</v>
      </c>
      <c r="B209" s="8" t="s">
        <v>35</v>
      </c>
      <c r="C209" s="8" t="s">
        <v>349</v>
      </c>
      <c r="D209" s="8" t="s">
        <v>166</v>
      </c>
      <c r="E209" s="8" t="str">
        <f>PROPER(LEFT(CLIENTES[[#This Row],[CLIENTE]],IF(ISERR(SEARCH(" ",CLIENTES[[#This Row],[CLIENTE]])-1),LEN(CLIENTES[[#This Row],[CLIENTE]]),SEARCH(" ",CLIENTES[[#This Row],[CLIENTE]])-1)))</f>
        <v>Raimunda</v>
      </c>
      <c r="F209" s="9">
        <f t="array" ref="F209">SUMPRODUCT(MAX((VENDAS[CLIENTE]=CLIENTES[[#This Row],[CLIENTE]])*VENDAS[DATA]))</f>
        <v>0</v>
      </c>
      <c r="G209" s="9">
        <f t="array" ref="G209">MIN(IF(VENDAS[CLIENTE]=CLIENTES[[#This Row],[CLIENTE]],VENDAS[DATA]))</f>
        <v>0</v>
      </c>
      <c r="H209" s="10" t="s">
        <v>433</v>
      </c>
      <c r="I209" s="43" t="s">
        <v>799</v>
      </c>
      <c r="J209" s="34"/>
      <c r="K209" s="55">
        <f>INT(SUMPRODUCT((VENDAS[CLIENTE]=CLIENTES[[#This Row],[CLIENTE]])*(VENDAS[DATA]&gt;=DATE(2023,3,28))*(VENDAS[VALOR]))/60)</f>
        <v>0</v>
      </c>
      <c r="L209" s="8"/>
      <c r="M209" s="22"/>
      <c r="N209" s="22"/>
    </row>
    <row r="210" spans="1:14" x14ac:dyDescent="0.2">
      <c r="A210" s="8" t="s">
        <v>378</v>
      </c>
      <c r="B210" s="8" t="s">
        <v>14</v>
      </c>
      <c r="C210" s="8"/>
      <c r="D210" s="8"/>
      <c r="E210" s="8" t="str">
        <f>PROPER(LEFT(CLIENTES[[#This Row],[CLIENTE]],IF(ISERR(SEARCH(" ",CLIENTES[[#This Row],[CLIENTE]])-1),LEN(CLIENTES[[#This Row],[CLIENTE]]),SEARCH(" ",CLIENTES[[#This Row],[CLIENTE]])-1)))</f>
        <v>Sara</v>
      </c>
      <c r="F210" s="9">
        <f t="array" ref="F210">SUMPRODUCT(MAX((VENDAS[CLIENTE]=CLIENTES[[#This Row],[CLIENTE]])*VENDAS[DATA]))</f>
        <v>0</v>
      </c>
      <c r="G210" s="9">
        <f t="array" ref="G210">MIN(IF(VENDAS[CLIENTE]=CLIENTES[[#This Row],[CLIENTE]],VENDAS[DATA]))</f>
        <v>0</v>
      </c>
      <c r="H210" s="10" t="s">
        <v>433</v>
      </c>
      <c r="I210" s="43"/>
      <c r="J210" s="34"/>
      <c r="K210" s="55">
        <f>INT(SUMPRODUCT((VENDAS[CLIENTE]=CLIENTES[[#This Row],[CLIENTE]])*(VENDAS[DATA]&gt;=DATE(2023,3,28))*(VENDAS[VALOR]))/60)</f>
        <v>0</v>
      </c>
      <c r="L210" s="8"/>
      <c r="M210" s="22"/>
      <c r="N210" s="22"/>
    </row>
  </sheetData>
  <dataValidations count="2">
    <dataValidation type="list" allowBlank="1" showInputMessage="1" showErrorMessage="1" errorTitle="Erro" error="Selecione um bairro da lista de bairros, se não o encontrar, crie o bairro na lista BAIRROS" sqref="B2:B210" xr:uid="{00000000-0002-0000-0400-000000000000}">
      <formula1>LBO</formula1>
    </dataValidation>
    <dataValidation type="custom" allowBlank="1" showInputMessage="1" showErrorMessage="1" errorTitle="Erro" error="Cliente ja cadastrado" sqref="A2:A210" xr:uid="{00000000-0002-0000-0400-000001000000}">
      <formula1>COUNTIF(OFFSET($A$2,0,0,COUNTA($A:$A)-1),A2)=1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5:C81"/>
  <sheetViews>
    <sheetView topLeftCell="A41" zoomScaleNormal="100" workbookViewId="0">
      <selection activeCell="A43" sqref="A43"/>
    </sheetView>
  </sheetViews>
  <sheetFormatPr defaultRowHeight="12.75" x14ac:dyDescent="0.2"/>
  <cols>
    <col min="1" max="1" width="24.28515625" bestFit="1" customWidth="1"/>
    <col min="2" max="2" width="10.140625" bestFit="1" customWidth="1"/>
    <col min="3" max="3" width="8" bestFit="1" customWidth="1"/>
    <col min="4" max="21" width="14.28515625" customWidth="1"/>
    <col min="22" max="135" width="14.28515625" bestFit="1" customWidth="1"/>
    <col min="136" max="136" width="11.140625" bestFit="1" customWidth="1"/>
  </cols>
  <sheetData>
    <row r="5" spans="1:3" x14ac:dyDescent="0.2">
      <c r="A5" s="17" t="s">
        <v>653</v>
      </c>
    </row>
    <row r="6" spans="1:3" x14ac:dyDescent="0.2">
      <c r="A6" s="17" t="s">
        <v>73</v>
      </c>
      <c r="B6" s="17" t="s">
        <v>436</v>
      </c>
      <c r="C6" t="s">
        <v>627</v>
      </c>
    </row>
    <row r="7" spans="1:3" x14ac:dyDescent="0.2">
      <c r="A7" t="s">
        <v>605</v>
      </c>
      <c r="B7" s="54">
        <v>45174</v>
      </c>
      <c r="C7">
        <v>143.5</v>
      </c>
    </row>
    <row r="8" spans="1:3" x14ac:dyDescent="0.2">
      <c r="B8" s="54">
        <v>45223</v>
      </c>
      <c r="C8">
        <v>138.69999999999999</v>
      </c>
    </row>
    <row r="9" spans="1:3" x14ac:dyDescent="0.2">
      <c r="B9" s="54">
        <v>45202</v>
      </c>
      <c r="C9">
        <v>104.68</v>
      </c>
    </row>
    <row r="10" spans="1:3" x14ac:dyDescent="0.2">
      <c r="B10" s="54">
        <v>45054</v>
      </c>
      <c r="C10">
        <v>102.5</v>
      </c>
    </row>
    <row r="11" spans="1:3" x14ac:dyDescent="0.2">
      <c r="B11" s="54">
        <v>45145</v>
      </c>
      <c r="C11">
        <v>102.5</v>
      </c>
    </row>
    <row r="12" spans="1:3" x14ac:dyDescent="0.2">
      <c r="B12" s="54">
        <v>45091</v>
      </c>
      <c r="C12">
        <v>102.5</v>
      </c>
    </row>
    <row r="13" spans="1:3" x14ac:dyDescent="0.2">
      <c r="B13" s="54">
        <v>45036</v>
      </c>
      <c r="C13">
        <v>102.5</v>
      </c>
    </row>
    <row r="14" spans="1:3" x14ac:dyDescent="0.2">
      <c r="B14" s="54">
        <v>45118</v>
      </c>
      <c r="C14">
        <v>102.5</v>
      </c>
    </row>
    <row r="15" spans="1:3" x14ac:dyDescent="0.2">
      <c r="B15" s="54">
        <v>45134</v>
      </c>
      <c r="C15">
        <v>102.5</v>
      </c>
    </row>
    <row r="16" spans="1:3" x14ac:dyDescent="0.2">
      <c r="A16" t="s">
        <v>147</v>
      </c>
      <c r="B16" s="54">
        <v>45014</v>
      </c>
      <c r="C16">
        <v>82</v>
      </c>
    </row>
    <row r="17" spans="1:3" x14ac:dyDescent="0.2">
      <c r="A17" t="s">
        <v>338</v>
      </c>
      <c r="B17" s="54">
        <v>45014</v>
      </c>
      <c r="C17">
        <v>165</v>
      </c>
    </row>
    <row r="18" spans="1:3" x14ac:dyDescent="0.2">
      <c r="A18" t="s">
        <v>109</v>
      </c>
      <c r="B18" s="54">
        <v>45163</v>
      </c>
      <c r="C18">
        <v>132</v>
      </c>
    </row>
    <row r="19" spans="1:3" x14ac:dyDescent="0.2">
      <c r="B19" s="54">
        <v>45016</v>
      </c>
      <c r="C19">
        <v>115</v>
      </c>
    </row>
    <row r="20" spans="1:3" x14ac:dyDescent="0.2">
      <c r="B20" s="54">
        <v>45085</v>
      </c>
      <c r="C20">
        <v>92</v>
      </c>
    </row>
    <row r="21" spans="1:3" x14ac:dyDescent="0.2">
      <c r="B21" s="54">
        <v>45170</v>
      </c>
      <c r="C21">
        <v>33</v>
      </c>
    </row>
    <row r="22" spans="1:3" x14ac:dyDescent="0.2">
      <c r="A22" t="s">
        <v>341</v>
      </c>
      <c r="B22" s="54">
        <v>45016</v>
      </c>
      <c r="C22">
        <v>142.5</v>
      </c>
    </row>
    <row r="23" spans="1:3" x14ac:dyDescent="0.2">
      <c r="B23" s="54">
        <v>45117</v>
      </c>
      <c r="C23">
        <v>90</v>
      </c>
    </row>
    <row r="24" spans="1:3" x14ac:dyDescent="0.2">
      <c r="A24" t="s">
        <v>274</v>
      </c>
      <c r="B24" s="54">
        <v>45033</v>
      </c>
      <c r="C24">
        <v>137.5</v>
      </c>
    </row>
    <row r="25" spans="1:3" x14ac:dyDescent="0.2">
      <c r="B25" s="54">
        <v>45117</v>
      </c>
      <c r="C25">
        <v>137.5</v>
      </c>
    </row>
    <row r="26" spans="1:3" x14ac:dyDescent="0.2">
      <c r="B26" s="54">
        <v>45163</v>
      </c>
      <c r="C26">
        <v>110</v>
      </c>
    </row>
    <row r="27" spans="1:3" x14ac:dyDescent="0.2">
      <c r="A27" t="s">
        <v>418</v>
      </c>
      <c r="B27" s="54">
        <v>45182</v>
      </c>
      <c r="C27">
        <v>96</v>
      </c>
    </row>
    <row r="28" spans="1:3" x14ac:dyDescent="0.2">
      <c r="B28" s="54">
        <v>45035</v>
      </c>
      <c r="C28">
        <v>60</v>
      </c>
    </row>
    <row r="29" spans="1:3" x14ac:dyDescent="0.2">
      <c r="A29" t="s">
        <v>260</v>
      </c>
      <c r="B29" s="54">
        <v>45126</v>
      </c>
      <c r="C29">
        <v>150</v>
      </c>
    </row>
    <row r="30" spans="1:3" x14ac:dyDescent="0.2">
      <c r="B30" s="54">
        <v>45048</v>
      </c>
      <c r="C30">
        <v>123</v>
      </c>
    </row>
    <row r="31" spans="1:3" x14ac:dyDescent="0.2">
      <c r="B31" s="54">
        <v>45013</v>
      </c>
      <c r="C31">
        <v>113.5</v>
      </c>
    </row>
    <row r="32" spans="1:3" x14ac:dyDescent="0.2">
      <c r="A32" t="s">
        <v>297</v>
      </c>
      <c r="B32" s="54">
        <v>45013</v>
      </c>
      <c r="C32">
        <v>60.5</v>
      </c>
    </row>
    <row r="33" spans="1:3" x14ac:dyDescent="0.2">
      <c r="B33" s="54">
        <v>45148</v>
      </c>
      <c r="C33">
        <v>55</v>
      </c>
    </row>
    <row r="34" spans="1:3" x14ac:dyDescent="0.2">
      <c r="B34" s="54">
        <v>45063</v>
      </c>
      <c r="C34">
        <v>55</v>
      </c>
    </row>
    <row r="35" spans="1:3" x14ac:dyDescent="0.2">
      <c r="A35" t="s">
        <v>252</v>
      </c>
      <c r="B35" s="54">
        <v>45044</v>
      </c>
      <c r="C35">
        <v>115</v>
      </c>
    </row>
    <row r="36" spans="1:3" x14ac:dyDescent="0.2">
      <c r="A36" t="s">
        <v>232</v>
      </c>
      <c r="B36" s="54">
        <v>45048</v>
      </c>
      <c r="C36">
        <v>88</v>
      </c>
    </row>
    <row r="37" spans="1:3" x14ac:dyDescent="0.2">
      <c r="A37" t="s">
        <v>531</v>
      </c>
      <c r="B37" s="54">
        <v>45069</v>
      </c>
      <c r="C37">
        <v>78</v>
      </c>
    </row>
    <row r="38" spans="1:3" x14ac:dyDescent="0.2">
      <c r="B38" s="54">
        <v>45048</v>
      </c>
      <c r="C38">
        <v>65.5</v>
      </c>
    </row>
    <row r="39" spans="1:3" x14ac:dyDescent="0.2">
      <c r="A39" t="s">
        <v>278</v>
      </c>
      <c r="B39" s="54">
        <v>45056</v>
      </c>
      <c r="C39">
        <v>50.66</v>
      </c>
    </row>
    <row r="40" spans="1:3" x14ac:dyDescent="0.2">
      <c r="B40" s="54">
        <v>45223</v>
      </c>
      <c r="C40">
        <v>42.8</v>
      </c>
    </row>
    <row r="41" spans="1:3" x14ac:dyDescent="0.2">
      <c r="B41" s="54">
        <v>45210</v>
      </c>
      <c r="C41">
        <v>42.8</v>
      </c>
    </row>
    <row r="42" spans="1:3" x14ac:dyDescent="0.2">
      <c r="B42" s="54">
        <v>45117</v>
      </c>
      <c r="C42">
        <v>42.8</v>
      </c>
    </row>
    <row r="43" spans="1:3" x14ac:dyDescent="0.2">
      <c r="B43" s="54">
        <v>45180</v>
      </c>
      <c r="C43">
        <v>42.8</v>
      </c>
    </row>
    <row r="44" spans="1:3" x14ac:dyDescent="0.2">
      <c r="B44" s="54">
        <v>45145</v>
      </c>
      <c r="C44">
        <v>32.1</v>
      </c>
    </row>
    <row r="45" spans="1:3" x14ac:dyDescent="0.2">
      <c r="B45" s="54">
        <v>45038</v>
      </c>
      <c r="C45">
        <v>31.99</v>
      </c>
    </row>
    <row r="46" spans="1:3" x14ac:dyDescent="0.2">
      <c r="B46" s="54">
        <v>45225</v>
      </c>
      <c r="C46">
        <v>21.4</v>
      </c>
    </row>
    <row r="47" spans="1:3" x14ac:dyDescent="0.2">
      <c r="B47" s="54">
        <v>45189</v>
      </c>
      <c r="C47">
        <v>21.4</v>
      </c>
    </row>
    <row r="48" spans="1:3" x14ac:dyDescent="0.2">
      <c r="A48" t="s">
        <v>319</v>
      </c>
      <c r="B48" s="54">
        <v>45208</v>
      </c>
      <c r="C48">
        <v>323.5</v>
      </c>
    </row>
    <row r="49" spans="1:3" x14ac:dyDescent="0.2">
      <c r="B49" s="54">
        <v>45117</v>
      </c>
      <c r="C49">
        <v>220</v>
      </c>
    </row>
    <row r="50" spans="1:3" x14ac:dyDescent="0.2">
      <c r="B50" s="54">
        <v>45152</v>
      </c>
      <c r="C50">
        <v>217.5</v>
      </c>
    </row>
    <row r="51" spans="1:3" x14ac:dyDescent="0.2">
      <c r="B51" s="54">
        <v>45136</v>
      </c>
      <c r="C51">
        <v>185</v>
      </c>
    </row>
    <row r="52" spans="1:3" x14ac:dyDescent="0.2">
      <c r="B52" s="54">
        <v>45225</v>
      </c>
      <c r="C52">
        <v>180</v>
      </c>
    </row>
    <row r="53" spans="1:3" x14ac:dyDescent="0.2">
      <c r="B53" s="54">
        <v>45068</v>
      </c>
      <c r="C53">
        <v>166</v>
      </c>
    </row>
    <row r="54" spans="1:3" x14ac:dyDescent="0.2">
      <c r="B54" s="54">
        <v>45076</v>
      </c>
      <c r="C54">
        <v>145</v>
      </c>
    </row>
    <row r="55" spans="1:3" x14ac:dyDescent="0.2">
      <c r="B55" s="54">
        <v>45179</v>
      </c>
      <c r="C55">
        <v>135</v>
      </c>
    </row>
    <row r="56" spans="1:3" x14ac:dyDescent="0.2">
      <c r="B56" s="54">
        <v>45063</v>
      </c>
      <c r="C56">
        <v>63</v>
      </c>
    </row>
    <row r="57" spans="1:3" x14ac:dyDescent="0.2">
      <c r="B57" s="54">
        <v>45057</v>
      </c>
      <c r="C57">
        <v>55</v>
      </c>
    </row>
    <row r="58" spans="1:3" x14ac:dyDescent="0.2">
      <c r="A58" t="s">
        <v>414</v>
      </c>
      <c r="B58" s="54">
        <v>45065</v>
      </c>
      <c r="C58">
        <v>85</v>
      </c>
    </row>
    <row r="59" spans="1:3" x14ac:dyDescent="0.2">
      <c r="B59" s="54">
        <v>45219</v>
      </c>
      <c r="C59">
        <v>66</v>
      </c>
    </row>
    <row r="60" spans="1:3" x14ac:dyDescent="0.2">
      <c r="A60" t="s">
        <v>425</v>
      </c>
      <c r="B60" s="54">
        <v>45080</v>
      </c>
      <c r="C60">
        <v>63.5</v>
      </c>
    </row>
    <row r="61" spans="1:3" x14ac:dyDescent="0.2">
      <c r="A61" t="s">
        <v>588</v>
      </c>
      <c r="B61" s="54">
        <v>45096</v>
      </c>
      <c r="C61">
        <v>86</v>
      </c>
    </row>
    <row r="62" spans="1:3" x14ac:dyDescent="0.2">
      <c r="B62" s="54">
        <v>45122</v>
      </c>
      <c r="C62">
        <v>45</v>
      </c>
    </row>
    <row r="63" spans="1:3" x14ac:dyDescent="0.2">
      <c r="B63" s="54">
        <v>45157</v>
      </c>
      <c r="C63">
        <v>0</v>
      </c>
    </row>
    <row r="64" spans="1:3" x14ac:dyDescent="0.2">
      <c r="A64" t="s">
        <v>120</v>
      </c>
      <c r="B64" s="54">
        <v>45118</v>
      </c>
      <c r="C64">
        <v>65</v>
      </c>
    </row>
    <row r="65" spans="1:3" x14ac:dyDescent="0.2">
      <c r="A65" t="s">
        <v>211</v>
      </c>
      <c r="B65" s="54">
        <v>45118</v>
      </c>
      <c r="C65">
        <v>33</v>
      </c>
    </row>
    <row r="66" spans="1:3" x14ac:dyDescent="0.2">
      <c r="B66" s="54">
        <v>45014</v>
      </c>
      <c r="C66">
        <v>27.5</v>
      </c>
    </row>
    <row r="67" spans="1:3" x14ac:dyDescent="0.2">
      <c r="A67" t="s">
        <v>326</v>
      </c>
      <c r="B67" s="54">
        <v>45118</v>
      </c>
      <c r="C67">
        <v>164</v>
      </c>
    </row>
    <row r="68" spans="1:3" x14ac:dyDescent="0.2">
      <c r="B68" s="54">
        <v>45077</v>
      </c>
      <c r="C68">
        <v>57.5</v>
      </c>
    </row>
    <row r="69" spans="1:3" x14ac:dyDescent="0.2">
      <c r="A69" t="s">
        <v>191</v>
      </c>
      <c r="B69" s="54">
        <v>45121</v>
      </c>
      <c r="C69">
        <v>63.5</v>
      </c>
    </row>
    <row r="70" spans="1:3" x14ac:dyDescent="0.2">
      <c r="A70" t="s">
        <v>554</v>
      </c>
      <c r="B70" s="54">
        <v>45202</v>
      </c>
      <c r="C70">
        <v>196</v>
      </c>
    </row>
    <row r="71" spans="1:3" x14ac:dyDescent="0.2">
      <c r="B71" s="54">
        <v>45142</v>
      </c>
      <c r="C71">
        <v>88</v>
      </c>
    </row>
    <row r="72" spans="1:3" x14ac:dyDescent="0.2">
      <c r="A72" t="s">
        <v>199</v>
      </c>
      <c r="B72" s="54">
        <v>45055</v>
      </c>
      <c r="C72">
        <v>55</v>
      </c>
    </row>
    <row r="73" spans="1:3" x14ac:dyDescent="0.2">
      <c r="B73" s="54">
        <v>45182</v>
      </c>
      <c r="C73">
        <v>45</v>
      </c>
    </row>
    <row r="74" spans="1:3" x14ac:dyDescent="0.2">
      <c r="A74" t="s">
        <v>674</v>
      </c>
      <c r="B74" s="54">
        <v>45191</v>
      </c>
      <c r="C74">
        <v>78</v>
      </c>
    </row>
    <row r="75" spans="1:3" x14ac:dyDescent="0.2">
      <c r="A75" t="s">
        <v>151</v>
      </c>
      <c r="B75" s="54">
        <v>45195</v>
      </c>
      <c r="C75">
        <v>67.5</v>
      </c>
    </row>
    <row r="76" spans="1:3" x14ac:dyDescent="0.2">
      <c r="B76" s="54">
        <v>45202</v>
      </c>
      <c r="C76">
        <v>55.5</v>
      </c>
    </row>
    <row r="77" spans="1:3" x14ac:dyDescent="0.2">
      <c r="B77" s="54">
        <v>45223</v>
      </c>
      <c r="C77">
        <v>45</v>
      </c>
    </row>
    <row r="78" spans="1:3" x14ac:dyDescent="0.2">
      <c r="A78" t="s">
        <v>678</v>
      </c>
      <c r="B78" s="54">
        <v>45207</v>
      </c>
      <c r="C78">
        <v>145.5</v>
      </c>
    </row>
    <row r="79" spans="1:3" x14ac:dyDescent="0.2">
      <c r="A79" t="s">
        <v>579</v>
      </c>
      <c r="B79" s="54">
        <v>45195</v>
      </c>
      <c r="C79">
        <v>67.5</v>
      </c>
    </row>
    <row r="80" spans="1:3" x14ac:dyDescent="0.2">
      <c r="A80" t="s">
        <v>188</v>
      </c>
      <c r="B80" s="54">
        <v>45217</v>
      </c>
      <c r="C80">
        <v>112.5</v>
      </c>
    </row>
    <row r="81" spans="1:3" x14ac:dyDescent="0.2">
      <c r="A81" t="s">
        <v>643</v>
      </c>
      <c r="C81">
        <v>7028.13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0"/>
  <sheetViews>
    <sheetView workbookViewId="0">
      <selection activeCell="F29" sqref="F29"/>
    </sheetView>
  </sheetViews>
  <sheetFormatPr defaultRowHeight="12.75" x14ac:dyDescent="0.2"/>
  <cols>
    <col min="1" max="1" width="19.85546875" bestFit="1" customWidth="1"/>
  </cols>
  <sheetData>
    <row r="1" spans="1:1" x14ac:dyDescent="0.2">
      <c r="A1" t="s">
        <v>623</v>
      </c>
    </row>
    <row r="2" spans="1:1" x14ac:dyDescent="0.2">
      <c r="A2" t="s">
        <v>274</v>
      </c>
    </row>
    <row r="3" spans="1:1" x14ac:dyDescent="0.2">
      <c r="A3" t="s">
        <v>605</v>
      </c>
    </row>
    <row r="4" spans="1:1" x14ac:dyDescent="0.2">
      <c r="A4" t="s">
        <v>174</v>
      </c>
    </row>
    <row r="5" spans="1:1" x14ac:dyDescent="0.2">
      <c r="A5" t="s">
        <v>109</v>
      </c>
    </row>
    <row r="6" spans="1:1" x14ac:dyDescent="0.2">
      <c r="A6" t="s">
        <v>154</v>
      </c>
    </row>
    <row r="7" spans="1:1" x14ac:dyDescent="0.2">
      <c r="A7" t="s">
        <v>199</v>
      </c>
    </row>
    <row r="8" spans="1:1" x14ac:dyDescent="0.2">
      <c r="A8" t="s">
        <v>260</v>
      </c>
    </row>
    <row r="9" spans="1:1" x14ac:dyDescent="0.2">
      <c r="A9" t="s">
        <v>297</v>
      </c>
    </row>
    <row r="10" spans="1:1" x14ac:dyDescent="0.2">
      <c r="A10" t="s">
        <v>338</v>
      </c>
    </row>
    <row r="11" spans="1:1" x14ac:dyDescent="0.2">
      <c r="A11" t="s">
        <v>594</v>
      </c>
    </row>
    <row r="12" spans="1:1" x14ac:dyDescent="0.2">
      <c r="A12" t="s">
        <v>579</v>
      </c>
    </row>
    <row r="13" spans="1:1" x14ac:dyDescent="0.2">
      <c r="A13" t="s">
        <v>341</v>
      </c>
    </row>
    <row r="14" spans="1:1" x14ac:dyDescent="0.2">
      <c r="A14" t="s">
        <v>208</v>
      </c>
    </row>
    <row r="15" spans="1:1" x14ac:dyDescent="0.2">
      <c r="A15" t="s">
        <v>268</v>
      </c>
    </row>
    <row r="16" spans="1:1" x14ac:dyDescent="0.2">
      <c r="A16" t="s">
        <v>425</v>
      </c>
    </row>
    <row r="17" spans="1:1" x14ac:dyDescent="0.2">
      <c r="A17" t="s">
        <v>252</v>
      </c>
    </row>
    <row r="18" spans="1:1" x14ac:dyDescent="0.2">
      <c r="A18" t="s">
        <v>220</v>
      </c>
    </row>
    <row r="19" spans="1:1" x14ac:dyDescent="0.2">
      <c r="A19" t="s">
        <v>278</v>
      </c>
    </row>
    <row r="20" spans="1:1" x14ac:dyDescent="0.2">
      <c r="A20" t="s">
        <v>147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J1110"/>
  <sheetViews>
    <sheetView zoomScale="130" zoomScaleNormal="130" workbookViewId="0">
      <pane ySplit="1" topLeftCell="A1095" activePane="bottomLeft" state="frozen"/>
      <selection activeCell="N205" sqref="N205"/>
      <selection pane="bottomLeft" activeCell="A1111" sqref="A1111"/>
    </sheetView>
  </sheetViews>
  <sheetFormatPr defaultColWidth="9.140625" defaultRowHeight="12.75" x14ac:dyDescent="0.2"/>
  <cols>
    <col min="1" max="1" width="12.42578125" style="5" customWidth="1"/>
    <col min="2" max="2" width="33" style="1" bestFit="1" customWidth="1"/>
    <col min="3" max="3" width="9.140625" style="1"/>
    <col min="4" max="4" width="8.28515625" style="1" bestFit="1" customWidth="1"/>
    <col min="5" max="5" width="15.85546875" style="1" customWidth="1"/>
    <col min="6" max="6" width="13.28515625" style="1" customWidth="1"/>
    <col min="7" max="9" width="9.140625" style="1"/>
    <col min="10" max="10" width="11.5703125" style="1" customWidth="1"/>
    <col min="11" max="16384" width="9.140625" style="1"/>
  </cols>
  <sheetData>
    <row r="1" spans="1:10" s="5" customFormat="1" ht="38.25" customHeight="1" x14ac:dyDescent="0.2">
      <c r="A1" s="5" t="s">
        <v>453</v>
      </c>
      <c r="B1" s="5" t="s">
        <v>454</v>
      </c>
      <c r="C1" s="5" t="s">
        <v>455</v>
      </c>
      <c r="D1" s="5" t="s">
        <v>456</v>
      </c>
      <c r="E1" s="5" t="s">
        <v>457</v>
      </c>
      <c r="F1" s="5" t="s">
        <v>458</v>
      </c>
      <c r="I1" s="15" t="s">
        <v>520</v>
      </c>
      <c r="J1" s="16">
        <f>SUBTOTAL(9,CUSTOS[Custo Total])</f>
        <v>19195.113129999962</v>
      </c>
    </row>
    <row r="2" spans="1:10" x14ac:dyDescent="0.2">
      <c r="A2" s="7">
        <v>44049</v>
      </c>
      <c r="B2" s="1" t="s">
        <v>459</v>
      </c>
      <c r="C2" s="1">
        <v>50</v>
      </c>
      <c r="D2" s="1" t="s">
        <v>460</v>
      </c>
      <c r="E2" s="1">
        <v>0.18240000000000001</v>
      </c>
      <c r="F2" s="12">
        <f>+CUSTOS[[#This Row],[Custo Unitario]]*CUSTOS[[#This Row],[Qty]]</f>
        <v>9.120000000000001</v>
      </c>
    </row>
    <row r="3" spans="1:10" x14ac:dyDescent="0.2">
      <c r="A3" s="7">
        <v>44049</v>
      </c>
      <c r="B3" s="1" t="s">
        <v>461</v>
      </c>
      <c r="C3" s="1">
        <v>100</v>
      </c>
      <c r="D3" s="1" t="s">
        <v>462</v>
      </c>
      <c r="E3" s="1">
        <v>8.4699999999999998E-2</v>
      </c>
      <c r="F3" s="12">
        <f>+CUSTOS[[#This Row],[Custo Unitario]]*CUSTOS[[#This Row],[Qty]]</f>
        <v>8.4699999999999989</v>
      </c>
    </row>
    <row r="4" spans="1:10" x14ac:dyDescent="0.2">
      <c r="A4" s="7">
        <v>44049</v>
      </c>
      <c r="B4" s="1" t="s">
        <v>463</v>
      </c>
      <c r="C4" s="1">
        <v>3</v>
      </c>
      <c r="D4" s="1" t="s">
        <v>460</v>
      </c>
      <c r="E4" s="1">
        <v>3.49</v>
      </c>
      <c r="F4" s="12">
        <f>+CUSTOS[[#This Row],[Custo Unitario]]*CUSTOS[[#This Row],[Qty]]</f>
        <v>10.47</v>
      </c>
    </row>
    <row r="5" spans="1:10" x14ac:dyDescent="0.2">
      <c r="A5" s="7">
        <v>44049</v>
      </c>
      <c r="B5" s="1" t="s">
        <v>464</v>
      </c>
      <c r="C5" s="1">
        <v>1.54</v>
      </c>
      <c r="D5" s="1" t="s">
        <v>465</v>
      </c>
      <c r="E5" s="1">
        <v>3.59</v>
      </c>
      <c r="F5" s="12">
        <f>+CUSTOS[[#This Row],[Custo Unitario]]*CUSTOS[[#This Row],[Qty]]</f>
        <v>5.5286</v>
      </c>
    </row>
    <row r="6" spans="1:10" x14ac:dyDescent="0.2">
      <c r="A6" s="7">
        <v>44049</v>
      </c>
      <c r="B6" s="1" t="s">
        <v>466</v>
      </c>
      <c r="C6" s="1">
        <v>4</v>
      </c>
      <c r="D6" s="1" t="s">
        <v>460</v>
      </c>
      <c r="E6" s="1">
        <v>1</v>
      </c>
      <c r="F6" s="12">
        <f>+CUSTOS[[#This Row],[Custo Unitario]]*CUSTOS[[#This Row],[Qty]]</f>
        <v>4</v>
      </c>
    </row>
    <row r="7" spans="1:10" x14ac:dyDescent="0.2">
      <c r="A7" s="7">
        <v>44049</v>
      </c>
      <c r="B7" s="1" t="s">
        <v>467</v>
      </c>
      <c r="C7" s="1">
        <v>3.0339999999999998</v>
      </c>
      <c r="D7" s="1" t="s">
        <v>465</v>
      </c>
      <c r="E7" s="1">
        <v>16.89</v>
      </c>
      <c r="F7" s="12">
        <f>+CUSTOS[[#This Row],[Custo Unitario]]*CUSTOS[[#This Row],[Qty]]</f>
        <v>51.244259999999997</v>
      </c>
    </row>
    <row r="8" spans="1:10" x14ac:dyDescent="0.2">
      <c r="A8" s="7">
        <v>44053</v>
      </c>
      <c r="B8" s="1" t="s">
        <v>463</v>
      </c>
      <c r="C8" s="1">
        <v>3</v>
      </c>
      <c r="D8" s="1" t="s">
        <v>460</v>
      </c>
      <c r="E8" s="1">
        <v>3.49</v>
      </c>
      <c r="F8" s="12">
        <f>+CUSTOS[[#This Row],[Custo Unitario]]*CUSTOS[[#This Row],[Qty]]</f>
        <v>10.47</v>
      </c>
    </row>
    <row r="9" spans="1:10" x14ac:dyDescent="0.2">
      <c r="A9" s="7">
        <v>44053</v>
      </c>
      <c r="B9" s="1" t="s">
        <v>466</v>
      </c>
      <c r="C9" s="1">
        <v>4</v>
      </c>
      <c r="D9" s="1" t="s">
        <v>460</v>
      </c>
      <c r="E9" s="1">
        <v>1</v>
      </c>
      <c r="F9" s="12">
        <f>+CUSTOS[[#This Row],[Custo Unitario]]*CUSTOS[[#This Row],[Qty]]</f>
        <v>4</v>
      </c>
    </row>
    <row r="10" spans="1:10" x14ac:dyDescent="0.2">
      <c r="A10" s="7">
        <v>44053</v>
      </c>
      <c r="B10" s="1" t="s">
        <v>467</v>
      </c>
      <c r="C10" s="1">
        <v>3.0819999999999999</v>
      </c>
      <c r="D10" s="1" t="s">
        <v>465</v>
      </c>
      <c r="E10" s="1">
        <v>16.89</v>
      </c>
      <c r="F10" s="12">
        <f>+CUSTOS[[#This Row],[Custo Unitario]]*CUSTOS[[#This Row],[Qty]]</f>
        <v>52.05498</v>
      </c>
    </row>
    <row r="11" spans="1:10" x14ac:dyDescent="0.2">
      <c r="A11" s="7">
        <v>44053</v>
      </c>
      <c r="B11" s="1" t="s">
        <v>464</v>
      </c>
      <c r="C11" s="1">
        <v>1.8</v>
      </c>
      <c r="D11" s="1" t="s">
        <v>465</v>
      </c>
      <c r="E11" s="1">
        <v>3.59</v>
      </c>
      <c r="F11" s="12">
        <f>+CUSTOS[[#This Row],[Custo Unitario]]*CUSTOS[[#This Row],[Qty]]</f>
        <v>6.4619999999999997</v>
      </c>
    </row>
    <row r="12" spans="1:10" x14ac:dyDescent="0.2">
      <c r="A12" s="7">
        <v>44054</v>
      </c>
      <c r="B12" s="1" t="s">
        <v>468</v>
      </c>
      <c r="C12" s="1">
        <v>100</v>
      </c>
      <c r="D12" s="1" t="s">
        <v>460</v>
      </c>
      <c r="E12" s="1">
        <v>9.7500000000000003E-2</v>
      </c>
      <c r="F12" s="12">
        <f>+CUSTOS[[#This Row],[Custo Unitario]]*CUSTOS[[#This Row],[Qty]]</f>
        <v>9.75</v>
      </c>
    </row>
    <row r="13" spans="1:10" x14ac:dyDescent="0.2">
      <c r="A13" s="7">
        <v>44054</v>
      </c>
      <c r="B13" s="1" t="s">
        <v>469</v>
      </c>
      <c r="C13" s="1">
        <v>20</v>
      </c>
      <c r="D13" s="1" t="s">
        <v>460</v>
      </c>
      <c r="E13" s="1">
        <v>1.65</v>
      </c>
      <c r="F13" s="12">
        <f>+CUSTOS[[#This Row],[Custo Unitario]]*CUSTOS[[#This Row],[Qty]]</f>
        <v>33</v>
      </c>
    </row>
    <row r="14" spans="1:10" x14ac:dyDescent="0.2">
      <c r="A14" s="7">
        <v>44055</v>
      </c>
      <c r="B14" s="1" t="s">
        <v>469</v>
      </c>
      <c r="C14" s="1">
        <v>130</v>
      </c>
      <c r="D14" s="1" t="s">
        <v>460</v>
      </c>
      <c r="E14" s="1">
        <v>1.65</v>
      </c>
      <c r="F14" s="12">
        <f>+CUSTOS[[#This Row],[Custo Unitario]]*CUSTOS[[#This Row],[Qty]]</f>
        <v>214.5</v>
      </c>
    </row>
    <row r="15" spans="1:10" x14ac:dyDescent="0.2">
      <c r="A15" s="7">
        <v>44055</v>
      </c>
      <c r="B15" s="1" t="s">
        <v>466</v>
      </c>
      <c r="C15" s="1">
        <v>4</v>
      </c>
      <c r="D15" s="1" t="s">
        <v>460</v>
      </c>
      <c r="E15" s="1">
        <v>1</v>
      </c>
      <c r="F15" s="12">
        <f>+CUSTOS[[#This Row],[Custo Unitario]]*CUSTOS[[#This Row],[Qty]]</f>
        <v>4</v>
      </c>
    </row>
    <row r="16" spans="1:10" x14ac:dyDescent="0.2">
      <c r="A16" s="7">
        <v>44055</v>
      </c>
      <c r="B16" s="1" t="s">
        <v>463</v>
      </c>
      <c r="C16" s="1">
        <v>4</v>
      </c>
      <c r="D16" s="1" t="s">
        <v>460</v>
      </c>
      <c r="E16" s="1">
        <v>3.49</v>
      </c>
      <c r="F16" s="12">
        <f>+CUSTOS[[#This Row],[Custo Unitario]]*CUSTOS[[#This Row],[Qty]]</f>
        <v>13.96</v>
      </c>
    </row>
    <row r="17" spans="1:6" x14ac:dyDescent="0.2">
      <c r="A17" s="7">
        <v>44055</v>
      </c>
      <c r="B17" s="1" t="s">
        <v>464</v>
      </c>
      <c r="C17" s="1">
        <v>1.22</v>
      </c>
      <c r="D17" s="1" t="s">
        <v>465</v>
      </c>
      <c r="E17" s="1">
        <v>3.09</v>
      </c>
      <c r="F17" s="12">
        <f>+CUSTOS[[#This Row],[Custo Unitario]]*CUSTOS[[#This Row],[Qty]]</f>
        <v>3.7697999999999996</v>
      </c>
    </row>
    <row r="18" spans="1:6" x14ac:dyDescent="0.2">
      <c r="A18" s="7">
        <v>44055</v>
      </c>
      <c r="B18" s="1" t="s">
        <v>467</v>
      </c>
      <c r="C18" s="1">
        <v>4.806</v>
      </c>
      <c r="D18" s="1" t="s">
        <v>465</v>
      </c>
      <c r="E18" s="1">
        <v>16.89</v>
      </c>
      <c r="F18" s="12">
        <f>+CUSTOS[[#This Row],[Custo Unitario]]*CUSTOS[[#This Row],[Qty]]</f>
        <v>81.17334000000001</v>
      </c>
    </row>
    <row r="19" spans="1:6" x14ac:dyDescent="0.2">
      <c r="A19" s="7">
        <v>44057</v>
      </c>
      <c r="B19" s="1" t="s">
        <v>464</v>
      </c>
      <c r="C19" s="1">
        <v>0.52500000000000002</v>
      </c>
      <c r="D19" s="1" t="s">
        <v>465</v>
      </c>
      <c r="E19" s="1">
        <v>3.59</v>
      </c>
      <c r="F19" s="12">
        <f>+CUSTOS[[#This Row],[Custo Unitario]]*CUSTOS[[#This Row],[Qty]]</f>
        <v>1.8847499999999999</v>
      </c>
    </row>
    <row r="20" spans="1:6" x14ac:dyDescent="0.2">
      <c r="A20" s="7">
        <v>44057</v>
      </c>
      <c r="B20" s="1" t="s">
        <v>466</v>
      </c>
      <c r="C20" s="1">
        <v>3</v>
      </c>
      <c r="D20" s="1" t="s">
        <v>460</v>
      </c>
      <c r="E20" s="1">
        <v>1</v>
      </c>
      <c r="F20" s="12">
        <f>+CUSTOS[[#This Row],[Custo Unitario]]*CUSTOS[[#This Row],[Qty]]</f>
        <v>3</v>
      </c>
    </row>
    <row r="21" spans="1:6" x14ac:dyDescent="0.2">
      <c r="A21" s="7">
        <v>44057</v>
      </c>
      <c r="B21" s="1" t="s">
        <v>467</v>
      </c>
      <c r="C21" s="1">
        <v>2.0179999999999998</v>
      </c>
      <c r="D21" s="1" t="s">
        <v>465</v>
      </c>
      <c r="E21" s="1">
        <v>16.89</v>
      </c>
      <c r="F21" s="12">
        <f>+CUSTOS[[#This Row],[Custo Unitario]]*CUSTOS[[#This Row],[Qty]]</f>
        <v>34.084019999999995</v>
      </c>
    </row>
    <row r="22" spans="1:6" x14ac:dyDescent="0.2">
      <c r="A22" s="7">
        <v>44057</v>
      </c>
      <c r="B22" s="1" t="s">
        <v>463</v>
      </c>
      <c r="C22" s="1">
        <v>3</v>
      </c>
      <c r="D22" s="1" t="s">
        <v>460</v>
      </c>
      <c r="E22" s="1">
        <v>3.49</v>
      </c>
      <c r="F22" s="12">
        <f>+CUSTOS[[#This Row],[Custo Unitario]]*CUSTOS[[#This Row],[Qty]]</f>
        <v>10.47</v>
      </c>
    </row>
    <row r="23" spans="1:6" x14ac:dyDescent="0.2">
      <c r="A23" s="7">
        <v>44060</v>
      </c>
      <c r="B23" s="1" t="s">
        <v>463</v>
      </c>
      <c r="C23" s="1">
        <v>8</v>
      </c>
      <c r="D23" s="1" t="s">
        <v>460</v>
      </c>
      <c r="E23" s="1">
        <v>3.49</v>
      </c>
      <c r="F23" s="12">
        <f>+CUSTOS[[#This Row],[Custo Unitario]]*CUSTOS[[#This Row],[Qty]]</f>
        <v>27.92</v>
      </c>
    </row>
    <row r="24" spans="1:6" x14ac:dyDescent="0.2">
      <c r="A24" s="7">
        <v>44060</v>
      </c>
      <c r="B24" s="1" t="s">
        <v>467</v>
      </c>
      <c r="C24" s="1">
        <v>5.44</v>
      </c>
      <c r="D24" s="1" t="s">
        <v>465</v>
      </c>
      <c r="E24" s="1">
        <v>17.690000000000001</v>
      </c>
      <c r="F24" s="12">
        <f>+CUSTOS[[#This Row],[Custo Unitario]]*CUSTOS[[#This Row],[Qty]]</f>
        <v>96.23360000000001</v>
      </c>
    </row>
    <row r="25" spans="1:6" x14ac:dyDescent="0.2">
      <c r="A25" s="7">
        <v>44060</v>
      </c>
      <c r="B25" s="1" t="s">
        <v>464</v>
      </c>
      <c r="C25" s="1">
        <v>1.34</v>
      </c>
      <c r="D25" s="1" t="s">
        <v>465</v>
      </c>
      <c r="E25" s="1">
        <v>2.89</v>
      </c>
      <c r="F25" s="12">
        <f>+CUSTOS[[#This Row],[Custo Unitario]]*CUSTOS[[#This Row],[Qty]]</f>
        <v>3.8726000000000003</v>
      </c>
    </row>
    <row r="26" spans="1:6" x14ac:dyDescent="0.2">
      <c r="A26" s="7">
        <v>44061</v>
      </c>
      <c r="B26" s="1" t="s">
        <v>467</v>
      </c>
      <c r="C26" s="1">
        <v>3.8359999999999999</v>
      </c>
      <c r="D26" s="1" t="s">
        <v>465</v>
      </c>
      <c r="E26" s="1">
        <v>17.690000000000001</v>
      </c>
      <c r="F26" s="12">
        <f>+CUSTOS[[#This Row],[Custo Unitario]]*CUSTOS[[#This Row],[Qty]]</f>
        <v>67.858840000000001</v>
      </c>
    </row>
    <row r="27" spans="1:6" x14ac:dyDescent="0.2">
      <c r="A27" s="7">
        <v>44061</v>
      </c>
      <c r="B27" s="1" t="s">
        <v>464</v>
      </c>
      <c r="C27" s="1">
        <v>0.8</v>
      </c>
      <c r="D27" s="1" t="s">
        <v>465</v>
      </c>
      <c r="E27" s="1">
        <v>2.89</v>
      </c>
      <c r="F27" s="12">
        <f>+CUSTOS[[#This Row],[Custo Unitario]]*CUSTOS[[#This Row],[Qty]]</f>
        <v>2.3120000000000003</v>
      </c>
    </row>
    <row r="28" spans="1:6" x14ac:dyDescent="0.2">
      <c r="A28" s="7">
        <v>44061</v>
      </c>
      <c r="B28" s="1" t="s">
        <v>466</v>
      </c>
      <c r="C28" s="1">
        <v>2</v>
      </c>
      <c r="D28" s="1" t="s">
        <v>460</v>
      </c>
      <c r="E28" s="1">
        <v>1</v>
      </c>
      <c r="F28" s="12">
        <f>+CUSTOS[[#This Row],[Custo Unitario]]*CUSTOS[[#This Row],[Qty]]</f>
        <v>2</v>
      </c>
    </row>
    <row r="29" spans="1:6" x14ac:dyDescent="0.2">
      <c r="A29" s="7">
        <v>44061</v>
      </c>
      <c r="B29" s="1" t="s">
        <v>463</v>
      </c>
      <c r="C29" s="1">
        <v>2</v>
      </c>
      <c r="D29" s="1" t="s">
        <v>460</v>
      </c>
      <c r="E29" s="1">
        <v>3.49</v>
      </c>
      <c r="F29" s="12">
        <f>+CUSTOS[[#This Row],[Custo Unitario]]*CUSTOS[[#This Row],[Qty]]</f>
        <v>6.98</v>
      </c>
    </row>
    <row r="30" spans="1:6" x14ac:dyDescent="0.2">
      <c r="A30" s="7">
        <v>44068</v>
      </c>
      <c r="B30" s="1" t="s">
        <v>463</v>
      </c>
      <c r="C30" s="1">
        <v>3</v>
      </c>
      <c r="D30" s="1" t="s">
        <v>460</v>
      </c>
      <c r="E30" s="1">
        <v>3.39</v>
      </c>
      <c r="F30" s="12">
        <f>+CUSTOS[[#This Row],[Custo Unitario]]*CUSTOS[[#This Row],[Qty]]</f>
        <v>10.17</v>
      </c>
    </row>
    <row r="31" spans="1:6" x14ac:dyDescent="0.2">
      <c r="A31" s="7">
        <v>44068</v>
      </c>
      <c r="B31" s="1" t="s">
        <v>464</v>
      </c>
      <c r="C31" s="1">
        <v>2.4350000000000001</v>
      </c>
      <c r="D31" s="1" t="s">
        <v>465</v>
      </c>
      <c r="E31" s="1">
        <v>1.99</v>
      </c>
      <c r="F31" s="12">
        <f>+CUSTOS[[#This Row],[Custo Unitario]]*CUSTOS[[#This Row],[Qty]]</f>
        <v>4.84565</v>
      </c>
    </row>
    <row r="32" spans="1:6" x14ac:dyDescent="0.2">
      <c r="A32" s="7">
        <v>44068</v>
      </c>
      <c r="B32" s="1" t="s">
        <v>466</v>
      </c>
      <c r="C32" s="1">
        <v>4</v>
      </c>
      <c r="D32" s="1" t="s">
        <v>460</v>
      </c>
      <c r="E32" s="1">
        <v>1</v>
      </c>
      <c r="F32" s="12">
        <f>+CUSTOS[[#This Row],[Custo Unitario]]*CUSTOS[[#This Row],[Qty]]</f>
        <v>4</v>
      </c>
    </row>
    <row r="33" spans="1:6" x14ac:dyDescent="0.2">
      <c r="A33" s="7">
        <v>44068</v>
      </c>
      <c r="B33" s="1" t="s">
        <v>467</v>
      </c>
      <c r="C33" s="1">
        <v>3.5219999999999998</v>
      </c>
      <c r="D33" s="1" t="s">
        <v>465</v>
      </c>
      <c r="E33" s="1">
        <v>17.690000000000001</v>
      </c>
      <c r="F33" s="12">
        <f>+CUSTOS[[#This Row],[Custo Unitario]]*CUSTOS[[#This Row],[Qty]]</f>
        <v>62.304180000000002</v>
      </c>
    </row>
    <row r="34" spans="1:6" x14ac:dyDescent="0.2">
      <c r="A34" s="7">
        <v>44069</v>
      </c>
      <c r="B34" s="1" t="s">
        <v>463</v>
      </c>
      <c r="C34" s="1">
        <v>6</v>
      </c>
      <c r="D34" s="1" t="s">
        <v>460</v>
      </c>
      <c r="E34" s="1">
        <v>4.49</v>
      </c>
      <c r="F34" s="12">
        <f>+CUSTOS[[#This Row],[Custo Unitario]]*CUSTOS[[#This Row],[Qty]]</f>
        <v>26.94</v>
      </c>
    </row>
    <row r="35" spans="1:6" x14ac:dyDescent="0.2">
      <c r="A35" s="7">
        <v>44069</v>
      </c>
      <c r="B35" s="1" t="s">
        <v>466</v>
      </c>
      <c r="C35" s="1">
        <v>3</v>
      </c>
      <c r="D35" s="1" t="s">
        <v>460</v>
      </c>
      <c r="E35" s="1">
        <v>1.79</v>
      </c>
      <c r="F35" s="12">
        <f>+CUSTOS[[#This Row],[Custo Unitario]]*CUSTOS[[#This Row],[Qty]]</f>
        <v>5.37</v>
      </c>
    </row>
    <row r="36" spans="1:6" x14ac:dyDescent="0.2">
      <c r="A36" s="7">
        <v>44077</v>
      </c>
      <c r="B36" s="1" t="s">
        <v>467</v>
      </c>
      <c r="C36" s="1">
        <v>5.47</v>
      </c>
      <c r="D36" s="1" t="s">
        <v>465</v>
      </c>
      <c r="E36" s="1">
        <v>18.989999999999998</v>
      </c>
      <c r="F36" s="12">
        <f>+CUSTOS[[#This Row],[Custo Unitario]]*CUSTOS[[#This Row],[Qty]]</f>
        <v>103.87529999999998</v>
      </c>
    </row>
    <row r="37" spans="1:6" x14ac:dyDescent="0.2">
      <c r="A37" s="7">
        <v>44077</v>
      </c>
      <c r="B37" s="1" t="s">
        <v>461</v>
      </c>
      <c r="C37" s="1">
        <v>15</v>
      </c>
      <c r="D37" s="1" t="s">
        <v>462</v>
      </c>
      <c r="E37" s="1">
        <v>0.2</v>
      </c>
      <c r="F37" s="12">
        <f>+CUSTOS[[#This Row],[Custo Unitario]]*CUSTOS[[#This Row],[Qty]]</f>
        <v>3</v>
      </c>
    </row>
    <row r="38" spans="1:6" x14ac:dyDescent="0.2">
      <c r="A38" s="7">
        <v>44077</v>
      </c>
      <c r="B38" s="1" t="s">
        <v>463</v>
      </c>
      <c r="C38" s="1">
        <v>3</v>
      </c>
      <c r="D38" s="1" t="s">
        <v>460</v>
      </c>
      <c r="E38" s="1">
        <v>3.49</v>
      </c>
      <c r="F38" s="12">
        <f>+CUSTOS[[#This Row],[Custo Unitario]]*CUSTOS[[#This Row],[Qty]]</f>
        <v>10.47</v>
      </c>
    </row>
    <row r="39" spans="1:6" x14ac:dyDescent="0.2">
      <c r="A39" s="7">
        <v>44077</v>
      </c>
      <c r="B39" s="1" t="s">
        <v>464</v>
      </c>
      <c r="C39" s="1">
        <v>1.91</v>
      </c>
      <c r="D39" s="1" t="s">
        <v>465</v>
      </c>
      <c r="E39" s="1">
        <v>2.99</v>
      </c>
      <c r="F39" s="12">
        <f>+CUSTOS[[#This Row],[Custo Unitario]]*CUSTOS[[#This Row],[Qty]]</f>
        <v>5.7109000000000005</v>
      </c>
    </row>
    <row r="40" spans="1:6" x14ac:dyDescent="0.2">
      <c r="A40" s="7">
        <v>44078</v>
      </c>
      <c r="B40" s="1" t="s">
        <v>464</v>
      </c>
      <c r="C40" s="1">
        <v>2.7</v>
      </c>
      <c r="D40" s="1" t="s">
        <v>465</v>
      </c>
      <c r="E40" s="1">
        <v>2.99</v>
      </c>
      <c r="F40" s="12">
        <f>+CUSTOS[[#This Row],[Custo Unitario]]*CUSTOS[[#This Row],[Qty]]</f>
        <v>8.0730000000000004</v>
      </c>
    </row>
    <row r="41" spans="1:6" x14ac:dyDescent="0.2">
      <c r="A41" s="7">
        <v>44078</v>
      </c>
      <c r="B41" s="1" t="s">
        <v>466</v>
      </c>
      <c r="C41" s="1">
        <v>8</v>
      </c>
      <c r="D41" s="1" t="s">
        <v>460</v>
      </c>
      <c r="E41" s="1">
        <v>1</v>
      </c>
      <c r="F41" s="12">
        <f>+CUSTOS[[#This Row],[Custo Unitario]]*CUSTOS[[#This Row],[Qty]]</f>
        <v>8</v>
      </c>
    </row>
    <row r="42" spans="1:6" x14ac:dyDescent="0.2">
      <c r="A42" s="7">
        <v>44078</v>
      </c>
      <c r="B42" s="1" t="s">
        <v>467</v>
      </c>
      <c r="C42" s="1">
        <v>2.4249999999999998</v>
      </c>
      <c r="D42" s="1" t="s">
        <v>465</v>
      </c>
      <c r="E42" s="1">
        <v>18.989999999999998</v>
      </c>
      <c r="F42" s="12">
        <f>+CUSTOS[[#This Row],[Custo Unitario]]*CUSTOS[[#This Row],[Qty]]</f>
        <v>46.050749999999994</v>
      </c>
    </row>
    <row r="43" spans="1:6" x14ac:dyDescent="0.2">
      <c r="A43" s="7">
        <v>44078</v>
      </c>
      <c r="B43" s="1" t="s">
        <v>463</v>
      </c>
      <c r="C43" s="1">
        <v>3</v>
      </c>
      <c r="D43" s="1" t="s">
        <v>460</v>
      </c>
      <c r="E43" s="1">
        <v>3.49</v>
      </c>
      <c r="F43" s="12">
        <f>+CUSTOS[[#This Row],[Custo Unitario]]*CUSTOS[[#This Row],[Qty]]</f>
        <v>10.47</v>
      </c>
    </row>
    <row r="44" spans="1:6" x14ac:dyDescent="0.2">
      <c r="A44" s="7">
        <v>44078</v>
      </c>
      <c r="B44" s="1" t="s">
        <v>467</v>
      </c>
      <c r="C44" s="1">
        <v>2.4980000000000002</v>
      </c>
      <c r="D44" s="1" t="s">
        <v>465</v>
      </c>
      <c r="E44" s="1">
        <v>18.989999999999998</v>
      </c>
      <c r="F44" s="12">
        <f>+CUSTOS[[#This Row],[Custo Unitario]]*CUSTOS[[#This Row],[Qty]]</f>
        <v>47.437019999999997</v>
      </c>
    </row>
    <row r="45" spans="1:6" x14ac:dyDescent="0.2">
      <c r="A45" s="7">
        <v>44078</v>
      </c>
      <c r="B45" s="1" t="s">
        <v>461</v>
      </c>
      <c r="C45" s="1">
        <v>15</v>
      </c>
      <c r="D45" s="1" t="s">
        <v>462</v>
      </c>
      <c r="E45" s="1">
        <v>0.2</v>
      </c>
      <c r="F45" s="12">
        <f>+CUSTOS[[#This Row],[Custo Unitario]]*CUSTOS[[#This Row],[Qty]]</f>
        <v>3</v>
      </c>
    </row>
    <row r="46" spans="1:6" x14ac:dyDescent="0.2">
      <c r="A46" s="7">
        <v>44079</v>
      </c>
      <c r="B46" s="1" t="s">
        <v>470</v>
      </c>
      <c r="C46" s="1">
        <v>1</v>
      </c>
      <c r="D46" s="1" t="s">
        <v>460</v>
      </c>
      <c r="E46" s="1">
        <v>12.48</v>
      </c>
      <c r="F46" s="12">
        <f>+CUSTOS[[#This Row],[Custo Unitario]]*CUSTOS[[#This Row],[Qty]]</f>
        <v>12.48</v>
      </c>
    </row>
    <row r="47" spans="1:6" x14ac:dyDescent="0.2">
      <c r="A47" s="7">
        <v>44081</v>
      </c>
      <c r="B47" s="1" t="s">
        <v>471</v>
      </c>
      <c r="C47" s="1">
        <v>4</v>
      </c>
      <c r="D47" s="1" t="s">
        <v>472</v>
      </c>
      <c r="E47" s="1">
        <v>38</v>
      </c>
      <c r="F47" s="12">
        <f>+CUSTOS[[#This Row],[Custo Unitario]]*CUSTOS[[#This Row],[Qty]]</f>
        <v>152</v>
      </c>
    </row>
    <row r="48" spans="1:6" x14ac:dyDescent="0.2">
      <c r="A48" s="7">
        <v>44082</v>
      </c>
      <c r="B48" s="1" t="s">
        <v>463</v>
      </c>
      <c r="C48" s="1">
        <v>4</v>
      </c>
      <c r="D48" s="1" t="s">
        <v>460</v>
      </c>
      <c r="E48" s="1">
        <v>3.49</v>
      </c>
      <c r="F48" s="12">
        <f>+CUSTOS[[#This Row],[Custo Unitario]]*CUSTOS[[#This Row],[Qty]]</f>
        <v>13.96</v>
      </c>
    </row>
    <row r="49" spans="1:6" x14ac:dyDescent="0.2">
      <c r="A49" s="7">
        <v>44082</v>
      </c>
      <c r="B49" s="1" t="s">
        <v>464</v>
      </c>
      <c r="C49" s="1">
        <v>1.4450000000000001</v>
      </c>
      <c r="D49" s="1" t="s">
        <v>465</v>
      </c>
      <c r="E49" s="1">
        <v>2.99</v>
      </c>
      <c r="F49" s="12">
        <f>+CUSTOS[[#This Row],[Custo Unitario]]*CUSTOS[[#This Row],[Qty]]</f>
        <v>4.3205500000000008</v>
      </c>
    </row>
    <row r="50" spans="1:6" x14ac:dyDescent="0.2">
      <c r="A50" s="7">
        <v>44082</v>
      </c>
      <c r="B50" s="1" t="s">
        <v>466</v>
      </c>
      <c r="C50" s="1">
        <v>4</v>
      </c>
      <c r="D50" s="1" t="s">
        <v>460</v>
      </c>
      <c r="E50" s="1">
        <v>1</v>
      </c>
      <c r="F50" s="12">
        <f>+CUSTOS[[#This Row],[Custo Unitario]]*CUSTOS[[#This Row],[Qty]]</f>
        <v>4</v>
      </c>
    </row>
    <row r="51" spans="1:6" x14ac:dyDescent="0.2">
      <c r="A51" s="7">
        <v>44082</v>
      </c>
      <c r="B51" s="1" t="s">
        <v>467</v>
      </c>
      <c r="C51" s="1">
        <v>3.5219999999999998</v>
      </c>
      <c r="D51" s="1" t="s">
        <v>465</v>
      </c>
      <c r="E51" s="1">
        <v>18.989999999999998</v>
      </c>
      <c r="F51" s="12">
        <f>+CUSTOS[[#This Row],[Custo Unitario]]*CUSTOS[[#This Row],[Qty]]</f>
        <v>66.882779999999997</v>
      </c>
    </row>
    <row r="52" spans="1:6" x14ac:dyDescent="0.2">
      <c r="A52" s="7">
        <v>44085</v>
      </c>
      <c r="B52" s="1" t="s">
        <v>466</v>
      </c>
      <c r="C52" s="1">
        <v>3</v>
      </c>
      <c r="D52" s="1" t="s">
        <v>460</v>
      </c>
      <c r="E52" s="1">
        <v>1.99</v>
      </c>
      <c r="F52" s="12">
        <f>+CUSTOS[[#This Row],[Custo Unitario]]*CUSTOS[[#This Row],[Qty]]</f>
        <v>5.97</v>
      </c>
    </row>
    <row r="53" spans="1:6" x14ac:dyDescent="0.2">
      <c r="A53" s="7">
        <v>44085</v>
      </c>
      <c r="B53" s="1" t="s">
        <v>467</v>
      </c>
      <c r="C53" s="1">
        <v>1.8540000000000001</v>
      </c>
      <c r="D53" s="1" t="s">
        <v>465</v>
      </c>
      <c r="E53" s="1">
        <v>18.989999999999998</v>
      </c>
      <c r="F53" s="12">
        <f>+CUSTOS[[#This Row],[Custo Unitario]]*CUSTOS[[#This Row],[Qty]]</f>
        <v>35.207459999999998</v>
      </c>
    </row>
    <row r="54" spans="1:6" x14ac:dyDescent="0.2">
      <c r="A54" s="7">
        <v>44085</v>
      </c>
      <c r="B54" s="1" t="s">
        <v>463</v>
      </c>
      <c r="C54" s="1">
        <v>6</v>
      </c>
      <c r="D54" s="1" t="s">
        <v>460</v>
      </c>
      <c r="E54" s="1">
        <v>3.19</v>
      </c>
      <c r="F54" s="12">
        <f>+CUSTOS[[#This Row],[Custo Unitario]]*CUSTOS[[#This Row],[Qty]]</f>
        <v>19.14</v>
      </c>
    </row>
    <row r="55" spans="1:6" x14ac:dyDescent="0.2">
      <c r="A55" s="7">
        <v>44085</v>
      </c>
      <c r="B55" s="1" t="s">
        <v>467</v>
      </c>
      <c r="C55" s="1">
        <v>3.1120000000000001</v>
      </c>
      <c r="D55" s="1" t="s">
        <v>465</v>
      </c>
      <c r="E55" s="1">
        <v>18.989999999999998</v>
      </c>
      <c r="F55" s="12">
        <f>+CUSTOS[[#This Row],[Custo Unitario]]*CUSTOS[[#This Row],[Qty]]</f>
        <v>59.096879999999999</v>
      </c>
    </row>
    <row r="56" spans="1:6" x14ac:dyDescent="0.2">
      <c r="A56" s="7">
        <v>44085</v>
      </c>
      <c r="B56" s="1" t="s">
        <v>464</v>
      </c>
      <c r="C56" s="1">
        <v>3.0449999999999999</v>
      </c>
      <c r="D56" s="1" t="s">
        <v>465</v>
      </c>
      <c r="E56" s="1">
        <v>2.99</v>
      </c>
      <c r="F56" s="12">
        <f>+CUSTOS[[#This Row],[Custo Unitario]]*CUSTOS[[#This Row],[Qty]]</f>
        <v>9.1045499999999997</v>
      </c>
    </row>
    <row r="57" spans="1:6" x14ac:dyDescent="0.2">
      <c r="A57" s="7">
        <v>44085</v>
      </c>
      <c r="B57" s="1" t="s">
        <v>466</v>
      </c>
      <c r="C57" s="1">
        <v>4</v>
      </c>
      <c r="D57" s="1" t="s">
        <v>460</v>
      </c>
      <c r="E57" s="1">
        <v>1</v>
      </c>
      <c r="F57" s="12">
        <f>+CUSTOS[[#This Row],[Custo Unitario]]*CUSTOS[[#This Row],[Qty]]</f>
        <v>4</v>
      </c>
    </row>
    <row r="58" spans="1:6" x14ac:dyDescent="0.2">
      <c r="A58" s="7">
        <v>44089</v>
      </c>
      <c r="B58" s="1" t="s">
        <v>466</v>
      </c>
      <c r="C58" s="1">
        <v>6</v>
      </c>
      <c r="D58" s="1" t="s">
        <v>460</v>
      </c>
      <c r="E58" s="1">
        <v>1.99</v>
      </c>
      <c r="F58" s="12">
        <f>+CUSTOS[[#This Row],[Custo Unitario]]*CUSTOS[[#This Row],[Qty]]</f>
        <v>11.94</v>
      </c>
    </row>
    <row r="59" spans="1:6" x14ac:dyDescent="0.2">
      <c r="A59" s="7">
        <v>44089</v>
      </c>
      <c r="B59" s="1" t="s">
        <v>464</v>
      </c>
      <c r="C59" s="1">
        <v>4.9349999999999996</v>
      </c>
      <c r="D59" s="1" t="s">
        <v>465</v>
      </c>
      <c r="E59" s="1">
        <v>2.39</v>
      </c>
      <c r="F59" s="12">
        <f>+CUSTOS[[#This Row],[Custo Unitario]]*CUSTOS[[#This Row],[Qty]]</f>
        <v>11.794649999999999</v>
      </c>
    </row>
    <row r="60" spans="1:6" x14ac:dyDescent="0.2">
      <c r="A60" s="7">
        <v>44089</v>
      </c>
      <c r="B60" s="1" t="s">
        <v>467</v>
      </c>
      <c r="C60" s="1">
        <v>5.0380000000000003</v>
      </c>
      <c r="D60" s="1" t="s">
        <v>465</v>
      </c>
      <c r="E60" s="1">
        <v>18.989999999999998</v>
      </c>
      <c r="F60" s="12">
        <f>+CUSTOS[[#This Row],[Custo Unitario]]*CUSTOS[[#This Row],[Qty]]</f>
        <v>95.67161999999999</v>
      </c>
    </row>
    <row r="61" spans="1:6" x14ac:dyDescent="0.2">
      <c r="A61" s="7">
        <v>44089</v>
      </c>
      <c r="B61" s="1" t="s">
        <v>463</v>
      </c>
      <c r="C61" s="1">
        <v>15</v>
      </c>
      <c r="D61" s="1" t="s">
        <v>460</v>
      </c>
      <c r="E61" s="1">
        <v>3.49</v>
      </c>
      <c r="F61" s="12">
        <f>+CUSTOS[[#This Row],[Custo Unitario]]*CUSTOS[[#This Row],[Qty]]</f>
        <v>52.35</v>
      </c>
    </row>
    <row r="62" spans="1:6" x14ac:dyDescent="0.2">
      <c r="A62" s="7">
        <v>44089</v>
      </c>
      <c r="B62" s="1" t="s">
        <v>473</v>
      </c>
      <c r="C62" s="1">
        <v>0.51400000000000001</v>
      </c>
      <c r="D62" s="1" t="s">
        <v>465</v>
      </c>
      <c r="E62" s="1">
        <v>38.99</v>
      </c>
      <c r="F62" s="12">
        <f>+CUSTOS[[#This Row],[Custo Unitario]]*CUSTOS[[#This Row],[Qty]]</f>
        <v>20.040860000000002</v>
      </c>
    </row>
    <row r="63" spans="1:6" x14ac:dyDescent="0.2">
      <c r="A63" s="7">
        <v>44089</v>
      </c>
      <c r="B63" s="1" t="s">
        <v>471</v>
      </c>
      <c r="C63" s="1">
        <v>8</v>
      </c>
      <c r="D63" s="1" t="s">
        <v>460</v>
      </c>
      <c r="E63" s="1">
        <v>29.75</v>
      </c>
      <c r="F63" s="12">
        <f>+CUSTOS[[#This Row],[Custo Unitario]]*CUSTOS[[#This Row],[Qty]]</f>
        <v>238</v>
      </c>
    </row>
    <row r="64" spans="1:6" x14ac:dyDescent="0.2">
      <c r="A64" s="7">
        <v>44090</v>
      </c>
      <c r="B64" s="1" t="s">
        <v>467</v>
      </c>
      <c r="C64" s="1">
        <v>5.1660000000000004</v>
      </c>
      <c r="D64" s="1" t="s">
        <v>465</v>
      </c>
      <c r="E64" s="1">
        <v>18.989999999999998</v>
      </c>
      <c r="F64" s="12">
        <f>+CUSTOS[[#This Row],[Custo Unitario]]*CUSTOS[[#This Row],[Qty]]</f>
        <v>98.102339999999998</v>
      </c>
    </row>
    <row r="65" spans="1:6" x14ac:dyDescent="0.2">
      <c r="A65" s="7">
        <v>44090</v>
      </c>
      <c r="B65" s="1" t="s">
        <v>464</v>
      </c>
      <c r="C65" s="1">
        <v>1.22</v>
      </c>
      <c r="D65" s="1" t="s">
        <v>465</v>
      </c>
      <c r="E65" s="1">
        <v>2.39</v>
      </c>
      <c r="F65" s="12">
        <f>+CUSTOS[[#This Row],[Custo Unitario]]*CUSTOS[[#This Row],[Qty]]</f>
        <v>2.9157999999999999</v>
      </c>
    </row>
    <row r="66" spans="1:6" x14ac:dyDescent="0.2">
      <c r="A66" s="7">
        <v>44090</v>
      </c>
      <c r="B66" s="1" t="s">
        <v>466</v>
      </c>
      <c r="C66" s="1">
        <v>3</v>
      </c>
      <c r="D66" s="1" t="s">
        <v>460</v>
      </c>
      <c r="E66" s="1">
        <v>1</v>
      </c>
      <c r="F66" s="12">
        <f>+CUSTOS[[#This Row],[Custo Unitario]]*CUSTOS[[#This Row],[Qty]]</f>
        <v>3</v>
      </c>
    </row>
    <row r="67" spans="1:6" x14ac:dyDescent="0.2">
      <c r="A67" s="7">
        <v>44091</v>
      </c>
      <c r="B67" s="1" t="s">
        <v>467</v>
      </c>
      <c r="C67" s="1">
        <v>2.044</v>
      </c>
      <c r="D67" s="1" t="s">
        <v>465</v>
      </c>
      <c r="E67" s="1">
        <v>18.989999999999998</v>
      </c>
      <c r="F67" s="12">
        <f>+CUSTOS[[#This Row],[Custo Unitario]]*CUSTOS[[#This Row],[Qty]]</f>
        <v>38.815559999999998</v>
      </c>
    </row>
    <row r="68" spans="1:6" x14ac:dyDescent="0.2">
      <c r="A68" s="7">
        <v>44096</v>
      </c>
      <c r="B68" s="1" t="s">
        <v>466</v>
      </c>
      <c r="C68" s="1">
        <v>6</v>
      </c>
      <c r="D68" s="1" t="s">
        <v>460</v>
      </c>
      <c r="E68" s="1">
        <v>1</v>
      </c>
      <c r="F68" s="12">
        <f>+CUSTOS[[#This Row],[Custo Unitario]]*CUSTOS[[#This Row],[Qty]]</f>
        <v>6</v>
      </c>
    </row>
    <row r="69" spans="1:6" x14ac:dyDescent="0.2">
      <c r="A69" s="7">
        <v>44096</v>
      </c>
      <c r="B69" s="1" t="s">
        <v>464</v>
      </c>
      <c r="C69" s="1">
        <v>1.7450000000000001</v>
      </c>
      <c r="D69" s="1" t="s">
        <v>465</v>
      </c>
      <c r="E69" s="1">
        <v>2.19</v>
      </c>
      <c r="F69" s="12">
        <f>+CUSTOS[[#This Row],[Custo Unitario]]*CUSTOS[[#This Row],[Qty]]</f>
        <v>3.8215500000000002</v>
      </c>
    </row>
    <row r="70" spans="1:6" x14ac:dyDescent="0.2">
      <c r="A70" s="7">
        <v>44096</v>
      </c>
      <c r="B70" s="1" t="s">
        <v>467</v>
      </c>
      <c r="C70" s="1">
        <v>7.1440000000000001</v>
      </c>
      <c r="D70" s="1" t="s">
        <v>465</v>
      </c>
      <c r="E70" s="1">
        <v>18.989999999999998</v>
      </c>
      <c r="F70" s="12">
        <f>+CUSTOS[[#This Row],[Custo Unitario]]*CUSTOS[[#This Row],[Qty]]</f>
        <v>135.66455999999999</v>
      </c>
    </row>
    <row r="71" spans="1:6" x14ac:dyDescent="0.2">
      <c r="A71" s="7">
        <v>44096</v>
      </c>
      <c r="B71" s="1" t="s">
        <v>463</v>
      </c>
      <c r="C71" s="1">
        <v>5</v>
      </c>
      <c r="D71" s="1" t="s">
        <v>460</v>
      </c>
      <c r="E71" s="1">
        <v>3.98</v>
      </c>
      <c r="F71" s="12">
        <f>+CUSTOS[[#This Row],[Custo Unitario]]*CUSTOS[[#This Row],[Qty]]</f>
        <v>19.899999999999999</v>
      </c>
    </row>
    <row r="72" spans="1:6" x14ac:dyDescent="0.2">
      <c r="A72" s="7">
        <v>44104</v>
      </c>
      <c r="B72" s="1" t="s">
        <v>463</v>
      </c>
      <c r="C72" s="1">
        <v>5</v>
      </c>
      <c r="D72" s="1" t="s">
        <v>460</v>
      </c>
      <c r="E72" s="1">
        <v>3.98</v>
      </c>
      <c r="F72" s="12">
        <f>+CUSTOS[[#This Row],[Custo Unitario]]*CUSTOS[[#This Row],[Qty]]</f>
        <v>19.899999999999999</v>
      </c>
    </row>
    <row r="73" spans="1:6" x14ac:dyDescent="0.2">
      <c r="A73" s="7">
        <v>44104</v>
      </c>
      <c r="B73" s="1" t="s">
        <v>467</v>
      </c>
      <c r="C73" s="1">
        <v>7.48</v>
      </c>
      <c r="D73" s="1" t="s">
        <v>465</v>
      </c>
      <c r="E73" s="1">
        <v>18.989999999999998</v>
      </c>
      <c r="F73" s="12">
        <f>+CUSTOS[[#This Row],[Custo Unitario]]*CUSTOS[[#This Row],[Qty]]</f>
        <v>142.04519999999999</v>
      </c>
    </row>
    <row r="74" spans="1:6" x14ac:dyDescent="0.2">
      <c r="A74" s="7">
        <v>44104</v>
      </c>
      <c r="B74" s="1" t="s">
        <v>464</v>
      </c>
      <c r="C74" s="1">
        <v>3.1</v>
      </c>
      <c r="D74" s="1" t="s">
        <v>465</v>
      </c>
      <c r="E74" s="1">
        <v>2.19</v>
      </c>
      <c r="F74" s="12">
        <f>+CUSTOS[[#This Row],[Custo Unitario]]*CUSTOS[[#This Row],[Qty]]</f>
        <v>6.7889999999999997</v>
      </c>
    </row>
    <row r="75" spans="1:6" x14ac:dyDescent="0.2">
      <c r="A75" s="7">
        <v>44104</v>
      </c>
      <c r="B75" s="1" t="s">
        <v>466</v>
      </c>
      <c r="C75" s="1">
        <v>8</v>
      </c>
      <c r="D75" s="1" t="s">
        <v>460</v>
      </c>
      <c r="E75" s="1">
        <v>1</v>
      </c>
      <c r="F75" s="12">
        <f>+CUSTOS[[#This Row],[Custo Unitario]]*CUSTOS[[#This Row],[Qty]]</f>
        <v>8</v>
      </c>
    </row>
    <row r="76" spans="1:6" x14ac:dyDescent="0.2">
      <c r="A76" s="7">
        <v>44104</v>
      </c>
      <c r="B76" s="1" t="s">
        <v>463</v>
      </c>
      <c r="C76" s="1">
        <v>3</v>
      </c>
      <c r="D76" s="1" t="s">
        <v>460</v>
      </c>
      <c r="E76" s="1">
        <v>3.39</v>
      </c>
      <c r="F76" s="12">
        <f>+CUSTOS[[#This Row],[Custo Unitario]]*CUSTOS[[#This Row],[Qty]]</f>
        <v>10.17</v>
      </c>
    </row>
    <row r="77" spans="1:6" x14ac:dyDescent="0.2">
      <c r="A77" s="7">
        <v>44119</v>
      </c>
      <c r="B77" s="1" t="s">
        <v>466</v>
      </c>
      <c r="C77" s="1">
        <v>4</v>
      </c>
      <c r="D77" s="1" t="s">
        <v>460</v>
      </c>
      <c r="E77" s="1">
        <v>1</v>
      </c>
      <c r="F77" s="12">
        <f>+CUSTOS[[#This Row],[Custo Unitario]]*CUSTOS[[#This Row],[Qty]]</f>
        <v>4</v>
      </c>
    </row>
    <row r="78" spans="1:6" x14ac:dyDescent="0.2">
      <c r="A78" s="7">
        <v>44119</v>
      </c>
      <c r="B78" s="1" t="s">
        <v>464</v>
      </c>
      <c r="C78" s="1">
        <v>1.4850000000000001</v>
      </c>
      <c r="D78" s="1" t="s">
        <v>465</v>
      </c>
      <c r="E78" s="1">
        <v>1.39</v>
      </c>
      <c r="F78" s="12">
        <f>+CUSTOS[[#This Row],[Custo Unitario]]*CUSTOS[[#This Row],[Qty]]</f>
        <v>2.0641500000000002</v>
      </c>
    </row>
    <row r="79" spans="1:6" x14ac:dyDescent="0.2">
      <c r="A79" s="7">
        <v>44119</v>
      </c>
      <c r="B79" s="1" t="s">
        <v>463</v>
      </c>
      <c r="C79" s="1">
        <v>6</v>
      </c>
      <c r="D79" s="1" t="s">
        <v>460</v>
      </c>
      <c r="E79" s="1">
        <v>3.69</v>
      </c>
      <c r="F79" s="12">
        <f>+CUSTOS[[#This Row],[Custo Unitario]]*CUSTOS[[#This Row],[Qty]]</f>
        <v>22.14</v>
      </c>
    </row>
    <row r="80" spans="1:6" x14ac:dyDescent="0.2">
      <c r="A80" s="7">
        <v>44119</v>
      </c>
      <c r="B80" s="1" t="s">
        <v>467</v>
      </c>
      <c r="C80" s="1">
        <v>3.536</v>
      </c>
      <c r="D80" s="1" t="s">
        <v>465</v>
      </c>
      <c r="E80" s="1">
        <v>18.989999999999998</v>
      </c>
      <c r="F80" s="12">
        <f>+CUSTOS[[#This Row],[Custo Unitario]]*CUSTOS[[#This Row],[Qty]]</f>
        <v>67.14864</v>
      </c>
    </row>
    <row r="81" spans="1:6" x14ac:dyDescent="0.2">
      <c r="A81" s="7">
        <v>44125</v>
      </c>
      <c r="B81" s="1" t="s">
        <v>467</v>
      </c>
      <c r="C81" s="1">
        <v>3.75</v>
      </c>
      <c r="D81" s="1" t="s">
        <v>465</v>
      </c>
      <c r="E81" s="1">
        <v>18.989999999999998</v>
      </c>
      <c r="F81" s="12">
        <f>+CUSTOS[[#This Row],[Custo Unitario]]*CUSTOS[[#This Row],[Qty]]</f>
        <v>71.212499999999991</v>
      </c>
    </row>
    <row r="82" spans="1:6" x14ac:dyDescent="0.2">
      <c r="A82" s="7">
        <v>44125</v>
      </c>
      <c r="B82" s="1" t="s">
        <v>464</v>
      </c>
      <c r="C82" s="1">
        <v>1.23</v>
      </c>
      <c r="D82" s="1" t="s">
        <v>465</v>
      </c>
      <c r="E82" s="1">
        <v>1.59</v>
      </c>
      <c r="F82" s="12">
        <f>+CUSTOS[[#This Row],[Custo Unitario]]*CUSTOS[[#This Row],[Qty]]</f>
        <v>1.9557</v>
      </c>
    </row>
    <row r="83" spans="1:6" x14ac:dyDescent="0.2">
      <c r="A83" s="7">
        <v>44125</v>
      </c>
      <c r="B83" s="1" t="s">
        <v>463</v>
      </c>
      <c r="C83" s="1">
        <v>3</v>
      </c>
      <c r="D83" s="1" t="s">
        <v>460</v>
      </c>
      <c r="E83" s="1">
        <v>3.69</v>
      </c>
      <c r="F83" s="12">
        <f>+CUSTOS[[#This Row],[Custo Unitario]]*CUSTOS[[#This Row],[Qty]]</f>
        <v>11.07</v>
      </c>
    </row>
    <row r="84" spans="1:6" x14ac:dyDescent="0.2">
      <c r="A84" s="7">
        <v>44125</v>
      </c>
      <c r="B84" s="1" t="s">
        <v>466</v>
      </c>
      <c r="C84" s="1">
        <v>4</v>
      </c>
      <c r="D84" s="1" t="s">
        <v>460</v>
      </c>
      <c r="E84" s="1">
        <v>1</v>
      </c>
      <c r="F84" s="12">
        <f>+CUSTOS[[#This Row],[Custo Unitario]]*CUSTOS[[#This Row],[Qty]]</f>
        <v>4</v>
      </c>
    </row>
    <row r="85" spans="1:6" x14ac:dyDescent="0.2">
      <c r="A85" s="7">
        <v>44250</v>
      </c>
      <c r="B85" s="1" t="s">
        <v>466</v>
      </c>
      <c r="C85" s="1">
        <v>6</v>
      </c>
      <c r="D85" s="1" t="s">
        <v>460</v>
      </c>
      <c r="E85" s="1">
        <v>1</v>
      </c>
      <c r="F85" s="12">
        <f>+CUSTOS[[#This Row],[Custo Unitario]]*CUSTOS[[#This Row],[Qty]]</f>
        <v>6</v>
      </c>
    </row>
    <row r="86" spans="1:6" x14ac:dyDescent="0.2">
      <c r="A86" s="7">
        <v>44250</v>
      </c>
      <c r="B86" s="1" t="s">
        <v>464</v>
      </c>
      <c r="C86" s="1">
        <v>1.976</v>
      </c>
      <c r="D86" s="1" t="s">
        <v>465</v>
      </c>
      <c r="E86" s="1">
        <v>5.19</v>
      </c>
      <c r="F86" s="12">
        <f>+CUSTOS[[#This Row],[Custo Unitario]]*CUSTOS[[#This Row],[Qty]]</f>
        <v>10.25544</v>
      </c>
    </row>
    <row r="87" spans="1:6" x14ac:dyDescent="0.2">
      <c r="A87" s="7">
        <v>44250</v>
      </c>
      <c r="B87" s="1" t="s">
        <v>463</v>
      </c>
      <c r="C87" s="1">
        <v>7</v>
      </c>
      <c r="D87" s="1" t="s">
        <v>460</v>
      </c>
      <c r="E87" s="1">
        <v>3.69</v>
      </c>
      <c r="F87" s="12">
        <f>+CUSTOS[[#This Row],[Custo Unitario]]*CUSTOS[[#This Row],[Qty]]</f>
        <v>25.83</v>
      </c>
    </row>
    <row r="88" spans="1:6" x14ac:dyDescent="0.2">
      <c r="A88" s="7">
        <v>44250</v>
      </c>
      <c r="B88" s="1" t="s">
        <v>467</v>
      </c>
      <c r="C88" s="1">
        <v>3.738</v>
      </c>
      <c r="D88" s="1" t="s">
        <v>465</v>
      </c>
      <c r="E88" s="1">
        <v>19.989999999999998</v>
      </c>
      <c r="F88" s="12">
        <f>+CUSTOS[[#This Row],[Custo Unitario]]*CUSTOS[[#This Row],[Qty]]</f>
        <v>74.722619999999992</v>
      </c>
    </row>
    <row r="89" spans="1:6" x14ac:dyDescent="0.2">
      <c r="A89" s="7">
        <v>44250</v>
      </c>
      <c r="B89" s="1" t="s">
        <v>467</v>
      </c>
      <c r="C89" s="1">
        <v>3.548</v>
      </c>
      <c r="D89" s="1" t="s">
        <v>465</v>
      </c>
      <c r="E89" s="1">
        <v>24.99</v>
      </c>
      <c r="F89" s="12">
        <f>+CUSTOS[[#This Row],[Custo Unitario]]*CUSTOS[[#This Row],[Qty]]</f>
        <v>88.664519999999996</v>
      </c>
    </row>
    <row r="90" spans="1:6" x14ac:dyDescent="0.2">
      <c r="A90" s="7">
        <v>44267</v>
      </c>
      <c r="B90" s="1" t="s">
        <v>474</v>
      </c>
      <c r="C90" s="1">
        <v>0.312</v>
      </c>
      <c r="D90" s="1" t="s">
        <v>465</v>
      </c>
      <c r="E90" s="1">
        <v>27.99</v>
      </c>
      <c r="F90" s="12">
        <f>+CUSTOS[[#This Row],[Custo Unitario]]*CUSTOS[[#This Row],[Qty]]</f>
        <v>8.7328799999999998</v>
      </c>
    </row>
    <row r="91" spans="1:6" x14ac:dyDescent="0.2">
      <c r="A91" s="7">
        <v>44279</v>
      </c>
      <c r="B91" s="1" t="s">
        <v>475</v>
      </c>
      <c r="C91" s="1">
        <v>1</v>
      </c>
      <c r="D91" s="1" t="s">
        <v>460</v>
      </c>
      <c r="E91" s="1">
        <v>7.98</v>
      </c>
      <c r="F91" s="12">
        <f>+CUSTOS[[#This Row],[Custo Unitario]]*CUSTOS[[#This Row],[Qty]]</f>
        <v>7.98</v>
      </c>
    </row>
    <row r="92" spans="1:6" x14ac:dyDescent="0.2">
      <c r="A92" s="7">
        <v>44279</v>
      </c>
      <c r="B92" s="1" t="s">
        <v>463</v>
      </c>
      <c r="C92" s="1">
        <v>3</v>
      </c>
      <c r="D92" s="1" t="s">
        <v>460</v>
      </c>
      <c r="E92" s="1">
        <v>3.98</v>
      </c>
      <c r="F92" s="12">
        <f>+CUSTOS[[#This Row],[Custo Unitario]]*CUSTOS[[#This Row],[Qty]]</f>
        <v>11.94</v>
      </c>
    </row>
    <row r="93" spans="1:6" x14ac:dyDescent="0.2">
      <c r="A93" s="7">
        <v>44279</v>
      </c>
      <c r="B93" s="1" t="s">
        <v>467</v>
      </c>
      <c r="C93" s="1">
        <v>1.522</v>
      </c>
      <c r="D93" s="1" t="s">
        <v>465</v>
      </c>
      <c r="E93" s="1">
        <v>18.489999999999998</v>
      </c>
      <c r="F93" s="12">
        <f>+CUSTOS[[#This Row],[Custo Unitario]]*CUSTOS[[#This Row],[Qty]]</f>
        <v>28.141779999999997</v>
      </c>
    </row>
    <row r="94" spans="1:6" x14ac:dyDescent="0.2">
      <c r="A94" s="7">
        <v>44279</v>
      </c>
      <c r="B94" s="1" t="s">
        <v>467</v>
      </c>
      <c r="C94" s="1">
        <v>2.056</v>
      </c>
      <c r="D94" s="1" t="s">
        <v>465</v>
      </c>
      <c r="E94" s="1">
        <v>18.489999999999998</v>
      </c>
      <c r="F94" s="12">
        <f>+CUSTOS[[#This Row],[Custo Unitario]]*CUSTOS[[#This Row],[Qty]]</f>
        <v>38.015439999999998</v>
      </c>
    </row>
    <row r="95" spans="1:6" x14ac:dyDescent="0.2">
      <c r="A95" s="7">
        <v>44279</v>
      </c>
      <c r="B95" s="1" t="s">
        <v>464</v>
      </c>
      <c r="C95" s="1">
        <v>1.115</v>
      </c>
      <c r="D95" s="1" t="s">
        <v>465</v>
      </c>
      <c r="E95" s="1">
        <v>4.49</v>
      </c>
      <c r="F95" s="12">
        <f>+CUSTOS[[#This Row],[Custo Unitario]]*CUSTOS[[#This Row],[Qty]]</f>
        <v>5.0063500000000003</v>
      </c>
    </row>
    <row r="96" spans="1:6" x14ac:dyDescent="0.2">
      <c r="A96" s="7">
        <v>44280</v>
      </c>
      <c r="B96" s="1" t="s">
        <v>463</v>
      </c>
      <c r="C96" s="1">
        <v>3</v>
      </c>
      <c r="D96" s="1" t="s">
        <v>460</v>
      </c>
      <c r="E96" s="1">
        <v>3.98</v>
      </c>
      <c r="F96" s="12">
        <f>+CUSTOS[[#This Row],[Custo Unitario]]*CUSTOS[[#This Row],[Qty]]</f>
        <v>11.94</v>
      </c>
    </row>
    <row r="97" spans="1:6" x14ac:dyDescent="0.2">
      <c r="A97" s="7">
        <v>44280</v>
      </c>
      <c r="B97" s="1" t="s">
        <v>471</v>
      </c>
      <c r="C97" s="1">
        <v>10</v>
      </c>
      <c r="D97" s="1" t="s">
        <v>460</v>
      </c>
      <c r="E97" s="1">
        <v>25.1</v>
      </c>
      <c r="F97" s="12">
        <f>+CUSTOS[[#This Row],[Custo Unitario]]*CUSTOS[[#This Row],[Qty]]</f>
        <v>251</v>
      </c>
    </row>
    <row r="98" spans="1:6" x14ac:dyDescent="0.2">
      <c r="A98" s="7">
        <v>44281</v>
      </c>
      <c r="B98" s="1" t="s">
        <v>467</v>
      </c>
      <c r="C98" s="1">
        <v>3.31</v>
      </c>
      <c r="D98" s="1" t="s">
        <v>465</v>
      </c>
      <c r="E98" s="1">
        <v>18.489999999999998</v>
      </c>
      <c r="F98" s="12">
        <f>+CUSTOS[[#This Row],[Custo Unitario]]*CUSTOS[[#This Row],[Qty]]</f>
        <v>61.201899999999995</v>
      </c>
    </row>
    <row r="99" spans="1:6" x14ac:dyDescent="0.2">
      <c r="A99" s="7">
        <v>44281</v>
      </c>
      <c r="B99" s="1" t="s">
        <v>464</v>
      </c>
      <c r="C99" s="1">
        <v>1.105</v>
      </c>
      <c r="D99" s="1" t="s">
        <v>465</v>
      </c>
      <c r="E99" s="1">
        <v>4.49</v>
      </c>
      <c r="F99" s="12">
        <f>+CUSTOS[[#This Row],[Custo Unitario]]*CUSTOS[[#This Row],[Qty]]</f>
        <v>4.9614500000000001</v>
      </c>
    </row>
    <row r="100" spans="1:6" x14ac:dyDescent="0.2">
      <c r="A100" s="7">
        <v>44285</v>
      </c>
      <c r="B100" s="1" t="s">
        <v>476</v>
      </c>
      <c r="C100" s="1">
        <v>1</v>
      </c>
      <c r="D100" s="1" t="s">
        <v>460</v>
      </c>
      <c r="E100" s="1">
        <v>2.29</v>
      </c>
      <c r="F100" s="12">
        <f>+CUSTOS[[#This Row],[Custo Unitario]]*CUSTOS[[#This Row],[Qty]]</f>
        <v>2.29</v>
      </c>
    </row>
    <row r="101" spans="1:6" x14ac:dyDescent="0.2">
      <c r="A101" s="7">
        <v>44285</v>
      </c>
      <c r="B101" s="1" t="s">
        <v>477</v>
      </c>
      <c r="C101" s="1">
        <v>1</v>
      </c>
      <c r="D101" s="1" t="s">
        <v>460</v>
      </c>
      <c r="E101" s="1">
        <v>2.29</v>
      </c>
      <c r="F101" s="12">
        <f>+CUSTOS[[#This Row],[Custo Unitario]]*CUSTOS[[#This Row],[Qty]]</f>
        <v>2.29</v>
      </c>
    </row>
    <row r="102" spans="1:6" x14ac:dyDescent="0.2">
      <c r="A102" s="7">
        <v>44285</v>
      </c>
      <c r="B102" s="1" t="s">
        <v>478</v>
      </c>
      <c r="C102" s="1">
        <v>1</v>
      </c>
      <c r="D102" s="1" t="s">
        <v>460</v>
      </c>
      <c r="E102" s="1">
        <v>19.899999999999999</v>
      </c>
      <c r="F102" s="12">
        <f>+CUSTOS[[#This Row],[Custo Unitario]]*CUSTOS[[#This Row],[Qty]]</f>
        <v>19.899999999999999</v>
      </c>
    </row>
    <row r="103" spans="1:6" x14ac:dyDescent="0.2">
      <c r="A103" s="7">
        <v>44285</v>
      </c>
      <c r="B103" s="1" t="s">
        <v>479</v>
      </c>
      <c r="C103" s="1">
        <v>0.36</v>
      </c>
      <c r="D103" s="1" t="s">
        <v>465</v>
      </c>
      <c r="E103" s="1">
        <v>3.59</v>
      </c>
      <c r="F103" s="12">
        <f>+CUSTOS[[#This Row],[Custo Unitario]]*CUSTOS[[#This Row],[Qty]]</f>
        <v>1.2924</v>
      </c>
    </row>
    <row r="104" spans="1:6" x14ac:dyDescent="0.2">
      <c r="A104" s="7">
        <v>44285</v>
      </c>
      <c r="B104" s="1" t="s">
        <v>480</v>
      </c>
      <c r="C104" s="1">
        <v>1.1100000000000001</v>
      </c>
      <c r="D104" s="1" t="s">
        <v>465</v>
      </c>
      <c r="E104" s="1">
        <v>6.09</v>
      </c>
      <c r="F104" s="12">
        <f>+CUSTOS[[#This Row],[Custo Unitario]]*CUSTOS[[#This Row],[Qty]]</f>
        <v>6.7599</v>
      </c>
    </row>
    <row r="105" spans="1:6" x14ac:dyDescent="0.2">
      <c r="A105" s="7">
        <v>44285</v>
      </c>
      <c r="B105" s="1" t="s">
        <v>481</v>
      </c>
      <c r="C105" s="1">
        <v>5.5E-2</v>
      </c>
      <c r="D105" s="1" t="s">
        <v>465</v>
      </c>
      <c r="E105" s="1">
        <v>24.85</v>
      </c>
      <c r="F105" s="12">
        <f>+CUSTOS[[#This Row],[Custo Unitario]]*CUSTOS[[#This Row],[Qty]]</f>
        <v>1.3667500000000001</v>
      </c>
    </row>
    <row r="106" spans="1:6" x14ac:dyDescent="0.2">
      <c r="A106" s="7">
        <v>44285</v>
      </c>
      <c r="B106" s="1" t="s">
        <v>464</v>
      </c>
      <c r="C106" s="1">
        <v>0.73499999999999999</v>
      </c>
      <c r="D106" s="1" t="s">
        <v>465</v>
      </c>
      <c r="E106" s="1">
        <v>4.99</v>
      </c>
      <c r="F106" s="12">
        <f>+CUSTOS[[#This Row],[Custo Unitario]]*CUSTOS[[#This Row],[Qty]]</f>
        <v>3.6676500000000001</v>
      </c>
    </row>
    <row r="107" spans="1:6" x14ac:dyDescent="0.2">
      <c r="A107" s="7">
        <v>44285</v>
      </c>
      <c r="B107" s="1" t="s">
        <v>482</v>
      </c>
      <c r="C107" s="1">
        <v>1</v>
      </c>
      <c r="D107" s="1" t="s">
        <v>460</v>
      </c>
      <c r="E107" s="1">
        <v>1.59</v>
      </c>
      <c r="F107" s="12">
        <f>+CUSTOS[[#This Row],[Custo Unitario]]*CUSTOS[[#This Row],[Qty]]</f>
        <v>1.59</v>
      </c>
    </row>
    <row r="108" spans="1:6" x14ac:dyDescent="0.2">
      <c r="A108" s="7">
        <v>44285</v>
      </c>
      <c r="B108" s="1" t="s">
        <v>466</v>
      </c>
      <c r="C108" s="1">
        <v>1</v>
      </c>
      <c r="D108" s="1" t="s">
        <v>460</v>
      </c>
      <c r="E108" s="1">
        <v>1.89</v>
      </c>
      <c r="F108" s="12">
        <f>+CUSTOS[[#This Row],[Custo Unitario]]*CUSTOS[[#This Row],[Qty]]</f>
        <v>1.89</v>
      </c>
    </row>
    <row r="109" spans="1:6" x14ac:dyDescent="0.2">
      <c r="A109" s="7">
        <v>44285</v>
      </c>
      <c r="B109" s="1" t="s">
        <v>483</v>
      </c>
      <c r="C109" s="1">
        <v>1</v>
      </c>
      <c r="D109" s="1" t="s">
        <v>460</v>
      </c>
      <c r="E109" s="1">
        <v>1.79</v>
      </c>
      <c r="F109" s="12">
        <f>+CUSTOS[[#This Row],[Custo Unitario]]*CUSTOS[[#This Row],[Qty]]</f>
        <v>1.79</v>
      </c>
    </row>
    <row r="110" spans="1:6" x14ac:dyDescent="0.2">
      <c r="A110" s="7">
        <v>44285</v>
      </c>
      <c r="B110" s="1" t="s">
        <v>484</v>
      </c>
      <c r="C110" s="1">
        <v>0.09</v>
      </c>
      <c r="D110" s="1" t="s">
        <v>465</v>
      </c>
      <c r="E110" s="1">
        <v>22.99</v>
      </c>
      <c r="F110" s="12">
        <f>+CUSTOS[[#This Row],[Custo Unitario]]*CUSTOS[[#This Row],[Qty]]</f>
        <v>2.0690999999999997</v>
      </c>
    </row>
    <row r="111" spans="1:6" x14ac:dyDescent="0.2">
      <c r="A111" s="7">
        <v>44285</v>
      </c>
      <c r="B111" s="1" t="s">
        <v>463</v>
      </c>
      <c r="C111" s="1">
        <v>2</v>
      </c>
      <c r="D111" s="1" t="s">
        <v>460</v>
      </c>
      <c r="E111" s="1">
        <v>4.75</v>
      </c>
      <c r="F111" s="12">
        <f>+CUSTOS[[#This Row],[Custo Unitario]]*CUSTOS[[#This Row],[Qty]]</f>
        <v>9.5</v>
      </c>
    </row>
    <row r="112" spans="1:6" x14ac:dyDescent="0.2">
      <c r="A112" s="7">
        <v>44285</v>
      </c>
      <c r="B112" s="1" t="s">
        <v>485</v>
      </c>
      <c r="C112" s="1">
        <v>0.89400000000000002</v>
      </c>
      <c r="D112" s="1" t="s">
        <v>465</v>
      </c>
      <c r="E112" s="1">
        <v>4.1900000000000004</v>
      </c>
      <c r="F112" s="12">
        <f>+CUSTOS[[#This Row],[Custo Unitario]]*CUSTOS[[#This Row],[Qty]]</f>
        <v>3.7458600000000004</v>
      </c>
    </row>
    <row r="113" spans="1:6" x14ac:dyDescent="0.2">
      <c r="A113" s="7">
        <v>44285</v>
      </c>
      <c r="B113" s="1" t="s">
        <v>474</v>
      </c>
      <c r="C113" s="1">
        <v>0.31</v>
      </c>
      <c r="D113" s="1" t="s">
        <v>465</v>
      </c>
      <c r="E113" s="1">
        <v>39.99</v>
      </c>
      <c r="F113" s="12">
        <f>+CUSTOS[[#This Row],[Custo Unitario]]*CUSTOS[[#This Row],[Qty]]</f>
        <v>12.3969</v>
      </c>
    </row>
    <row r="114" spans="1:6" x14ac:dyDescent="0.2">
      <c r="A114" s="7">
        <v>44285</v>
      </c>
      <c r="B114" s="1" t="s">
        <v>486</v>
      </c>
      <c r="C114" s="1">
        <v>0.1</v>
      </c>
      <c r="D114" s="1" t="s">
        <v>465</v>
      </c>
      <c r="E114" s="1">
        <v>99.9</v>
      </c>
      <c r="F114" s="12">
        <f>+CUSTOS[[#This Row],[Custo Unitario]]*CUSTOS[[#This Row],[Qty]]</f>
        <v>9.990000000000002</v>
      </c>
    </row>
    <row r="115" spans="1:6" x14ac:dyDescent="0.2">
      <c r="A115" s="7">
        <v>44285</v>
      </c>
      <c r="B115" s="1" t="s">
        <v>487</v>
      </c>
      <c r="C115" s="1">
        <v>0.106</v>
      </c>
      <c r="D115" s="1" t="s">
        <v>465</v>
      </c>
      <c r="E115" s="1">
        <v>69.989999999999995</v>
      </c>
      <c r="F115" s="12">
        <f>+CUSTOS[[#This Row],[Custo Unitario]]*CUSTOS[[#This Row],[Qty]]</f>
        <v>7.4189399999999992</v>
      </c>
    </row>
    <row r="116" spans="1:6" x14ac:dyDescent="0.2">
      <c r="A116" s="7">
        <v>44285</v>
      </c>
      <c r="B116" s="1" t="s">
        <v>488</v>
      </c>
      <c r="C116" s="1">
        <v>5.3999999999999999E-2</v>
      </c>
      <c r="D116" s="1" t="s">
        <v>465</v>
      </c>
      <c r="E116" s="1">
        <v>75</v>
      </c>
      <c r="F116" s="12">
        <f>+CUSTOS[[#This Row],[Custo Unitario]]*CUSTOS[[#This Row],[Qty]]</f>
        <v>4.05</v>
      </c>
    </row>
    <row r="117" spans="1:6" x14ac:dyDescent="0.2">
      <c r="A117" s="7">
        <v>44286</v>
      </c>
      <c r="B117" s="1" t="s">
        <v>463</v>
      </c>
      <c r="C117" s="1">
        <v>1</v>
      </c>
      <c r="D117" s="1" t="s">
        <v>460</v>
      </c>
      <c r="E117" s="1">
        <v>3.69</v>
      </c>
      <c r="F117" s="12">
        <f>+CUSTOS[[#This Row],[Custo Unitario]]*CUSTOS[[#This Row],[Qty]]</f>
        <v>3.69</v>
      </c>
    </row>
    <row r="118" spans="1:6" x14ac:dyDescent="0.2">
      <c r="A118" s="7">
        <v>44286</v>
      </c>
      <c r="B118" s="1" t="s">
        <v>464</v>
      </c>
      <c r="C118" s="1">
        <v>0.69</v>
      </c>
      <c r="D118" s="1" t="s">
        <v>465</v>
      </c>
      <c r="E118" s="1">
        <v>4.29</v>
      </c>
      <c r="F118" s="12">
        <f>+CUSTOS[[#This Row],[Custo Unitario]]*CUSTOS[[#This Row],[Qty]]</f>
        <v>2.9600999999999997</v>
      </c>
    </row>
    <row r="119" spans="1:6" x14ac:dyDescent="0.2">
      <c r="A119" s="7">
        <v>44286</v>
      </c>
      <c r="B119" s="1" t="s">
        <v>467</v>
      </c>
      <c r="C119" s="1">
        <v>0.59</v>
      </c>
      <c r="D119" s="1" t="s">
        <v>465</v>
      </c>
      <c r="E119" s="1">
        <v>18.489999999999998</v>
      </c>
      <c r="F119" s="12">
        <f>+CUSTOS[[#This Row],[Custo Unitario]]*CUSTOS[[#This Row],[Qty]]</f>
        <v>10.909099999999999</v>
      </c>
    </row>
    <row r="120" spans="1:6" x14ac:dyDescent="0.2">
      <c r="A120" s="7">
        <v>44286</v>
      </c>
      <c r="B120" s="1" t="s">
        <v>467</v>
      </c>
      <c r="C120" s="1">
        <v>1.0620000000000001</v>
      </c>
      <c r="D120" s="1" t="s">
        <v>465</v>
      </c>
      <c r="E120" s="1">
        <v>18.489999999999998</v>
      </c>
      <c r="F120" s="12">
        <f>+CUSTOS[[#This Row],[Custo Unitario]]*CUSTOS[[#This Row],[Qty]]</f>
        <v>19.636379999999999</v>
      </c>
    </row>
    <row r="121" spans="1:6" x14ac:dyDescent="0.2">
      <c r="A121" s="7">
        <v>44286</v>
      </c>
      <c r="B121" s="1" t="s">
        <v>466</v>
      </c>
      <c r="C121" s="1">
        <v>1</v>
      </c>
      <c r="D121" s="1" t="s">
        <v>460</v>
      </c>
      <c r="E121" s="1">
        <v>1</v>
      </c>
      <c r="F121" s="12">
        <f>+CUSTOS[[#This Row],[Custo Unitario]]*CUSTOS[[#This Row],[Qty]]</f>
        <v>1</v>
      </c>
    </row>
    <row r="122" spans="1:6" x14ac:dyDescent="0.2">
      <c r="A122" s="7">
        <v>44291</v>
      </c>
      <c r="B122" s="1" t="s">
        <v>489</v>
      </c>
      <c r="C122" s="1">
        <v>1</v>
      </c>
      <c r="D122" s="1" t="s">
        <v>460</v>
      </c>
      <c r="E122" s="1">
        <v>5.69</v>
      </c>
      <c r="F122" s="12">
        <f>+CUSTOS[[#This Row],[Custo Unitario]]*CUSTOS[[#This Row],[Qty]]</f>
        <v>5.69</v>
      </c>
    </row>
    <row r="123" spans="1:6" x14ac:dyDescent="0.2">
      <c r="A123" s="7">
        <v>44291</v>
      </c>
      <c r="B123" s="1" t="s">
        <v>474</v>
      </c>
      <c r="C123" s="1">
        <v>0.13600000000000001</v>
      </c>
      <c r="D123" s="1" t="s">
        <v>465</v>
      </c>
      <c r="E123" s="1">
        <v>39.979999999999997</v>
      </c>
      <c r="F123" s="12">
        <f>+CUSTOS[[#This Row],[Custo Unitario]]*CUSTOS[[#This Row],[Qty]]</f>
        <v>5.4372800000000003</v>
      </c>
    </row>
    <row r="124" spans="1:6" x14ac:dyDescent="0.2">
      <c r="A124" s="7">
        <v>44291</v>
      </c>
      <c r="B124" s="1" t="s">
        <v>463</v>
      </c>
      <c r="C124" s="1">
        <v>1</v>
      </c>
      <c r="D124" s="1" t="s">
        <v>460</v>
      </c>
      <c r="E124" s="1">
        <v>3.98</v>
      </c>
      <c r="F124" s="12">
        <f>+CUSTOS[[#This Row],[Custo Unitario]]*CUSTOS[[#This Row],[Qty]]</f>
        <v>3.98</v>
      </c>
    </row>
    <row r="125" spans="1:6" x14ac:dyDescent="0.2">
      <c r="A125" s="7">
        <v>44291</v>
      </c>
      <c r="B125" s="1" t="s">
        <v>480</v>
      </c>
      <c r="C125" s="1">
        <v>0.69</v>
      </c>
      <c r="D125" s="1" t="s">
        <v>465</v>
      </c>
      <c r="E125" s="1">
        <v>6.98</v>
      </c>
      <c r="F125" s="12">
        <f>+CUSTOS[[#This Row],[Custo Unitario]]*CUSTOS[[#This Row],[Qty]]</f>
        <v>4.8162000000000003</v>
      </c>
    </row>
    <row r="126" spans="1:6" x14ac:dyDescent="0.2">
      <c r="A126" s="7">
        <v>44291</v>
      </c>
      <c r="B126" s="1" t="s">
        <v>490</v>
      </c>
      <c r="C126" s="1">
        <v>0.218</v>
      </c>
      <c r="D126" s="1" t="s">
        <v>465</v>
      </c>
      <c r="E126" s="1">
        <v>14.9</v>
      </c>
      <c r="F126" s="12">
        <f>+CUSTOS[[#This Row],[Custo Unitario]]*CUSTOS[[#This Row],[Qty]]</f>
        <v>3.2482000000000002</v>
      </c>
    </row>
    <row r="127" spans="1:6" x14ac:dyDescent="0.2">
      <c r="A127" s="7">
        <v>44291</v>
      </c>
      <c r="B127" s="1" t="s">
        <v>464</v>
      </c>
      <c r="C127" s="1">
        <v>0.38500000000000001</v>
      </c>
      <c r="D127" s="1" t="s">
        <v>465</v>
      </c>
      <c r="E127" s="1">
        <v>5.98</v>
      </c>
      <c r="F127" s="12">
        <f>+CUSTOS[[#This Row],[Custo Unitario]]*CUSTOS[[#This Row],[Qty]]</f>
        <v>2.3023000000000002</v>
      </c>
    </row>
    <row r="128" spans="1:6" x14ac:dyDescent="0.2">
      <c r="A128" s="7">
        <v>44291</v>
      </c>
      <c r="B128" s="1" t="s">
        <v>485</v>
      </c>
      <c r="C128" s="1">
        <v>0.66</v>
      </c>
      <c r="D128" s="1" t="s">
        <v>465</v>
      </c>
      <c r="E128" s="1">
        <v>5.98</v>
      </c>
      <c r="F128" s="12">
        <f>+CUSTOS[[#This Row],[Custo Unitario]]*CUSTOS[[#This Row],[Qty]]</f>
        <v>3.9468000000000005</v>
      </c>
    </row>
    <row r="129" spans="1:6" x14ac:dyDescent="0.2">
      <c r="A129" s="7">
        <v>44291</v>
      </c>
      <c r="B129" s="1" t="s">
        <v>482</v>
      </c>
      <c r="C129" s="1">
        <v>1</v>
      </c>
      <c r="D129" s="1" t="s">
        <v>460</v>
      </c>
      <c r="E129" s="1">
        <v>1.89</v>
      </c>
      <c r="F129" s="12">
        <f>+CUSTOS[[#This Row],[Custo Unitario]]*CUSTOS[[#This Row],[Qty]]</f>
        <v>1.89</v>
      </c>
    </row>
    <row r="130" spans="1:6" x14ac:dyDescent="0.2">
      <c r="A130" s="7">
        <v>44291</v>
      </c>
      <c r="B130" s="1" t="s">
        <v>483</v>
      </c>
      <c r="C130" s="1">
        <v>1</v>
      </c>
      <c r="D130" s="1" t="s">
        <v>460</v>
      </c>
      <c r="E130" s="1">
        <v>1.99</v>
      </c>
      <c r="F130" s="12">
        <f>+CUSTOS[[#This Row],[Custo Unitario]]*CUSTOS[[#This Row],[Qty]]</f>
        <v>1.99</v>
      </c>
    </row>
    <row r="131" spans="1:6" x14ac:dyDescent="0.2">
      <c r="A131" s="7">
        <v>44291</v>
      </c>
      <c r="B131" s="1" t="s">
        <v>491</v>
      </c>
      <c r="C131" s="1">
        <v>1</v>
      </c>
      <c r="D131" s="1" t="s">
        <v>460</v>
      </c>
      <c r="E131" s="1">
        <v>1.89</v>
      </c>
      <c r="F131" s="12">
        <f>+CUSTOS[[#This Row],[Custo Unitario]]*CUSTOS[[#This Row],[Qty]]</f>
        <v>1.89</v>
      </c>
    </row>
    <row r="132" spans="1:6" x14ac:dyDescent="0.2">
      <c r="A132" s="7">
        <v>44291</v>
      </c>
      <c r="B132" s="1" t="s">
        <v>466</v>
      </c>
      <c r="C132" s="1">
        <v>1</v>
      </c>
      <c r="D132" s="1" t="s">
        <v>460</v>
      </c>
      <c r="E132" s="1">
        <v>1.99</v>
      </c>
      <c r="F132" s="12">
        <f>+CUSTOS[[#This Row],[Custo Unitario]]*CUSTOS[[#This Row],[Qty]]</f>
        <v>1.99</v>
      </c>
    </row>
    <row r="133" spans="1:6" x14ac:dyDescent="0.2">
      <c r="A133" s="7">
        <v>44292</v>
      </c>
      <c r="B133" s="1" t="s">
        <v>474</v>
      </c>
      <c r="C133" s="1">
        <v>0.57199999999999995</v>
      </c>
      <c r="D133" s="1" t="s">
        <v>465</v>
      </c>
      <c r="E133" s="1">
        <v>31.99</v>
      </c>
      <c r="F133" s="12">
        <f>+CUSTOS[[#This Row],[Custo Unitario]]*CUSTOS[[#This Row],[Qty]]</f>
        <v>18.298279999999998</v>
      </c>
    </row>
    <row r="134" spans="1:6" x14ac:dyDescent="0.2">
      <c r="A134" s="7">
        <v>44292</v>
      </c>
      <c r="B134" s="1" t="s">
        <v>463</v>
      </c>
      <c r="C134" s="1">
        <v>4</v>
      </c>
      <c r="D134" s="1" t="s">
        <v>460</v>
      </c>
      <c r="E134" s="1">
        <v>3.79</v>
      </c>
      <c r="F134" s="12">
        <f>+CUSTOS[[#This Row],[Custo Unitario]]*CUSTOS[[#This Row],[Qty]]</f>
        <v>15.16</v>
      </c>
    </row>
    <row r="135" spans="1:6" x14ac:dyDescent="0.2">
      <c r="A135" s="7">
        <v>44292</v>
      </c>
      <c r="B135" s="1" t="s">
        <v>490</v>
      </c>
      <c r="C135" s="1">
        <v>0.75700000000000001</v>
      </c>
      <c r="D135" s="1" t="s">
        <v>465</v>
      </c>
      <c r="E135" s="1">
        <v>3.99</v>
      </c>
      <c r="F135" s="12">
        <f>+CUSTOS[[#This Row],[Custo Unitario]]*CUSTOS[[#This Row],[Qty]]</f>
        <v>3.0204300000000002</v>
      </c>
    </row>
    <row r="136" spans="1:6" x14ac:dyDescent="0.2">
      <c r="A136" s="7">
        <v>44292</v>
      </c>
      <c r="B136" s="1" t="s">
        <v>467</v>
      </c>
      <c r="C136" s="1">
        <v>2.0880000000000001</v>
      </c>
      <c r="D136" s="1" t="s">
        <v>465</v>
      </c>
      <c r="E136" s="1">
        <v>18.489999999999998</v>
      </c>
      <c r="F136" s="12">
        <f>+CUSTOS[[#This Row],[Custo Unitario]]*CUSTOS[[#This Row],[Qty]]</f>
        <v>38.607119999999995</v>
      </c>
    </row>
    <row r="137" spans="1:6" x14ac:dyDescent="0.2">
      <c r="A137" s="7">
        <v>44292</v>
      </c>
      <c r="B137" s="1" t="s">
        <v>466</v>
      </c>
      <c r="C137" s="1">
        <v>3</v>
      </c>
      <c r="D137" s="1" t="s">
        <v>460</v>
      </c>
      <c r="E137" s="1">
        <v>1</v>
      </c>
      <c r="F137" s="12">
        <f>+CUSTOS[[#This Row],[Custo Unitario]]*CUSTOS[[#This Row],[Qty]]</f>
        <v>3</v>
      </c>
    </row>
    <row r="138" spans="1:6" x14ac:dyDescent="0.2">
      <c r="A138" s="7">
        <v>44292</v>
      </c>
      <c r="B138" s="1" t="s">
        <v>464</v>
      </c>
      <c r="C138" s="1">
        <v>1.55</v>
      </c>
      <c r="D138" s="1" t="s">
        <v>460</v>
      </c>
      <c r="E138" s="1">
        <v>5.19</v>
      </c>
      <c r="F138" s="12">
        <f>+CUSTOS[[#This Row],[Custo Unitario]]*CUSTOS[[#This Row],[Qty]]</f>
        <v>8.0445000000000011</v>
      </c>
    </row>
    <row r="139" spans="1:6" x14ac:dyDescent="0.2">
      <c r="A139" s="7">
        <v>44292</v>
      </c>
      <c r="B139" s="1" t="s">
        <v>480</v>
      </c>
      <c r="C139" s="1">
        <v>0.98</v>
      </c>
      <c r="D139" s="1" t="s">
        <v>465</v>
      </c>
      <c r="E139" s="1">
        <v>3.19</v>
      </c>
      <c r="F139" s="12">
        <f>+CUSTOS[[#This Row],[Custo Unitario]]*CUSTOS[[#This Row],[Qty]]</f>
        <v>3.1261999999999999</v>
      </c>
    </row>
    <row r="140" spans="1:6" x14ac:dyDescent="0.2">
      <c r="A140" s="7">
        <v>44293</v>
      </c>
      <c r="B140" s="1" t="s">
        <v>492</v>
      </c>
      <c r="C140" s="1">
        <v>1</v>
      </c>
      <c r="D140" s="1" t="s">
        <v>460</v>
      </c>
      <c r="E140" s="1">
        <v>12.6</v>
      </c>
      <c r="F140" s="12">
        <f>+CUSTOS[[#This Row],[Custo Unitario]]*CUSTOS[[#This Row],[Qty]]</f>
        <v>12.6</v>
      </c>
    </row>
    <row r="141" spans="1:6" x14ac:dyDescent="0.2">
      <c r="A141" s="7">
        <v>44293</v>
      </c>
      <c r="B141" s="1" t="s">
        <v>493</v>
      </c>
      <c r="C141" s="1">
        <v>2</v>
      </c>
      <c r="D141" s="1" t="s">
        <v>460</v>
      </c>
      <c r="E141" s="1">
        <v>12.6</v>
      </c>
      <c r="F141" s="12">
        <f>+CUSTOS[[#This Row],[Custo Unitario]]*CUSTOS[[#This Row],[Qty]]</f>
        <v>25.2</v>
      </c>
    </row>
    <row r="142" spans="1:6" x14ac:dyDescent="0.2">
      <c r="A142" s="7">
        <v>44296</v>
      </c>
      <c r="B142" s="1" t="s">
        <v>466</v>
      </c>
      <c r="C142" s="1">
        <v>1</v>
      </c>
      <c r="D142" s="1" t="s">
        <v>460</v>
      </c>
      <c r="E142" s="1">
        <v>1</v>
      </c>
      <c r="F142" s="12">
        <f>+CUSTOS[[#This Row],[Custo Unitario]]*CUSTOS[[#This Row],[Qty]]</f>
        <v>1</v>
      </c>
    </row>
    <row r="143" spans="1:6" x14ac:dyDescent="0.2">
      <c r="A143" s="7">
        <v>44296</v>
      </c>
      <c r="B143" s="1" t="s">
        <v>494</v>
      </c>
      <c r="C143" s="1">
        <v>1</v>
      </c>
      <c r="D143" s="1" t="s">
        <v>460</v>
      </c>
      <c r="E143" s="1">
        <v>1.29</v>
      </c>
      <c r="F143" s="12">
        <f>+CUSTOS[[#This Row],[Custo Unitario]]*CUSTOS[[#This Row],[Qty]]</f>
        <v>1.29</v>
      </c>
    </row>
    <row r="144" spans="1:6" x14ac:dyDescent="0.2">
      <c r="A144" s="7">
        <v>44296</v>
      </c>
      <c r="B144" s="1" t="s">
        <v>467</v>
      </c>
      <c r="C144" s="1">
        <v>3.5760000000000001</v>
      </c>
      <c r="D144" s="1" t="s">
        <v>465</v>
      </c>
      <c r="E144" s="1">
        <v>18.489999999999998</v>
      </c>
      <c r="F144" s="12">
        <f>+CUSTOS[[#This Row],[Custo Unitario]]*CUSTOS[[#This Row],[Qty]]</f>
        <v>66.120239999999995</v>
      </c>
    </row>
    <row r="145" spans="1:6" x14ac:dyDescent="0.2">
      <c r="A145" s="7">
        <v>44296</v>
      </c>
      <c r="B145" s="1" t="s">
        <v>464</v>
      </c>
      <c r="C145" s="1">
        <v>1.2450000000000001</v>
      </c>
      <c r="D145" s="1" t="s">
        <v>465</v>
      </c>
      <c r="E145" s="1">
        <v>4.99</v>
      </c>
      <c r="F145" s="12">
        <f>+CUSTOS[[#This Row],[Custo Unitario]]*CUSTOS[[#This Row],[Qty]]</f>
        <v>6.2125500000000011</v>
      </c>
    </row>
    <row r="146" spans="1:6" x14ac:dyDescent="0.2">
      <c r="A146" s="7">
        <v>44301</v>
      </c>
      <c r="B146" s="1" t="s">
        <v>489</v>
      </c>
      <c r="C146" s="1">
        <v>1</v>
      </c>
      <c r="D146" s="1" t="s">
        <v>460</v>
      </c>
      <c r="E146" s="1">
        <v>5.79</v>
      </c>
      <c r="F146" s="12">
        <f>+CUSTOS[[#This Row],[Custo Unitario]]*CUSTOS[[#This Row],[Qty]]</f>
        <v>5.79</v>
      </c>
    </row>
    <row r="147" spans="1:6" x14ac:dyDescent="0.2">
      <c r="A147" s="7">
        <v>44301</v>
      </c>
      <c r="B147" s="1" t="s">
        <v>463</v>
      </c>
      <c r="C147" s="1">
        <v>1</v>
      </c>
      <c r="D147" s="1" t="s">
        <v>460</v>
      </c>
      <c r="E147" s="1">
        <v>3.79</v>
      </c>
      <c r="F147" s="12">
        <f>+CUSTOS[[#This Row],[Custo Unitario]]*CUSTOS[[#This Row],[Qty]]</f>
        <v>3.79</v>
      </c>
    </row>
    <row r="148" spans="1:6" x14ac:dyDescent="0.2">
      <c r="A148" s="7">
        <v>44301</v>
      </c>
      <c r="B148" s="1" t="s">
        <v>464</v>
      </c>
      <c r="C148" s="1">
        <v>1.41</v>
      </c>
      <c r="D148" s="1" t="s">
        <v>465</v>
      </c>
      <c r="E148" s="1">
        <v>4.49</v>
      </c>
      <c r="F148" s="12">
        <f>+CUSTOS[[#This Row],[Custo Unitario]]*CUSTOS[[#This Row],[Qty]]</f>
        <v>6.3308999999999997</v>
      </c>
    </row>
    <row r="149" spans="1:6" x14ac:dyDescent="0.2">
      <c r="A149" s="7">
        <v>44301</v>
      </c>
      <c r="B149" s="1" t="s">
        <v>467</v>
      </c>
      <c r="C149" s="1">
        <v>3.5539999999999998</v>
      </c>
      <c r="D149" s="1" t="s">
        <v>465</v>
      </c>
      <c r="E149" s="1">
        <v>18.489999999999998</v>
      </c>
      <c r="F149" s="12">
        <f>+CUSTOS[[#This Row],[Custo Unitario]]*CUSTOS[[#This Row],[Qty]]</f>
        <v>65.713459999999998</v>
      </c>
    </row>
    <row r="150" spans="1:6" x14ac:dyDescent="0.2">
      <c r="A150" s="7">
        <v>44301</v>
      </c>
      <c r="B150" s="1" t="s">
        <v>466</v>
      </c>
      <c r="C150" s="1">
        <v>4</v>
      </c>
      <c r="D150" s="1" t="s">
        <v>460</v>
      </c>
      <c r="E150" s="1">
        <v>1.99</v>
      </c>
      <c r="F150" s="12">
        <f>+CUSTOS[[#This Row],[Custo Unitario]]*CUSTOS[[#This Row],[Qty]]</f>
        <v>7.96</v>
      </c>
    </row>
    <row r="151" spans="1:6" x14ac:dyDescent="0.2">
      <c r="A151" s="7">
        <v>44301</v>
      </c>
      <c r="B151" s="1" t="s">
        <v>463</v>
      </c>
      <c r="C151" s="1">
        <v>2</v>
      </c>
      <c r="D151" s="1" t="s">
        <v>460</v>
      </c>
      <c r="E151" s="1">
        <v>3.98</v>
      </c>
      <c r="F151" s="12">
        <f>+CUSTOS[[#This Row],[Custo Unitario]]*CUSTOS[[#This Row],[Qty]]</f>
        <v>7.96</v>
      </c>
    </row>
    <row r="152" spans="1:6" x14ac:dyDescent="0.2">
      <c r="A152" s="7">
        <v>44301</v>
      </c>
      <c r="B152" s="1" t="s">
        <v>495</v>
      </c>
      <c r="C152" s="1">
        <v>0.35599999999999998</v>
      </c>
      <c r="D152" s="1" t="s">
        <v>465</v>
      </c>
      <c r="E152" s="1">
        <v>65.989999999999995</v>
      </c>
      <c r="F152" s="12">
        <f>+CUSTOS[[#This Row],[Custo Unitario]]*CUSTOS[[#This Row],[Qty]]</f>
        <v>23.492439999999998</v>
      </c>
    </row>
    <row r="153" spans="1:6" x14ac:dyDescent="0.2">
      <c r="A153" s="7">
        <v>44301</v>
      </c>
      <c r="B153" s="1" t="s">
        <v>463</v>
      </c>
      <c r="C153" s="1">
        <v>1</v>
      </c>
      <c r="D153" s="1" t="s">
        <v>460</v>
      </c>
      <c r="E153" s="1">
        <v>3.79</v>
      </c>
      <c r="F153" s="12">
        <f>+CUSTOS[[#This Row],[Custo Unitario]]*CUSTOS[[#This Row],[Qty]]</f>
        <v>3.79</v>
      </c>
    </row>
    <row r="154" spans="1:6" x14ac:dyDescent="0.2">
      <c r="A154" s="7">
        <v>44305</v>
      </c>
      <c r="B154" s="1" t="s">
        <v>480</v>
      </c>
      <c r="C154" s="1">
        <v>0.74</v>
      </c>
      <c r="D154" s="1" t="s">
        <v>465</v>
      </c>
      <c r="E154" s="1">
        <v>5.98</v>
      </c>
      <c r="F154" s="12">
        <f>+CUSTOS[[#This Row],[Custo Unitario]]*CUSTOS[[#This Row],[Qty]]</f>
        <v>4.4252000000000002</v>
      </c>
    </row>
    <row r="155" spans="1:6" x14ac:dyDescent="0.2">
      <c r="A155" s="7">
        <v>44305</v>
      </c>
      <c r="B155" s="1" t="s">
        <v>479</v>
      </c>
      <c r="C155" s="1">
        <v>0.3</v>
      </c>
      <c r="D155" s="1" t="s">
        <v>465</v>
      </c>
      <c r="E155" s="1">
        <v>2.59</v>
      </c>
      <c r="F155" s="12">
        <f>+CUSTOS[[#This Row],[Custo Unitario]]*CUSTOS[[#This Row],[Qty]]</f>
        <v>0.77699999999999991</v>
      </c>
    </row>
    <row r="156" spans="1:6" x14ac:dyDescent="0.2">
      <c r="A156" s="7">
        <v>44305</v>
      </c>
      <c r="B156" s="1" t="s">
        <v>485</v>
      </c>
      <c r="C156" s="1">
        <v>1.06</v>
      </c>
      <c r="D156" s="1" t="s">
        <v>465</v>
      </c>
      <c r="E156" s="1">
        <v>4.9800000000000004</v>
      </c>
      <c r="F156" s="12">
        <f>+CUSTOS[[#This Row],[Custo Unitario]]*CUSTOS[[#This Row],[Qty]]</f>
        <v>5.2788000000000004</v>
      </c>
    </row>
    <row r="157" spans="1:6" x14ac:dyDescent="0.2">
      <c r="A157" s="7">
        <v>44305</v>
      </c>
      <c r="B157" s="1" t="s">
        <v>464</v>
      </c>
      <c r="C157" s="1">
        <v>1.7749999999999999</v>
      </c>
      <c r="D157" s="1" t="s">
        <v>465</v>
      </c>
      <c r="E157" s="1">
        <v>5.98</v>
      </c>
      <c r="F157" s="12">
        <f>+CUSTOS[[#This Row],[Custo Unitario]]*CUSTOS[[#This Row],[Qty]]</f>
        <v>10.6145</v>
      </c>
    </row>
    <row r="158" spans="1:6" x14ac:dyDescent="0.2">
      <c r="A158" s="7">
        <v>44305</v>
      </c>
      <c r="B158" s="1" t="s">
        <v>495</v>
      </c>
      <c r="C158" s="1">
        <v>0.378</v>
      </c>
      <c r="D158" s="1" t="s">
        <v>465</v>
      </c>
      <c r="E158" s="1">
        <v>66.989999999999995</v>
      </c>
      <c r="F158" s="12">
        <f>+CUSTOS[[#This Row],[Custo Unitario]]*CUSTOS[[#This Row],[Qty]]</f>
        <v>25.322219999999998</v>
      </c>
    </row>
    <row r="159" spans="1:6" x14ac:dyDescent="0.2">
      <c r="A159" s="7">
        <v>44305</v>
      </c>
      <c r="B159" s="1" t="s">
        <v>482</v>
      </c>
      <c r="C159" s="1">
        <v>1</v>
      </c>
      <c r="D159" s="1" t="s">
        <v>460</v>
      </c>
      <c r="E159" s="1">
        <v>1.89</v>
      </c>
      <c r="F159" s="12">
        <f>+CUSTOS[[#This Row],[Custo Unitario]]*CUSTOS[[#This Row],[Qty]]</f>
        <v>1.89</v>
      </c>
    </row>
    <row r="160" spans="1:6" x14ac:dyDescent="0.2">
      <c r="A160" s="7">
        <v>44305</v>
      </c>
      <c r="B160" s="1" t="s">
        <v>483</v>
      </c>
      <c r="C160" s="1">
        <v>1</v>
      </c>
      <c r="D160" s="1" t="s">
        <v>460</v>
      </c>
      <c r="E160" s="1">
        <v>1.99</v>
      </c>
      <c r="F160" s="12">
        <f>+CUSTOS[[#This Row],[Custo Unitario]]*CUSTOS[[#This Row],[Qty]]</f>
        <v>1.99</v>
      </c>
    </row>
    <row r="161" spans="1:6" x14ac:dyDescent="0.2">
      <c r="A161" s="7">
        <v>44305</v>
      </c>
      <c r="B161" s="1" t="s">
        <v>466</v>
      </c>
      <c r="C161" s="1">
        <v>4</v>
      </c>
      <c r="D161" s="1" t="s">
        <v>460</v>
      </c>
      <c r="E161" s="1">
        <v>1.99</v>
      </c>
      <c r="F161" s="12">
        <f>+CUSTOS[[#This Row],[Custo Unitario]]*CUSTOS[[#This Row],[Qty]]</f>
        <v>7.96</v>
      </c>
    </row>
    <row r="162" spans="1:6" x14ac:dyDescent="0.2">
      <c r="A162" s="7">
        <v>44305</v>
      </c>
      <c r="B162" s="1" t="s">
        <v>463</v>
      </c>
      <c r="C162" s="1">
        <v>4</v>
      </c>
      <c r="D162" s="1" t="s">
        <v>460</v>
      </c>
      <c r="E162" s="1">
        <v>3.98</v>
      </c>
      <c r="F162" s="12">
        <f>+CUSTOS[[#This Row],[Custo Unitario]]*CUSTOS[[#This Row],[Qty]]</f>
        <v>15.92</v>
      </c>
    </row>
    <row r="163" spans="1:6" x14ac:dyDescent="0.2">
      <c r="A163" s="7">
        <v>44306</v>
      </c>
      <c r="B163" s="1" t="s">
        <v>466</v>
      </c>
      <c r="C163" s="1">
        <v>1</v>
      </c>
      <c r="D163" s="1" t="s">
        <v>460</v>
      </c>
      <c r="E163" s="1">
        <v>1</v>
      </c>
      <c r="F163" s="12">
        <f>+CUSTOS[[#This Row],[Custo Unitario]]*CUSTOS[[#This Row],[Qty]]</f>
        <v>1</v>
      </c>
    </row>
    <row r="164" spans="1:6" x14ac:dyDescent="0.2">
      <c r="A164" s="7">
        <v>44306</v>
      </c>
      <c r="B164" s="1" t="s">
        <v>467</v>
      </c>
      <c r="C164" s="1">
        <v>4.0179999999999998</v>
      </c>
      <c r="D164" s="1" t="s">
        <v>465</v>
      </c>
      <c r="E164" s="1">
        <v>18.489999999999998</v>
      </c>
      <c r="F164" s="12">
        <f>+CUSTOS[[#This Row],[Custo Unitario]]*CUSTOS[[#This Row],[Qty]]</f>
        <v>74.292819999999992</v>
      </c>
    </row>
    <row r="165" spans="1:6" x14ac:dyDescent="0.2">
      <c r="A165" s="7">
        <v>44313</v>
      </c>
      <c r="B165" s="1" t="s">
        <v>466</v>
      </c>
      <c r="C165" s="1">
        <v>4</v>
      </c>
      <c r="D165" s="1" t="s">
        <v>460</v>
      </c>
      <c r="E165" s="1">
        <v>1</v>
      </c>
      <c r="F165" s="12">
        <f>+CUSTOS[[#This Row],[Custo Unitario]]*CUSTOS[[#This Row],[Qty]]</f>
        <v>4</v>
      </c>
    </row>
    <row r="166" spans="1:6" x14ac:dyDescent="0.2">
      <c r="A166" s="7">
        <v>44313</v>
      </c>
      <c r="B166" s="1" t="s">
        <v>463</v>
      </c>
      <c r="C166" s="1">
        <v>6</v>
      </c>
      <c r="D166" s="1" t="s">
        <v>460</v>
      </c>
      <c r="E166" s="1">
        <v>3.79</v>
      </c>
      <c r="F166" s="12">
        <f>+CUSTOS[[#This Row],[Custo Unitario]]*CUSTOS[[#This Row],[Qty]]</f>
        <v>22.740000000000002</v>
      </c>
    </row>
    <row r="167" spans="1:6" x14ac:dyDescent="0.2">
      <c r="A167" s="7">
        <v>44313</v>
      </c>
      <c r="B167" s="1" t="s">
        <v>464</v>
      </c>
      <c r="C167" s="1">
        <v>2.35</v>
      </c>
      <c r="D167" s="1" t="s">
        <v>465</v>
      </c>
      <c r="E167" s="1">
        <v>3.89</v>
      </c>
      <c r="F167" s="12">
        <f>+CUSTOS[[#This Row],[Custo Unitario]]*CUSTOS[[#This Row],[Qty]]</f>
        <v>9.1415000000000006</v>
      </c>
    </row>
    <row r="168" spans="1:6" x14ac:dyDescent="0.2">
      <c r="A168" s="7">
        <v>44313</v>
      </c>
      <c r="B168" s="1" t="s">
        <v>467</v>
      </c>
      <c r="C168" s="1">
        <v>5.69</v>
      </c>
      <c r="D168" s="1" t="s">
        <v>465</v>
      </c>
      <c r="E168" s="1">
        <v>18.489999999999998</v>
      </c>
      <c r="F168" s="12">
        <f>+CUSTOS[[#This Row],[Custo Unitario]]*CUSTOS[[#This Row],[Qty]]</f>
        <v>105.2081</v>
      </c>
    </row>
    <row r="169" spans="1:6" x14ac:dyDescent="0.2">
      <c r="A169" s="7">
        <v>44313</v>
      </c>
      <c r="B169" s="1" t="s">
        <v>471</v>
      </c>
      <c r="C169" s="1">
        <v>5</v>
      </c>
      <c r="D169" s="1" t="s">
        <v>460</v>
      </c>
      <c r="E169" s="1">
        <v>30.68</v>
      </c>
      <c r="F169" s="12">
        <f>+CUSTOS[[#This Row],[Custo Unitario]]*CUSTOS[[#This Row],[Qty]]</f>
        <v>153.4</v>
      </c>
    </row>
    <row r="170" spans="1:6" x14ac:dyDescent="0.2">
      <c r="A170" s="7">
        <v>44315</v>
      </c>
      <c r="B170" s="1" t="s">
        <v>467</v>
      </c>
      <c r="C170" s="1">
        <v>1.7529999999999999</v>
      </c>
      <c r="D170" s="1" t="s">
        <v>465</v>
      </c>
      <c r="E170" s="1">
        <v>18.489999999999998</v>
      </c>
      <c r="F170" s="12">
        <f>+CUSTOS[[#This Row],[Custo Unitario]]*CUSTOS[[#This Row],[Qty]]</f>
        <v>32.412969999999994</v>
      </c>
    </row>
    <row r="171" spans="1:6" x14ac:dyDescent="0.2">
      <c r="A171" s="7">
        <v>44319</v>
      </c>
      <c r="B171" s="1" t="s">
        <v>467</v>
      </c>
      <c r="C171" s="1">
        <v>2.4140000000000001</v>
      </c>
      <c r="D171" s="1" t="s">
        <v>465</v>
      </c>
      <c r="E171" s="1">
        <v>18.489999999999998</v>
      </c>
      <c r="F171" s="12">
        <f>+CUSTOS[[#This Row],[Custo Unitario]]*CUSTOS[[#This Row],[Qty]]</f>
        <v>44.634859999999996</v>
      </c>
    </row>
    <row r="172" spans="1:6" x14ac:dyDescent="0.2">
      <c r="A172" s="7">
        <v>44319</v>
      </c>
      <c r="B172" s="1" t="s">
        <v>466</v>
      </c>
      <c r="C172" s="1">
        <v>2</v>
      </c>
      <c r="D172" s="1" t="s">
        <v>460</v>
      </c>
      <c r="E172" s="1">
        <v>1.99</v>
      </c>
      <c r="F172" s="12">
        <f>+CUSTOS[[#This Row],[Custo Unitario]]*CUSTOS[[#This Row],[Qty]]</f>
        <v>3.98</v>
      </c>
    </row>
    <row r="173" spans="1:6" x14ac:dyDescent="0.2">
      <c r="A173" s="7">
        <v>44319</v>
      </c>
      <c r="B173" s="1" t="s">
        <v>483</v>
      </c>
      <c r="C173" s="1">
        <v>1</v>
      </c>
      <c r="D173" s="1" t="s">
        <v>460</v>
      </c>
      <c r="E173" s="1">
        <v>1.99</v>
      </c>
      <c r="F173" s="12">
        <f>+CUSTOS[[#This Row],[Custo Unitario]]*CUSTOS[[#This Row],[Qty]]</f>
        <v>1.99</v>
      </c>
    </row>
    <row r="174" spans="1:6" x14ac:dyDescent="0.2">
      <c r="A174" s="7">
        <v>44319</v>
      </c>
      <c r="B174" s="1" t="s">
        <v>464</v>
      </c>
      <c r="C174" s="1">
        <v>0.20499999999999999</v>
      </c>
      <c r="D174" s="1" t="s">
        <v>465</v>
      </c>
      <c r="E174" s="1">
        <v>5.98</v>
      </c>
      <c r="F174" s="12">
        <f>+CUSTOS[[#This Row],[Custo Unitario]]*CUSTOS[[#This Row],[Qty]]</f>
        <v>1.2259</v>
      </c>
    </row>
    <row r="175" spans="1:6" x14ac:dyDescent="0.2">
      <c r="A175" s="7">
        <v>44319</v>
      </c>
      <c r="B175" s="1" t="s">
        <v>479</v>
      </c>
      <c r="C175" s="1">
        <v>0.28499999999999998</v>
      </c>
      <c r="D175" s="1" t="s">
        <v>465</v>
      </c>
      <c r="E175" s="1">
        <v>2.59</v>
      </c>
      <c r="F175" s="12">
        <f>+CUSTOS[[#This Row],[Custo Unitario]]*CUSTOS[[#This Row],[Qty]]</f>
        <v>0.73814999999999986</v>
      </c>
    </row>
    <row r="176" spans="1:6" x14ac:dyDescent="0.2">
      <c r="A176" s="7">
        <v>44319</v>
      </c>
      <c r="B176" s="1" t="s">
        <v>496</v>
      </c>
      <c r="C176" s="1">
        <v>1</v>
      </c>
      <c r="D176" s="1" t="s">
        <v>465</v>
      </c>
      <c r="E176" s="1">
        <v>4.95</v>
      </c>
      <c r="F176" s="12">
        <f>+CUSTOS[[#This Row],[Custo Unitario]]*CUSTOS[[#This Row],[Qty]]</f>
        <v>4.95</v>
      </c>
    </row>
    <row r="177" spans="1:6" x14ac:dyDescent="0.2">
      <c r="A177" s="7">
        <v>44319</v>
      </c>
      <c r="B177" s="1" t="s">
        <v>497</v>
      </c>
      <c r="C177" s="1">
        <v>0.5</v>
      </c>
      <c r="D177" s="1" t="s">
        <v>465</v>
      </c>
      <c r="E177" s="1">
        <v>5.19</v>
      </c>
      <c r="F177" s="12">
        <f>+CUSTOS[[#This Row],[Custo Unitario]]*CUSTOS[[#This Row],[Qty]]</f>
        <v>2.5950000000000002</v>
      </c>
    </row>
    <row r="178" spans="1:6" x14ac:dyDescent="0.2">
      <c r="A178" s="7">
        <v>44319</v>
      </c>
      <c r="B178" s="1" t="s">
        <v>498</v>
      </c>
      <c r="C178" s="1">
        <v>1</v>
      </c>
      <c r="D178" s="1" t="s">
        <v>465</v>
      </c>
      <c r="E178" s="1">
        <v>3.89</v>
      </c>
      <c r="F178" s="12">
        <f>+CUSTOS[[#This Row],[Custo Unitario]]*CUSTOS[[#This Row],[Qty]]</f>
        <v>3.89</v>
      </c>
    </row>
    <row r="179" spans="1:6" x14ac:dyDescent="0.2">
      <c r="A179" s="7">
        <v>44319</v>
      </c>
      <c r="B179" s="1" t="s">
        <v>483</v>
      </c>
      <c r="C179" s="1">
        <v>1</v>
      </c>
      <c r="D179" s="1" t="s">
        <v>465</v>
      </c>
      <c r="E179" s="1">
        <v>1.1599999999999999</v>
      </c>
      <c r="F179" s="12">
        <f>+CUSTOS[[#This Row],[Custo Unitario]]*CUSTOS[[#This Row],[Qty]]</f>
        <v>1.1599999999999999</v>
      </c>
    </row>
    <row r="180" spans="1:6" x14ac:dyDescent="0.2">
      <c r="A180" s="7">
        <v>44319</v>
      </c>
      <c r="B180" s="1" t="s">
        <v>499</v>
      </c>
      <c r="C180" s="1">
        <v>3</v>
      </c>
      <c r="D180" s="1" t="s">
        <v>460</v>
      </c>
      <c r="E180" s="1">
        <v>1.69</v>
      </c>
      <c r="F180" s="12">
        <f>+CUSTOS[[#This Row],[Custo Unitario]]*CUSTOS[[#This Row],[Qty]]</f>
        <v>5.07</v>
      </c>
    </row>
    <row r="181" spans="1:6" x14ac:dyDescent="0.2">
      <c r="A181" s="7">
        <v>44319</v>
      </c>
      <c r="B181" s="1" t="s">
        <v>474</v>
      </c>
      <c r="C181" s="1">
        <v>0.21</v>
      </c>
      <c r="D181" s="1" t="s">
        <v>465</v>
      </c>
      <c r="E181" s="1">
        <v>27.99</v>
      </c>
      <c r="F181" s="12">
        <f>+CUSTOS[[#This Row],[Custo Unitario]]*CUSTOS[[#This Row],[Qty]]</f>
        <v>5.8778999999999995</v>
      </c>
    </row>
    <row r="182" spans="1:6" x14ac:dyDescent="0.2">
      <c r="A182" s="7">
        <v>44319</v>
      </c>
      <c r="B182" s="1" t="s">
        <v>475</v>
      </c>
      <c r="C182" s="1">
        <v>1</v>
      </c>
      <c r="D182" s="1" t="s">
        <v>460</v>
      </c>
      <c r="E182" s="1">
        <v>7.98</v>
      </c>
      <c r="F182" s="12">
        <f>+CUSTOS[[#This Row],[Custo Unitario]]*CUSTOS[[#This Row],[Qty]]</f>
        <v>7.98</v>
      </c>
    </row>
    <row r="183" spans="1:6" x14ac:dyDescent="0.2">
      <c r="A183" s="7">
        <v>44319</v>
      </c>
      <c r="B183" s="1" t="s">
        <v>478</v>
      </c>
      <c r="C183" s="1">
        <v>1</v>
      </c>
      <c r="D183" s="1" t="s">
        <v>460</v>
      </c>
      <c r="E183" s="1">
        <v>14.9</v>
      </c>
      <c r="F183" s="12">
        <f>+CUSTOS[[#This Row],[Custo Unitario]]*CUSTOS[[#This Row],[Qty]]</f>
        <v>14.9</v>
      </c>
    </row>
    <row r="184" spans="1:6" x14ac:dyDescent="0.2">
      <c r="A184" s="7">
        <v>44319</v>
      </c>
      <c r="B184" s="1" t="s">
        <v>500</v>
      </c>
      <c r="C184" s="1">
        <v>0.51500000000000001</v>
      </c>
      <c r="D184" s="1" t="s">
        <v>465</v>
      </c>
      <c r="E184" s="1">
        <v>6.98</v>
      </c>
      <c r="F184" s="12">
        <f>+CUSTOS[[#This Row],[Custo Unitario]]*CUSTOS[[#This Row],[Qty]]</f>
        <v>3.5947000000000005</v>
      </c>
    </row>
    <row r="185" spans="1:6" x14ac:dyDescent="0.2">
      <c r="A185" s="7">
        <v>44319</v>
      </c>
      <c r="B185" s="1" t="s">
        <v>474</v>
      </c>
      <c r="C185" s="1">
        <v>0.27600000000000002</v>
      </c>
      <c r="D185" s="1" t="s">
        <v>465</v>
      </c>
      <c r="E185" s="1">
        <v>27.99</v>
      </c>
      <c r="F185" s="12">
        <f>+CUSTOS[[#This Row],[Custo Unitario]]*CUSTOS[[#This Row],[Qty]]</f>
        <v>7.7252400000000003</v>
      </c>
    </row>
    <row r="186" spans="1:6" x14ac:dyDescent="0.2">
      <c r="A186" s="7">
        <v>44319</v>
      </c>
      <c r="B186" s="1" t="s">
        <v>501</v>
      </c>
      <c r="C186" s="1">
        <v>0.38100000000000001</v>
      </c>
      <c r="D186" s="1" t="s">
        <v>465</v>
      </c>
      <c r="E186" s="1">
        <v>72.989999999999995</v>
      </c>
      <c r="F186" s="12">
        <f>+CUSTOS[[#This Row],[Custo Unitario]]*CUSTOS[[#This Row],[Qty]]</f>
        <v>27.809189999999997</v>
      </c>
    </row>
    <row r="187" spans="1:6" x14ac:dyDescent="0.2">
      <c r="A187" s="7">
        <v>44321</v>
      </c>
      <c r="B187" s="1" t="s">
        <v>467</v>
      </c>
      <c r="C187" s="1">
        <v>8.1319999999999997</v>
      </c>
      <c r="D187" s="1" t="s">
        <v>465</v>
      </c>
      <c r="E187" s="1">
        <v>18.489999999999998</v>
      </c>
      <c r="F187" s="12">
        <f>+CUSTOS[[#This Row],[Custo Unitario]]*CUSTOS[[#This Row],[Qty]]</f>
        <v>150.36067999999997</v>
      </c>
    </row>
    <row r="188" spans="1:6" x14ac:dyDescent="0.2">
      <c r="A188" s="7">
        <v>44321</v>
      </c>
      <c r="B188" s="1" t="s">
        <v>463</v>
      </c>
      <c r="C188" s="1">
        <v>6</v>
      </c>
      <c r="D188" s="1" t="s">
        <v>460</v>
      </c>
      <c r="E188" s="1">
        <v>3.79</v>
      </c>
      <c r="F188" s="12">
        <f>+CUSTOS[[#This Row],[Custo Unitario]]*CUSTOS[[#This Row],[Qty]]</f>
        <v>22.740000000000002</v>
      </c>
    </row>
    <row r="189" spans="1:6" x14ac:dyDescent="0.2">
      <c r="A189" s="7">
        <v>44321</v>
      </c>
      <c r="B189" s="1" t="s">
        <v>466</v>
      </c>
      <c r="C189" s="1">
        <v>5</v>
      </c>
      <c r="D189" s="1" t="s">
        <v>460</v>
      </c>
      <c r="E189" s="1">
        <v>1.99</v>
      </c>
      <c r="F189" s="12">
        <f>+CUSTOS[[#This Row],[Custo Unitario]]*CUSTOS[[#This Row],[Qty]]</f>
        <v>9.9499999999999993</v>
      </c>
    </row>
    <row r="190" spans="1:6" x14ac:dyDescent="0.2">
      <c r="A190" s="7">
        <v>44321</v>
      </c>
      <c r="B190" s="1" t="s">
        <v>464</v>
      </c>
      <c r="C190" s="1">
        <v>2.605</v>
      </c>
      <c r="D190" s="1" t="s">
        <v>465</v>
      </c>
      <c r="E190" s="1">
        <v>3.98</v>
      </c>
      <c r="F190" s="12">
        <f>+CUSTOS[[#This Row],[Custo Unitario]]*CUSTOS[[#This Row],[Qty]]</f>
        <v>10.367900000000001</v>
      </c>
    </row>
    <row r="191" spans="1:6" x14ac:dyDescent="0.2">
      <c r="A191" s="7">
        <v>44322</v>
      </c>
      <c r="B191" s="1" t="s">
        <v>464</v>
      </c>
      <c r="C191" s="1">
        <v>2.4550000000000001</v>
      </c>
      <c r="D191" s="1" t="s">
        <v>465</v>
      </c>
      <c r="E191" s="1">
        <v>2.99</v>
      </c>
      <c r="F191" s="12">
        <f>+CUSTOS[[#This Row],[Custo Unitario]]*CUSTOS[[#This Row],[Qty]]</f>
        <v>7.3404500000000006</v>
      </c>
    </row>
    <row r="192" spans="1:6" x14ac:dyDescent="0.2">
      <c r="A192" s="7">
        <v>44322</v>
      </c>
      <c r="B192" s="1" t="s">
        <v>466</v>
      </c>
      <c r="C192" s="1">
        <v>4</v>
      </c>
      <c r="D192" s="1" t="s">
        <v>460</v>
      </c>
      <c r="E192" s="1">
        <v>1</v>
      </c>
      <c r="F192" s="12">
        <f>+CUSTOS[[#This Row],[Custo Unitario]]*CUSTOS[[#This Row],[Qty]]</f>
        <v>4</v>
      </c>
    </row>
    <row r="193" spans="1:6" x14ac:dyDescent="0.2">
      <c r="A193" s="7">
        <v>44322</v>
      </c>
      <c r="B193" s="1" t="s">
        <v>467</v>
      </c>
      <c r="C193" s="1">
        <v>5.2649999999999997</v>
      </c>
      <c r="D193" s="1" t="s">
        <v>465</v>
      </c>
      <c r="E193" s="1">
        <v>18.489999999999998</v>
      </c>
      <c r="F193" s="12">
        <f>+CUSTOS[[#This Row],[Custo Unitario]]*CUSTOS[[#This Row],[Qty]]</f>
        <v>97.349849999999989</v>
      </c>
    </row>
    <row r="194" spans="1:6" x14ac:dyDescent="0.2">
      <c r="A194" s="7">
        <v>44322</v>
      </c>
      <c r="B194" s="1" t="s">
        <v>463</v>
      </c>
      <c r="C194" s="1">
        <v>3</v>
      </c>
      <c r="D194" s="1" t="s">
        <v>460</v>
      </c>
      <c r="E194" s="1">
        <v>3.79</v>
      </c>
      <c r="F194" s="12">
        <f>+CUSTOS[[#This Row],[Custo Unitario]]*CUSTOS[[#This Row],[Qty]]</f>
        <v>11.370000000000001</v>
      </c>
    </row>
    <row r="195" spans="1:6" x14ac:dyDescent="0.2">
      <c r="A195" s="7">
        <v>44322</v>
      </c>
      <c r="B195" s="1" t="s">
        <v>502</v>
      </c>
      <c r="C195" s="1">
        <v>0.5</v>
      </c>
      <c r="D195" s="1" t="s">
        <v>465</v>
      </c>
      <c r="E195" s="1">
        <v>20</v>
      </c>
      <c r="F195" s="12">
        <f>+CUSTOS[[#This Row],[Custo Unitario]]*CUSTOS[[#This Row],[Qty]]</f>
        <v>10</v>
      </c>
    </row>
    <row r="196" spans="1:6" x14ac:dyDescent="0.2">
      <c r="A196" s="7">
        <v>44323</v>
      </c>
      <c r="B196" s="1" t="s">
        <v>486</v>
      </c>
      <c r="C196" s="1">
        <v>4.2000000000000003E-2</v>
      </c>
      <c r="D196" s="1" t="s">
        <v>465</v>
      </c>
      <c r="E196" s="1">
        <v>83.9</v>
      </c>
      <c r="F196" s="12">
        <f>+CUSTOS[[#This Row],[Custo Unitario]]*CUSTOS[[#This Row],[Qty]]</f>
        <v>3.5238000000000005</v>
      </c>
    </row>
    <row r="197" spans="1:6" x14ac:dyDescent="0.2">
      <c r="A197" s="7">
        <v>44323</v>
      </c>
      <c r="B197" s="1" t="s">
        <v>487</v>
      </c>
      <c r="C197" s="1">
        <v>4.3999999999999997E-2</v>
      </c>
      <c r="D197" s="1" t="s">
        <v>465</v>
      </c>
      <c r="E197" s="1">
        <v>85.99</v>
      </c>
      <c r="F197" s="12">
        <f>+CUSTOS[[#This Row],[Custo Unitario]]*CUSTOS[[#This Row],[Qty]]</f>
        <v>3.7835599999999996</v>
      </c>
    </row>
    <row r="198" spans="1:6" x14ac:dyDescent="0.2">
      <c r="A198" s="7">
        <v>44323</v>
      </c>
      <c r="B198" s="1" t="s">
        <v>488</v>
      </c>
      <c r="C198" s="1">
        <v>0.06</v>
      </c>
      <c r="D198" s="1" t="s">
        <v>465</v>
      </c>
      <c r="E198" s="1">
        <v>80.989999999999995</v>
      </c>
      <c r="F198" s="12">
        <f>+CUSTOS[[#This Row],[Custo Unitario]]*CUSTOS[[#This Row],[Qty]]</f>
        <v>4.8593999999999999</v>
      </c>
    </row>
    <row r="199" spans="1:6" x14ac:dyDescent="0.2">
      <c r="A199" s="7">
        <v>44323</v>
      </c>
      <c r="B199" s="1" t="s">
        <v>463</v>
      </c>
      <c r="C199" s="1">
        <v>4</v>
      </c>
      <c r="D199" s="1" t="s">
        <v>460</v>
      </c>
      <c r="E199" s="1">
        <v>3.98</v>
      </c>
      <c r="F199" s="12">
        <f>+CUSTOS[[#This Row],[Custo Unitario]]*CUSTOS[[#This Row],[Qty]]</f>
        <v>15.92</v>
      </c>
    </row>
    <row r="200" spans="1:6" x14ac:dyDescent="0.2">
      <c r="A200" s="7">
        <v>44323</v>
      </c>
      <c r="B200" s="1" t="s">
        <v>464</v>
      </c>
      <c r="C200" s="1">
        <v>0.61499999999999999</v>
      </c>
      <c r="D200" s="1" t="s">
        <v>465</v>
      </c>
      <c r="E200" s="1">
        <v>3.98</v>
      </c>
      <c r="F200" s="12">
        <f>+CUSTOS[[#This Row],[Custo Unitario]]*CUSTOS[[#This Row],[Qty]]</f>
        <v>2.4476999999999998</v>
      </c>
    </row>
    <row r="201" spans="1:6" x14ac:dyDescent="0.2">
      <c r="A201" s="7">
        <v>44323</v>
      </c>
      <c r="B201" s="1" t="s">
        <v>479</v>
      </c>
      <c r="C201" s="1">
        <v>0.155</v>
      </c>
      <c r="D201" s="1" t="s">
        <v>465</v>
      </c>
      <c r="E201" s="1">
        <v>2.39</v>
      </c>
      <c r="F201" s="12">
        <f>+CUSTOS[[#This Row],[Custo Unitario]]*CUSTOS[[#This Row],[Qty]]</f>
        <v>0.37045</v>
      </c>
    </row>
    <row r="202" spans="1:6" x14ac:dyDescent="0.2">
      <c r="A202" s="7">
        <v>44323</v>
      </c>
      <c r="B202" s="1" t="s">
        <v>480</v>
      </c>
      <c r="C202" s="1">
        <v>1</v>
      </c>
      <c r="D202" s="1" t="s">
        <v>465</v>
      </c>
      <c r="E202" s="1">
        <v>4.49</v>
      </c>
      <c r="F202" s="12">
        <f>+CUSTOS[[#This Row],[Custo Unitario]]*CUSTOS[[#This Row],[Qty]]</f>
        <v>4.49</v>
      </c>
    </row>
    <row r="203" spans="1:6" x14ac:dyDescent="0.2">
      <c r="A203" s="7">
        <v>44323</v>
      </c>
      <c r="B203" s="1" t="s">
        <v>481</v>
      </c>
      <c r="C203" s="1">
        <v>0.06</v>
      </c>
      <c r="D203" s="1" t="s">
        <v>465</v>
      </c>
      <c r="E203" s="1">
        <v>13.89</v>
      </c>
      <c r="F203" s="12">
        <f>+CUSTOS[[#This Row],[Custo Unitario]]*CUSTOS[[#This Row],[Qty]]</f>
        <v>0.83340000000000003</v>
      </c>
    </row>
    <row r="204" spans="1:6" x14ac:dyDescent="0.2">
      <c r="A204" s="7">
        <v>44323</v>
      </c>
      <c r="B204" s="1" t="s">
        <v>474</v>
      </c>
      <c r="C204" s="1">
        <v>0.14199999999999999</v>
      </c>
      <c r="D204" s="1" t="s">
        <v>465</v>
      </c>
      <c r="E204" s="1">
        <v>27.99</v>
      </c>
      <c r="F204" s="12">
        <f>+CUSTOS[[#This Row],[Custo Unitario]]*CUSTOS[[#This Row],[Qty]]</f>
        <v>3.9745799999999996</v>
      </c>
    </row>
    <row r="205" spans="1:6" x14ac:dyDescent="0.2">
      <c r="A205" s="7">
        <v>44323</v>
      </c>
      <c r="B205" s="1" t="s">
        <v>485</v>
      </c>
      <c r="C205" s="1">
        <v>0.93600000000000005</v>
      </c>
      <c r="D205" s="1" t="s">
        <v>465</v>
      </c>
      <c r="E205" s="1">
        <v>3.36</v>
      </c>
      <c r="F205" s="12">
        <f>+CUSTOS[[#This Row],[Custo Unitario]]*CUSTOS[[#This Row],[Qty]]</f>
        <v>3.1449600000000002</v>
      </c>
    </row>
    <row r="206" spans="1:6" x14ac:dyDescent="0.2">
      <c r="A206" s="7">
        <v>44323</v>
      </c>
      <c r="B206" s="1" t="s">
        <v>466</v>
      </c>
      <c r="C206" s="1">
        <v>4</v>
      </c>
      <c r="D206" s="1" t="s">
        <v>460</v>
      </c>
      <c r="E206" s="1">
        <v>1.99</v>
      </c>
      <c r="F206" s="12">
        <f>+CUSTOS[[#This Row],[Custo Unitario]]*CUSTOS[[#This Row],[Qty]]</f>
        <v>7.96</v>
      </c>
    </row>
    <row r="207" spans="1:6" x14ac:dyDescent="0.2">
      <c r="A207" s="7">
        <v>44323</v>
      </c>
      <c r="B207" s="1" t="s">
        <v>482</v>
      </c>
      <c r="C207" s="1">
        <v>1</v>
      </c>
      <c r="D207" s="1" t="s">
        <v>460</v>
      </c>
      <c r="E207" s="1">
        <v>1.89</v>
      </c>
      <c r="F207" s="12">
        <f>+CUSTOS[[#This Row],[Custo Unitario]]*CUSTOS[[#This Row],[Qty]]</f>
        <v>1.89</v>
      </c>
    </row>
    <row r="208" spans="1:6" x14ac:dyDescent="0.2">
      <c r="A208" s="7">
        <v>44323</v>
      </c>
      <c r="B208" s="1" t="s">
        <v>491</v>
      </c>
      <c r="C208" s="1">
        <v>1</v>
      </c>
      <c r="D208" s="1" t="s">
        <v>460</v>
      </c>
      <c r="E208" s="1">
        <v>1.8959999999999999</v>
      </c>
      <c r="F208" s="12">
        <f>+CUSTOS[[#This Row],[Custo Unitario]]*CUSTOS[[#This Row],[Qty]]</f>
        <v>1.8959999999999999</v>
      </c>
    </row>
    <row r="209" spans="1:6" x14ac:dyDescent="0.2">
      <c r="A209" s="7">
        <v>44323</v>
      </c>
      <c r="B209" s="1" t="s">
        <v>467</v>
      </c>
      <c r="C209" s="1">
        <v>3.806</v>
      </c>
      <c r="D209" s="1" t="s">
        <v>465</v>
      </c>
      <c r="E209" s="1">
        <v>24.89</v>
      </c>
      <c r="F209" s="12">
        <f>+CUSTOS[[#This Row],[Custo Unitario]]*CUSTOS[[#This Row],[Qty]]</f>
        <v>94.731340000000003</v>
      </c>
    </row>
    <row r="210" spans="1:6" x14ac:dyDescent="0.2">
      <c r="A210" s="7">
        <v>44323</v>
      </c>
      <c r="B210" s="1" t="s">
        <v>463</v>
      </c>
      <c r="C210" s="1">
        <v>1</v>
      </c>
      <c r="D210" s="1" t="s">
        <v>460</v>
      </c>
      <c r="E210" s="1">
        <v>3.79</v>
      </c>
      <c r="F210" s="12">
        <f>+CUSTOS[[#This Row],[Custo Unitario]]*CUSTOS[[#This Row],[Qty]]</f>
        <v>3.79</v>
      </c>
    </row>
    <row r="211" spans="1:6" x14ac:dyDescent="0.2">
      <c r="A211" s="7">
        <v>44326</v>
      </c>
      <c r="B211" s="1" t="s">
        <v>463</v>
      </c>
      <c r="C211" s="1">
        <v>3</v>
      </c>
      <c r="D211" s="1" t="s">
        <v>460</v>
      </c>
      <c r="E211" s="1">
        <v>3.79</v>
      </c>
      <c r="F211" s="12">
        <f>+CUSTOS[[#This Row],[Custo Unitario]]*CUSTOS[[#This Row],[Qty]]</f>
        <v>11.370000000000001</v>
      </c>
    </row>
    <row r="212" spans="1:6" x14ac:dyDescent="0.2">
      <c r="A212" s="7">
        <v>44326</v>
      </c>
      <c r="B212" s="1" t="s">
        <v>464</v>
      </c>
      <c r="C212" s="1">
        <v>1.508</v>
      </c>
      <c r="D212" s="1" t="s">
        <v>465</v>
      </c>
      <c r="E212" s="1">
        <v>3.19</v>
      </c>
      <c r="F212" s="12">
        <f>+CUSTOS[[#This Row],[Custo Unitario]]*CUSTOS[[#This Row],[Qty]]</f>
        <v>4.8105200000000004</v>
      </c>
    </row>
    <row r="213" spans="1:6" x14ac:dyDescent="0.2">
      <c r="A213" s="7">
        <v>44326</v>
      </c>
      <c r="B213" s="1" t="s">
        <v>466</v>
      </c>
      <c r="C213" s="1">
        <v>4</v>
      </c>
      <c r="D213" s="1" t="s">
        <v>460</v>
      </c>
      <c r="E213" s="1">
        <v>1</v>
      </c>
      <c r="F213" s="12">
        <f>+CUSTOS[[#This Row],[Custo Unitario]]*CUSTOS[[#This Row],[Qty]]</f>
        <v>4</v>
      </c>
    </row>
    <row r="214" spans="1:6" x14ac:dyDescent="0.2">
      <c r="A214" s="7">
        <v>44326</v>
      </c>
      <c r="B214" s="1" t="s">
        <v>467</v>
      </c>
      <c r="C214" s="1">
        <v>3.68</v>
      </c>
      <c r="D214" s="1" t="s">
        <v>465</v>
      </c>
      <c r="E214" s="1">
        <v>19.989999999999998</v>
      </c>
      <c r="F214" s="12">
        <f>+CUSTOS[[#This Row],[Custo Unitario]]*CUSTOS[[#This Row],[Qty]]</f>
        <v>73.563199999999995</v>
      </c>
    </row>
    <row r="215" spans="1:6" x14ac:dyDescent="0.2">
      <c r="A215" s="7">
        <v>44326</v>
      </c>
      <c r="B215" s="1" t="s">
        <v>493</v>
      </c>
      <c r="C215" s="1">
        <v>1</v>
      </c>
      <c r="D215" s="1" t="s">
        <v>460</v>
      </c>
      <c r="E215" s="1">
        <v>12.6</v>
      </c>
      <c r="F215" s="12">
        <f>+CUSTOS[[#This Row],[Custo Unitario]]*CUSTOS[[#This Row],[Qty]]</f>
        <v>12.6</v>
      </c>
    </row>
    <row r="216" spans="1:6" x14ac:dyDescent="0.2">
      <c r="A216" s="7">
        <v>44328</v>
      </c>
      <c r="B216" s="1" t="s">
        <v>499</v>
      </c>
      <c r="C216" s="1">
        <v>1</v>
      </c>
      <c r="D216" s="1" t="s">
        <v>460</v>
      </c>
      <c r="E216" s="1">
        <v>1.69</v>
      </c>
      <c r="F216" s="12">
        <f>+CUSTOS[[#This Row],[Custo Unitario]]*CUSTOS[[#This Row],[Qty]]</f>
        <v>1.69</v>
      </c>
    </row>
    <row r="217" spans="1:6" x14ac:dyDescent="0.2">
      <c r="A217" s="7">
        <v>44328</v>
      </c>
      <c r="B217" s="1" t="s">
        <v>479</v>
      </c>
      <c r="C217" s="1">
        <v>0.215</v>
      </c>
      <c r="D217" s="1" t="s">
        <v>465</v>
      </c>
      <c r="E217" s="1">
        <v>1.98</v>
      </c>
      <c r="F217" s="12">
        <f>+CUSTOS[[#This Row],[Custo Unitario]]*CUSTOS[[#This Row],[Qty]]</f>
        <v>0.42569999999999997</v>
      </c>
    </row>
    <row r="218" spans="1:6" x14ac:dyDescent="0.2">
      <c r="A218" s="7">
        <v>44328</v>
      </c>
      <c r="B218" s="1" t="s">
        <v>464</v>
      </c>
      <c r="C218" s="1">
        <v>1.44</v>
      </c>
      <c r="D218" s="1" t="s">
        <v>465</v>
      </c>
      <c r="E218" s="1">
        <v>3.98</v>
      </c>
      <c r="F218" s="12">
        <f>+CUSTOS[[#This Row],[Custo Unitario]]*CUSTOS[[#This Row],[Qty]]</f>
        <v>5.7311999999999994</v>
      </c>
    </row>
    <row r="219" spans="1:6" x14ac:dyDescent="0.2">
      <c r="A219" s="7">
        <v>44328</v>
      </c>
      <c r="B219" s="1" t="s">
        <v>500</v>
      </c>
      <c r="C219" s="1">
        <v>0.33500000000000002</v>
      </c>
      <c r="D219" s="1" t="s">
        <v>465</v>
      </c>
      <c r="E219" s="1">
        <v>6.98</v>
      </c>
      <c r="F219" s="12">
        <f>+CUSTOS[[#This Row],[Custo Unitario]]*CUSTOS[[#This Row],[Qty]]</f>
        <v>2.3383000000000003</v>
      </c>
    </row>
    <row r="220" spans="1:6" x14ac:dyDescent="0.2">
      <c r="A220" s="7">
        <v>44328</v>
      </c>
      <c r="B220" s="1" t="s">
        <v>483</v>
      </c>
      <c r="C220" s="1">
        <v>1</v>
      </c>
      <c r="D220" s="1" t="s">
        <v>460</v>
      </c>
      <c r="E220" s="1">
        <v>2.4900000000000002</v>
      </c>
      <c r="F220" s="12">
        <f>+CUSTOS[[#This Row],[Custo Unitario]]*CUSTOS[[#This Row],[Qty]]</f>
        <v>2.4900000000000002</v>
      </c>
    </row>
    <row r="221" spans="1:6" x14ac:dyDescent="0.2">
      <c r="A221" s="7">
        <v>44328</v>
      </c>
      <c r="B221" s="1" t="s">
        <v>466</v>
      </c>
      <c r="C221" s="1">
        <v>3</v>
      </c>
      <c r="D221" s="1" t="s">
        <v>460</v>
      </c>
      <c r="E221" s="1">
        <v>1.99</v>
      </c>
      <c r="F221" s="12">
        <f>+CUSTOS[[#This Row],[Custo Unitario]]*CUSTOS[[#This Row],[Qty]]</f>
        <v>5.97</v>
      </c>
    </row>
    <row r="222" spans="1:6" x14ac:dyDescent="0.2">
      <c r="A222" s="7">
        <v>44328</v>
      </c>
      <c r="B222" s="1" t="s">
        <v>467</v>
      </c>
      <c r="C222" s="1">
        <v>0.46</v>
      </c>
      <c r="D222" s="1" t="s">
        <v>465</v>
      </c>
      <c r="E222" s="1">
        <v>36.979999999999997</v>
      </c>
      <c r="F222" s="12">
        <f>+CUSTOS[[#This Row],[Custo Unitario]]*CUSTOS[[#This Row],[Qty]]</f>
        <v>17.0108</v>
      </c>
    </row>
    <row r="223" spans="1:6" x14ac:dyDescent="0.2">
      <c r="A223" s="7">
        <v>44328</v>
      </c>
      <c r="B223" s="1" t="s">
        <v>496</v>
      </c>
      <c r="C223" s="1">
        <v>1</v>
      </c>
      <c r="D223" s="1" t="s">
        <v>465</v>
      </c>
      <c r="E223" s="1">
        <v>3.68</v>
      </c>
      <c r="F223" s="12">
        <f>+CUSTOS[[#This Row],[Custo Unitario]]*CUSTOS[[#This Row],[Qty]]</f>
        <v>3.68</v>
      </c>
    </row>
    <row r="224" spans="1:6" x14ac:dyDescent="0.2">
      <c r="A224" s="7">
        <v>44328</v>
      </c>
      <c r="B224" s="1" t="s">
        <v>463</v>
      </c>
      <c r="C224" s="1">
        <v>3</v>
      </c>
      <c r="D224" s="1" t="s">
        <v>460</v>
      </c>
      <c r="E224" s="1">
        <v>3.68</v>
      </c>
      <c r="F224" s="12">
        <f>+CUSTOS[[#This Row],[Custo Unitario]]*CUSTOS[[#This Row],[Qty]]</f>
        <v>11.040000000000001</v>
      </c>
    </row>
    <row r="225" spans="1:6" x14ac:dyDescent="0.2">
      <c r="A225" s="7">
        <v>44328</v>
      </c>
      <c r="B225" s="1" t="s">
        <v>467</v>
      </c>
      <c r="C225" s="1">
        <v>3.8679999999999999</v>
      </c>
      <c r="D225" s="1" t="s">
        <v>465</v>
      </c>
      <c r="E225" s="1">
        <v>19.989999999999998</v>
      </c>
      <c r="F225" s="12">
        <f>+CUSTOS[[#This Row],[Custo Unitario]]*CUSTOS[[#This Row],[Qty]]</f>
        <v>77.321319999999986</v>
      </c>
    </row>
    <row r="226" spans="1:6" x14ac:dyDescent="0.2">
      <c r="A226" s="7">
        <v>44329</v>
      </c>
      <c r="B226" s="1" t="s">
        <v>500</v>
      </c>
      <c r="C226" s="1">
        <v>0.72</v>
      </c>
      <c r="D226" s="1" t="s">
        <v>465</v>
      </c>
      <c r="E226" s="1">
        <v>4.6500000000000004</v>
      </c>
      <c r="F226" s="12">
        <f>+CUSTOS[[#This Row],[Custo Unitario]]*CUSTOS[[#This Row],[Qty]]</f>
        <v>3.3480000000000003</v>
      </c>
    </row>
    <row r="227" spans="1:6" x14ac:dyDescent="0.2">
      <c r="A227" s="7">
        <v>44329</v>
      </c>
      <c r="B227" s="1" t="s">
        <v>501</v>
      </c>
      <c r="C227" s="1">
        <v>0.39600000000000002</v>
      </c>
      <c r="D227" s="1" t="s">
        <v>465</v>
      </c>
      <c r="E227" s="1">
        <v>72.989999999999995</v>
      </c>
      <c r="F227" s="12">
        <f>+CUSTOS[[#This Row],[Custo Unitario]]*CUSTOS[[#This Row],[Qty]]</f>
        <v>28.904039999999998</v>
      </c>
    </row>
    <row r="228" spans="1:6" x14ac:dyDescent="0.2">
      <c r="A228" s="7">
        <v>44329</v>
      </c>
      <c r="B228" s="1" t="s">
        <v>496</v>
      </c>
      <c r="C228" s="1">
        <v>2</v>
      </c>
      <c r="D228" s="1" t="s">
        <v>465</v>
      </c>
      <c r="E228" s="1">
        <v>3.68</v>
      </c>
      <c r="F228" s="12">
        <f>+CUSTOS[[#This Row],[Custo Unitario]]*CUSTOS[[#This Row],[Qty]]</f>
        <v>7.36</v>
      </c>
    </row>
    <row r="229" spans="1:6" x14ac:dyDescent="0.2">
      <c r="A229" s="7">
        <v>44329</v>
      </c>
      <c r="B229" s="1" t="s">
        <v>461</v>
      </c>
      <c r="C229" s="1">
        <v>15</v>
      </c>
      <c r="D229" s="1" t="s">
        <v>462</v>
      </c>
      <c r="E229" s="1">
        <v>0.4</v>
      </c>
      <c r="F229" s="12">
        <f>+CUSTOS[[#This Row],[Custo Unitario]]*CUSTOS[[#This Row],[Qty]]</f>
        <v>6</v>
      </c>
    </row>
    <row r="230" spans="1:6" x14ac:dyDescent="0.2">
      <c r="A230" s="7">
        <v>44329</v>
      </c>
      <c r="B230" s="1" t="s">
        <v>464</v>
      </c>
      <c r="C230" s="1">
        <v>0.40500000000000003</v>
      </c>
      <c r="D230" s="1" t="s">
        <v>465</v>
      </c>
      <c r="E230" s="1">
        <v>5.55</v>
      </c>
      <c r="F230" s="12">
        <f>+CUSTOS[[#This Row],[Custo Unitario]]*CUSTOS[[#This Row],[Qty]]</f>
        <v>2.2477499999999999</v>
      </c>
    </row>
    <row r="231" spans="1:6" x14ac:dyDescent="0.2">
      <c r="A231" s="7">
        <v>44329</v>
      </c>
      <c r="B231" s="1" t="s">
        <v>483</v>
      </c>
      <c r="C231" s="1">
        <v>1</v>
      </c>
      <c r="D231" s="1" t="s">
        <v>460</v>
      </c>
      <c r="E231" s="1">
        <v>1</v>
      </c>
      <c r="F231" s="12">
        <f>+CUSTOS[[#This Row],[Custo Unitario]]*CUSTOS[[#This Row],[Qty]]</f>
        <v>1</v>
      </c>
    </row>
    <row r="232" spans="1:6" x14ac:dyDescent="0.2">
      <c r="A232" s="7">
        <v>44329</v>
      </c>
      <c r="B232" s="1" t="s">
        <v>479</v>
      </c>
      <c r="C232" s="1">
        <v>0.51500000000000001</v>
      </c>
      <c r="D232" s="1" t="s">
        <v>465</v>
      </c>
      <c r="E232" s="1">
        <v>1.69</v>
      </c>
      <c r="F232" s="12">
        <f>+CUSTOS[[#This Row],[Custo Unitario]]*CUSTOS[[#This Row],[Qty]]</f>
        <v>0.87034999999999996</v>
      </c>
    </row>
    <row r="233" spans="1:6" x14ac:dyDescent="0.2">
      <c r="A233" s="7">
        <v>44329</v>
      </c>
      <c r="B233" s="1" t="s">
        <v>503</v>
      </c>
      <c r="C233" s="1">
        <v>2</v>
      </c>
      <c r="D233" s="1" t="s">
        <v>460</v>
      </c>
      <c r="E233" s="1">
        <v>1.9950000000000001</v>
      </c>
      <c r="F233" s="12">
        <f>+CUSTOS[[#This Row],[Custo Unitario]]*CUSTOS[[#This Row],[Qty]]</f>
        <v>3.99</v>
      </c>
    </row>
    <row r="234" spans="1:6" x14ac:dyDescent="0.2">
      <c r="A234" s="7">
        <v>44329</v>
      </c>
      <c r="B234" s="1" t="s">
        <v>497</v>
      </c>
      <c r="C234" s="1">
        <v>0.5</v>
      </c>
      <c r="D234" s="1" t="s">
        <v>465</v>
      </c>
      <c r="E234" s="1">
        <v>5.5</v>
      </c>
      <c r="F234" s="12">
        <f>+CUSTOS[[#This Row],[Custo Unitario]]*CUSTOS[[#This Row],[Qty]]</f>
        <v>2.75</v>
      </c>
    </row>
    <row r="235" spans="1:6" x14ac:dyDescent="0.2">
      <c r="A235" s="7">
        <v>44329</v>
      </c>
      <c r="B235" s="1" t="s">
        <v>467</v>
      </c>
      <c r="C235" s="1">
        <v>0.30599999999999999</v>
      </c>
      <c r="D235" s="1" t="s">
        <v>465</v>
      </c>
      <c r="E235" s="1">
        <v>49.99</v>
      </c>
      <c r="F235" s="12">
        <f>+CUSTOS[[#This Row],[Custo Unitario]]*CUSTOS[[#This Row],[Qty]]</f>
        <v>15.296940000000001</v>
      </c>
    </row>
    <row r="236" spans="1:6" x14ac:dyDescent="0.2">
      <c r="A236" s="7">
        <v>44329</v>
      </c>
      <c r="B236" s="1" t="s">
        <v>467</v>
      </c>
      <c r="C236" s="1">
        <v>0.628</v>
      </c>
      <c r="D236" s="1" t="s">
        <v>465</v>
      </c>
      <c r="E236" s="1">
        <v>30.65</v>
      </c>
      <c r="F236" s="12">
        <f>+CUSTOS[[#This Row],[Custo Unitario]]*CUSTOS[[#This Row],[Qty]]</f>
        <v>19.248200000000001</v>
      </c>
    </row>
    <row r="237" spans="1:6" x14ac:dyDescent="0.2">
      <c r="A237" s="7">
        <v>44329</v>
      </c>
      <c r="B237" s="1" t="s">
        <v>499</v>
      </c>
      <c r="C237" s="1">
        <v>4</v>
      </c>
      <c r="D237" s="1" t="s">
        <v>460</v>
      </c>
      <c r="E237" s="1">
        <v>2.09</v>
      </c>
      <c r="F237" s="12">
        <f>+CUSTOS[[#This Row],[Custo Unitario]]*CUSTOS[[#This Row],[Qty]]</f>
        <v>8.36</v>
      </c>
    </row>
    <row r="238" spans="1:6" x14ac:dyDescent="0.2">
      <c r="A238" s="7">
        <v>44329</v>
      </c>
      <c r="B238" s="1" t="s">
        <v>474</v>
      </c>
      <c r="C238" s="1">
        <v>0.40600000000000003</v>
      </c>
      <c r="D238" s="1" t="s">
        <v>465</v>
      </c>
      <c r="E238" s="1">
        <v>31.99</v>
      </c>
      <c r="F238" s="12">
        <f>+CUSTOS[[#This Row],[Custo Unitario]]*CUSTOS[[#This Row],[Qty]]</f>
        <v>12.98794</v>
      </c>
    </row>
    <row r="239" spans="1:6" x14ac:dyDescent="0.2">
      <c r="A239" s="7">
        <v>44330</v>
      </c>
      <c r="B239" s="1" t="s">
        <v>474</v>
      </c>
      <c r="C239" s="1">
        <v>0.47399999999999998</v>
      </c>
      <c r="D239" s="1" t="s">
        <v>465</v>
      </c>
      <c r="E239" s="1">
        <v>29.99</v>
      </c>
      <c r="F239" s="12">
        <f>+CUSTOS[[#This Row],[Custo Unitario]]*CUSTOS[[#This Row],[Qty]]</f>
        <v>14.215259999999999</v>
      </c>
    </row>
    <row r="240" spans="1:6" x14ac:dyDescent="0.2">
      <c r="A240" s="7">
        <v>44330</v>
      </c>
      <c r="B240" s="1" t="s">
        <v>497</v>
      </c>
      <c r="C240" s="1">
        <v>0.5</v>
      </c>
      <c r="D240" s="1" t="s">
        <v>465</v>
      </c>
      <c r="E240" s="1">
        <v>5.18</v>
      </c>
      <c r="F240" s="12">
        <f>+CUSTOS[[#This Row],[Custo Unitario]]*CUSTOS[[#This Row],[Qty]]</f>
        <v>2.59</v>
      </c>
    </row>
    <row r="241" spans="1:6" x14ac:dyDescent="0.2">
      <c r="A241" s="7">
        <v>44330</v>
      </c>
      <c r="B241" s="1" t="s">
        <v>475</v>
      </c>
      <c r="C241" s="1">
        <v>1</v>
      </c>
      <c r="D241" s="1" t="s">
        <v>460</v>
      </c>
      <c r="E241" s="1">
        <v>7.49</v>
      </c>
      <c r="F241" s="12">
        <f>+CUSTOS[[#This Row],[Custo Unitario]]*CUSTOS[[#This Row],[Qty]]</f>
        <v>7.49</v>
      </c>
    </row>
    <row r="242" spans="1:6" x14ac:dyDescent="0.2">
      <c r="A242" s="7">
        <v>44330</v>
      </c>
      <c r="B242" s="1" t="s">
        <v>499</v>
      </c>
      <c r="C242" s="1">
        <v>6</v>
      </c>
      <c r="D242" s="1" t="s">
        <v>460</v>
      </c>
      <c r="E242" s="1">
        <v>1.69</v>
      </c>
      <c r="F242" s="12">
        <f>+CUSTOS[[#This Row],[Custo Unitario]]*CUSTOS[[#This Row],[Qty]]</f>
        <v>10.14</v>
      </c>
    </row>
    <row r="243" spans="1:6" x14ac:dyDescent="0.2">
      <c r="A243" s="7">
        <v>44330</v>
      </c>
      <c r="B243" s="1" t="s">
        <v>474</v>
      </c>
      <c r="C243" s="1">
        <v>0.42</v>
      </c>
      <c r="D243" s="1" t="s">
        <v>465</v>
      </c>
      <c r="E243" s="1">
        <v>27.99</v>
      </c>
      <c r="F243" s="12">
        <f>+CUSTOS[[#This Row],[Custo Unitario]]*CUSTOS[[#This Row],[Qty]]</f>
        <v>11.755799999999999</v>
      </c>
    </row>
    <row r="244" spans="1:6" x14ac:dyDescent="0.2">
      <c r="A244" s="7">
        <v>44330</v>
      </c>
      <c r="B244" s="1" t="s">
        <v>503</v>
      </c>
      <c r="C244" s="1">
        <v>4</v>
      </c>
      <c r="D244" s="1" t="s">
        <v>460</v>
      </c>
      <c r="E244" s="1">
        <v>1.99</v>
      </c>
      <c r="F244" s="12">
        <f>+CUSTOS[[#This Row],[Custo Unitario]]*CUSTOS[[#This Row],[Qty]]</f>
        <v>7.96</v>
      </c>
    </row>
    <row r="245" spans="1:6" x14ac:dyDescent="0.2">
      <c r="A245" s="7">
        <v>44330</v>
      </c>
      <c r="B245" s="1" t="s">
        <v>479</v>
      </c>
      <c r="C245" s="1">
        <v>0.34499999999999997</v>
      </c>
      <c r="D245" s="1" t="s">
        <v>465</v>
      </c>
      <c r="E245" s="1">
        <v>1.98</v>
      </c>
      <c r="F245" s="12">
        <f>+CUSTOS[[#This Row],[Custo Unitario]]*CUSTOS[[#This Row],[Qty]]</f>
        <v>0.68309999999999993</v>
      </c>
    </row>
    <row r="246" spans="1:6" x14ac:dyDescent="0.2">
      <c r="A246" s="7">
        <v>44330</v>
      </c>
      <c r="B246" s="1" t="s">
        <v>464</v>
      </c>
      <c r="C246" s="1">
        <v>0.16</v>
      </c>
      <c r="D246" s="1" t="s">
        <v>465</v>
      </c>
      <c r="E246" s="1">
        <v>3.98</v>
      </c>
      <c r="F246" s="12">
        <f>+CUSTOS[[#This Row],[Custo Unitario]]*CUSTOS[[#This Row],[Qty]]</f>
        <v>0.63680000000000003</v>
      </c>
    </row>
    <row r="247" spans="1:6" x14ac:dyDescent="0.2">
      <c r="A247" s="7">
        <v>44330</v>
      </c>
      <c r="B247" s="1" t="s">
        <v>496</v>
      </c>
      <c r="C247" s="1">
        <v>2</v>
      </c>
      <c r="D247" s="1" t="s">
        <v>465</v>
      </c>
      <c r="E247" s="1">
        <v>3.68</v>
      </c>
      <c r="F247" s="12">
        <f>+CUSTOS[[#This Row],[Custo Unitario]]*CUSTOS[[#This Row],[Qty]]</f>
        <v>7.36</v>
      </c>
    </row>
    <row r="248" spans="1:6" x14ac:dyDescent="0.2">
      <c r="A248" s="7">
        <v>44330</v>
      </c>
      <c r="B248" s="1" t="s">
        <v>467</v>
      </c>
      <c r="C248" s="1">
        <v>0.99</v>
      </c>
      <c r="D248" s="1" t="s">
        <v>465</v>
      </c>
      <c r="E248" s="1">
        <v>26.98</v>
      </c>
      <c r="F248" s="12">
        <f>+CUSTOS[[#This Row],[Custo Unitario]]*CUSTOS[[#This Row],[Qty]]</f>
        <v>26.7102</v>
      </c>
    </row>
    <row r="249" spans="1:6" x14ac:dyDescent="0.2">
      <c r="A249" s="7">
        <v>44334</v>
      </c>
      <c r="B249" s="1" t="s">
        <v>467</v>
      </c>
      <c r="C249" s="1">
        <v>1.0920000000000001</v>
      </c>
      <c r="D249" s="1" t="s">
        <v>465</v>
      </c>
      <c r="E249" s="1">
        <v>26.98</v>
      </c>
      <c r="F249" s="12">
        <f>+CUSTOS[[#This Row],[Custo Unitario]]*CUSTOS[[#This Row],[Qty]]</f>
        <v>29.462160000000004</v>
      </c>
    </row>
    <row r="250" spans="1:6" x14ac:dyDescent="0.2">
      <c r="A250" s="7">
        <v>44334</v>
      </c>
      <c r="B250" s="1" t="s">
        <v>501</v>
      </c>
      <c r="C250" s="1">
        <v>0.434</v>
      </c>
      <c r="D250" s="1" t="s">
        <v>465</v>
      </c>
      <c r="E250" s="1">
        <v>72.989999999999995</v>
      </c>
      <c r="F250" s="12">
        <f>+CUSTOS[[#This Row],[Custo Unitario]]*CUSTOS[[#This Row],[Qty]]</f>
        <v>31.677659999999996</v>
      </c>
    </row>
    <row r="251" spans="1:6" x14ac:dyDescent="0.2">
      <c r="A251" s="7">
        <v>44334</v>
      </c>
      <c r="B251" s="1" t="s">
        <v>496</v>
      </c>
      <c r="C251" s="1">
        <v>2</v>
      </c>
      <c r="D251" s="1" t="s">
        <v>465</v>
      </c>
      <c r="E251" s="1">
        <v>3.68</v>
      </c>
      <c r="F251" s="12">
        <f>+CUSTOS[[#This Row],[Custo Unitario]]*CUSTOS[[#This Row],[Qty]]</f>
        <v>7.36</v>
      </c>
    </row>
    <row r="252" spans="1:6" x14ac:dyDescent="0.2">
      <c r="A252" s="7">
        <v>44334</v>
      </c>
      <c r="B252" s="1" t="s">
        <v>490</v>
      </c>
      <c r="C252" s="1">
        <v>0.25</v>
      </c>
      <c r="D252" s="1" t="s">
        <v>465</v>
      </c>
      <c r="E252" s="1">
        <v>14.9</v>
      </c>
      <c r="F252" s="12">
        <f>+CUSTOS[[#This Row],[Custo Unitario]]*CUSTOS[[#This Row],[Qty]]</f>
        <v>3.7250000000000001</v>
      </c>
    </row>
    <row r="253" spans="1:6" x14ac:dyDescent="0.2">
      <c r="A253" s="7">
        <v>44334</v>
      </c>
      <c r="B253" s="1" t="s">
        <v>497</v>
      </c>
      <c r="C253" s="1">
        <v>0.5</v>
      </c>
      <c r="D253" s="1" t="s">
        <v>465</v>
      </c>
      <c r="E253" s="1">
        <v>5.18</v>
      </c>
      <c r="F253" s="12">
        <f>+CUSTOS[[#This Row],[Custo Unitario]]*CUSTOS[[#This Row],[Qty]]</f>
        <v>2.59</v>
      </c>
    </row>
    <row r="254" spans="1:6" x14ac:dyDescent="0.2">
      <c r="A254" s="7">
        <v>44334</v>
      </c>
      <c r="B254" s="1" t="s">
        <v>474</v>
      </c>
      <c r="C254" s="1">
        <v>0.39800000000000002</v>
      </c>
      <c r="D254" s="1" t="s">
        <v>465</v>
      </c>
      <c r="E254" s="1">
        <v>27.99</v>
      </c>
      <c r="F254" s="12">
        <f>+CUSTOS[[#This Row],[Custo Unitario]]*CUSTOS[[#This Row],[Qty]]</f>
        <v>11.14002</v>
      </c>
    </row>
    <row r="255" spans="1:6" x14ac:dyDescent="0.2">
      <c r="A255" s="7">
        <v>44334</v>
      </c>
      <c r="B255" s="1" t="s">
        <v>479</v>
      </c>
      <c r="C255" s="1">
        <v>0.44500000000000001</v>
      </c>
      <c r="D255" s="1" t="s">
        <v>465</v>
      </c>
      <c r="E255" s="1">
        <v>2.59</v>
      </c>
      <c r="F255" s="12">
        <f>+CUSTOS[[#This Row],[Custo Unitario]]*CUSTOS[[#This Row],[Qty]]</f>
        <v>1.15255</v>
      </c>
    </row>
    <row r="256" spans="1:6" x14ac:dyDescent="0.2">
      <c r="A256" s="7">
        <v>44334</v>
      </c>
      <c r="B256" s="1" t="s">
        <v>500</v>
      </c>
      <c r="C256" s="1">
        <v>0.38</v>
      </c>
      <c r="D256" s="1" t="s">
        <v>465</v>
      </c>
      <c r="E256" s="1">
        <v>5.49</v>
      </c>
      <c r="F256" s="12">
        <f>+CUSTOS[[#This Row],[Custo Unitario]]*CUSTOS[[#This Row],[Qty]]</f>
        <v>2.0862000000000003</v>
      </c>
    </row>
    <row r="257" spans="1:6" x14ac:dyDescent="0.2">
      <c r="A257" s="7">
        <v>44334</v>
      </c>
      <c r="B257" s="1" t="s">
        <v>466</v>
      </c>
      <c r="C257" s="1">
        <v>4</v>
      </c>
      <c r="D257" s="1" t="s">
        <v>460</v>
      </c>
      <c r="E257" s="1">
        <v>1.99</v>
      </c>
      <c r="F257" s="12">
        <f>+CUSTOS[[#This Row],[Custo Unitario]]*CUSTOS[[#This Row],[Qty]]</f>
        <v>7.96</v>
      </c>
    </row>
    <row r="258" spans="1:6" x14ac:dyDescent="0.2">
      <c r="A258" s="7">
        <v>44334</v>
      </c>
      <c r="B258" s="1" t="s">
        <v>464</v>
      </c>
      <c r="C258" s="1">
        <v>0.20499999999999999</v>
      </c>
      <c r="D258" s="1" t="s">
        <v>465</v>
      </c>
      <c r="E258" s="1">
        <v>5.98</v>
      </c>
      <c r="F258" s="12">
        <f>+CUSTOS[[#This Row],[Custo Unitario]]*CUSTOS[[#This Row],[Qty]]</f>
        <v>1.2259</v>
      </c>
    </row>
    <row r="259" spans="1:6" x14ac:dyDescent="0.2">
      <c r="A259" s="7">
        <v>44334</v>
      </c>
      <c r="B259" s="1" t="s">
        <v>499</v>
      </c>
      <c r="C259" s="1">
        <v>4</v>
      </c>
      <c r="D259" s="1" t="s">
        <v>460</v>
      </c>
      <c r="E259" s="1">
        <v>1.69</v>
      </c>
      <c r="F259" s="12">
        <f>+CUSTOS[[#This Row],[Custo Unitario]]*CUSTOS[[#This Row],[Qty]]</f>
        <v>6.76</v>
      </c>
    </row>
    <row r="260" spans="1:6" x14ac:dyDescent="0.2">
      <c r="A260" s="7">
        <v>44337</v>
      </c>
      <c r="B260" s="1" t="s">
        <v>467</v>
      </c>
      <c r="C260" s="1">
        <v>2</v>
      </c>
      <c r="D260" s="1" t="s">
        <v>465</v>
      </c>
      <c r="E260" s="1">
        <v>19.989999999999998</v>
      </c>
      <c r="F260" s="12">
        <f>+CUSTOS[[#This Row],[Custo Unitario]]*CUSTOS[[#This Row],[Qty]]</f>
        <v>39.979999999999997</v>
      </c>
    </row>
    <row r="261" spans="1:6" x14ac:dyDescent="0.2">
      <c r="A261" s="7">
        <v>44337</v>
      </c>
      <c r="B261" s="1" t="s">
        <v>463</v>
      </c>
      <c r="C261" s="1">
        <v>2</v>
      </c>
      <c r="D261" s="1" t="s">
        <v>460</v>
      </c>
      <c r="E261" s="1">
        <v>3.98</v>
      </c>
      <c r="F261" s="12">
        <f>+CUSTOS[[#This Row],[Custo Unitario]]*CUSTOS[[#This Row],[Qty]]</f>
        <v>7.96</v>
      </c>
    </row>
    <row r="262" spans="1:6" x14ac:dyDescent="0.2">
      <c r="A262" s="7">
        <v>44337</v>
      </c>
      <c r="B262" s="1" t="s">
        <v>464</v>
      </c>
      <c r="C262" s="1">
        <v>0.77500000000000002</v>
      </c>
      <c r="D262" s="1" t="s">
        <v>465</v>
      </c>
      <c r="E262" s="1">
        <v>3.98</v>
      </c>
      <c r="F262" s="12">
        <f>+CUSTOS[[#This Row],[Custo Unitario]]*CUSTOS[[#This Row],[Qty]]</f>
        <v>3.0845000000000002</v>
      </c>
    </row>
    <row r="263" spans="1:6" x14ac:dyDescent="0.2">
      <c r="A263" s="7">
        <v>44337</v>
      </c>
      <c r="B263" s="1" t="s">
        <v>483</v>
      </c>
      <c r="C263" s="1">
        <v>1</v>
      </c>
      <c r="D263" s="1" t="s">
        <v>460</v>
      </c>
      <c r="E263" s="1">
        <v>1.99</v>
      </c>
      <c r="F263" s="12">
        <f>+CUSTOS[[#This Row],[Custo Unitario]]*CUSTOS[[#This Row],[Qty]]</f>
        <v>1.99</v>
      </c>
    </row>
    <row r="264" spans="1:6" x14ac:dyDescent="0.2">
      <c r="A264" s="7">
        <v>44337</v>
      </c>
      <c r="B264" s="1" t="s">
        <v>466</v>
      </c>
      <c r="C264" s="1">
        <v>2</v>
      </c>
      <c r="D264" s="1" t="s">
        <v>460</v>
      </c>
      <c r="E264" s="1">
        <v>1.99</v>
      </c>
      <c r="F264" s="12">
        <f>+CUSTOS[[#This Row],[Custo Unitario]]*CUSTOS[[#This Row],[Qty]]</f>
        <v>3.98</v>
      </c>
    </row>
    <row r="265" spans="1:6" x14ac:dyDescent="0.2">
      <c r="A265" s="7">
        <v>44341</v>
      </c>
      <c r="B265" s="1" t="s">
        <v>500</v>
      </c>
      <c r="C265" s="1">
        <v>0.32</v>
      </c>
      <c r="D265" s="1" t="s">
        <v>465</v>
      </c>
      <c r="E265" s="1">
        <v>6.98</v>
      </c>
      <c r="F265" s="12">
        <f>+CUSTOS[[#This Row],[Custo Unitario]]*CUSTOS[[#This Row],[Qty]]</f>
        <v>2.2336</v>
      </c>
    </row>
    <row r="266" spans="1:6" x14ac:dyDescent="0.2">
      <c r="A266" s="7">
        <v>44341</v>
      </c>
      <c r="B266" s="1" t="s">
        <v>474</v>
      </c>
      <c r="C266" s="1">
        <v>0.27200000000000002</v>
      </c>
      <c r="D266" s="1" t="s">
        <v>465</v>
      </c>
      <c r="E266" s="1">
        <v>38.99</v>
      </c>
      <c r="F266" s="12">
        <f>+CUSTOS[[#This Row],[Custo Unitario]]*CUSTOS[[#This Row],[Qty]]</f>
        <v>10.60528</v>
      </c>
    </row>
    <row r="267" spans="1:6" x14ac:dyDescent="0.2">
      <c r="A267" s="7">
        <v>44342</v>
      </c>
      <c r="B267" s="1" t="s">
        <v>475</v>
      </c>
      <c r="C267" s="1">
        <v>1</v>
      </c>
      <c r="D267" s="1" t="s">
        <v>460</v>
      </c>
      <c r="E267" s="1">
        <v>5.99</v>
      </c>
      <c r="F267" s="12">
        <f>+CUSTOS[[#This Row],[Custo Unitario]]*CUSTOS[[#This Row],[Qty]]</f>
        <v>5.99</v>
      </c>
    </row>
    <row r="268" spans="1:6" x14ac:dyDescent="0.2">
      <c r="A268" s="7">
        <v>44342</v>
      </c>
      <c r="B268" s="1" t="s">
        <v>467</v>
      </c>
      <c r="C268" s="1">
        <v>1.6659999999999999</v>
      </c>
      <c r="D268" s="1" t="s">
        <v>465</v>
      </c>
      <c r="E268" s="1">
        <v>26.49</v>
      </c>
      <c r="F268" s="12">
        <f>+CUSTOS[[#This Row],[Custo Unitario]]*CUSTOS[[#This Row],[Qty]]</f>
        <v>44.132339999999992</v>
      </c>
    </row>
    <row r="269" spans="1:6" x14ac:dyDescent="0.2">
      <c r="A269" s="7">
        <v>44342</v>
      </c>
      <c r="B269" s="1" t="s">
        <v>467</v>
      </c>
      <c r="C269" s="1">
        <v>1.724</v>
      </c>
      <c r="D269" s="1" t="s">
        <v>465</v>
      </c>
      <c r="E269" s="1">
        <v>19.989999999999998</v>
      </c>
      <c r="F269" s="12">
        <f>+CUSTOS[[#This Row],[Custo Unitario]]*CUSTOS[[#This Row],[Qty]]</f>
        <v>34.462759999999996</v>
      </c>
    </row>
    <row r="270" spans="1:6" x14ac:dyDescent="0.2">
      <c r="A270" s="7">
        <v>44342</v>
      </c>
      <c r="B270" s="1" t="s">
        <v>503</v>
      </c>
      <c r="C270" s="1">
        <v>2</v>
      </c>
      <c r="D270" s="1" t="s">
        <v>460</v>
      </c>
      <c r="E270" s="1">
        <v>1.9950000000000001</v>
      </c>
      <c r="F270" s="12">
        <f>+CUSTOS[[#This Row],[Custo Unitario]]*CUSTOS[[#This Row],[Qty]]</f>
        <v>3.99</v>
      </c>
    </row>
    <row r="271" spans="1:6" x14ac:dyDescent="0.2">
      <c r="A271" s="7">
        <v>44342</v>
      </c>
      <c r="B271" s="1" t="s">
        <v>467</v>
      </c>
      <c r="C271" s="1">
        <v>4.0460000000000003</v>
      </c>
      <c r="D271" s="1" t="s">
        <v>465</v>
      </c>
      <c r="E271" s="1">
        <v>19.989999999999998</v>
      </c>
      <c r="F271" s="12">
        <f>+CUSTOS[[#This Row],[Custo Unitario]]*CUSTOS[[#This Row],[Qty]]</f>
        <v>80.879540000000006</v>
      </c>
    </row>
    <row r="272" spans="1:6" x14ac:dyDescent="0.2">
      <c r="A272" s="7">
        <v>44342</v>
      </c>
      <c r="B272" s="1" t="s">
        <v>478</v>
      </c>
      <c r="C272" s="1">
        <v>1</v>
      </c>
      <c r="D272" s="1" t="s">
        <v>460</v>
      </c>
      <c r="E272" s="1">
        <v>22.9</v>
      </c>
      <c r="F272" s="12">
        <f>+CUSTOS[[#This Row],[Custo Unitario]]*CUSTOS[[#This Row],[Qty]]</f>
        <v>22.9</v>
      </c>
    </row>
    <row r="273" spans="1:6" x14ac:dyDescent="0.2">
      <c r="A273" s="7">
        <v>44342</v>
      </c>
      <c r="B273" s="1" t="s">
        <v>463</v>
      </c>
      <c r="C273" s="1">
        <v>6</v>
      </c>
      <c r="D273" s="1" t="s">
        <v>460</v>
      </c>
      <c r="E273" s="1">
        <v>3.98</v>
      </c>
      <c r="F273" s="12">
        <f>+CUSTOS[[#This Row],[Custo Unitario]]*CUSTOS[[#This Row],[Qty]]</f>
        <v>23.88</v>
      </c>
    </row>
    <row r="274" spans="1:6" x14ac:dyDescent="0.2">
      <c r="A274" s="7">
        <v>44342</v>
      </c>
      <c r="B274" s="1" t="s">
        <v>464</v>
      </c>
      <c r="C274" s="1">
        <v>2.8149999999999999</v>
      </c>
      <c r="D274" s="1" t="s">
        <v>465</v>
      </c>
      <c r="E274" s="1">
        <v>3.98</v>
      </c>
      <c r="F274" s="12">
        <f>+CUSTOS[[#This Row],[Custo Unitario]]*CUSTOS[[#This Row],[Qty]]</f>
        <v>11.2037</v>
      </c>
    </row>
    <row r="275" spans="1:6" x14ac:dyDescent="0.2">
      <c r="A275" s="7">
        <v>44342</v>
      </c>
      <c r="B275" s="1" t="s">
        <v>496</v>
      </c>
      <c r="C275" s="1">
        <v>2</v>
      </c>
      <c r="D275" s="1" t="s">
        <v>465</v>
      </c>
      <c r="E275" s="1">
        <v>4.95</v>
      </c>
      <c r="F275" s="12">
        <f>+CUSTOS[[#This Row],[Custo Unitario]]*CUSTOS[[#This Row],[Qty]]</f>
        <v>9.9</v>
      </c>
    </row>
    <row r="276" spans="1:6" x14ac:dyDescent="0.2">
      <c r="A276" s="7">
        <v>44342</v>
      </c>
      <c r="B276" s="1" t="s">
        <v>499</v>
      </c>
      <c r="C276" s="1">
        <v>4</v>
      </c>
      <c r="D276" s="1" t="s">
        <v>460</v>
      </c>
      <c r="E276" s="1">
        <v>1.69</v>
      </c>
      <c r="F276" s="12">
        <f>+CUSTOS[[#This Row],[Custo Unitario]]*CUSTOS[[#This Row],[Qty]]</f>
        <v>6.76</v>
      </c>
    </row>
    <row r="277" spans="1:6" x14ac:dyDescent="0.2">
      <c r="A277" s="7">
        <v>44342</v>
      </c>
      <c r="B277" s="1" t="s">
        <v>474</v>
      </c>
      <c r="C277" s="1">
        <v>0.40200000000000002</v>
      </c>
      <c r="D277" s="1" t="s">
        <v>465</v>
      </c>
      <c r="E277" s="1">
        <v>35.99</v>
      </c>
      <c r="F277" s="12">
        <f>+CUSTOS[[#This Row],[Custo Unitario]]*CUSTOS[[#This Row],[Qty]]</f>
        <v>14.467980000000003</v>
      </c>
    </row>
    <row r="278" spans="1:6" x14ac:dyDescent="0.2">
      <c r="A278" s="7">
        <v>44342</v>
      </c>
      <c r="B278" s="1" t="s">
        <v>501</v>
      </c>
      <c r="C278" s="1">
        <v>0.46400000000000002</v>
      </c>
      <c r="D278" s="1" t="s">
        <v>465</v>
      </c>
      <c r="E278" s="1">
        <v>72.989999999999995</v>
      </c>
      <c r="F278" s="12">
        <f>+CUSTOS[[#This Row],[Custo Unitario]]*CUSTOS[[#This Row],[Qty]]</f>
        <v>33.867359999999998</v>
      </c>
    </row>
    <row r="279" spans="1:6" x14ac:dyDescent="0.2">
      <c r="A279" s="7">
        <v>44342</v>
      </c>
      <c r="B279" s="1" t="s">
        <v>483</v>
      </c>
      <c r="C279" s="1">
        <v>1</v>
      </c>
      <c r="D279" s="1" t="s">
        <v>460</v>
      </c>
      <c r="E279" s="1">
        <v>1.99</v>
      </c>
      <c r="F279" s="12">
        <f>+CUSTOS[[#This Row],[Custo Unitario]]*CUSTOS[[#This Row],[Qty]]</f>
        <v>1.99</v>
      </c>
    </row>
    <row r="280" spans="1:6" x14ac:dyDescent="0.2">
      <c r="A280" s="7">
        <v>44342</v>
      </c>
      <c r="B280" s="1" t="s">
        <v>466</v>
      </c>
      <c r="C280" s="1">
        <v>5</v>
      </c>
      <c r="D280" s="1" t="s">
        <v>460</v>
      </c>
      <c r="E280" s="1">
        <v>1.99</v>
      </c>
      <c r="F280" s="12">
        <f>+CUSTOS[[#This Row],[Custo Unitario]]*CUSTOS[[#This Row],[Qty]]</f>
        <v>9.9499999999999993</v>
      </c>
    </row>
    <row r="281" spans="1:6" x14ac:dyDescent="0.2">
      <c r="A281" s="7">
        <v>44344</v>
      </c>
      <c r="B281" s="1" t="s">
        <v>503</v>
      </c>
      <c r="C281" s="1">
        <v>2</v>
      </c>
      <c r="D281" s="1" t="s">
        <v>460</v>
      </c>
      <c r="E281" s="1">
        <v>1.99</v>
      </c>
      <c r="F281" s="12">
        <f>+CUSTOS[[#This Row],[Custo Unitario]]*CUSTOS[[#This Row],[Qty]]</f>
        <v>3.98</v>
      </c>
    </row>
    <row r="282" spans="1:6" x14ac:dyDescent="0.2">
      <c r="A282" s="7">
        <v>44344</v>
      </c>
      <c r="B282" s="1" t="s">
        <v>496</v>
      </c>
      <c r="C282" s="1">
        <v>2</v>
      </c>
      <c r="D282" s="1" t="s">
        <v>465</v>
      </c>
      <c r="E282" s="1">
        <v>4.8899999999999997</v>
      </c>
      <c r="F282" s="12">
        <f>+CUSTOS[[#This Row],[Custo Unitario]]*CUSTOS[[#This Row],[Qty]]</f>
        <v>9.7799999999999994</v>
      </c>
    </row>
    <row r="283" spans="1:6" x14ac:dyDescent="0.2">
      <c r="A283" s="7">
        <v>44344</v>
      </c>
      <c r="B283" s="1" t="s">
        <v>466</v>
      </c>
      <c r="C283" s="1">
        <v>3</v>
      </c>
      <c r="D283" s="1" t="s">
        <v>460</v>
      </c>
      <c r="E283" s="1">
        <v>1</v>
      </c>
      <c r="F283" s="12">
        <f>+CUSTOS[[#This Row],[Custo Unitario]]*CUSTOS[[#This Row],[Qty]]</f>
        <v>3</v>
      </c>
    </row>
    <row r="284" spans="1:6" x14ac:dyDescent="0.2">
      <c r="A284" s="7">
        <v>44344</v>
      </c>
      <c r="B284" s="1" t="s">
        <v>500</v>
      </c>
      <c r="C284" s="1">
        <v>0.32500000000000001</v>
      </c>
      <c r="D284" s="1" t="s">
        <v>465</v>
      </c>
      <c r="E284" s="1">
        <v>3.99</v>
      </c>
      <c r="F284" s="12">
        <f>+CUSTOS[[#This Row],[Custo Unitario]]*CUSTOS[[#This Row],[Qty]]</f>
        <v>1.2967500000000001</v>
      </c>
    </row>
    <row r="285" spans="1:6" x14ac:dyDescent="0.2">
      <c r="A285" s="7">
        <v>44344</v>
      </c>
      <c r="B285" s="1" t="s">
        <v>467</v>
      </c>
      <c r="C285" s="1">
        <v>1.5780000000000001</v>
      </c>
      <c r="D285" s="1" t="s">
        <v>465</v>
      </c>
      <c r="E285" s="1">
        <v>19.989999999999998</v>
      </c>
      <c r="F285" s="12">
        <f>+CUSTOS[[#This Row],[Custo Unitario]]*CUSTOS[[#This Row],[Qty]]</f>
        <v>31.544219999999999</v>
      </c>
    </row>
    <row r="286" spans="1:6" x14ac:dyDescent="0.2">
      <c r="A286" s="7">
        <v>44344</v>
      </c>
      <c r="B286" s="1" t="s">
        <v>464</v>
      </c>
      <c r="C286" s="1">
        <v>0.85</v>
      </c>
      <c r="D286" s="1" t="s">
        <v>465</v>
      </c>
      <c r="E286" s="1">
        <v>1.99</v>
      </c>
      <c r="F286" s="12">
        <f>+CUSTOS[[#This Row],[Custo Unitario]]*CUSTOS[[#This Row],[Qty]]</f>
        <v>1.6915</v>
      </c>
    </row>
    <row r="287" spans="1:6" x14ac:dyDescent="0.2">
      <c r="A287" s="7">
        <v>44344</v>
      </c>
      <c r="B287" s="1" t="s">
        <v>461</v>
      </c>
      <c r="C287" s="1">
        <v>15</v>
      </c>
      <c r="D287" s="1" t="s">
        <v>462</v>
      </c>
      <c r="E287" s="1">
        <v>0.23</v>
      </c>
      <c r="F287" s="12">
        <f>+CUSTOS[[#This Row],[Custo Unitario]]*CUSTOS[[#This Row],[Qty]]</f>
        <v>3.45</v>
      </c>
    </row>
    <row r="288" spans="1:6" x14ac:dyDescent="0.2">
      <c r="A288" s="7">
        <v>44344</v>
      </c>
      <c r="B288" s="1" t="s">
        <v>463</v>
      </c>
      <c r="C288" s="1">
        <v>3</v>
      </c>
      <c r="D288" s="1" t="s">
        <v>460</v>
      </c>
      <c r="E288" s="1">
        <v>3.79</v>
      </c>
      <c r="F288" s="12">
        <f>+CUSTOS[[#This Row],[Custo Unitario]]*CUSTOS[[#This Row],[Qty]]</f>
        <v>11.370000000000001</v>
      </c>
    </row>
    <row r="289" spans="1:6" x14ac:dyDescent="0.2">
      <c r="A289" s="7">
        <v>44347</v>
      </c>
      <c r="B289" s="1" t="s">
        <v>499</v>
      </c>
      <c r="C289" s="1">
        <v>4</v>
      </c>
      <c r="D289" s="1" t="s">
        <v>460</v>
      </c>
      <c r="E289" s="1">
        <v>1.69</v>
      </c>
      <c r="F289" s="12">
        <f>+CUSTOS[[#This Row],[Custo Unitario]]*CUSTOS[[#This Row],[Qty]]</f>
        <v>6.76</v>
      </c>
    </row>
    <row r="290" spans="1:6" x14ac:dyDescent="0.2">
      <c r="A290" s="7">
        <v>44347</v>
      </c>
      <c r="B290" s="1" t="s">
        <v>497</v>
      </c>
      <c r="C290" s="1">
        <v>1</v>
      </c>
      <c r="D290" s="1" t="s">
        <v>460</v>
      </c>
      <c r="E290" s="1">
        <v>2.58</v>
      </c>
      <c r="F290" s="12">
        <f>+CUSTOS[[#This Row],[Custo Unitario]]*CUSTOS[[#This Row],[Qty]]</f>
        <v>2.58</v>
      </c>
    </row>
    <row r="291" spans="1:6" x14ac:dyDescent="0.2">
      <c r="A291" s="7">
        <v>44347</v>
      </c>
      <c r="B291" s="1" t="s">
        <v>498</v>
      </c>
      <c r="C291" s="1">
        <v>1</v>
      </c>
      <c r="D291" s="1" t="s">
        <v>465</v>
      </c>
      <c r="E291" s="1">
        <v>3.69</v>
      </c>
      <c r="F291" s="12">
        <f>+CUSTOS[[#This Row],[Custo Unitario]]*CUSTOS[[#This Row],[Qty]]</f>
        <v>3.69</v>
      </c>
    </row>
    <row r="292" spans="1:6" x14ac:dyDescent="0.2">
      <c r="A292" s="7">
        <v>44347</v>
      </c>
      <c r="B292" s="1" t="s">
        <v>474</v>
      </c>
      <c r="C292" s="1">
        <v>0.154</v>
      </c>
      <c r="D292" s="1" t="s">
        <v>465</v>
      </c>
      <c r="E292" s="1">
        <v>41.99</v>
      </c>
      <c r="F292" s="12">
        <f>+CUSTOS[[#This Row],[Custo Unitario]]*CUSTOS[[#This Row],[Qty]]</f>
        <v>6.4664600000000005</v>
      </c>
    </row>
    <row r="293" spans="1:6" x14ac:dyDescent="0.2">
      <c r="A293" s="7">
        <v>44347</v>
      </c>
      <c r="B293" s="1" t="s">
        <v>496</v>
      </c>
      <c r="C293" s="1">
        <v>2</v>
      </c>
      <c r="D293" s="1" t="s">
        <v>465</v>
      </c>
      <c r="E293" s="1">
        <v>3.66</v>
      </c>
      <c r="F293" s="12">
        <f>+CUSTOS[[#This Row],[Custo Unitario]]*CUSTOS[[#This Row],[Qty]]</f>
        <v>7.32</v>
      </c>
    </row>
    <row r="294" spans="1:6" x14ac:dyDescent="0.2">
      <c r="A294" s="7">
        <v>44347</v>
      </c>
      <c r="B294" s="1" t="s">
        <v>466</v>
      </c>
      <c r="C294" s="1">
        <v>4</v>
      </c>
      <c r="D294" s="1" t="s">
        <v>460</v>
      </c>
      <c r="E294" s="1">
        <v>1.99</v>
      </c>
      <c r="F294" s="12">
        <f>+CUSTOS[[#This Row],[Custo Unitario]]*CUSTOS[[#This Row],[Qty]]</f>
        <v>7.96</v>
      </c>
    </row>
    <row r="295" spans="1:6" x14ac:dyDescent="0.2">
      <c r="A295" s="7">
        <v>44348</v>
      </c>
      <c r="B295" s="1" t="s">
        <v>463</v>
      </c>
      <c r="C295" s="1">
        <v>3</v>
      </c>
      <c r="D295" s="1" t="s">
        <v>460</v>
      </c>
      <c r="E295" s="1">
        <v>3.79</v>
      </c>
      <c r="F295" s="12">
        <f>+CUSTOS[[#This Row],[Custo Unitario]]*CUSTOS[[#This Row],[Qty]]</f>
        <v>11.370000000000001</v>
      </c>
    </row>
    <row r="296" spans="1:6" x14ac:dyDescent="0.2">
      <c r="A296" s="7">
        <v>44348</v>
      </c>
      <c r="B296" s="1" t="s">
        <v>467</v>
      </c>
      <c r="C296" s="1">
        <v>1.298</v>
      </c>
      <c r="D296" s="1" t="s">
        <v>465</v>
      </c>
      <c r="E296" s="1">
        <v>22.99</v>
      </c>
      <c r="F296" s="12">
        <f>+CUSTOS[[#This Row],[Custo Unitario]]*CUSTOS[[#This Row],[Qty]]</f>
        <v>29.84102</v>
      </c>
    </row>
    <row r="297" spans="1:6" x14ac:dyDescent="0.2">
      <c r="A297" s="7">
        <v>44348</v>
      </c>
      <c r="B297" s="1" t="s">
        <v>467</v>
      </c>
      <c r="C297" s="1">
        <v>2.52</v>
      </c>
      <c r="D297" s="1" t="s">
        <v>465</v>
      </c>
      <c r="E297" s="1">
        <v>27.49</v>
      </c>
      <c r="F297" s="12">
        <f>+CUSTOS[[#This Row],[Custo Unitario]]*CUSTOS[[#This Row],[Qty]]</f>
        <v>69.274799999999999</v>
      </c>
    </row>
    <row r="298" spans="1:6" x14ac:dyDescent="0.2">
      <c r="A298" s="7">
        <v>44348</v>
      </c>
      <c r="B298" s="1" t="s">
        <v>464</v>
      </c>
      <c r="C298" s="1">
        <v>1.7949999999999999</v>
      </c>
      <c r="D298" s="1" t="s">
        <v>465</v>
      </c>
      <c r="E298" s="1">
        <v>1.99</v>
      </c>
      <c r="F298" s="12">
        <f>+CUSTOS[[#This Row],[Custo Unitario]]*CUSTOS[[#This Row],[Qty]]</f>
        <v>3.5720499999999999</v>
      </c>
    </row>
    <row r="299" spans="1:6" x14ac:dyDescent="0.2">
      <c r="A299" s="7">
        <v>44348</v>
      </c>
      <c r="B299" s="1" t="s">
        <v>464</v>
      </c>
      <c r="C299" s="1">
        <v>1.78</v>
      </c>
      <c r="D299" s="1" t="s">
        <v>465</v>
      </c>
      <c r="E299" s="1">
        <v>1.99</v>
      </c>
      <c r="F299" s="12">
        <f>+CUSTOS[[#This Row],[Custo Unitario]]*CUSTOS[[#This Row],[Qty]]</f>
        <v>3.5422000000000002</v>
      </c>
    </row>
    <row r="300" spans="1:6" x14ac:dyDescent="0.2">
      <c r="A300" s="7">
        <v>44348</v>
      </c>
      <c r="B300" s="1" t="s">
        <v>459</v>
      </c>
      <c r="C300" s="1">
        <v>20</v>
      </c>
      <c r="D300" s="1" t="s">
        <v>460</v>
      </c>
      <c r="E300" s="1">
        <v>2</v>
      </c>
      <c r="F300" s="12">
        <f>+CUSTOS[[#This Row],[Custo Unitario]]*CUSTOS[[#This Row],[Qty]]</f>
        <v>40</v>
      </c>
    </row>
    <row r="301" spans="1:6" x14ac:dyDescent="0.2">
      <c r="A301" s="7">
        <v>44348</v>
      </c>
      <c r="B301" s="1" t="s">
        <v>468</v>
      </c>
      <c r="C301" s="1">
        <v>1</v>
      </c>
      <c r="D301" s="1" t="s">
        <v>465</v>
      </c>
      <c r="E301" s="1">
        <v>25.48</v>
      </c>
      <c r="F301" s="12">
        <f>+CUSTOS[[#This Row],[Custo Unitario]]*CUSTOS[[#This Row],[Qty]]</f>
        <v>25.48</v>
      </c>
    </row>
    <row r="302" spans="1:6" x14ac:dyDescent="0.2">
      <c r="A302" s="7">
        <v>44348</v>
      </c>
      <c r="B302" s="1" t="s">
        <v>474</v>
      </c>
      <c r="C302" s="1">
        <v>0.45</v>
      </c>
      <c r="D302" s="1" t="s">
        <v>465</v>
      </c>
      <c r="E302" s="1">
        <v>41.99</v>
      </c>
      <c r="F302" s="12">
        <f>+CUSTOS[[#This Row],[Custo Unitario]]*CUSTOS[[#This Row],[Qty]]</f>
        <v>18.895500000000002</v>
      </c>
    </row>
    <row r="303" spans="1:6" x14ac:dyDescent="0.2">
      <c r="A303" s="7">
        <v>44348</v>
      </c>
      <c r="B303" s="1" t="s">
        <v>466</v>
      </c>
      <c r="C303" s="1">
        <v>4</v>
      </c>
      <c r="D303" s="1" t="s">
        <v>460</v>
      </c>
      <c r="E303" s="1">
        <v>1.99</v>
      </c>
      <c r="F303" s="12">
        <f>+CUSTOS[[#This Row],[Custo Unitario]]*CUSTOS[[#This Row],[Qty]]</f>
        <v>7.96</v>
      </c>
    </row>
    <row r="304" spans="1:6" x14ac:dyDescent="0.2">
      <c r="A304" s="7">
        <v>44348</v>
      </c>
      <c r="B304" s="1" t="s">
        <v>483</v>
      </c>
      <c r="C304" s="1">
        <v>1</v>
      </c>
      <c r="D304" s="1" t="s">
        <v>460</v>
      </c>
      <c r="E304" s="1">
        <v>1.99</v>
      </c>
      <c r="F304" s="12">
        <f>+CUSTOS[[#This Row],[Custo Unitario]]*CUSTOS[[#This Row],[Qty]]</f>
        <v>1.99</v>
      </c>
    </row>
    <row r="305" spans="1:6" x14ac:dyDescent="0.2">
      <c r="A305" s="7">
        <v>44348</v>
      </c>
      <c r="B305" s="1" t="s">
        <v>485</v>
      </c>
      <c r="C305" s="1">
        <v>0.82499999999999996</v>
      </c>
      <c r="D305" s="1" t="s">
        <v>465</v>
      </c>
      <c r="E305" s="1">
        <v>3.98</v>
      </c>
      <c r="F305" s="12">
        <f>+CUSTOS[[#This Row],[Custo Unitario]]*CUSTOS[[#This Row],[Qty]]</f>
        <v>3.2834999999999996</v>
      </c>
    </row>
    <row r="306" spans="1:6" x14ac:dyDescent="0.2">
      <c r="A306" s="7">
        <v>44348</v>
      </c>
      <c r="B306" s="1" t="s">
        <v>501</v>
      </c>
      <c r="C306" s="1">
        <v>0.45800000000000002</v>
      </c>
      <c r="D306" s="1" t="s">
        <v>465</v>
      </c>
      <c r="E306" s="1">
        <v>72.989999999999995</v>
      </c>
      <c r="F306" s="12">
        <f>+CUSTOS[[#This Row],[Custo Unitario]]*CUSTOS[[#This Row],[Qty]]</f>
        <v>33.42942</v>
      </c>
    </row>
    <row r="307" spans="1:6" x14ac:dyDescent="0.2">
      <c r="A307" s="7">
        <v>44348</v>
      </c>
      <c r="B307" s="1" t="s">
        <v>499</v>
      </c>
      <c r="C307" s="1">
        <v>4</v>
      </c>
      <c r="D307" s="1" t="s">
        <v>460</v>
      </c>
      <c r="E307" s="1">
        <v>1.69</v>
      </c>
      <c r="F307" s="12">
        <f>+CUSTOS[[#This Row],[Custo Unitario]]*CUSTOS[[#This Row],[Qty]]</f>
        <v>6.76</v>
      </c>
    </row>
    <row r="308" spans="1:6" x14ac:dyDescent="0.2">
      <c r="A308" s="7">
        <v>44348</v>
      </c>
      <c r="B308" s="1" t="s">
        <v>480</v>
      </c>
      <c r="C308" s="1">
        <v>0.78</v>
      </c>
      <c r="D308" s="1" t="s">
        <v>465</v>
      </c>
      <c r="E308" s="1">
        <v>4.8899999999999997</v>
      </c>
      <c r="F308" s="12">
        <f>+CUSTOS[[#This Row],[Custo Unitario]]*CUSTOS[[#This Row],[Qty]]</f>
        <v>3.8142</v>
      </c>
    </row>
    <row r="309" spans="1:6" x14ac:dyDescent="0.2">
      <c r="A309" s="7">
        <v>44348</v>
      </c>
      <c r="B309" s="1" t="s">
        <v>496</v>
      </c>
      <c r="C309" s="1">
        <v>2</v>
      </c>
      <c r="D309" s="1" t="s">
        <v>465</v>
      </c>
      <c r="E309" s="1">
        <v>3.68</v>
      </c>
      <c r="F309" s="12">
        <f>+CUSTOS[[#This Row],[Custo Unitario]]*CUSTOS[[#This Row],[Qty]]</f>
        <v>7.36</v>
      </c>
    </row>
    <row r="310" spans="1:6" x14ac:dyDescent="0.2">
      <c r="A310" s="7">
        <v>44350</v>
      </c>
      <c r="B310" s="1" t="s">
        <v>474</v>
      </c>
      <c r="C310" s="1">
        <v>0.42799999999999999</v>
      </c>
      <c r="D310" s="1" t="s">
        <v>465</v>
      </c>
      <c r="E310" s="1">
        <v>39.9</v>
      </c>
      <c r="F310" s="12">
        <f>+CUSTOS[[#This Row],[Custo Unitario]]*CUSTOS[[#This Row],[Qty]]</f>
        <v>17.077199999999998</v>
      </c>
    </row>
    <row r="311" spans="1:6" x14ac:dyDescent="0.2">
      <c r="A311" s="7">
        <v>44350</v>
      </c>
      <c r="B311" s="1" t="s">
        <v>466</v>
      </c>
      <c r="C311" s="1">
        <v>4</v>
      </c>
      <c r="D311" s="1" t="s">
        <v>460</v>
      </c>
      <c r="E311" s="1">
        <v>1.99</v>
      </c>
      <c r="F311" s="12">
        <f>+CUSTOS[[#This Row],[Custo Unitario]]*CUSTOS[[#This Row],[Qty]]</f>
        <v>7.96</v>
      </c>
    </row>
    <row r="312" spans="1:6" x14ac:dyDescent="0.2">
      <c r="A312" s="7">
        <v>44350</v>
      </c>
      <c r="B312" s="1" t="s">
        <v>499</v>
      </c>
      <c r="C312" s="1">
        <v>2</v>
      </c>
      <c r="D312" s="1" t="s">
        <v>460</v>
      </c>
      <c r="E312" s="1">
        <v>1.69</v>
      </c>
      <c r="F312" s="12">
        <f>+CUSTOS[[#This Row],[Custo Unitario]]*CUSTOS[[#This Row],[Qty]]</f>
        <v>3.38</v>
      </c>
    </row>
    <row r="313" spans="1:6" x14ac:dyDescent="0.2">
      <c r="A313" s="7">
        <v>44350</v>
      </c>
      <c r="B313" s="1" t="s">
        <v>500</v>
      </c>
      <c r="C313" s="1">
        <v>0.21</v>
      </c>
      <c r="D313" s="1" t="s">
        <v>465</v>
      </c>
      <c r="E313" s="1">
        <v>6.98</v>
      </c>
      <c r="F313" s="12">
        <f>+CUSTOS[[#This Row],[Custo Unitario]]*CUSTOS[[#This Row],[Qty]]</f>
        <v>1.4658</v>
      </c>
    </row>
    <row r="314" spans="1:6" x14ac:dyDescent="0.2">
      <c r="A314" s="7">
        <v>44350</v>
      </c>
      <c r="B314" s="1" t="s">
        <v>503</v>
      </c>
      <c r="C314" s="1">
        <v>3</v>
      </c>
      <c r="D314" s="1" t="s">
        <v>460</v>
      </c>
      <c r="E314" s="1">
        <v>3.69</v>
      </c>
      <c r="F314" s="12">
        <f>+CUSTOS[[#This Row],[Custo Unitario]]*CUSTOS[[#This Row],[Qty]]</f>
        <v>11.07</v>
      </c>
    </row>
    <row r="315" spans="1:6" x14ac:dyDescent="0.2">
      <c r="A315" s="7">
        <v>44350</v>
      </c>
      <c r="B315" s="1" t="s">
        <v>496</v>
      </c>
      <c r="C315" s="1">
        <v>1</v>
      </c>
      <c r="D315" s="1" t="s">
        <v>465</v>
      </c>
      <c r="E315" s="1">
        <v>3.68</v>
      </c>
      <c r="F315" s="12">
        <f>+CUSTOS[[#This Row],[Custo Unitario]]*CUSTOS[[#This Row],[Qty]]</f>
        <v>3.68</v>
      </c>
    </row>
    <row r="316" spans="1:6" x14ac:dyDescent="0.2">
      <c r="A316" s="7">
        <v>44350</v>
      </c>
      <c r="B316" s="1" t="s">
        <v>461</v>
      </c>
      <c r="C316" s="1">
        <v>15</v>
      </c>
      <c r="D316" s="1" t="s">
        <v>462</v>
      </c>
      <c r="E316" s="1">
        <v>0.19</v>
      </c>
      <c r="F316" s="12">
        <f>+CUSTOS[[#This Row],[Custo Unitario]]*CUSTOS[[#This Row],[Qty]]</f>
        <v>2.85</v>
      </c>
    </row>
    <row r="317" spans="1:6" x14ac:dyDescent="0.2">
      <c r="A317" s="7">
        <v>44350</v>
      </c>
      <c r="B317" s="1" t="s">
        <v>463</v>
      </c>
      <c r="C317" s="1">
        <v>3</v>
      </c>
      <c r="D317" s="1" t="s">
        <v>460</v>
      </c>
      <c r="E317" s="1">
        <v>3.79</v>
      </c>
      <c r="F317" s="12">
        <f>+CUSTOS[[#This Row],[Custo Unitario]]*CUSTOS[[#This Row],[Qty]]</f>
        <v>11.370000000000001</v>
      </c>
    </row>
    <row r="318" spans="1:6" x14ac:dyDescent="0.2">
      <c r="A318" s="7">
        <v>44350</v>
      </c>
      <c r="B318" s="1" t="s">
        <v>467</v>
      </c>
      <c r="C318" s="1">
        <v>2.5640000000000001</v>
      </c>
      <c r="D318" s="1" t="s">
        <v>465</v>
      </c>
      <c r="E318" s="1">
        <v>27.49</v>
      </c>
      <c r="F318" s="12">
        <f>+CUSTOS[[#This Row],[Custo Unitario]]*CUSTOS[[#This Row],[Qty]]</f>
        <v>70.484359999999995</v>
      </c>
    </row>
    <row r="319" spans="1:6" x14ac:dyDescent="0.2">
      <c r="A319" s="7">
        <v>44350</v>
      </c>
      <c r="B319" s="1" t="s">
        <v>467</v>
      </c>
      <c r="C319" s="1">
        <v>1.472</v>
      </c>
      <c r="D319" s="1" t="s">
        <v>465</v>
      </c>
      <c r="E319" s="1">
        <v>19.989999999999998</v>
      </c>
      <c r="F319" s="12">
        <f>+CUSTOS[[#This Row],[Custo Unitario]]*CUSTOS[[#This Row],[Qty]]</f>
        <v>29.425279999999997</v>
      </c>
    </row>
    <row r="320" spans="1:6" x14ac:dyDescent="0.2">
      <c r="A320" s="7">
        <v>44356</v>
      </c>
      <c r="B320" s="1" t="s">
        <v>466</v>
      </c>
      <c r="C320" s="1">
        <v>6</v>
      </c>
      <c r="D320" s="1" t="s">
        <v>460</v>
      </c>
      <c r="E320" s="1">
        <v>1.99</v>
      </c>
      <c r="F320" s="12">
        <f>+CUSTOS[[#This Row],[Custo Unitario]]*CUSTOS[[#This Row],[Qty]]</f>
        <v>11.94</v>
      </c>
    </row>
    <row r="321" spans="1:6" x14ac:dyDescent="0.2">
      <c r="A321" s="7">
        <v>44356</v>
      </c>
      <c r="B321" s="1" t="s">
        <v>474</v>
      </c>
      <c r="C321" s="1">
        <v>0.46600000000000003</v>
      </c>
      <c r="D321" s="1" t="s">
        <v>465</v>
      </c>
      <c r="E321" s="1">
        <v>41.99</v>
      </c>
      <c r="F321" s="12">
        <f>+CUSTOS[[#This Row],[Custo Unitario]]*CUSTOS[[#This Row],[Qty]]</f>
        <v>19.567340000000002</v>
      </c>
    </row>
    <row r="322" spans="1:6" x14ac:dyDescent="0.2">
      <c r="A322" s="7">
        <v>44356</v>
      </c>
      <c r="B322" s="1" t="s">
        <v>500</v>
      </c>
      <c r="C322" s="1">
        <v>0.44</v>
      </c>
      <c r="D322" s="1" t="s">
        <v>465</v>
      </c>
      <c r="E322" s="1">
        <v>3.98</v>
      </c>
      <c r="F322" s="12">
        <f>+CUSTOS[[#This Row],[Custo Unitario]]*CUSTOS[[#This Row],[Qty]]</f>
        <v>1.7512000000000001</v>
      </c>
    </row>
    <row r="323" spans="1:6" x14ac:dyDescent="0.2">
      <c r="A323" s="7">
        <v>44356</v>
      </c>
      <c r="B323" s="1" t="s">
        <v>503</v>
      </c>
      <c r="C323" s="1">
        <v>1</v>
      </c>
      <c r="D323" s="1" t="s">
        <v>460</v>
      </c>
      <c r="E323" s="1">
        <v>2.99</v>
      </c>
      <c r="F323" s="12">
        <f>+CUSTOS[[#This Row],[Custo Unitario]]*CUSTOS[[#This Row],[Qty]]</f>
        <v>2.99</v>
      </c>
    </row>
    <row r="324" spans="1:6" x14ac:dyDescent="0.2">
      <c r="A324" s="7">
        <v>44356</v>
      </c>
      <c r="B324" s="1" t="s">
        <v>463</v>
      </c>
      <c r="C324" s="1">
        <v>2</v>
      </c>
      <c r="D324" s="1" t="s">
        <v>460</v>
      </c>
      <c r="E324" s="1">
        <v>3.69</v>
      </c>
      <c r="F324" s="12">
        <f>+CUSTOS[[#This Row],[Custo Unitario]]*CUSTOS[[#This Row],[Qty]]</f>
        <v>7.38</v>
      </c>
    </row>
    <row r="325" spans="1:6" x14ac:dyDescent="0.2">
      <c r="A325" s="7">
        <v>44356</v>
      </c>
      <c r="B325" s="1" t="s">
        <v>483</v>
      </c>
      <c r="C325" s="1">
        <v>1</v>
      </c>
      <c r="D325" s="1" t="s">
        <v>460</v>
      </c>
      <c r="E325" s="1">
        <v>1</v>
      </c>
      <c r="F325" s="12">
        <f>+CUSTOS[[#This Row],[Custo Unitario]]*CUSTOS[[#This Row],[Qty]]</f>
        <v>1</v>
      </c>
    </row>
    <row r="326" spans="1:6" x14ac:dyDescent="0.2">
      <c r="A326" s="7">
        <v>44356</v>
      </c>
      <c r="B326" s="1" t="s">
        <v>463</v>
      </c>
      <c r="C326" s="1">
        <v>2</v>
      </c>
      <c r="D326" s="1" t="s">
        <v>460</v>
      </c>
      <c r="E326" s="1">
        <v>3.79</v>
      </c>
      <c r="F326" s="12">
        <f>+CUSTOS[[#This Row],[Custo Unitario]]*CUSTOS[[#This Row],[Qty]]</f>
        <v>7.58</v>
      </c>
    </row>
    <row r="327" spans="1:6" x14ac:dyDescent="0.2">
      <c r="A327" s="7">
        <v>44356</v>
      </c>
      <c r="B327" s="1" t="s">
        <v>497</v>
      </c>
      <c r="C327" s="1">
        <v>1</v>
      </c>
      <c r="D327" s="1" t="s">
        <v>460</v>
      </c>
      <c r="E327" s="1">
        <v>2.19</v>
      </c>
      <c r="F327" s="12">
        <f>+CUSTOS[[#This Row],[Custo Unitario]]*CUSTOS[[#This Row],[Qty]]</f>
        <v>2.19</v>
      </c>
    </row>
    <row r="328" spans="1:6" x14ac:dyDescent="0.2">
      <c r="A328" s="7">
        <v>44356</v>
      </c>
      <c r="B328" s="1" t="s">
        <v>464</v>
      </c>
      <c r="C328" s="1">
        <v>1.3049999999999999</v>
      </c>
      <c r="D328" s="1" t="s">
        <v>465</v>
      </c>
      <c r="E328" s="1">
        <v>2.19</v>
      </c>
      <c r="F328" s="12">
        <f>+CUSTOS[[#This Row],[Custo Unitario]]*CUSTOS[[#This Row],[Qty]]</f>
        <v>2.8579499999999998</v>
      </c>
    </row>
    <row r="329" spans="1:6" x14ac:dyDescent="0.2">
      <c r="A329" s="7">
        <v>44356</v>
      </c>
      <c r="B329" s="1" t="s">
        <v>479</v>
      </c>
      <c r="C329" s="1">
        <v>0.28000000000000003</v>
      </c>
      <c r="D329" s="1" t="s">
        <v>465</v>
      </c>
      <c r="E329" s="1">
        <v>1.69</v>
      </c>
      <c r="F329" s="12">
        <f>+CUSTOS[[#This Row],[Custo Unitario]]*CUSTOS[[#This Row],[Qty]]</f>
        <v>0.47320000000000001</v>
      </c>
    </row>
    <row r="330" spans="1:6" x14ac:dyDescent="0.2">
      <c r="A330" s="7">
        <v>44356</v>
      </c>
      <c r="B330" s="1" t="s">
        <v>467</v>
      </c>
      <c r="C330" s="1">
        <v>2.72</v>
      </c>
      <c r="D330" s="1" t="s">
        <v>465</v>
      </c>
      <c r="E330" s="1">
        <v>19.989999999999998</v>
      </c>
      <c r="F330" s="12">
        <f>+CUSTOS[[#This Row],[Custo Unitario]]*CUSTOS[[#This Row],[Qty]]</f>
        <v>54.372799999999998</v>
      </c>
    </row>
    <row r="331" spans="1:6" x14ac:dyDescent="0.2">
      <c r="A331" s="7">
        <v>44356</v>
      </c>
      <c r="B331" s="1" t="s">
        <v>467</v>
      </c>
      <c r="C331" s="1">
        <v>4.9779999999999998</v>
      </c>
      <c r="D331" s="1" t="s">
        <v>465</v>
      </c>
      <c r="E331" s="1">
        <v>26.49</v>
      </c>
      <c r="F331" s="12">
        <f>+CUSTOS[[#This Row],[Custo Unitario]]*CUSTOS[[#This Row],[Qty]]</f>
        <v>131.86721999999997</v>
      </c>
    </row>
    <row r="332" spans="1:6" x14ac:dyDescent="0.2">
      <c r="A332" s="7">
        <v>44363</v>
      </c>
      <c r="B332" s="1" t="s">
        <v>467</v>
      </c>
      <c r="C332" s="1">
        <v>5.6920000000000002</v>
      </c>
      <c r="D332" s="1" t="s">
        <v>465</v>
      </c>
      <c r="E332" s="1">
        <v>19.989999999999998</v>
      </c>
      <c r="F332" s="12">
        <f>+CUSTOS[[#This Row],[Custo Unitario]]*CUSTOS[[#This Row],[Qty]]</f>
        <v>113.78308</v>
      </c>
    </row>
    <row r="333" spans="1:6" x14ac:dyDescent="0.2">
      <c r="A333" s="7">
        <v>44363</v>
      </c>
      <c r="B333" s="1" t="s">
        <v>500</v>
      </c>
      <c r="C333" s="1">
        <v>0.38500000000000001</v>
      </c>
      <c r="D333" s="1" t="s">
        <v>465</v>
      </c>
      <c r="E333" s="1">
        <v>3.19</v>
      </c>
      <c r="F333" s="12">
        <f>+CUSTOS[[#This Row],[Custo Unitario]]*CUSTOS[[#This Row],[Qty]]</f>
        <v>1.2281500000000001</v>
      </c>
    </row>
    <row r="334" spans="1:6" x14ac:dyDescent="0.2">
      <c r="A334" s="7">
        <v>44363</v>
      </c>
      <c r="B334" s="1" t="s">
        <v>485</v>
      </c>
      <c r="C334" s="1">
        <v>1.08</v>
      </c>
      <c r="D334" s="1" t="s">
        <v>465</v>
      </c>
      <c r="E334" s="1">
        <v>3.49</v>
      </c>
      <c r="F334" s="12">
        <f>+CUSTOS[[#This Row],[Custo Unitario]]*CUSTOS[[#This Row],[Qty]]</f>
        <v>3.7692000000000005</v>
      </c>
    </row>
    <row r="335" spans="1:6" x14ac:dyDescent="0.2">
      <c r="A335" s="7">
        <v>44363</v>
      </c>
      <c r="B335" s="1" t="s">
        <v>504</v>
      </c>
      <c r="C335" s="1">
        <v>1</v>
      </c>
      <c r="D335" s="1" t="s">
        <v>465</v>
      </c>
      <c r="E335" s="1">
        <v>0.89</v>
      </c>
      <c r="F335" s="12">
        <f>+CUSTOS[[#This Row],[Custo Unitario]]*CUSTOS[[#This Row],[Qty]]</f>
        <v>0.89</v>
      </c>
    </row>
    <row r="336" spans="1:6" x14ac:dyDescent="0.2">
      <c r="A336" s="7">
        <v>44363</v>
      </c>
      <c r="B336" s="1" t="s">
        <v>501</v>
      </c>
      <c r="C336" s="1">
        <v>0.46200000000000002</v>
      </c>
      <c r="D336" s="1" t="s">
        <v>465</v>
      </c>
      <c r="E336" s="1">
        <v>72.989999999999995</v>
      </c>
      <c r="F336" s="12">
        <f>+CUSTOS[[#This Row],[Custo Unitario]]*CUSTOS[[#This Row],[Qty]]</f>
        <v>33.721379999999996</v>
      </c>
    </row>
    <row r="337" spans="1:6" x14ac:dyDescent="0.2">
      <c r="A337" s="7">
        <v>44363</v>
      </c>
      <c r="B337" s="1" t="s">
        <v>463</v>
      </c>
      <c r="C337" s="1">
        <v>7</v>
      </c>
      <c r="D337" s="1" t="s">
        <v>460</v>
      </c>
      <c r="E337" s="1">
        <v>3.98</v>
      </c>
      <c r="F337" s="12">
        <f>+CUSTOS[[#This Row],[Custo Unitario]]*CUSTOS[[#This Row],[Qty]]</f>
        <v>27.86</v>
      </c>
    </row>
    <row r="338" spans="1:6" x14ac:dyDescent="0.2">
      <c r="A338" s="7">
        <v>44363</v>
      </c>
      <c r="B338" s="1" t="s">
        <v>497</v>
      </c>
      <c r="C338" s="1">
        <v>1</v>
      </c>
      <c r="D338" s="1" t="s">
        <v>460</v>
      </c>
      <c r="E338" s="1">
        <v>2.59</v>
      </c>
      <c r="F338" s="12">
        <f>+CUSTOS[[#This Row],[Custo Unitario]]*CUSTOS[[#This Row],[Qty]]</f>
        <v>2.59</v>
      </c>
    </row>
    <row r="339" spans="1:6" x14ac:dyDescent="0.2">
      <c r="A339" s="7">
        <v>44363</v>
      </c>
      <c r="B339" s="1" t="s">
        <v>496</v>
      </c>
      <c r="C339" s="1">
        <v>1</v>
      </c>
      <c r="D339" s="1" t="s">
        <v>460</v>
      </c>
      <c r="E339" s="1">
        <v>4.28</v>
      </c>
      <c r="F339" s="12">
        <f>+CUSTOS[[#This Row],[Custo Unitario]]*CUSTOS[[#This Row],[Qty]]</f>
        <v>4.28</v>
      </c>
    </row>
    <row r="340" spans="1:6" x14ac:dyDescent="0.2">
      <c r="A340" s="7">
        <v>44363</v>
      </c>
      <c r="B340" s="1" t="s">
        <v>475</v>
      </c>
      <c r="C340" s="1">
        <v>1</v>
      </c>
      <c r="D340" s="1" t="s">
        <v>460</v>
      </c>
      <c r="E340" s="1">
        <v>7.49</v>
      </c>
      <c r="F340" s="12">
        <f>+CUSTOS[[#This Row],[Custo Unitario]]*CUSTOS[[#This Row],[Qty]]</f>
        <v>7.49</v>
      </c>
    </row>
    <row r="341" spans="1:6" x14ac:dyDescent="0.2">
      <c r="A341" s="7">
        <v>44363</v>
      </c>
      <c r="B341" s="1" t="s">
        <v>503</v>
      </c>
      <c r="C341" s="1">
        <v>2</v>
      </c>
      <c r="D341" s="1" t="s">
        <v>460</v>
      </c>
      <c r="E341" s="1">
        <v>1.93</v>
      </c>
      <c r="F341" s="12">
        <f>+CUSTOS[[#This Row],[Custo Unitario]]*CUSTOS[[#This Row],[Qty]]</f>
        <v>3.86</v>
      </c>
    </row>
    <row r="342" spans="1:6" x14ac:dyDescent="0.2">
      <c r="A342" s="7">
        <v>44363</v>
      </c>
      <c r="B342" s="1" t="s">
        <v>499</v>
      </c>
      <c r="C342" s="1">
        <v>2</v>
      </c>
      <c r="D342" s="1" t="s">
        <v>460</v>
      </c>
      <c r="E342" s="1">
        <v>1.69</v>
      </c>
      <c r="F342" s="12">
        <f>+CUSTOS[[#This Row],[Custo Unitario]]*CUSTOS[[#This Row],[Qty]]</f>
        <v>3.38</v>
      </c>
    </row>
    <row r="343" spans="1:6" x14ac:dyDescent="0.2">
      <c r="A343" s="7">
        <v>44363</v>
      </c>
      <c r="B343" s="1" t="s">
        <v>474</v>
      </c>
      <c r="C343" s="1">
        <v>0.48899999999999999</v>
      </c>
      <c r="D343" s="1" t="s">
        <v>465</v>
      </c>
      <c r="E343" s="1">
        <v>39.99</v>
      </c>
      <c r="F343" s="12">
        <f>+CUSTOS[[#This Row],[Custo Unitario]]*CUSTOS[[#This Row],[Qty]]</f>
        <v>19.555109999999999</v>
      </c>
    </row>
    <row r="344" spans="1:6" x14ac:dyDescent="0.2">
      <c r="A344" s="7">
        <v>44363</v>
      </c>
      <c r="B344" s="1" t="s">
        <v>479</v>
      </c>
      <c r="C344" s="1">
        <v>0.27</v>
      </c>
      <c r="D344" s="1" t="s">
        <v>465</v>
      </c>
      <c r="E344" s="1">
        <v>2.39</v>
      </c>
      <c r="F344" s="12">
        <f>+CUSTOS[[#This Row],[Custo Unitario]]*CUSTOS[[#This Row],[Qty]]</f>
        <v>0.6453000000000001</v>
      </c>
    </row>
    <row r="345" spans="1:6" x14ac:dyDescent="0.2">
      <c r="A345" s="7">
        <v>44363</v>
      </c>
      <c r="B345" s="1" t="s">
        <v>464</v>
      </c>
      <c r="C345" s="1">
        <v>1.71</v>
      </c>
      <c r="D345" s="1" t="s">
        <v>465</v>
      </c>
      <c r="E345" s="1">
        <v>2.98</v>
      </c>
      <c r="F345" s="12">
        <f>+CUSTOS[[#This Row],[Custo Unitario]]*CUSTOS[[#This Row],[Qty]]</f>
        <v>5.0957999999999997</v>
      </c>
    </row>
    <row r="346" spans="1:6" x14ac:dyDescent="0.2">
      <c r="A346" s="7">
        <v>44363</v>
      </c>
      <c r="B346" s="1" t="s">
        <v>483</v>
      </c>
      <c r="C346" s="1">
        <v>1</v>
      </c>
      <c r="D346" s="1" t="s">
        <v>460</v>
      </c>
      <c r="E346" s="1">
        <v>1.99</v>
      </c>
      <c r="F346" s="12">
        <f>+CUSTOS[[#This Row],[Custo Unitario]]*CUSTOS[[#This Row],[Qty]]</f>
        <v>1.99</v>
      </c>
    </row>
    <row r="347" spans="1:6" x14ac:dyDescent="0.2">
      <c r="A347" s="7">
        <v>44363</v>
      </c>
      <c r="B347" s="1" t="s">
        <v>480</v>
      </c>
      <c r="C347" s="1">
        <v>0.56000000000000005</v>
      </c>
      <c r="D347" s="1" t="s">
        <v>465</v>
      </c>
      <c r="E347" s="1">
        <v>2.98</v>
      </c>
      <c r="F347" s="12">
        <f>+CUSTOS[[#This Row],[Custo Unitario]]*CUSTOS[[#This Row],[Qty]]</f>
        <v>1.6688000000000001</v>
      </c>
    </row>
    <row r="348" spans="1:6" x14ac:dyDescent="0.2">
      <c r="A348" s="7">
        <v>44363</v>
      </c>
      <c r="B348" s="1" t="s">
        <v>466</v>
      </c>
      <c r="C348" s="1">
        <v>7</v>
      </c>
      <c r="D348" s="1" t="s">
        <v>460</v>
      </c>
      <c r="E348" s="1">
        <v>1.99</v>
      </c>
      <c r="F348" s="12">
        <f>+CUSTOS[[#This Row],[Custo Unitario]]*CUSTOS[[#This Row],[Qty]]</f>
        <v>13.93</v>
      </c>
    </row>
    <row r="349" spans="1:6" x14ac:dyDescent="0.2">
      <c r="A349" s="7">
        <v>44363</v>
      </c>
      <c r="B349" s="1" t="s">
        <v>490</v>
      </c>
      <c r="C349" s="1">
        <v>0.17</v>
      </c>
      <c r="D349" s="1" t="s">
        <v>465</v>
      </c>
      <c r="E349" s="1">
        <v>14.9</v>
      </c>
      <c r="F349" s="12">
        <f>+CUSTOS[[#This Row],[Custo Unitario]]*CUSTOS[[#This Row],[Qty]]</f>
        <v>2.5330000000000004</v>
      </c>
    </row>
    <row r="350" spans="1:6" x14ac:dyDescent="0.2">
      <c r="A350" s="7">
        <v>44365</v>
      </c>
      <c r="B350" s="1" t="s">
        <v>505</v>
      </c>
      <c r="C350" s="1">
        <v>100</v>
      </c>
      <c r="D350" s="1" t="s">
        <v>460</v>
      </c>
      <c r="E350" s="1">
        <v>1.19</v>
      </c>
      <c r="F350" s="12">
        <f>+CUSTOS[[#This Row],[Custo Unitario]]*CUSTOS[[#This Row],[Qty]]</f>
        <v>119</v>
      </c>
    </row>
    <row r="351" spans="1:6" x14ac:dyDescent="0.2">
      <c r="A351" s="7">
        <v>44365</v>
      </c>
      <c r="B351" s="1" t="s">
        <v>483</v>
      </c>
      <c r="C351" s="1">
        <v>1</v>
      </c>
      <c r="D351" s="1" t="s">
        <v>460</v>
      </c>
      <c r="E351" s="1">
        <v>1.99</v>
      </c>
      <c r="F351" s="12">
        <f>+CUSTOS[[#This Row],[Custo Unitario]]*CUSTOS[[#This Row],[Qty]]</f>
        <v>1.99</v>
      </c>
    </row>
    <row r="352" spans="1:6" x14ac:dyDescent="0.2">
      <c r="A352" s="7">
        <v>44365</v>
      </c>
      <c r="B352" s="1" t="s">
        <v>466</v>
      </c>
      <c r="C352" s="1">
        <v>1</v>
      </c>
      <c r="D352" s="1" t="s">
        <v>460</v>
      </c>
      <c r="E352" s="1">
        <v>1.99</v>
      </c>
      <c r="F352" s="12">
        <f>+CUSTOS[[#This Row],[Custo Unitario]]*CUSTOS[[#This Row],[Qty]]</f>
        <v>1.99</v>
      </c>
    </row>
    <row r="353" spans="1:6" x14ac:dyDescent="0.2">
      <c r="A353" s="7">
        <v>44365</v>
      </c>
      <c r="B353" s="1" t="s">
        <v>467</v>
      </c>
      <c r="C353" s="1">
        <v>1.978</v>
      </c>
      <c r="D353" s="1" t="s">
        <v>465</v>
      </c>
      <c r="E353" s="1">
        <v>28.98</v>
      </c>
      <c r="F353" s="12">
        <f>+CUSTOS[[#This Row],[Custo Unitario]]*CUSTOS[[#This Row],[Qty]]</f>
        <v>57.32244</v>
      </c>
    </row>
    <row r="354" spans="1:6" x14ac:dyDescent="0.2">
      <c r="A354" s="7">
        <v>44365</v>
      </c>
      <c r="B354" s="1" t="s">
        <v>496</v>
      </c>
      <c r="C354" s="1">
        <v>1</v>
      </c>
      <c r="D354" s="1" t="s">
        <v>460</v>
      </c>
      <c r="E354" s="1">
        <v>4.28</v>
      </c>
      <c r="F354" s="12">
        <f>+CUSTOS[[#This Row],[Custo Unitario]]*CUSTOS[[#This Row],[Qty]]</f>
        <v>4.28</v>
      </c>
    </row>
    <row r="355" spans="1:6" x14ac:dyDescent="0.2">
      <c r="A355" s="7">
        <v>44365</v>
      </c>
      <c r="B355" s="1" t="s">
        <v>499</v>
      </c>
      <c r="C355" s="1">
        <v>2</v>
      </c>
      <c r="D355" s="1" t="s">
        <v>460</v>
      </c>
      <c r="E355" s="1">
        <v>1.69</v>
      </c>
      <c r="F355" s="12">
        <f>+CUSTOS[[#This Row],[Custo Unitario]]*CUSTOS[[#This Row],[Qty]]</f>
        <v>3.38</v>
      </c>
    </row>
    <row r="356" spans="1:6" x14ac:dyDescent="0.2">
      <c r="A356" s="7">
        <v>44365</v>
      </c>
      <c r="B356" s="1" t="s">
        <v>479</v>
      </c>
      <c r="C356" s="1">
        <v>0.23</v>
      </c>
      <c r="D356" s="1" t="s">
        <v>465</v>
      </c>
      <c r="E356" s="1">
        <v>2.39</v>
      </c>
      <c r="F356" s="12">
        <f>+CUSTOS[[#This Row],[Custo Unitario]]*CUSTOS[[#This Row],[Qty]]</f>
        <v>0.54970000000000008</v>
      </c>
    </row>
    <row r="357" spans="1:6" x14ac:dyDescent="0.2">
      <c r="A357" s="7">
        <v>44368</v>
      </c>
      <c r="B357" s="1" t="s">
        <v>464</v>
      </c>
      <c r="C357" s="1">
        <v>1.27</v>
      </c>
      <c r="D357" s="1" t="s">
        <v>465</v>
      </c>
      <c r="E357" s="1">
        <v>2.19</v>
      </c>
      <c r="F357" s="12">
        <f>+CUSTOS[[#This Row],[Custo Unitario]]*CUSTOS[[#This Row],[Qty]]</f>
        <v>2.7812999999999999</v>
      </c>
    </row>
    <row r="358" spans="1:6" x14ac:dyDescent="0.2">
      <c r="A358" s="7">
        <v>44368</v>
      </c>
      <c r="B358" s="1" t="s">
        <v>463</v>
      </c>
      <c r="C358" s="1">
        <v>5</v>
      </c>
      <c r="D358" s="1" t="s">
        <v>460</v>
      </c>
      <c r="E358" s="1">
        <v>3.79</v>
      </c>
      <c r="F358" s="12">
        <f>+CUSTOS[[#This Row],[Custo Unitario]]*CUSTOS[[#This Row],[Qty]]</f>
        <v>18.95</v>
      </c>
    </row>
    <row r="359" spans="1:6" x14ac:dyDescent="0.2">
      <c r="A359" s="7">
        <v>44368</v>
      </c>
      <c r="B359" s="1" t="s">
        <v>466</v>
      </c>
      <c r="C359" s="1">
        <v>4</v>
      </c>
      <c r="D359" s="1" t="s">
        <v>460</v>
      </c>
      <c r="E359" s="1">
        <v>1</v>
      </c>
      <c r="F359" s="12">
        <f>+CUSTOS[[#This Row],[Custo Unitario]]*CUSTOS[[#This Row],[Qty]]</f>
        <v>4</v>
      </c>
    </row>
    <row r="360" spans="1:6" x14ac:dyDescent="0.2">
      <c r="A360" s="7">
        <v>44368</v>
      </c>
      <c r="B360" s="1" t="s">
        <v>479</v>
      </c>
      <c r="C360" s="1">
        <v>0.16500000000000001</v>
      </c>
      <c r="D360" s="1" t="s">
        <v>465</v>
      </c>
      <c r="E360" s="1">
        <v>1.99</v>
      </c>
      <c r="F360" s="12">
        <f>+CUSTOS[[#This Row],[Custo Unitario]]*CUSTOS[[#This Row],[Qty]]</f>
        <v>0.32835000000000003</v>
      </c>
    </row>
    <row r="361" spans="1:6" x14ac:dyDescent="0.2">
      <c r="A361" s="7">
        <v>44368</v>
      </c>
      <c r="B361" s="1" t="s">
        <v>467</v>
      </c>
      <c r="C361" s="1">
        <v>4.0579999999999998</v>
      </c>
      <c r="D361" s="1" t="s">
        <v>465</v>
      </c>
      <c r="E361" s="1">
        <v>19.989999999999998</v>
      </c>
      <c r="F361" s="12">
        <f>+CUSTOS[[#This Row],[Custo Unitario]]*CUSTOS[[#This Row],[Qty]]</f>
        <v>81.119419999999991</v>
      </c>
    </row>
    <row r="362" spans="1:6" x14ac:dyDescent="0.2">
      <c r="A362" s="7">
        <v>44377</v>
      </c>
      <c r="B362" s="1" t="s">
        <v>473</v>
      </c>
      <c r="C362" s="1">
        <v>0.3</v>
      </c>
      <c r="D362" s="1" t="s">
        <v>465</v>
      </c>
      <c r="E362" s="1">
        <v>46.99</v>
      </c>
      <c r="F362" s="12">
        <f>+CUSTOS[[#This Row],[Custo Unitario]]*CUSTOS[[#This Row],[Qty]]</f>
        <v>14.097</v>
      </c>
    </row>
    <row r="363" spans="1:6" x14ac:dyDescent="0.2">
      <c r="A363" s="7">
        <v>44377</v>
      </c>
      <c r="B363" s="1" t="s">
        <v>474</v>
      </c>
      <c r="C363" s="1">
        <v>0.252</v>
      </c>
      <c r="D363" s="1" t="s">
        <v>465</v>
      </c>
      <c r="E363" s="1">
        <v>39.99</v>
      </c>
      <c r="F363" s="12">
        <f>+CUSTOS[[#This Row],[Custo Unitario]]*CUSTOS[[#This Row],[Qty]]</f>
        <v>10.077480000000001</v>
      </c>
    </row>
    <row r="364" spans="1:6" x14ac:dyDescent="0.2">
      <c r="A364" s="7">
        <v>44377</v>
      </c>
      <c r="B364" s="1" t="s">
        <v>467</v>
      </c>
      <c r="C364" s="1">
        <v>0.27400000000000002</v>
      </c>
      <c r="D364" s="1" t="s">
        <v>465</v>
      </c>
      <c r="E364" s="1">
        <v>28.98</v>
      </c>
      <c r="F364" s="12">
        <f>+CUSTOS[[#This Row],[Custo Unitario]]*CUSTOS[[#This Row],[Qty]]</f>
        <v>7.9405200000000011</v>
      </c>
    </row>
    <row r="365" spans="1:6" x14ac:dyDescent="0.2">
      <c r="A365" s="7">
        <v>44377</v>
      </c>
      <c r="B365" s="1" t="s">
        <v>467</v>
      </c>
      <c r="C365" s="1">
        <v>0.46800000000000003</v>
      </c>
      <c r="D365" s="1" t="s">
        <v>465</v>
      </c>
      <c r="E365" s="1">
        <v>28.98</v>
      </c>
      <c r="F365" s="12">
        <f>+CUSTOS[[#This Row],[Custo Unitario]]*CUSTOS[[#This Row],[Qty]]</f>
        <v>13.562640000000002</v>
      </c>
    </row>
    <row r="366" spans="1:6" x14ac:dyDescent="0.2">
      <c r="A366" s="7">
        <v>44377</v>
      </c>
      <c r="B366" s="1" t="s">
        <v>499</v>
      </c>
      <c r="C366" s="1">
        <v>2</v>
      </c>
      <c r="D366" s="1" t="s">
        <v>460</v>
      </c>
      <c r="E366" s="1">
        <v>1.69</v>
      </c>
      <c r="F366" s="12">
        <f>+CUSTOS[[#This Row],[Custo Unitario]]*CUSTOS[[#This Row],[Qty]]</f>
        <v>3.38</v>
      </c>
    </row>
    <row r="367" spans="1:6" x14ac:dyDescent="0.2">
      <c r="A367" s="7">
        <v>44378</v>
      </c>
      <c r="B367" s="1" t="s">
        <v>463</v>
      </c>
      <c r="C367" s="1">
        <v>3</v>
      </c>
      <c r="D367" s="1" t="s">
        <v>460</v>
      </c>
      <c r="E367" s="1">
        <v>3.79</v>
      </c>
      <c r="F367" s="12">
        <f>+CUSTOS[[#This Row],[Custo Unitario]]*CUSTOS[[#This Row],[Qty]]</f>
        <v>11.370000000000001</v>
      </c>
    </row>
    <row r="368" spans="1:6" x14ac:dyDescent="0.2">
      <c r="A368" s="7">
        <v>44378</v>
      </c>
      <c r="B368" s="1" t="s">
        <v>467</v>
      </c>
      <c r="C368" s="1">
        <v>1.552</v>
      </c>
      <c r="D368" s="1" t="s">
        <v>465</v>
      </c>
      <c r="E368" s="1">
        <v>19.989999999999998</v>
      </c>
      <c r="F368" s="12">
        <f>+CUSTOS[[#This Row],[Custo Unitario]]*CUSTOS[[#This Row],[Qty]]</f>
        <v>31.024479999999997</v>
      </c>
    </row>
    <row r="369" spans="1:6" x14ac:dyDescent="0.2">
      <c r="A369" s="7">
        <v>44378</v>
      </c>
      <c r="B369" s="1" t="s">
        <v>467</v>
      </c>
      <c r="C369" s="1">
        <v>2.512</v>
      </c>
      <c r="D369" s="1" t="s">
        <v>465</v>
      </c>
      <c r="E369" s="1">
        <v>19.989999999999998</v>
      </c>
      <c r="F369" s="12">
        <f>+CUSTOS[[#This Row],[Custo Unitario]]*CUSTOS[[#This Row],[Qty]]</f>
        <v>50.214879999999994</v>
      </c>
    </row>
    <row r="370" spans="1:6" x14ac:dyDescent="0.2">
      <c r="A370" s="7">
        <v>44378</v>
      </c>
      <c r="B370" s="1" t="s">
        <v>464</v>
      </c>
      <c r="C370" s="1">
        <v>2.2349999999999999</v>
      </c>
      <c r="D370" s="1" t="s">
        <v>465</v>
      </c>
      <c r="E370" s="1">
        <v>1.89</v>
      </c>
      <c r="F370" s="12">
        <f>+CUSTOS[[#This Row],[Custo Unitario]]*CUSTOS[[#This Row],[Qty]]</f>
        <v>4.2241499999999998</v>
      </c>
    </row>
    <row r="371" spans="1:6" x14ac:dyDescent="0.2">
      <c r="A371" s="7">
        <v>44378</v>
      </c>
      <c r="B371" s="1" t="s">
        <v>466</v>
      </c>
      <c r="C371" s="1">
        <v>4</v>
      </c>
      <c r="D371" s="1" t="s">
        <v>460</v>
      </c>
      <c r="E371" s="1">
        <v>1</v>
      </c>
      <c r="F371" s="12">
        <f>+CUSTOS[[#This Row],[Custo Unitario]]*CUSTOS[[#This Row],[Qty]]</f>
        <v>4</v>
      </c>
    </row>
    <row r="372" spans="1:6" x14ac:dyDescent="0.2">
      <c r="A372" s="7">
        <v>44426</v>
      </c>
      <c r="B372" s="1" t="s">
        <v>466</v>
      </c>
      <c r="C372" s="1">
        <v>3</v>
      </c>
      <c r="D372" s="1" t="s">
        <v>460</v>
      </c>
      <c r="E372" s="1">
        <v>1.99</v>
      </c>
      <c r="F372" s="12">
        <f>+CUSTOS[[#This Row],[Custo Unitario]]*CUSTOS[[#This Row],[Qty]]</f>
        <v>5.97</v>
      </c>
    </row>
    <row r="373" spans="1:6" x14ac:dyDescent="0.2">
      <c r="A373" s="7">
        <v>44426</v>
      </c>
      <c r="B373" s="1" t="s">
        <v>485</v>
      </c>
      <c r="C373" s="1">
        <v>0.72099999999999997</v>
      </c>
      <c r="D373" s="1" t="s">
        <v>465</v>
      </c>
      <c r="E373" s="1">
        <v>2.98</v>
      </c>
      <c r="F373" s="12">
        <f>+CUSTOS[[#This Row],[Custo Unitario]]*CUSTOS[[#This Row],[Qty]]</f>
        <v>2.1485799999999999</v>
      </c>
    </row>
    <row r="374" spans="1:6" x14ac:dyDescent="0.2">
      <c r="A374" s="7">
        <v>44426</v>
      </c>
      <c r="B374" s="1" t="s">
        <v>474</v>
      </c>
      <c r="C374" s="1">
        <v>0.372</v>
      </c>
      <c r="D374" s="1" t="s">
        <v>465</v>
      </c>
      <c r="E374" s="1">
        <v>35</v>
      </c>
      <c r="F374" s="12">
        <f>+CUSTOS[[#This Row],[Custo Unitario]]*CUSTOS[[#This Row],[Qty]]</f>
        <v>13.02</v>
      </c>
    </row>
    <row r="375" spans="1:6" x14ac:dyDescent="0.2">
      <c r="A375" s="7">
        <v>44426</v>
      </c>
      <c r="B375" s="1" t="s">
        <v>500</v>
      </c>
      <c r="C375" s="1">
        <v>0.14499999999999999</v>
      </c>
      <c r="D375" s="1" t="s">
        <v>465</v>
      </c>
      <c r="E375" s="1">
        <v>8.98</v>
      </c>
      <c r="F375" s="12">
        <f>+CUSTOS[[#This Row],[Custo Unitario]]*CUSTOS[[#This Row],[Qty]]</f>
        <v>1.3021</v>
      </c>
    </row>
    <row r="376" spans="1:6" x14ac:dyDescent="0.2">
      <c r="A376" s="7">
        <v>44426</v>
      </c>
      <c r="B376" s="1" t="s">
        <v>479</v>
      </c>
      <c r="C376" s="1">
        <v>0.09</v>
      </c>
      <c r="D376" s="1" t="s">
        <v>465</v>
      </c>
      <c r="E376" s="1">
        <v>1.79</v>
      </c>
      <c r="F376" s="12">
        <f>+CUSTOS[[#This Row],[Custo Unitario]]*CUSTOS[[#This Row],[Qty]]</f>
        <v>0.16109999999999999</v>
      </c>
    </row>
    <row r="377" spans="1:6" x14ac:dyDescent="0.2">
      <c r="A377" s="7">
        <v>44426</v>
      </c>
      <c r="B377" s="1" t="s">
        <v>467</v>
      </c>
      <c r="C377" s="1">
        <v>0.35</v>
      </c>
      <c r="D377" s="1" t="s">
        <v>465</v>
      </c>
      <c r="E377" s="1">
        <v>28.98</v>
      </c>
      <c r="F377" s="12">
        <f>+CUSTOS[[#This Row],[Custo Unitario]]*CUSTOS[[#This Row],[Qty]]</f>
        <v>10.142999999999999</v>
      </c>
    </row>
    <row r="378" spans="1:6" x14ac:dyDescent="0.2">
      <c r="A378" s="7">
        <v>44433</v>
      </c>
      <c r="B378" s="1" t="s">
        <v>505</v>
      </c>
      <c r="C378" s="1">
        <v>100</v>
      </c>
      <c r="D378" s="1" t="s">
        <v>460</v>
      </c>
      <c r="E378" s="1">
        <v>1.2589999999999999</v>
      </c>
      <c r="F378" s="12">
        <f>+CUSTOS[[#This Row],[Custo Unitario]]*CUSTOS[[#This Row],[Qty]]</f>
        <v>125.89999999999999</v>
      </c>
    </row>
    <row r="379" spans="1:6" x14ac:dyDescent="0.2">
      <c r="A379" s="7">
        <v>44445</v>
      </c>
      <c r="B379" s="1" t="s">
        <v>467</v>
      </c>
      <c r="C379" s="1">
        <v>3.1680000000000001</v>
      </c>
      <c r="D379" s="1" t="s">
        <v>465</v>
      </c>
      <c r="E379" s="1">
        <v>27.49</v>
      </c>
      <c r="F379" s="12">
        <f>+CUSTOS[[#This Row],[Custo Unitario]]*CUSTOS[[#This Row],[Qty]]</f>
        <v>87.088319999999996</v>
      </c>
    </row>
    <row r="380" spans="1:6" x14ac:dyDescent="0.2">
      <c r="A380" s="7">
        <v>44459</v>
      </c>
      <c r="B380" s="1" t="s">
        <v>506</v>
      </c>
      <c r="C380" s="1">
        <v>200</v>
      </c>
      <c r="D380" s="1" t="s">
        <v>460</v>
      </c>
      <c r="E380" s="1">
        <v>0.92</v>
      </c>
      <c r="F380" s="12">
        <f>+CUSTOS[[#This Row],[Custo Unitario]]*CUSTOS[[#This Row],[Qty]]</f>
        <v>184</v>
      </c>
    </row>
    <row r="381" spans="1:6" x14ac:dyDescent="0.2">
      <c r="A381" s="7">
        <v>44466</v>
      </c>
      <c r="B381" s="1" t="s">
        <v>466</v>
      </c>
      <c r="C381" s="1">
        <v>3</v>
      </c>
      <c r="D381" s="1" t="s">
        <v>460</v>
      </c>
      <c r="E381" s="1">
        <v>1</v>
      </c>
      <c r="F381" s="12">
        <f>+CUSTOS[[#This Row],[Custo Unitario]]*CUSTOS[[#This Row],[Qty]]</f>
        <v>3</v>
      </c>
    </row>
    <row r="382" spans="1:6" x14ac:dyDescent="0.2">
      <c r="A382" s="7">
        <v>44466</v>
      </c>
      <c r="B382" s="1" t="s">
        <v>485</v>
      </c>
      <c r="C382" s="1">
        <v>0.81499999999999995</v>
      </c>
      <c r="D382" s="1" t="s">
        <v>465</v>
      </c>
      <c r="E382" s="1">
        <v>2.59</v>
      </c>
      <c r="F382" s="12">
        <f>+CUSTOS[[#This Row],[Custo Unitario]]*CUSTOS[[#This Row],[Qty]]</f>
        <v>2.1108499999999997</v>
      </c>
    </row>
    <row r="383" spans="1:6" x14ac:dyDescent="0.2">
      <c r="A383" s="7">
        <v>44466</v>
      </c>
      <c r="B383" s="1" t="s">
        <v>463</v>
      </c>
      <c r="C383" s="1">
        <v>4</v>
      </c>
      <c r="D383" s="1" t="s">
        <v>460</v>
      </c>
      <c r="E383" s="1">
        <v>4.6900000000000004</v>
      </c>
      <c r="F383" s="12">
        <f>+CUSTOS[[#This Row],[Custo Unitario]]*CUSTOS[[#This Row],[Qty]]</f>
        <v>18.760000000000002</v>
      </c>
    </row>
    <row r="384" spans="1:6" x14ac:dyDescent="0.2">
      <c r="A384" s="7">
        <v>44466</v>
      </c>
      <c r="B384" s="1" t="s">
        <v>480</v>
      </c>
      <c r="C384" s="1">
        <v>0.98499999999999999</v>
      </c>
      <c r="D384" s="1" t="s">
        <v>465</v>
      </c>
      <c r="E384" s="1">
        <v>3.79</v>
      </c>
      <c r="F384" s="12">
        <f>+CUSTOS[[#This Row],[Custo Unitario]]*CUSTOS[[#This Row],[Qty]]</f>
        <v>3.7331500000000002</v>
      </c>
    </row>
    <row r="385" spans="1:6" x14ac:dyDescent="0.2">
      <c r="A385" s="7">
        <v>44466</v>
      </c>
      <c r="B385" s="1" t="s">
        <v>464</v>
      </c>
      <c r="C385" s="1">
        <v>1.6850000000000001</v>
      </c>
      <c r="D385" s="1" t="s">
        <v>465</v>
      </c>
      <c r="E385" s="1">
        <v>1.79</v>
      </c>
      <c r="F385" s="12">
        <f>+CUSTOS[[#This Row],[Custo Unitario]]*CUSTOS[[#This Row],[Qty]]</f>
        <v>3.0161500000000001</v>
      </c>
    </row>
    <row r="386" spans="1:6" x14ac:dyDescent="0.2">
      <c r="A386" s="7">
        <v>44466</v>
      </c>
      <c r="B386" s="1" t="s">
        <v>467</v>
      </c>
      <c r="C386" s="1">
        <v>1.8180000000000001</v>
      </c>
      <c r="D386" s="1" t="s">
        <v>465</v>
      </c>
      <c r="E386" s="1">
        <v>26.49</v>
      </c>
      <c r="F386" s="12">
        <f>+CUSTOS[[#This Row],[Custo Unitario]]*CUSTOS[[#This Row],[Qty]]</f>
        <v>48.158819999999999</v>
      </c>
    </row>
    <row r="387" spans="1:6" x14ac:dyDescent="0.2">
      <c r="A387" s="7">
        <v>44466</v>
      </c>
      <c r="B387" s="1" t="s">
        <v>467</v>
      </c>
      <c r="C387" s="1">
        <v>2.516</v>
      </c>
      <c r="D387" s="1" t="s">
        <v>465</v>
      </c>
      <c r="E387" s="1">
        <v>19.989999999999998</v>
      </c>
      <c r="F387" s="12">
        <f>+CUSTOS[[#This Row],[Custo Unitario]]*CUSTOS[[#This Row],[Qty]]</f>
        <v>50.294839999999994</v>
      </c>
    </row>
    <row r="388" spans="1:6" x14ac:dyDescent="0.2">
      <c r="A388" s="7">
        <v>44468</v>
      </c>
      <c r="B388" s="1" t="s">
        <v>467</v>
      </c>
      <c r="C388" s="1">
        <v>0.50800000000000001</v>
      </c>
      <c r="D388" s="1" t="s">
        <v>465</v>
      </c>
      <c r="E388" s="1">
        <v>19.989999999999998</v>
      </c>
      <c r="F388" s="12">
        <f>+CUSTOS[[#This Row],[Custo Unitario]]*CUSTOS[[#This Row],[Qty]]</f>
        <v>10.154919999999999</v>
      </c>
    </row>
    <row r="389" spans="1:6" x14ac:dyDescent="0.2">
      <c r="A389" s="7">
        <v>44468</v>
      </c>
      <c r="B389" s="1" t="s">
        <v>467</v>
      </c>
      <c r="C389" s="1">
        <v>1.1339999999999999</v>
      </c>
      <c r="D389" s="1" t="s">
        <v>465</v>
      </c>
      <c r="E389" s="1">
        <v>19.989999999999998</v>
      </c>
      <c r="F389" s="12">
        <f>+CUSTOS[[#This Row],[Custo Unitario]]*CUSTOS[[#This Row],[Qty]]</f>
        <v>22.668659999999996</v>
      </c>
    </row>
    <row r="390" spans="1:6" x14ac:dyDescent="0.2">
      <c r="A390" s="7">
        <v>44468</v>
      </c>
      <c r="B390" s="1" t="s">
        <v>466</v>
      </c>
      <c r="C390" s="1">
        <v>3</v>
      </c>
      <c r="D390" s="1" t="s">
        <v>460</v>
      </c>
      <c r="E390" s="1">
        <v>1</v>
      </c>
      <c r="F390" s="12">
        <f>+CUSTOS[[#This Row],[Custo Unitario]]*CUSTOS[[#This Row],[Qty]]</f>
        <v>3</v>
      </c>
    </row>
    <row r="391" spans="1:6" x14ac:dyDescent="0.2">
      <c r="A391" s="7">
        <v>44468</v>
      </c>
      <c r="B391" s="1" t="s">
        <v>464</v>
      </c>
      <c r="C391" s="1">
        <v>0.6</v>
      </c>
      <c r="D391" s="1" t="s">
        <v>465</v>
      </c>
      <c r="E391" s="1">
        <v>1.79</v>
      </c>
      <c r="F391" s="12">
        <f>+CUSTOS[[#This Row],[Custo Unitario]]*CUSTOS[[#This Row],[Qty]]</f>
        <v>1.0740000000000001</v>
      </c>
    </row>
    <row r="392" spans="1:6" x14ac:dyDescent="0.2">
      <c r="A392" s="7">
        <v>44468</v>
      </c>
      <c r="B392" s="1" t="s">
        <v>463</v>
      </c>
      <c r="C392" s="1">
        <v>2</v>
      </c>
      <c r="D392" s="1" t="s">
        <v>460</v>
      </c>
      <c r="E392" s="1">
        <v>4.6900000000000004</v>
      </c>
      <c r="F392" s="12">
        <f>+CUSTOS[[#This Row],[Custo Unitario]]*CUSTOS[[#This Row],[Qty]]</f>
        <v>9.3800000000000008</v>
      </c>
    </row>
    <row r="393" spans="1:6" x14ac:dyDescent="0.2">
      <c r="A393" s="7">
        <v>44469</v>
      </c>
      <c r="B393" s="1" t="s">
        <v>467</v>
      </c>
      <c r="C393" s="1">
        <v>1.9359999999999999</v>
      </c>
      <c r="D393" s="1" t="s">
        <v>465</v>
      </c>
      <c r="E393" s="1">
        <v>28.98</v>
      </c>
      <c r="F393" s="12">
        <f>+CUSTOS[[#This Row],[Custo Unitario]]*CUSTOS[[#This Row],[Qty]]</f>
        <v>56.10528</v>
      </c>
    </row>
    <row r="394" spans="1:6" x14ac:dyDescent="0.2">
      <c r="A394" s="7">
        <v>44469</v>
      </c>
      <c r="B394" s="1" t="s">
        <v>467</v>
      </c>
      <c r="C394" s="1">
        <v>1.512</v>
      </c>
      <c r="D394" s="1" t="s">
        <v>465</v>
      </c>
      <c r="E394" s="1">
        <v>28.98</v>
      </c>
      <c r="F394" s="12">
        <f>+CUSTOS[[#This Row],[Custo Unitario]]*CUSTOS[[#This Row],[Qty]]</f>
        <v>43.81776</v>
      </c>
    </row>
    <row r="395" spans="1:6" x14ac:dyDescent="0.2">
      <c r="A395" s="7">
        <v>44469</v>
      </c>
      <c r="B395" s="1" t="s">
        <v>463</v>
      </c>
      <c r="C395" s="1">
        <v>1</v>
      </c>
      <c r="D395" s="1" t="s">
        <v>460</v>
      </c>
      <c r="E395" s="1">
        <v>4.8899999999999997</v>
      </c>
      <c r="F395" s="12">
        <f>+CUSTOS[[#This Row],[Custo Unitario]]*CUSTOS[[#This Row],[Qty]]</f>
        <v>4.8899999999999997</v>
      </c>
    </row>
    <row r="396" spans="1:6" x14ac:dyDescent="0.2">
      <c r="A396" s="7">
        <v>44469</v>
      </c>
      <c r="B396" s="1" t="s">
        <v>502</v>
      </c>
      <c r="C396" s="1">
        <v>1</v>
      </c>
      <c r="D396" s="1" t="s">
        <v>460</v>
      </c>
      <c r="E396" s="1">
        <v>4.49</v>
      </c>
      <c r="F396" s="12">
        <f>+CUSTOS[[#This Row],[Custo Unitario]]*CUSTOS[[#This Row],[Qty]]</f>
        <v>4.49</v>
      </c>
    </row>
    <row r="397" spans="1:6" x14ac:dyDescent="0.2">
      <c r="A397" s="7">
        <v>44469</v>
      </c>
      <c r="B397" s="1" t="s">
        <v>466</v>
      </c>
      <c r="C397" s="1">
        <v>2</v>
      </c>
      <c r="D397" s="1" t="s">
        <v>460</v>
      </c>
      <c r="E397" s="1">
        <v>1.99</v>
      </c>
      <c r="F397" s="12">
        <f>+CUSTOS[[#This Row],[Custo Unitario]]*CUSTOS[[#This Row],[Qty]]</f>
        <v>3.98</v>
      </c>
    </row>
    <row r="398" spans="1:6" x14ac:dyDescent="0.2">
      <c r="A398" s="7">
        <v>44469</v>
      </c>
      <c r="B398" s="1" t="s">
        <v>464</v>
      </c>
      <c r="C398" s="1">
        <v>1.35</v>
      </c>
      <c r="D398" s="1" t="s">
        <v>465</v>
      </c>
      <c r="E398" s="1">
        <v>1.99</v>
      </c>
      <c r="F398" s="12">
        <f>+CUSTOS[[#This Row],[Custo Unitario]]*CUSTOS[[#This Row],[Qty]]</f>
        <v>2.6865000000000001</v>
      </c>
    </row>
    <row r="399" spans="1:6" x14ac:dyDescent="0.2">
      <c r="A399" s="7">
        <v>44472</v>
      </c>
      <c r="B399" s="1" t="s">
        <v>505</v>
      </c>
      <c r="C399" s="1">
        <v>100</v>
      </c>
      <c r="D399" s="1" t="s">
        <v>460</v>
      </c>
      <c r="E399" s="1">
        <v>1.2589999999999999</v>
      </c>
      <c r="F399" s="12">
        <f>+CUSTOS[[#This Row],[Custo Unitario]]*CUSTOS[[#This Row],[Qty]]</f>
        <v>125.89999999999999</v>
      </c>
    </row>
    <row r="400" spans="1:6" x14ac:dyDescent="0.2">
      <c r="A400" s="7">
        <v>44475</v>
      </c>
      <c r="B400" s="1" t="s">
        <v>467</v>
      </c>
      <c r="C400" s="1">
        <v>1.54</v>
      </c>
      <c r="D400" s="1" t="s">
        <v>465</v>
      </c>
      <c r="E400" s="1">
        <v>27.49</v>
      </c>
      <c r="F400" s="12">
        <f>+CUSTOS[[#This Row],[Custo Unitario]]*CUSTOS[[#This Row],[Qty]]</f>
        <v>42.334600000000002</v>
      </c>
    </row>
    <row r="401" spans="1:6" x14ac:dyDescent="0.2">
      <c r="A401" s="7">
        <v>44475</v>
      </c>
      <c r="B401" s="1" t="s">
        <v>467</v>
      </c>
      <c r="C401" s="1">
        <v>2.3559999999999999</v>
      </c>
      <c r="D401" s="1" t="s">
        <v>465</v>
      </c>
      <c r="E401" s="1">
        <v>19.989999999999998</v>
      </c>
      <c r="F401" s="12">
        <f>+CUSTOS[[#This Row],[Custo Unitario]]*CUSTOS[[#This Row],[Qty]]</f>
        <v>47.096439999999994</v>
      </c>
    </row>
    <row r="402" spans="1:6" x14ac:dyDescent="0.2">
      <c r="A402" s="7">
        <v>44475</v>
      </c>
      <c r="B402" s="1" t="s">
        <v>463</v>
      </c>
      <c r="C402" s="1">
        <v>5</v>
      </c>
      <c r="D402" s="1" t="s">
        <v>460</v>
      </c>
      <c r="E402" s="1">
        <v>4.49</v>
      </c>
      <c r="F402" s="12">
        <f>+CUSTOS[[#This Row],[Custo Unitario]]*CUSTOS[[#This Row],[Qty]]</f>
        <v>22.450000000000003</v>
      </c>
    </row>
    <row r="403" spans="1:6" x14ac:dyDescent="0.2">
      <c r="A403" s="7">
        <v>44475</v>
      </c>
      <c r="B403" s="1" t="s">
        <v>463</v>
      </c>
      <c r="C403" s="1">
        <v>1</v>
      </c>
      <c r="D403" s="1" t="s">
        <v>460</v>
      </c>
      <c r="E403" s="1">
        <v>4.6900000000000004</v>
      </c>
      <c r="F403" s="12">
        <f>+CUSTOS[[#This Row],[Custo Unitario]]*CUSTOS[[#This Row],[Qty]]</f>
        <v>4.6900000000000004</v>
      </c>
    </row>
    <row r="404" spans="1:6" x14ac:dyDescent="0.2">
      <c r="A404" s="7">
        <v>44475</v>
      </c>
      <c r="B404" s="1" t="s">
        <v>464</v>
      </c>
      <c r="C404" s="1">
        <v>1.2949999999999999</v>
      </c>
      <c r="D404" s="1" t="s">
        <v>465</v>
      </c>
      <c r="E404" s="1">
        <v>1.59</v>
      </c>
      <c r="F404" s="12">
        <f>+CUSTOS[[#This Row],[Custo Unitario]]*CUSTOS[[#This Row],[Qty]]</f>
        <v>2.05905</v>
      </c>
    </row>
    <row r="405" spans="1:6" x14ac:dyDescent="0.2">
      <c r="A405" s="7">
        <v>44475</v>
      </c>
      <c r="B405" s="1" t="s">
        <v>466</v>
      </c>
      <c r="C405" s="1">
        <v>5</v>
      </c>
      <c r="D405" s="1" t="s">
        <v>460</v>
      </c>
      <c r="E405" s="1">
        <v>1</v>
      </c>
      <c r="F405" s="12">
        <f>+CUSTOS[[#This Row],[Custo Unitario]]*CUSTOS[[#This Row],[Qty]]</f>
        <v>5</v>
      </c>
    </row>
    <row r="406" spans="1:6" x14ac:dyDescent="0.2">
      <c r="A406" s="7">
        <v>44476</v>
      </c>
      <c r="B406" s="1" t="s">
        <v>484</v>
      </c>
      <c r="C406" s="1">
        <v>6.5000000000000002E-2</v>
      </c>
      <c r="D406" s="1" t="s">
        <v>465</v>
      </c>
      <c r="E406" s="1">
        <v>21.98</v>
      </c>
      <c r="F406" s="12">
        <f>+CUSTOS[[#This Row],[Custo Unitario]]*CUSTOS[[#This Row],[Qty]]</f>
        <v>1.4287000000000001</v>
      </c>
    </row>
    <row r="407" spans="1:6" x14ac:dyDescent="0.2">
      <c r="A407" s="7">
        <v>44476</v>
      </c>
      <c r="B407" s="1" t="s">
        <v>474</v>
      </c>
      <c r="C407" s="1">
        <v>0.35199999999999998</v>
      </c>
      <c r="D407" s="1" t="s">
        <v>465</v>
      </c>
      <c r="E407" s="1">
        <v>41.99</v>
      </c>
      <c r="F407" s="12">
        <f>+CUSTOS[[#This Row],[Custo Unitario]]*CUSTOS[[#This Row],[Qty]]</f>
        <v>14.780480000000001</v>
      </c>
    </row>
    <row r="408" spans="1:6" x14ac:dyDescent="0.2">
      <c r="A408" s="7">
        <v>44476</v>
      </c>
      <c r="B408" s="1" t="s">
        <v>474</v>
      </c>
      <c r="C408" s="1">
        <v>0.40200000000000002</v>
      </c>
      <c r="D408" s="1" t="s">
        <v>465</v>
      </c>
      <c r="E408" s="1">
        <v>41.99</v>
      </c>
      <c r="F408" s="12">
        <f>+CUSTOS[[#This Row],[Custo Unitario]]*CUSTOS[[#This Row],[Qty]]</f>
        <v>16.879980000000003</v>
      </c>
    </row>
    <row r="409" spans="1:6" x14ac:dyDescent="0.2">
      <c r="A409" s="7">
        <v>44476</v>
      </c>
      <c r="B409" s="1" t="s">
        <v>501</v>
      </c>
      <c r="C409" s="1">
        <v>0.4</v>
      </c>
      <c r="D409" s="1" t="s">
        <v>465</v>
      </c>
      <c r="E409" s="1">
        <v>77.989999999999995</v>
      </c>
      <c r="F409" s="12">
        <f>+CUSTOS[[#This Row],[Custo Unitario]]*CUSTOS[[#This Row],[Qty]]</f>
        <v>31.195999999999998</v>
      </c>
    </row>
    <row r="410" spans="1:6" x14ac:dyDescent="0.2">
      <c r="A410" s="7">
        <v>44476</v>
      </c>
      <c r="B410" s="1" t="s">
        <v>464</v>
      </c>
      <c r="C410" s="1">
        <v>1.7050000000000001</v>
      </c>
      <c r="D410" s="1" t="s">
        <v>465</v>
      </c>
      <c r="E410" s="1">
        <v>2.4900000000000002</v>
      </c>
      <c r="F410" s="12">
        <f>+CUSTOS[[#This Row],[Custo Unitario]]*CUSTOS[[#This Row],[Qty]]</f>
        <v>4.2454500000000008</v>
      </c>
    </row>
    <row r="411" spans="1:6" x14ac:dyDescent="0.2">
      <c r="A411" s="7">
        <v>44476</v>
      </c>
      <c r="B411" s="1" t="s">
        <v>467</v>
      </c>
      <c r="C411" s="1">
        <v>0.64400000000000002</v>
      </c>
      <c r="D411" s="1" t="s">
        <v>465</v>
      </c>
      <c r="E411" s="1">
        <v>27.98</v>
      </c>
      <c r="F411" s="12">
        <f>+CUSTOS[[#This Row],[Custo Unitario]]*CUSTOS[[#This Row],[Qty]]</f>
        <v>18.019120000000001</v>
      </c>
    </row>
    <row r="412" spans="1:6" x14ac:dyDescent="0.2">
      <c r="A412" s="7">
        <v>44476</v>
      </c>
      <c r="B412" s="1" t="s">
        <v>490</v>
      </c>
      <c r="C412" s="1">
        <v>0.23799999999999999</v>
      </c>
      <c r="D412" s="1" t="s">
        <v>465</v>
      </c>
      <c r="E412" s="1">
        <v>14.9</v>
      </c>
      <c r="F412" s="12">
        <f>+CUSTOS[[#This Row],[Custo Unitario]]*CUSTOS[[#This Row],[Qty]]</f>
        <v>3.5461999999999998</v>
      </c>
    </row>
    <row r="413" spans="1:6" x14ac:dyDescent="0.2">
      <c r="A413" s="7">
        <v>44476</v>
      </c>
      <c r="B413" s="1" t="s">
        <v>478</v>
      </c>
      <c r="C413" s="1">
        <v>1</v>
      </c>
      <c r="D413" s="1" t="s">
        <v>460</v>
      </c>
      <c r="E413" s="1">
        <v>14.9</v>
      </c>
      <c r="F413" s="12">
        <f>+CUSTOS[[#This Row],[Custo Unitario]]*CUSTOS[[#This Row],[Qty]]</f>
        <v>14.9</v>
      </c>
    </row>
    <row r="414" spans="1:6" x14ac:dyDescent="0.2">
      <c r="A414" s="7">
        <v>44476</v>
      </c>
      <c r="B414" s="1" t="s">
        <v>499</v>
      </c>
      <c r="C414" s="1">
        <v>1</v>
      </c>
      <c r="D414" s="1" t="s">
        <v>460</v>
      </c>
      <c r="E414" s="1">
        <v>1.69</v>
      </c>
      <c r="F414" s="12">
        <f>+CUSTOS[[#This Row],[Custo Unitario]]*CUSTOS[[#This Row],[Qty]]</f>
        <v>1.69</v>
      </c>
    </row>
    <row r="415" spans="1:6" x14ac:dyDescent="0.2">
      <c r="A415" s="7">
        <v>44476</v>
      </c>
      <c r="B415" s="1" t="s">
        <v>483</v>
      </c>
      <c r="C415" s="1">
        <v>1</v>
      </c>
      <c r="D415" s="1" t="s">
        <v>460</v>
      </c>
      <c r="E415" s="1">
        <v>2.39</v>
      </c>
      <c r="F415" s="12">
        <f>+CUSTOS[[#This Row],[Custo Unitario]]*CUSTOS[[#This Row],[Qty]]</f>
        <v>2.39</v>
      </c>
    </row>
    <row r="416" spans="1:6" x14ac:dyDescent="0.2">
      <c r="A416" s="7">
        <v>44476</v>
      </c>
      <c r="B416" s="1" t="s">
        <v>466</v>
      </c>
      <c r="C416" s="1">
        <v>1</v>
      </c>
      <c r="D416" s="1" t="s">
        <v>460</v>
      </c>
      <c r="E416" s="1">
        <v>1.99</v>
      </c>
      <c r="F416" s="12">
        <f>+CUSTOS[[#This Row],[Custo Unitario]]*CUSTOS[[#This Row],[Qty]]</f>
        <v>1.99</v>
      </c>
    </row>
    <row r="417" spans="1:6" x14ac:dyDescent="0.2">
      <c r="A417" s="7">
        <v>44476</v>
      </c>
      <c r="B417" s="1" t="s">
        <v>491</v>
      </c>
      <c r="C417" s="1">
        <v>1</v>
      </c>
      <c r="D417" s="1" t="s">
        <v>460</v>
      </c>
      <c r="E417" s="1">
        <v>1.89</v>
      </c>
      <c r="F417" s="12">
        <f>+CUSTOS[[#This Row],[Custo Unitario]]*CUSTOS[[#This Row],[Qty]]</f>
        <v>1.89</v>
      </c>
    </row>
    <row r="418" spans="1:6" x14ac:dyDescent="0.2">
      <c r="A418" s="7">
        <v>44476</v>
      </c>
      <c r="B418" s="1" t="s">
        <v>500</v>
      </c>
      <c r="C418" s="1">
        <v>0.32500000000000001</v>
      </c>
      <c r="D418" s="1" t="s">
        <v>465</v>
      </c>
      <c r="E418" s="1">
        <v>9.98</v>
      </c>
      <c r="F418" s="12">
        <f>+CUSTOS[[#This Row],[Custo Unitario]]*CUSTOS[[#This Row],[Qty]]</f>
        <v>3.2435</v>
      </c>
    </row>
    <row r="419" spans="1:6" x14ac:dyDescent="0.2">
      <c r="A419" s="7">
        <v>44476</v>
      </c>
      <c r="B419" s="1" t="s">
        <v>466</v>
      </c>
      <c r="C419" s="1">
        <v>3</v>
      </c>
      <c r="D419" s="1" t="s">
        <v>460</v>
      </c>
      <c r="E419" s="1">
        <v>1.99</v>
      </c>
      <c r="F419" s="12">
        <f>+CUSTOS[[#This Row],[Custo Unitario]]*CUSTOS[[#This Row],[Qty]]</f>
        <v>5.97</v>
      </c>
    </row>
    <row r="420" spans="1:6" x14ac:dyDescent="0.2">
      <c r="A420" s="7">
        <v>44476</v>
      </c>
      <c r="B420" s="1" t="s">
        <v>503</v>
      </c>
      <c r="C420" s="1">
        <v>1</v>
      </c>
      <c r="D420" s="1" t="s">
        <v>460</v>
      </c>
      <c r="E420" s="1">
        <v>4.8899999999999997</v>
      </c>
      <c r="F420" s="12">
        <f>+CUSTOS[[#This Row],[Custo Unitario]]*CUSTOS[[#This Row],[Qty]]</f>
        <v>4.8899999999999997</v>
      </c>
    </row>
    <row r="421" spans="1:6" x14ac:dyDescent="0.2">
      <c r="A421" s="7">
        <v>44476</v>
      </c>
      <c r="B421" s="1" t="s">
        <v>485</v>
      </c>
      <c r="C421" s="1">
        <v>0.433</v>
      </c>
      <c r="D421" s="1" t="s">
        <v>465</v>
      </c>
      <c r="E421" s="1">
        <v>2.98</v>
      </c>
      <c r="F421" s="12">
        <f>+CUSTOS[[#This Row],[Custo Unitario]]*CUSTOS[[#This Row],[Qty]]</f>
        <v>1.29034</v>
      </c>
    </row>
    <row r="422" spans="1:6" x14ac:dyDescent="0.2">
      <c r="A422" s="7">
        <v>44476</v>
      </c>
      <c r="B422" s="1" t="s">
        <v>496</v>
      </c>
      <c r="C422" s="1">
        <v>1</v>
      </c>
      <c r="D422" s="1" t="s">
        <v>460</v>
      </c>
      <c r="E422" s="1">
        <v>3.99</v>
      </c>
      <c r="F422" s="12">
        <f>+CUSTOS[[#This Row],[Custo Unitario]]*CUSTOS[[#This Row],[Qty]]</f>
        <v>3.99</v>
      </c>
    </row>
    <row r="423" spans="1:6" x14ac:dyDescent="0.2">
      <c r="A423" s="7">
        <v>44476</v>
      </c>
      <c r="B423" s="1" t="s">
        <v>480</v>
      </c>
      <c r="C423" s="1">
        <v>1.0900000000000001</v>
      </c>
      <c r="D423" s="1" t="s">
        <v>465</v>
      </c>
      <c r="E423" s="1">
        <v>5.49</v>
      </c>
      <c r="F423" s="12">
        <f>+CUSTOS[[#This Row],[Custo Unitario]]*CUSTOS[[#This Row],[Qty]]</f>
        <v>5.9841000000000006</v>
      </c>
    </row>
    <row r="424" spans="1:6" x14ac:dyDescent="0.2">
      <c r="A424" s="7">
        <v>44476</v>
      </c>
      <c r="B424" s="1" t="s">
        <v>504</v>
      </c>
      <c r="C424" s="1">
        <v>1</v>
      </c>
      <c r="D424" s="1" t="s">
        <v>460</v>
      </c>
      <c r="E424" s="1">
        <v>3.99</v>
      </c>
      <c r="F424" s="12">
        <f>+CUSTOS[[#This Row],[Custo Unitario]]*CUSTOS[[#This Row],[Qty]]</f>
        <v>3.99</v>
      </c>
    </row>
    <row r="425" spans="1:6" x14ac:dyDescent="0.2">
      <c r="A425" s="7">
        <v>44476</v>
      </c>
      <c r="B425" s="1" t="s">
        <v>464</v>
      </c>
      <c r="C425" s="1">
        <v>1.7450000000000001</v>
      </c>
      <c r="D425" s="1" t="s">
        <v>465</v>
      </c>
      <c r="E425" s="1">
        <v>1.39</v>
      </c>
      <c r="F425" s="12">
        <f>+CUSTOS[[#This Row],[Custo Unitario]]*CUSTOS[[#This Row],[Qty]]</f>
        <v>2.4255499999999999</v>
      </c>
    </row>
    <row r="426" spans="1:6" x14ac:dyDescent="0.2">
      <c r="A426" s="7">
        <v>44476</v>
      </c>
      <c r="B426" s="1" t="s">
        <v>502</v>
      </c>
      <c r="C426" s="1">
        <v>3</v>
      </c>
      <c r="D426" s="1" t="s">
        <v>460</v>
      </c>
      <c r="E426" s="1">
        <v>1.69</v>
      </c>
      <c r="F426" s="12">
        <f>+CUSTOS[[#This Row],[Custo Unitario]]*CUSTOS[[#This Row],[Qty]]</f>
        <v>5.07</v>
      </c>
    </row>
    <row r="427" spans="1:6" x14ac:dyDescent="0.2">
      <c r="A427" s="7">
        <v>44476</v>
      </c>
      <c r="B427" s="1" t="s">
        <v>485</v>
      </c>
      <c r="C427" s="1">
        <v>0.69</v>
      </c>
      <c r="D427" s="1" t="s">
        <v>465</v>
      </c>
      <c r="E427" s="1">
        <v>1.79</v>
      </c>
      <c r="F427" s="12">
        <f>+CUSTOS[[#This Row],[Custo Unitario]]*CUSTOS[[#This Row],[Qty]]</f>
        <v>1.2350999999999999</v>
      </c>
    </row>
    <row r="428" spans="1:6" x14ac:dyDescent="0.2">
      <c r="A428" s="7">
        <v>44476</v>
      </c>
      <c r="B428" s="1" t="s">
        <v>467</v>
      </c>
      <c r="C428" s="1">
        <v>2.09</v>
      </c>
      <c r="D428" s="1" t="s">
        <v>465</v>
      </c>
      <c r="E428" s="1">
        <v>19.989999999999998</v>
      </c>
      <c r="F428" s="12">
        <f>+CUSTOS[[#This Row],[Custo Unitario]]*CUSTOS[[#This Row],[Qty]]</f>
        <v>41.779099999999993</v>
      </c>
    </row>
    <row r="429" spans="1:6" x14ac:dyDescent="0.2">
      <c r="A429" s="7">
        <v>44476</v>
      </c>
      <c r="B429" s="1" t="s">
        <v>481</v>
      </c>
      <c r="C429" s="1">
        <v>0.09</v>
      </c>
      <c r="D429" s="1" t="s">
        <v>465</v>
      </c>
      <c r="E429" s="1">
        <v>11.99</v>
      </c>
      <c r="F429" s="12">
        <f>+CUSTOS[[#This Row],[Custo Unitario]]*CUSTOS[[#This Row],[Qty]]</f>
        <v>1.0790999999999999</v>
      </c>
    </row>
    <row r="430" spans="1:6" x14ac:dyDescent="0.2">
      <c r="A430" s="7">
        <v>44476</v>
      </c>
      <c r="B430" s="1" t="s">
        <v>467</v>
      </c>
      <c r="C430" s="1">
        <v>1.966</v>
      </c>
      <c r="D430" s="1" t="s">
        <v>465</v>
      </c>
      <c r="E430" s="1">
        <v>26.49</v>
      </c>
      <c r="F430" s="12">
        <f>+CUSTOS[[#This Row],[Custo Unitario]]*CUSTOS[[#This Row],[Qty]]</f>
        <v>52.079339999999995</v>
      </c>
    </row>
    <row r="431" spans="1:6" x14ac:dyDescent="0.2">
      <c r="A431" s="7">
        <v>44476</v>
      </c>
      <c r="B431" s="1" t="s">
        <v>463</v>
      </c>
      <c r="C431" s="1">
        <v>3</v>
      </c>
      <c r="D431" s="1" t="s">
        <v>460</v>
      </c>
      <c r="E431" s="1">
        <v>4.29</v>
      </c>
      <c r="F431" s="12">
        <f>+CUSTOS[[#This Row],[Custo Unitario]]*CUSTOS[[#This Row],[Qty]]</f>
        <v>12.870000000000001</v>
      </c>
    </row>
    <row r="432" spans="1:6" x14ac:dyDescent="0.2">
      <c r="A432" s="7">
        <v>44476</v>
      </c>
      <c r="B432" s="1" t="s">
        <v>477</v>
      </c>
      <c r="C432" s="1">
        <v>1</v>
      </c>
      <c r="D432" s="1" t="s">
        <v>460</v>
      </c>
      <c r="E432" s="1">
        <v>2.09</v>
      </c>
      <c r="F432" s="12">
        <f>+CUSTOS[[#This Row],[Custo Unitario]]*CUSTOS[[#This Row],[Qty]]</f>
        <v>2.09</v>
      </c>
    </row>
    <row r="433" spans="1:6" x14ac:dyDescent="0.2">
      <c r="A433" s="7">
        <v>44476</v>
      </c>
      <c r="B433" s="1" t="s">
        <v>479</v>
      </c>
      <c r="C433" s="1">
        <v>0.42499999999999999</v>
      </c>
      <c r="D433" s="1" t="s">
        <v>465</v>
      </c>
      <c r="E433" s="1">
        <v>2.65</v>
      </c>
      <c r="F433" s="12">
        <f>+CUSTOS[[#This Row],[Custo Unitario]]*CUSTOS[[#This Row],[Qty]]</f>
        <v>1.12625</v>
      </c>
    </row>
    <row r="434" spans="1:6" x14ac:dyDescent="0.2">
      <c r="A434" s="7">
        <v>44476</v>
      </c>
      <c r="B434" s="1" t="s">
        <v>475</v>
      </c>
      <c r="C434" s="1">
        <v>1</v>
      </c>
      <c r="D434" s="1" t="s">
        <v>460</v>
      </c>
      <c r="E434" s="1">
        <v>9.19</v>
      </c>
      <c r="F434" s="12">
        <f>+CUSTOS[[#This Row],[Custo Unitario]]*CUSTOS[[#This Row],[Qty]]</f>
        <v>9.19</v>
      </c>
    </row>
    <row r="435" spans="1:6" x14ac:dyDescent="0.2">
      <c r="A435" s="7">
        <v>44478</v>
      </c>
      <c r="B435" s="1" t="s">
        <v>467</v>
      </c>
      <c r="C435" s="1">
        <v>0.53400000000000003</v>
      </c>
      <c r="D435" s="1" t="s">
        <v>465</v>
      </c>
      <c r="E435" s="1">
        <v>19.989999999999998</v>
      </c>
      <c r="F435" s="12">
        <f>+CUSTOS[[#This Row],[Custo Unitario]]*CUSTOS[[#This Row],[Qty]]</f>
        <v>10.674659999999999</v>
      </c>
    </row>
    <row r="436" spans="1:6" x14ac:dyDescent="0.2">
      <c r="A436" s="7">
        <v>44478</v>
      </c>
      <c r="B436" s="1" t="s">
        <v>467</v>
      </c>
      <c r="C436" s="1">
        <v>2.7839999999999998</v>
      </c>
      <c r="D436" s="1" t="s">
        <v>465</v>
      </c>
      <c r="E436" s="1">
        <v>19.989999999999998</v>
      </c>
      <c r="F436" s="12">
        <f>+CUSTOS[[#This Row],[Custo Unitario]]*CUSTOS[[#This Row],[Qty]]</f>
        <v>55.652159999999995</v>
      </c>
    </row>
    <row r="437" spans="1:6" x14ac:dyDescent="0.2">
      <c r="A437" s="7">
        <v>44478</v>
      </c>
      <c r="B437" s="1" t="s">
        <v>467</v>
      </c>
      <c r="C437" s="1">
        <v>1.5820000000000001</v>
      </c>
      <c r="D437" s="1" t="s">
        <v>465</v>
      </c>
      <c r="E437" s="1">
        <v>19.989999999999998</v>
      </c>
      <c r="F437" s="12">
        <f>+CUSTOS[[#This Row],[Custo Unitario]]*CUSTOS[[#This Row],[Qty]]</f>
        <v>31.624179999999999</v>
      </c>
    </row>
    <row r="438" spans="1:6" x14ac:dyDescent="0.2">
      <c r="A438" s="7">
        <v>44478</v>
      </c>
      <c r="B438" s="1" t="s">
        <v>463</v>
      </c>
      <c r="C438" s="1">
        <v>3</v>
      </c>
      <c r="D438" s="1" t="s">
        <v>460</v>
      </c>
      <c r="E438" s="1">
        <v>4.29</v>
      </c>
      <c r="F438" s="12">
        <f>+CUSTOS[[#This Row],[Custo Unitario]]*CUSTOS[[#This Row],[Qty]]</f>
        <v>12.870000000000001</v>
      </c>
    </row>
    <row r="439" spans="1:6" x14ac:dyDescent="0.2">
      <c r="A439" s="7">
        <v>44478</v>
      </c>
      <c r="B439" s="1" t="s">
        <v>466</v>
      </c>
      <c r="C439" s="1">
        <v>5</v>
      </c>
      <c r="D439" s="1" t="s">
        <v>460</v>
      </c>
      <c r="E439" s="1">
        <v>1</v>
      </c>
      <c r="F439" s="12">
        <f>+CUSTOS[[#This Row],[Custo Unitario]]*CUSTOS[[#This Row],[Qty]]</f>
        <v>5</v>
      </c>
    </row>
    <row r="440" spans="1:6" x14ac:dyDescent="0.2">
      <c r="A440" s="7">
        <v>44478</v>
      </c>
      <c r="B440" s="1" t="s">
        <v>464</v>
      </c>
      <c r="C440" s="1">
        <v>0.745</v>
      </c>
      <c r="D440" s="1" t="s">
        <v>465</v>
      </c>
      <c r="E440" s="1">
        <v>1.59</v>
      </c>
      <c r="F440" s="12">
        <f>+CUSTOS[[#This Row],[Custo Unitario]]*CUSTOS[[#This Row],[Qty]]</f>
        <v>1.18455</v>
      </c>
    </row>
    <row r="441" spans="1:6" x14ac:dyDescent="0.2">
      <c r="A441" s="7">
        <v>44478</v>
      </c>
      <c r="B441" s="1" t="s">
        <v>461</v>
      </c>
      <c r="C441" s="1">
        <v>15</v>
      </c>
      <c r="D441" s="1" t="s">
        <v>462</v>
      </c>
      <c r="E441" s="1">
        <v>0.23</v>
      </c>
      <c r="F441" s="12">
        <f>+CUSTOS[[#This Row],[Custo Unitario]]*CUSTOS[[#This Row],[Qty]]</f>
        <v>3.45</v>
      </c>
    </row>
    <row r="442" spans="1:6" x14ac:dyDescent="0.2">
      <c r="A442" s="7">
        <v>44482</v>
      </c>
      <c r="B442" s="1" t="s">
        <v>466</v>
      </c>
      <c r="C442" s="1">
        <v>4</v>
      </c>
      <c r="D442" s="1" t="s">
        <v>460</v>
      </c>
      <c r="E442" s="1">
        <v>1</v>
      </c>
      <c r="F442" s="12">
        <f>+CUSTOS[[#This Row],[Custo Unitario]]*CUSTOS[[#This Row],[Qty]]</f>
        <v>4</v>
      </c>
    </row>
    <row r="443" spans="1:6" x14ac:dyDescent="0.2">
      <c r="A443" s="7">
        <v>44482</v>
      </c>
      <c r="B443" s="1" t="s">
        <v>464</v>
      </c>
      <c r="C443" s="1">
        <v>1</v>
      </c>
      <c r="D443" s="1" t="s">
        <v>465</v>
      </c>
      <c r="E443" s="1">
        <v>1.59</v>
      </c>
      <c r="F443" s="12">
        <f>+CUSTOS[[#This Row],[Custo Unitario]]*CUSTOS[[#This Row],[Qty]]</f>
        <v>1.59</v>
      </c>
    </row>
    <row r="444" spans="1:6" x14ac:dyDescent="0.2">
      <c r="A444" s="7">
        <v>44482</v>
      </c>
      <c r="B444" s="1" t="s">
        <v>502</v>
      </c>
      <c r="C444" s="1">
        <v>1</v>
      </c>
      <c r="D444" s="1" t="s">
        <v>460</v>
      </c>
      <c r="E444" s="1">
        <v>1.69</v>
      </c>
      <c r="F444" s="12">
        <f>+CUSTOS[[#This Row],[Custo Unitario]]*CUSTOS[[#This Row],[Qty]]</f>
        <v>1.69</v>
      </c>
    </row>
    <row r="445" spans="1:6" x14ac:dyDescent="0.2">
      <c r="A445" s="7">
        <v>44482</v>
      </c>
      <c r="B445" s="1" t="s">
        <v>463</v>
      </c>
      <c r="C445" s="1">
        <v>3</v>
      </c>
      <c r="D445" s="1" t="s">
        <v>460</v>
      </c>
      <c r="E445" s="1">
        <v>4.29</v>
      </c>
      <c r="F445" s="12">
        <f>+CUSTOS[[#This Row],[Custo Unitario]]*CUSTOS[[#This Row],[Qty]]</f>
        <v>12.870000000000001</v>
      </c>
    </row>
    <row r="446" spans="1:6" x14ac:dyDescent="0.2">
      <c r="A446" s="7">
        <v>44482</v>
      </c>
      <c r="B446" s="1" t="s">
        <v>467</v>
      </c>
      <c r="C446" s="1">
        <v>1.536</v>
      </c>
      <c r="D446" s="1" t="s">
        <v>465</v>
      </c>
      <c r="E446" s="1">
        <v>19.989999999999998</v>
      </c>
      <c r="F446" s="12">
        <f>+CUSTOS[[#This Row],[Custo Unitario]]*CUSTOS[[#This Row],[Qty]]</f>
        <v>30.704639999999998</v>
      </c>
    </row>
    <row r="447" spans="1:6" x14ac:dyDescent="0.2">
      <c r="A447" s="7">
        <v>44482</v>
      </c>
      <c r="B447" s="1" t="s">
        <v>467</v>
      </c>
      <c r="C447" s="1">
        <v>2.1680000000000001</v>
      </c>
      <c r="D447" s="1" t="s">
        <v>465</v>
      </c>
      <c r="E447" s="1">
        <v>19.989999999999998</v>
      </c>
      <c r="F447" s="12">
        <f>+CUSTOS[[#This Row],[Custo Unitario]]*CUSTOS[[#This Row],[Qty]]</f>
        <v>43.338320000000003</v>
      </c>
    </row>
    <row r="448" spans="1:6" x14ac:dyDescent="0.2">
      <c r="A448" s="7">
        <v>44461</v>
      </c>
      <c r="B448" s="1" t="s">
        <v>467</v>
      </c>
      <c r="C448" s="1">
        <v>4.0640000000000001</v>
      </c>
      <c r="D448" s="1" t="s">
        <v>465</v>
      </c>
      <c r="E448" s="1">
        <v>24.99</v>
      </c>
      <c r="F448" s="12">
        <f>+CUSTOS[[#This Row],[Custo Unitario]]*CUSTOS[[#This Row],[Qty]]</f>
        <v>101.55936</v>
      </c>
    </row>
    <row r="449" spans="1:6" x14ac:dyDescent="0.2">
      <c r="A449" s="7">
        <v>44427</v>
      </c>
      <c r="B449" s="1" t="s">
        <v>463</v>
      </c>
      <c r="C449" s="1">
        <v>1</v>
      </c>
      <c r="D449" s="1" t="s">
        <v>460</v>
      </c>
      <c r="E449" s="1">
        <v>3.49</v>
      </c>
      <c r="F449" s="12">
        <f>+CUSTOS[[#This Row],[Custo Unitario]]*CUSTOS[[#This Row],[Qty]]</f>
        <v>3.49</v>
      </c>
    </row>
    <row r="450" spans="1:6" x14ac:dyDescent="0.2">
      <c r="A450" s="7">
        <v>44427</v>
      </c>
      <c r="B450" s="1" t="s">
        <v>467</v>
      </c>
      <c r="C450" s="1">
        <v>1.1279999999999999</v>
      </c>
      <c r="D450" s="1" t="s">
        <v>465</v>
      </c>
      <c r="E450" s="1">
        <v>26.49</v>
      </c>
      <c r="F450" s="12">
        <f>+CUSTOS[[#This Row],[Custo Unitario]]*CUSTOS[[#This Row],[Qty]]</f>
        <v>29.880719999999997</v>
      </c>
    </row>
    <row r="451" spans="1:6" x14ac:dyDescent="0.2">
      <c r="A451" s="7">
        <v>44427</v>
      </c>
      <c r="B451" s="1" t="s">
        <v>467</v>
      </c>
      <c r="C451" s="1">
        <v>1.4450000000000001</v>
      </c>
      <c r="D451" s="1" t="s">
        <v>465</v>
      </c>
      <c r="E451" s="1">
        <v>19.989999999999998</v>
      </c>
      <c r="F451" s="12">
        <f>+CUSTOS[[#This Row],[Custo Unitario]]*CUSTOS[[#This Row],[Qty]]</f>
        <v>28.885549999999999</v>
      </c>
    </row>
    <row r="452" spans="1:6" x14ac:dyDescent="0.2">
      <c r="A452" s="7">
        <v>44466</v>
      </c>
      <c r="B452" s="1" t="s">
        <v>479</v>
      </c>
      <c r="C452" s="1">
        <v>0.51</v>
      </c>
      <c r="D452" s="1" t="s">
        <v>465</v>
      </c>
      <c r="E452" s="1">
        <v>2.5499999999999998</v>
      </c>
      <c r="F452" s="12">
        <f>+CUSTOS[[#This Row],[Custo Unitario]]*CUSTOS[[#This Row],[Qty]]</f>
        <v>1.3005</v>
      </c>
    </row>
    <row r="453" spans="1:6" x14ac:dyDescent="0.2">
      <c r="A453" s="7">
        <v>44466</v>
      </c>
      <c r="B453" s="1" t="s">
        <v>507</v>
      </c>
      <c r="C453" s="1">
        <v>30</v>
      </c>
      <c r="D453" s="1" t="s">
        <v>460</v>
      </c>
      <c r="E453" s="1">
        <v>0.44500000000000001</v>
      </c>
      <c r="F453" s="12">
        <f>+CUSTOS[[#This Row],[Custo Unitario]]*CUSTOS[[#This Row],[Qty]]</f>
        <v>13.35</v>
      </c>
    </row>
    <row r="454" spans="1:6" x14ac:dyDescent="0.2">
      <c r="A454" s="7">
        <v>44488</v>
      </c>
      <c r="B454" s="1" t="s">
        <v>466</v>
      </c>
      <c r="C454" s="1">
        <v>2</v>
      </c>
      <c r="D454" s="1" t="s">
        <v>460</v>
      </c>
      <c r="E454" s="1">
        <v>1.99</v>
      </c>
      <c r="F454" s="12">
        <f>+CUSTOS[[#This Row],[Custo Unitario]]*CUSTOS[[#This Row],[Qty]]</f>
        <v>3.98</v>
      </c>
    </row>
    <row r="455" spans="1:6" x14ac:dyDescent="0.2">
      <c r="A455" s="7">
        <v>44488</v>
      </c>
      <c r="B455" s="1" t="s">
        <v>483</v>
      </c>
      <c r="C455" s="1">
        <v>1</v>
      </c>
      <c r="D455" s="1" t="s">
        <v>460</v>
      </c>
      <c r="E455" s="1">
        <v>2.39</v>
      </c>
      <c r="F455" s="12">
        <f>+CUSTOS[[#This Row],[Custo Unitario]]*CUSTOS[[#This Row],[Qty]]</f>
        <v>2.39</v>
      </c>
    </row>
    <row r="456" spans="1:6" x14ac:dyDescent="0.2">
      <c r="A456" s="7">
        <v>44488</v>
      </c>
      <c r="B456" s="1" t="s">
        <v>499</v>
      </c>
      <c r="C456" s="1">
        <v>2</v>
      </c>
      <c r="D456" s="1" t="s">
        <v>460</v>
      </c>
      <c r="E456" s="1">
        <v>1.69</v>
      </c>
      <c r="F456" s="12">
        <f>+CUSTOS[[#This Row],[Custo Unitario]]*CUSTOS[[#This Row],[Qty]]</f>
        <v>3.38</v>
      </c>
    </row>
    <row r="457" spans="1:6" x14ac:dyDescent="0.2">
      <c r="A457" s="7">
        <v>44488</v>
      </c>
      <c r="B457" s="1" t="s">
        <v>474</v>
      </c>
      <c r="C457" s="1">
        <v>0.23200000000000001</v>
      </c>
      <c r="D457" s="1" t="s">
        <v>465</v>
      </c>
      <c r="E457" s="1">
        <v>36.99</v>
      </c>
      <c r="F457" s="12">
        <f>+CUSTOS[[#This Row],[Custo Unitario]]*CUSTOS[[#This Row],[Qty]]</f>
        <v>8.5816800000000004</v>
      </c>
    </row>
    <row r="458" spans="1:6" x14ac:dyDescent="0.2">
      <c r="A458" s="7">
        <v>44488</v>
      </c>
      <c r="B458" s="1" t="s">
        <v>496</v>
      </c>
      <c r="C458" s="1">
        <v>1</v>
      </c>
      <c r="D458" s="1" t="s">
        <v>460</v>
      </c>
      <c r="E458" s="1">
        <v>3.99</v>
      </c>
      <c r="F458" s="12">
        <f>+CUSTOS[[#This Row],[Custo Unitario]]*CUSTOS[[#This Row],[Qty]]</f>
        <v>3.99</v>
      </c>
    </row>
    <row r="459" spans="1:6" x14ac:dyDescent="0.2">
      <c r="A459" s="7">
        <v>44488</v>
      </c>
      <c r="B459" s="1" t="s">
        <v>464</v>
      </c>
      <c r="C459" s="1">
        <v>1</v>
      </c>
      <c r="D459" s="1" t="s">
        <v>465</v>
      </c>
      <c r="E459" s="1">
        <v>1.59</v>
      </c>
      <c r="F459" s="12">
        <f>+CUSTOS[[#This Row],[Custo Unitario]]*CUSTOS[[#This Row],[Qty]]</f>
        <v>1.59</v>
      </c>
    </row>
    <row r="460" spans="1:6" x14ac:dyDescent="0.2">
      <c r="A460" s="7">
        <v>44488</v>
      </c>
      <c r="B460" s="1" t="s">
        <v>467</v>
      </c>
      <c r="C460" s="1">
        <v>0.62</v>
      </c>
      <c r="D460" s="1" t="s">
        <v>465</v>
      </c>
      <c r="E460" s="1">
        <v>19.989999999999998</v>
      </c>
      <c r="F460" s="12">
        <f>+CUSTOS[[#This Row],[Custo Unitario]]*CUSTOS[[#This Row],[Qty]]</f>
        <v>12.393799999999999</v>
      </c>
    </row>
    <row r="461" spans="1:6" x14ac:dyDescent="0.2">
      <c r="A461" s="7">
        <v>44488</v>
      </c>
      <c r="B461" s="1" t="s">
        <v>467</v>
      </c>
      <c r="C461" s="1">
        <v>2.5019999999999998</v>
      </c>
      <c r="D461" s="1" t="s">
        <v>465</v>
      </c>
      <c r="E461" s="1">
        <v>26.49</v>
      </c>
      <c r="F461" s="12">
        <f>+CUSTOS[[#This Row],[Custo Unitario]]*CUSTOS[[#This Row],[Qty]]</f>
        <v>66.277979999999985</v>
      </c>
    </row>
    <row r="462" spans="1:6" x14ac:dyDescent="0.2">
      <c r="A462" s="7">
        <v>44488</v>
      </c>
      <c r="B462" s="1" t="s">
        <v>507</v>
      </c>
      <c r="C462" s="1">
        <v>6</v>
      </c>
      <c r="D462" s="1" t="s">
        <v>460</v>
      </c>
      <c r="E462" s="1">
        <v>0.57999999999999996</v>
      </c>
      <c r="F462" s="12">
        <f>+CUSTOS[[#This Row],[Custo Unitario]]*CUSTOS[[#This Row],[Qty]]</f>
        <v>3.4799999999999995</v>
      </c>
    </row>
    <row r="463" spans="1:6" x14ac:dyDescent="0.2">
      <c r="A463" s="7">
        <v>44488</v>
      </c>
      <c r="B463" s="1" t="s">
        <v>463</v>
      </c>
      <c r="C463" s="1">
        <v>3</v>
      </c>
      <c r="D463" s="1" t="s">
        <v>460</v>
      </c>
      <c r="E463" s="1">
        <v>4.6900000000000004</v>
      </c>
      <c r="F463" s="12">
        <f>+CUSTOS[[#This Row],[Custo Unitario]]*CUSTOS[[#This Row],[Qty]]</f>
        <v>14.07</v>
      </c>
    </row>
    <row r="464" spans="1:6" x14ac:dyDescent="0.2">
      <c r="A464" s="7">
        <v>44490</v>
      </c>
      <c r="B464" s="1" t="s">
        <v>467</v>
      </c>
      <c r="C464" s="1">
        <v>1</v>
      </c>
      <c r="D464" s="1" t="s">
        <v>465</v>
      </c>
      <c r="E464" s="1">
        <v>19.989999999999998</v>
      </c>
      <c r="F464" s="12">
        <f>+CUSTOS[[#This Row],[Custo Unitario]]*CUSTOS[[#This Row],[Qty]]</f>
        <v>19.989999999999998</v>
      </c>
    </row>
    <row r="465" spans="1:6" x14ac:dyDescent="0.2">
      <c r="A465" s="7">
        <v>44490</v>
      </c>
      <c r="B465" s="1" t="s">
        <v>466</v>
      </c>
      <c r="C465" s="1">
        <v>1</v>
      </c>
      <c r="D465" s="1" t="s">
        <v>460</v>
      </c>
      <c r="E465" s="1">
        <v>1</v>
      </c>
      <c r="F465" s="12">
        <f>+CUSTOS[[#This Row],[Custo Unitario]]*CUSTOS[[#This Row],[Qty]]</f>
        <v>1</v>
      </c>
    </row>
    <row r="466" spans="1:6" x14ac:dyDescent="0.2">
      <c r="A466" s="7">
        <v>44496</v>
      </c>
      <c r="B466" s="1" t="s">
        <v>474</v>
      </c>
      <c r="C466" s="1">
        <v>0.7</v>
      </c>
      <c r="D466" s="1" t="s">
        <v>465</v>
      </c>
      <c r="E466" s="1">
        <v>31.5</v>
      </c>
      <c r="F466" s="12">
        <f>+CUSTOS[[#This Row],[Custo Unitario]]*CUSTOS[[#This Row],[Qty]]</f>
        <v>22.049999999999997</v>
      </c>
    </row>
    <row r="467" spans="1:6" x14ac:dyDescent="0.2">
      <c r="A467" s="7">
        <v>44496</v>
      </c>
      <c r="B467" s="1" t="s">
        <v>475</v>
      </c>
      <c r="C467" s="1">
        <v>1</v>
      </c>
      <c r="D467" s="1" t="s">
        <v>460</v>
      </c>
      <c r="E467" s="1">
        <v>8.19</v>
      </c>
      <c r="F467" s="12">
        <f>+CUSTOS[[#This Row],[Custo Unitario]]*CUSTOS[[#This Row],[Qty]]</f>
        <v>8.19</v>
      </c>
    </row>
    <row r="468" spans="1:6" x14ac:dyDescent="0.2">
      <c r="A468" s="7">
        <v>44496</v>
      </c>
      <c r="B468" s="1" t="s">
        <v>490</v>
      </c>
      <c r="C468" s="1">
        <v>0.183</v>
      </c>
      <c r="D468" s="1" t="s">
        <v>465</v>
      </c>
      <c r="E468" s="1">
        <v>14.9</v>
      </c>
      <c r="F468" s="12">
        <f>+CUSTOS[[#This Row],[Custo Unitario]]*CUSTOS[[#This Row],[Qty]]</f>
        <v>2.7267000000000001</v>
      </c>
    </row>
    <row r="469" spans="1:6" x14ac:dyDescent="0.2">
      <c r="A469" s="7">
        <v>44496</v>
      </c>
      <c r="B469" s="1" t="s">
        <v>466</v>
      </c>
      <c r="C469" s="1">
        <v>3</v>
      </c>
      <c r="D469" s="1" t="s">
        <v>460</v>
      </c>
      <c r="E469" s="1">
        <v>1.99</v>
      </c>
      <c r="F469" s="12">
        <f>+CUSTOS[[#This Row],[Custo Unitario]]*CUSTOS[[#This Row],[Qty]]</f>
        <v>5.97</v>
      </c>
    </row>
    <row r="470" spans="1:6" x14ac:dyDescent="0.2">
      <c r="A470" s="7">
        <v>44496</v>
      </c>
      <c r="B470" s="1" t="s">
        <v>483</v>
      </c>
      <c r="C470" s="1">
        <v>1</v>
      </c>
      <c r="D470" s="1" t="s">
        <v>460</v>
      </c>
      <c r="E470" s="1">
        <v>2.39</v>
      </c>
      <c r="F470" s="12">
        <f>+CUSTOS[[#This Row],[Custo Unitario]]*CUSTOS[[#This Row],[Qty]]</f>
        <v>2.39</v>
      </c>
    </row>
    <row r="471" spans="1:6" x14ac:dyDescent="0.2">
      <c r="A471" s="7">
        <v>44496</v>
      </c>
      <c r="B471" s="1" t="s">
        <v>482</v>
      </c>
      <c r="C471" s="1">
        <v>1</v>
      </c>
      <c r="D471" s="1" t="s">
        <v>460</v>
      </c>
      <c r="E471" s="1">
        <v>1.99</v>
      </c>
      <c r="F471" s="12">
        <f>+CUSTOS[[#This Row],[Custo Unitario]]*CUSTOS[[#This Row],[Qty]]</f>
        <v>1.99</v>
      </c>
    </row>
    <row r="472" spans="1:6" x14ac:dyDescent="0.2">
      <c r="A472" s="7">
        <v>44496</v>
      </c>
      <c r="B472" s="1" t="s">
        <v>491</v>
      </c>
      <c r="C472" s="1">
        <v>1</v>
      </c>
      <c r="D472" s="1" t="s">
        <v>460</v>
      </c>
      <c r="E472" s="1">
        <v>1.89</v>
      </c>
      <c r="F472" s="12">
        <f>+CUSTOS[[#This Row],[Custo Unitario]]*CUSTOS[[#This Row],[Qty]]</f>
        <v>1.89</v>
      </c>
    </row>
    <row r="473" spans="1:6" x14ac:dyDescent="0.2">
      <c r="A473" s="7">
        <v>44496</v>
      </c>
      <c r="B473" s="1" t="s">
        <v>494</v>
      </c>
      <c r="C473" s="1">
        <v>1</v>
      </c>
      <c r="D473" s="1" t="s">
        <v>460</v>
      </c>
      <c r="E473" s="1">
        <v>2.4900000000000002</v>
      </c>
      <c r="F473" s="12">
        <f>+CUSTOS[[#This Row],[Custo Unitario]]*CUSTOS[[#This Row],[Qty]]</f>
        <v>2.4900000000000002</v>
      </c>
    </row>
    <row r="474" spans="1:6" x14ac:dyDescent="0.2">
      <c r="A474" s="7">
        <v>44496</v>
      </c>
      <c r="B474" s="1" t="s">
        <v>467</v>
      </c>
      <c r="C474" s="1">
        <v>1.554</v>
      </c>
      <c r="D474" s="1" t="s">
        <v>465</v>
      </c>
      <c r="E474" s="1">
        <v>19.989999999999998</v>
      </c>
      <c r="F474" s="12">
        <f>+CUSTOS[[#This Row],[Custo Unitario]]*CUSTOS[[#This Row],[Qty]]</f>
        <v>31.064459999999997</v>
      </c>
    </row>
    <row r="475" spans="1:6" x14ac:dyDescent="0.2">
      <c r="A475" s="7">
        <v>44496</v>
      </c>
      <c r="B475" s="1" t="s">
        <v>467</v>
      </c>
      <c r="C475" s="1">
        <v>2.008</v>
      </c>
      <c r="D475" s="1" t="s">
        <v>465</v>
      </c>
      <c r="E475" s="1">
        <v>19.989999999999998</v>
      </c>
      <c r="F475" s="12">
        <f>+CUSTOS[[#This Row],[Custo Unitario]]*CUSTOS[[#This Row],[Qty]]</f>
        <v>40.139919999999996</v>
      </c>
    </row>
    <row r="476" spans="1:6" x14ac:dyDescent="0.2">
      <c r="A476" s="7">
        <v>44496</v>
      </c>
      <c r="B476" s="1" t="s">
        <v>480</v>
      </c>
      <c r="C476" s="1">
        <v>0.96</v>
      </c>
      <c r="D476" s="1" t="s">
        <v>465</v>
      </c>
      <c r="E476" s="1">
        <v>4.6900000000000004</v>
      </c>
      <c r="F476" s="12">
        <f>+CUSTOS[[#This Row],[Custo Unitario]]*CUSTOS[[#This Row],[Qty]]</f>
        <v>4.5024000000000006</v>
      </c>
    </row>
    <row r="477" spans="1:6" x14ac:dyDescent="0.2">
      <c r="A477" s="7">
        <v>44496</v>
      </c>
      <c r="B477" s="1" t="s">
        <v>464</v>
      </c>
      <c r="C477" s="1">
        <v>1.61</v>
      </c>
      <c r="D477" s="1" t="s">
        <v>465</v>
      </c>
      <c r="E477" s="1">
        <v>2.69</v>
      </c>
      <c r="F477" s="12">
        <f>+CUSTOS[[#This Row],[Custo Unitario]]*CUSTOS[[#This Row],[Qty]]</f>
        <v>4.3308999999999997</v>
      </c>
    </row>
    <row r="478" spans="1:6" x14ac:dyDescent="0.2">
      <c r="A478" s="7">
        <v>44496</v>
      </c>
      <c r="B478" s="1" t="s">
        <v>485</v>
      </c>
      <c r="C478" s="1">
        <v>0.94</v>
      </c>
      <c r="D478" s="1" t="s">
        <v>465</v>
      </c>
      <c r="E478" s="1">
        <v>2.39</v>
      </c>
      <c r="F478" s="12">
        <f>+CUSTOS[[#This Row],[Custo Unitario]]*CUSTOS[[#This Row],[Qty]]</f>
        <v>2.2465999999999999</v>
      </c>
    </row>
    <row r="479" spans="1:6" x14ac:dyDescent="0.2">
      <c r="A479" s="7">
        <v>44496</v>
      </c>
      <c r="B479" s="1" t="s">
        <v>463</v>
      </c>
      <c r="C479" s="1">
        <v>4</v>
      </c>
      <c r="D479" s="1" t="s">
        <v>460</v>
      </c>
      <c r="E479" s="1">
        <v>4.29</v>
      </c>
      <c r="F479" s="12">
        <f>+CUSTOS[[#This Row],[Custo Unitario]]*CUSTOS[[#This Row],[Qty]]</f>
        <v>17.16</v>
      </c>
    </row>
    <row r="480" spans="1:6" x14ac:dyDescent="0.2">
      <c r="A480" s="7">
        <v>44496</v>
      </c>
      <c r="B480" s="1" t="s">
        <v>479</v>
      </c>
      <c r="C480" s="1">
        <v>0.59499999999999997</v>
      </c>
      <c r="D480" s="1" t="s">
        <v>465</v>
      </c>
      <c r="E480" s="1">
        <v>2.39</v>
      </c>
      <c r="F480" s="12">
        <f>+CUSTOS[[#This Row],[Custo Unitario]]*CUSTOS[[#This Row],[Qty]]</f>
        <v>1.42205</v>
      </c>
    </row>
    <row r="481" spans="1:6" x14ac:dyDescent="0.2">
      <c r="A481" s="7">
        <v>44504</v>
      </c>
      <c r="B481" s="1" t="s">
        <v>467</v>
      </c>
      <c r="C481" s="1">
        <v>4.0999999999999996</v>
      </c>
      <c r="D481" s="1" t="s">
        <v>465</v>
      </c>
      <c r="E481" s="1">
        <v>19.989999999999998</v>
      </c>
      <c r="F481" s="12">
        <f>+CUSTOS[[#This Row],[Custo Unitario]]*CUSTOS[[#This Row],[Qty]]</f>
        <v>81.958999999999989</v>
      </c>
    </row>
    <row r="482" spans="1:6" x14ac:dyDescent="0.2">
      <c r="A482" s="7">
        <v>44504</v>
      </c>
      <c r="B482" s="1" t="s">
        <v>463</v>
      </c>
      <c r="C482" s="1">
        <v>3</v>
      </c>
      <c r="D482" s="1" t="s">
        <v>460</v>
      </c>
      <c r="E482" s="1">
        <v>4.29</v>
      </c>
      <c r="F482" s="12">
        <f>+CUSTOS[[#This Row],[Custo Unitario]]*CUSTOS[[#This Row],[Qty]]</f>
        <v>12.870000000000001</v>
      </c>
    </row>
    <row r="483" spans="1:6" x14ac:dyDescent="0.2">
      <c r="A483" s="7">
        <v>44504</v>
      </c>
      <c r="B483" s="1" t="s">
        <v>464</v>
      </c>
      <c r="C483" s="1">
        <v>1.36</v>
      </c>
      <c r="D483" s="1" t="s">
        <v>465</v>
      </c>
      <c r="E483" s="1">
        <v>2.35</v>
      </c>
      <c r="F483" s="12">
        <f>+CUSTOS[[#This Row],[Custo Unitario]]*CUSTOS[[#This Row],[Qty]]</f>
        <v>3.1960000000000002</v>
      </c>
    </row>
    <row r="484" spans="1:6" x14ac:dyDescent="0.2">
      <c r="A484" s="7">
        <v>44504</v>
      </c>
      <c r="B484" s="1" t="s">
        <v>466</v>
      </c>
      <c r="C484" s="1">
        <v>2</v>
      </c>
      <c r="D484" s="1" t="s">
        <v>460</v>
      </c>
      <c r="E484" s="1">
        <v>2</v>
      </c>
      <c r="F484" s="12">
        <f>+CUSTOS[[#This Row],[Custo Unitario]]*CUSTOS[[#This Row],[Qty]]</f>
        <v>4</v>
      </c>
    </row>
    <row r="485" spans="1:6" x14ac:dyDescent="0.2">
      <c r="A485" s="7">
        <v>44511</v>
      </c>
      <c r="B485" s="1" t="s">
        <v>466</v>
      </c>
      <c r="C485" s="1">
        <v>5</v>
      </c>
      <c r="D485" s="1" t="s">
        <v>460</v>
      </c>
      <c r="E485" s="1">
        <v>1</v>
      </c>
      <c r="F485" s="12">
        <f>+CUSTOS[[#This Row],[Custo Unitario]]*CUSTOS[[#This Row],[Qty]]</f>
        <v>5</v>
      </c>
    </row>
    <row r="486" spans="1:6" x14ac:dyDescent="0.2">
      <c r="A486" s="7">
        <v>44511</v>
      </c>
      <c r="B486" s="1" t="s">
        <v>483</v>
      </c>
      <c r="C486" s="1">
        <v>1</v>
      </c>
      <c r="D486" s="1" t="s">
        <v>460</v>
      </c>
      <c r="E486" s="1">
        <v>1</v>
      </c>
      <c r="F486" s="12">
        <f>+CUSTOS[[#This Row],[Custo Unitario]]*CUSTOS[[#This Row],[Qty]]</f>
        <v>1</v>
      </c>
    </row>
    <row r="487" spans="1:6" x14ac:dyDescent="0.2">
      <c r="A487" s="7">
        <v>44511</v>
      </c>
      <c r="B487" s="1" t="s">
        <v>467</v>
      </c>
      <c r="C487" s="1">
        <v>2.59</v>
      </c>
      <c r="D487" s="1" t="s">
        <v>465</v>
      </c>
      <c r="E487" s="1">
        <v>27.49</v>
      </c>
      <c r="F487" s="12">
        <f>+CUSTOS[[#This Row],[Custo Unitario]]*CUSTOS[[#This Row],[Qty]]</f>
        <v>71.199099999999987</v>
      </c>
    </row>
    <row r="488" spans="1:6" x14ac:dyDescent="0.2">
      <c r="A488" s="7">
        <v>44511</v>
      </c>
      <c r="B488" s="1" t="s">
        <v>467</v>
      </c>
      <c r="C488" s="1">
        <v>1.47</v>
      </c>
      <c r="D488" s="1" t="s">
        <v>465</v>
      </c>
      <c r="E488" s="1">
        <v>19.989999999999998</v>
      </c>
      <c r="F488" s="12">
        <f>+CUSTOS[[#This Row],[Custo Unitario]]*CUSTOS[[#This Row],[Qty]]</f>
        <v>29.385299999999997</v>
      </c>
    </row>
    <row r="489" spans="1:6" x14ac:dyDescent="0.2">
      <c r="A489" s="7">
        <v>44511</v>
      </c>
      <c r="B489" s="1" t="s">
        <v>463</v>
      </c>
      <c r="C489" s="1">
        <v>4</v>
      </c>
      <c r="D489" s="1" t="s">
        <v>460</v>
      </c>
      <c r="E489" s="1">
        <v>4.29</v>
      </c>
      <c r="F489" s="12">
        <f>+CUSTOS[[#This Row],[Custo Unitario]]*CUSTOS[[#This Row],[Qty]]</f>
        <v>17.16</v>
      </c>
    </row>
    <row r="490" spans="1:6" x14ac:dyDescent="0.2">
      <c r="A490" s="7">
        <v>44511</v>
      </c>
      <c r="B490" s="1" t="s">
        <v>479</v>
      </c>
      <c r="C490" s="1">
        <v>0.34499999999999997</v>
      </c>
      <c r="D490" s="1" t="s">
        <v>465</v>
      </c>
      <c r="E490" s="1">
        <v>2.39</v>
      </c>
      <c r="F490" s="12">
        <f>+CUSTOS[[#This Row],[Custo Unitario]]*CUSTOS[[#This Row],[Qty]]</f>
        <v>0.82455000000000001</v>
      </c>
    </row>
    <row r="491" spans="1:6" x14ac:dyDescent="0.2">
      <c r="A491" s="7">
        <v>44511</v>
      </c>
      <c r="B491" s="1" t="s">
        <v>485</v>
      </c>
      <c r="C491" s="1">
        <v>1.075</v>
      </c>
      <c r="D491" s="1" t="s">
        <v>465</v>
      </c>
      <c r="E491" s="1">
        <v>2.1</v>
      </c>
      <c r="F491" s="12">
        <f>+CUSTOS[[#This Row],[Custo Unitario]]*CUSTOS[[#This Row],[Qty]]</f>
        <v>2.2574999999999998</v>
      </c>
    </row>
    <row r="492" spans="1:6" x14ac:dyDescent="0.2">
      <c r="A492" s="7">
        <v>44511</v>
      </c>
      <c r="B492" s="1" t="s">
        <v>500</v>
      </c>
      <c r="C492" s="1">
        <v>0.27</v>
      </c>
      <c r="D492" s="1" t="s">
        <v>465</v>
      </c>
      <c r="E492" s="1">
        <v>6.19</v>
      </c>
      <c r="F492" s="12">
        <f>+CUSTOS[[#This Row],[Custo Unitario]]*CUSTOS[[#This Row],[Qty]]</f>
        <v>1.6713000000000002</v>
      </c>
    </row>
    <row r="493" spans="1:6" x14ac:dyDescent="0.2">
      <c r="A493" s="7">
        <v>44511</v>
      </c>
      <c r="B493" s="1" t="s">
        <v>480</v>
      </c>
      <c r="C493" s="1">
        <v>1.115</v>
      </c>
      <c r="D493" s="1" t="s">
        <v>465</v>
      </c>
      <c r="E493" s="1">
        <v>7.39</v>
      </c>
      <c r="F493" s="12">
        <f>+CUSTOS[[#This Row],[Custo Unitario]]*CUSTOS[[#This Row],[Qty]]</f>
        <v>8.2398499999999988</v>
      </c>
    </row>
    <row r="494" spans="1:6" x14ac:dyDescent="0.2">
      <c r="A494" s="7">
        <v>44511</v>
      </c>
      <c r="B494" s="1" t="s">
        <v>464</v>
      </c>
      <c r="C494" s="1">
        <v>1.65</v>
      </c>
      <c r="D494" s="1" t="s">
        <v>465</v>
      </c>
      <c r="E494" s="1">
        <v>3.19</v>
      </c>
      <c r="F494" s="12">
        <f>+CUSTOS[[#This Row],[Custo Unitario]]*CUSTOS[[#This Row],[Qty]]</f>
        <v>5.2634999999999996</v>
      </c>
    </row>
    <row r="495" spans="1:6" x14ac:dyDescent="0.2">
      <c r="A495" s="7">
        <v>44522</v>
      </c>
      <c r="B495" s="1" t="s">
        <v>505</v>
      </c>
      <c r="C495" s="1">
        <v>100</v>
      </c>
      <c r="D495" s="1" t="s">
        <v>460</v>
      </c>
      <c r="E495" s="1">
        <v>1.2649999999999999</v>
      </c>
      <c r="F495" s="12">
        <f>+CUSTOS[[#This Row],[Custo Unitario]]*CUSTOS[[#This Row],[Qty]]</f>
        <v>126.49999999999999</v>
      </c>
    </row>
    <row r="496" spans="1:6" x14ac:dyDescent="0.2">
      <c r="A496" s="7">
        <v>44517</v>
      </c>
      <c r="B496" s="1" t="s">
        <v>467</v>
      </c>
      <c r="C496" s="1">
        <v>3.11</v>
      </c>
      <c r="D496" s="1" t="s">
        <v>465</v>
      </c>
      <c r="E496" s="1">
        <v>24.99</v>
      </c>
      <c r="F496" s="12">
        <f>+CUSTOS[[#This Row],[Custo Unitario]]*CUSTOS[[#This Row],[Qty]]</f>
        <v>77.718899999999991</v>
      </c>
    </row>
    <row r="497" spans="1:6" x14ac:dyDescent="0.2">
      <c r="A497" s="7">
        <v>44517</v>
      </c>
      <c r="B497" s="1" t="s">
        <v>467</v>
      </c>
      <c r="C497" s="1">
        <v>1.954</v>
      </c>
      <c r="D497" s="1" t="s">
        <v>465</v>
      </c>
      <c r="E497" s="1">
        <v>24.99</v>
      </c>
      <c r="F497" s="12">
        <f>+CUSTOS[[#This Row],[Custo Unitario]]*CUSTOS[[#This Row],[Qty]]</f>
        <v>48.830459999999995</v>
      </c>
    </row>
    <row r="498" spans="1:6" x14ac:dyDescent="0.2">
      <c r="A498" s="7">
        <v>44517</v>
      </c>
      <c r="B498" s="1" t="s">
        <v>463</v>
      </c>
      <c r="C498" s="1">
        <v>4</v>
      </c>
      <c r="D498" s="1" t="s">
        <v>460</v>
      </c>
      <c r="E498" s="1">
        <v>4.29</v>
      </c>
      <c r="F498" s="12">
        <f>+CUSTOS[[#This Row],[Custo Unitario]]*CUSTOS[[#This Row],[Qty]]</f>
        <v>17.16</v>
      </c>
    </row>
    <row r="499" spans="1:6" x14ac:dyDescent="0.2">
      <c r="A499" s="7">
        <v>44517</v>
      </c>
      <c r="B499" s="1" t="s">
        <v>464</v>
      </c>
      <c r="C499" s="1">
        <v>1.425</v>
      </c>
      <c r="D499" s="1" t="s">
        <v>465</v>
      </c>
      <c r="E499" s="1">
        <v>3.19</v>
      </c>
      <c r="F499" s="12">
        <f>+CUSTOS[[#This Row],[Custo Unitario]]*CUSTOS[[#This Row],[Qty]]</f>
        <v>4.54575</v>
      </c>
    </row>
    <row r="500" spans="1:6" x14ac:dyDescent="0.2">
      <c r="A500" s="7">
        <v>44517</v>
      </c>
      <c r="B500" s="1" t="s">
        <v>466</v>
      </c>
      <c r="C500" s="1">
        <v>3</v>
      </c>
      <c r="D500" s="1" t="s">
        <v>460</v>
      </c>
      <c r="E500" s="1">
        <v>1.99</v>
      </c>
      <c r="F500" s="12">
        <f>+CUSTOS[[#This Row],[Custo Unitario]]*CUSTOS[[#This Row],[Qty]]</f>
        <v>5.97</v>
      </c>
    </row>
    <row r="501" spans="1:6" x14ac:dyDescent="0.2">
      <c r="A501" s="7">
        <v>44517</v>
      </c>
      <c r="B501" s="1" t="s">
        <v>483</v>
      </c>
      <c r="C501" s="1">
        <v>1</v>
      </c>
      <c r="D501" s="1" t="s">
        <v>460</v>
      </c>
      <c r="E501" s="1">
        <v>2.39</v>
      </c>
      <c r="F501" s="12">
        <f>+CUSTOS[[#This Row],[Custo Unitario]]*CUSTOS[[#This Row],[Qty]]</f>
        <v>2.39</v>
      </c>
    </row>
    <row r="502" spans="1:6" x14ac:dyDescent="0.2">
      <c r="A502" s="7">
        <v>44517</v>
      </c>
      <c r="B502" s="1" t="s">
        <v>474</v>
      </c>
      <c r="C502" s="1">
        <v>0.312</v>
      </c>
      <c r="D502" s="1" t="s">
        <v>465</v>
      </c>
      <c r="E502" s="1">
        <v>41.99</v>
      </c>
      <c r="F502" s="12">
        <f>+CUSTOS[[#This Row],[Custo Unitario]]*CUSTOS[[#This Row],[Qty]]</f>
        <v>13.10088</v>
      </c>
    </row>
    <row r="503" spans="1:6" x14ac:dyDescent="0.2">
      <c r="A503" s="7">
        <v>44517</v>
      </c>
      <c r="B503" s="1" t="s">
        <v>497</v>
      </c>
      <c r="C503" s="1">
        <v>1</v>
      </c>
      <c r="D503" s="1" t="s">
        <v>460</v>
      </c>
      <c r="E503" s="1">
        <v>2.59</v>
      </c>
      <c r="F503" s="12">
        <f>+CUSTOS[[#This Row],[Custo Unitario]]*CUSTOS[[#This Row],[Qty]]</f>
        <v>2.59</v>
      </c>
    </row>
    <row r="504" spans="1:6" x14ac:dyDescent="0.2">
      <c r="A504" s="7">
        <v>44517</v>
      </c>
      <c r="B504" s="1" t="s">
        <v>503</v>
      </c>
      <c r="C504" s="1">
        <v>1</v>
      </c>
      <c r="D504" s="1" t="s">
        <v>460</v>
      </c>
      <c r="E504" s="1">
        <v>3.89</v>
      </c>
      <c r="F504" s="12">
        <f>+CUSTOS[[#This Row],[Custo Unitario]]*CUSTOS[[#This Row],[Qty]]</f>
        <v>3.89</v>
      </c>
    </row>
    <row r="505" spans="1:6" x14ac:dyDescent="0.2">
      <c r="A505" s="7">
        <v>44517</v>
      </c>
      <c r="B505" s="1" t="s">
        <v>499</v>
      </c>
      <c r="C505" s="1">
        <v>2</v>
      </c>
      <c r="D505" s="1" t="s">
        <v>460</v>
      </c>
      <c r="E505" s="1">
        <v>1.69</v>
      </c>
      <c r="F505" s="12">
        <f>+CUSTOS[[#This Row],[Custo Unitario]]*CUSTOS[[#This Row],[Qty]]</f>
        <v>3.38</v>
      </c>
    </row>
    <row r="506" spans="1:6" x14ac:dyDescent="0.2">
      <c r="A506" s="7">
        <v>44517</v>
      </c>
      <c r="B506" s="1" t="s">
        <v>501</v>
      </c>
      <c r="C506" s="1">
        <v>0.27400000000000002</v>
      </c>
      <c r="D506" s="1" t="s">
        <v>465</v>
      </c>
      <c r="E506" s="1">
        <v>54.99</v>
      </c>
      <c r="F506" s="12">
        <f>+CUSTOS[[#This Row],[Custo Unitario]]*CUSTOS[[#This Row],[Qty]]</f>
        <v>15.067260000000001</v>
      </c>
    </row>
    <row r="507" spans="1:6" x14ac:dyDescent="0.2">
      <c r="A507" s="7">
        <v>44517</v>
      </c>
      <c r="B507" s="1" t="s">
        <v>496</v>
      </c>
      <c r="C507" s="1">
        <v>1</v>
      </c>
      <c r="D507" s="1" t="s">
        <v>460</v>
      </c>
      <c r="E507" s="1">
        <v>4.9800000000000004</v>
      </c>
      <c r="F507" s="12">
        <f>+CUSTOS[[#This Row],[Custo Unitario]]*CUSTOS[[#This Row],[Qty]]</f>
        <v>4.9800000000000004</v>
      </c>
    </row>
    <row r="508" spans="1:6" x14ac:dyDescent="0.2">
      <c r="A508" s="7">
        <v>44519</v>
      </c>
      <c r="B508" s="1" t="s">
        <v>463</v>
      </c>
      <c r="C508" s="1">
        <v>2</v>
      </c>
      <c r="D508" s="1" t="s">
        <v>460</v>
      </c>
      <c r="E508" s="1">
        <v>4.29</v>
      </c>
      <c r="F508" s="12">
        <f>+CUSTOS[[#This Row],[Custo Unitario]]*CUSTOS[[#This Row],[Qty]]</f>
        <v>8.58</v>
      </c>
    </row>
    <row r="509" spans="1:6" x14ac:dyDescent="0.2">
      <c r="A509" s="7">
        <v>44519</v>
      </c>
      <c r="B509" s="1" t="s">
        <v>463</v>
      </c>
      <c r="C509" s="1">
        <v>1</v>
      </c>
      <c r="D509" s="1" t="s">
        <v>460</v>
      </c>
      <c r="E509" s="1">
        <v>4.6900000000000004</v>
      </c>
      <c r="F509" s="12">
        <f>+CUSTOS[[#This Row],[Custo Unitario]]*CUSTOS[[#This Row],[Qty]]</f>
        <v>4.6900000000000004</v>
      </c>
    </row>
    <row r="510" spans="1:6" x14ac:dyDescent="0.2">
      <c r="A510" s="7">
        <v>44519</v>
      </c>
      <c r="B510" s="1" t="s">
        <v>464</v>
      </c>
      <c r="C510" s="1">
        <v>1.345</v>
      </c>
      <c r="D510" s="1" t="s">
        <v>465</v>
      </c>
      <c r="E510" s="1">
        <v>3.19</v>
      </c>
      <c r="F510" s="12">
        <f>+CUSTOS[[#This Row],[Custo Unitario]]*CUSTOS[[#This Row],[Qty]]</f>
        <v>4.2905499999999996</v>
      </c>
    </row>
    <row r="511" spans="1:6" x14ac:dyDescent="0.2">
      <c r="A511" s="7">
        <v>44519</v>
      </c>
      <c r="B511" s="1" t="s">
        <v>467</v>
      </c>
      <c r="C511" s="1">
        <v>2.2040000000000002</v>
      </c>
      <c r="D511" s="1" t="s">
        <v>465</v>
      </c>
      <c r="E511" s="1">
        <v>19.989999999999998</v>
      </c>
      <c r="F511" s="12">
        <f>+CUSTOS[[#This Row],[Custo Unitario]]*CUSTOS[[#This Row],[Qty]]</f>
        <v>44.057960000000001</v>
      </c>
    </row>
    <row r="512" spans="1:6" x14ac:dyDescent="0.2">
      <c r="A512" s="7">
        <v>44519</v>
      </c>
      <c r="B512" s="1" t="s">
        <v>467</v>
      </c>
      <c r="C512" s="1">
        <v>1.234</v>
      </c>
      <c r="D512" s="1" t="s">
        <v>465</v>
      </c>
      <c r="E512" s="1">
        <v>19.989999999999998</v>
      </c>
      <c r="F512" s="12">
        <f>+CUSTOS[[#This Row],[Custo Unitario]]*CUSTOS[[#This Row],[Qty]]</f>
        <v>24.667659999999998</v>
      </c>
    </row>
    <row r="513" spans="1:6" x14ac:dyDescent="0.2">
      <c r="A513" s="7">
        <v>44519</v>
      </c>
      <c r="B513" s="1" t="s">
        <v>466</v>
      </c>
      <c r="C513" s="1">
        <v>4</v>
      </c>
      <c r="D513" s="1" t="s">
        <v>460</v>
      </c>
      <c r="E513" s="1">
        <v>1.99</v>
      </c>
      <c r="F513" s="12">
        <f>+CUSTOS[[#This Row],[Custo Unitario]]*CUSTOS[[#This Row],[Qty]]</f>
        <v>7.96</v>
      </c>
    </row>
    <row r="514" spans="1:6" x14ac:dyDescent="0.2">
      <c r="A514" s="7">
        <v>44523</v>
      </c>
      <c r="B514" s="1" t="s">
        <v>466</v>
      </c>
      <c r="C514" s="1">
        <v>4</v>
      </c>
      <c r="D514" s="1" t="s">
        <v>460</v>
      </c>
      <c r="E514" s="1">
        <v>1.99</v>
      </c>
      <c r="F514" s="12">
        <f>+CUSTOS[[#This Row],[Custo Unitario]]*CUSTOS[[#This Row],[Qty]]</f>
        <v>7.96</v>
      </c>
    </row>
    <row r="515" spans="1:6" x14ac:dyDescent="0.2">
      <c r="A515" s="7">
        <v>44523</v>
      </c>
      <c r="B515" s="1" t="s">
        <v>483</v>
      </c>
      <c r="C515" s="1">
        <v>1</v>
      </c>
      <c r="D515" s="1" t="s">
        <v>460</v>
      </c>
      <c r="E515" s="1">
        <v>2.39</v>
      </c>
      <c r="F515" s="12">
        <f>+CUSTOS[[#This Row],[Custo Unitario]]*CUSTOS[[#This Row],[Qty]]</f>
        <v>2.39</v>
      </c>
    </row>
    <row r="516" spans="1:6" x14ac:dyDescent="0.2">
      <c r="A516" s="7">
        <v>44523</v>
      </c>
      <c r="B516" s="1" t="s">
        <v>464</v>
      </c>
      <c r="C516" s="1">
        <v>1.2150000000000001</v>
      </c>
      <c r="D516" s="1" t="s">
        <v>465</v>
      </c>
      <c r="E516" s="1">
        <v>2.8</v>
      </c>
      <c r="F516" s="12">
        <f>+CUSTOS[[#This Row],[Custo Unitario]]*CUSTOS[[#This Row],[Qty]]</f>
        <v>3.4020000000000001</v>
      </c>
    </row>
    <row r="517" spans="1:6" x14ac:dyDescent="0.2">
      <c r="A517" s="7">
        <v>44523</v>
      </c>
      <c r="B517" s="1" t="s">
        <v>467</v>
      </c>
      <c r="C517" s="1">
        <v>2.052</v>
      </c>
      <c r="D517" s="1" t="s">
        <v>465</v>
      </c>
      <c r="E517" s="1">
        <v>19.989999999999998</v>
      </c>
      <c r="F517" s="12">
        <f>+CUSTOS[[#This Row],[Custo Unitario]]*CUSTOS[[#This Row],[Qty]]</f>
        <v>41.019479999999994</v>
      </c>
    </row>
    <row r="518" spans="1:6" x14ac:dyDescent="0.2">
      <c r="A518" s="7">
        <v>44523</v>
      </c>
      <c r="B518" s="1" t="s">
        <v>467</v>
      </c>
      <c r="C518" s="1">
        <v>1.498</v>
      </c>
      <c r="D518" s="1" t="s">
        <v>465</v>
      </c>
      <c r="E518" s="1">
        <v>19.989999999999998</v>
      </c>
      <c r="F518" s="12">
        <f>+CUSTOS[[#This Row],[Custo Unitario]]*CUSTOS[[#This Row],[Qty]]</f>
        <v>29.945019999999996</v>
      </c>
    </row>
    <row r="519" spans="1:6" x14ac:dyDescent="0.2">
      <c r="A519" s="7">
        <v>44523</v>
      </c>
      <c r="B519" s="1" t="s">
        <v>463</v>
      </c>
      <c r="C519" s="1">
        <v>3</v>
      </c>
      <c r="D519" s="1" t="s">
        <v>460</v>
      </c>
      <c r="E519" s="1">
        <v>4.6900000000000004</v>
      </c>
      <c r="F519" s="12">
        <f>+CUSTOS[[#This Row],[Custo Unitario]]*CUSTOS[[#This Row],[Qty]]</f>
        <v>14.07</v>
      </c>
    </row>
    <row r="520" spans="1:6" x14ac:dyDescent="0.2">
      <c r="A520" s="7">
        <v>44524</v>
      </c>
      <c r="B520" s="1" t="s">
        <v>507</v>
      </c>
      <c r="C520" s="1">
        <v>6</v>
      </c>
      <c r="D520" s="1" t="s">
        <v>460</v>
      </c>
      <c r="E520" s="1">
        <v>0.57999999999999996</v>
      </c>
      <c r="F520" s="12">
        <f>+CUSTOS[[#This Row],[Custo Unitario]]*CUSTOS[[#This Row],[Qty]]</f>
        <v>3.4799999999999995</v>
      </c>
    </row>
    <row r="521" spans="1:6" x14ac:dyDescent="0.2">
      <c r="A521" s="7">
        <v>44524</v>
      </c>
      <c r="B521" s="1" t="s">
        <v>467</v>
      </c>
      <c r="C521" s="1">
        <v>1.5660000000000001</v>
      </c>
      <c r="D521" s="1" t="s">
        <v>465</v>
      </c>
      <c r="E521" s="1">
        <v>19.989999999999998</v>
      </c>
      <c r="F521" s="12">
        <f>+CUSTOS[[#This Row],[Custo Unitario]]*CUSTOS[[#This Row],[Qty]]</f>
        <v>31.30434</v>
      </c>
    </row>
    <row r="522" spans="1:6" x14ac:dyDescent="0.2">
      <c r="A522" s="7">
        <v>44524</v>
      </c>
      <c r="B522" s="1" t="s">
        <v>467</v>
      </c>
      <c r="C522" s="1">
        <v>2.12</v>
      </c>
      <c r="D522" s="1" t="s">
        <v>465</v>
      </c>
      <c r="E522" s="1">
        <v>19.989999999999998</v>
      </c>
      <c r="F522" s="12">
        <f>+CUSTOS[[#This Row],[Custo Unitario]]*CUSTOS[[#This Row],[Qty]]</f>
        <v>42.378799999999998</v>
      </c>
    </row>
    <row r="523" spans="1:6" x14ac:dyDescent="0.2">
      <c r="A523" s="7">
        <v>44524</v>
      </c>
      <c r="B523" s="1" t="s">
        <v>467</v>
      </c>
      <c r="C523" s="1">
        <v>1.01</v>
      </c>
      <c r="D523" s="1" t="s">
        <v>465</v>
      </c>
      <c r="E523" s="1">
        <v>19.989999999999998</v>
      </c>
      <c r="F523" s="12">
        <f>+CUSTOS[[#This Row],[Custo Unitario]]*CUSTOS[[#This Row],[Qty]]</f>
        <v>20.189899999999998</v>
      </c>
    </row>
    <row r="524" spans="1:6" x14ac:dyDescent="0.2">
      <c r="A524" s="7">
        <v>44524</v>
      </c>
      <c r="B524" s="1" t="s">
        <v>464</v>
      </c>
      <c r="C524" s="1">
        <v>1.64</v>
      </c>
      <c r="D524" s="1" t="s">
        <v>465</v>
      </c>
      <c r="E524" s="1">
        <v>2.8</v>
      </c>
      <c r="F524" s="12">
        <f>+CUSTOS[[#This Row],[Custo Unitario]]*CUSTOS[[#This Row],[Qty]]</f>
        <v>4.5919999999999996</v>
      </c>
    </row>
    <row r="525" spans="1:6" x14ac:dyDescent="0.2">
      <c r="A525" s="7">
        <v>44524</v>
      </c>
      <c r="B525" s="1" t="s">
        <v>504</v>
      </c>
      <c r="C525" s="1">
        <v>1</v>
      </c>
      <c r="D525" s="1" t="s">
        <v>465</v>
      </c>
      <c r="E525" s="1">
        <v>0.89</v>
      </c>
      <c r="F525" s="12">
        <f>+CUSTOS[[#This Row],[Custo Unitario]]*CUSTOS[[#This Row],[Qty]]</f>
        <v>0.89</v>
      </c>
    </row>
    <row r="526" spans="1:6" x14ac:dyDescent="0.2">
      <c r="A526" s="7">
        <v>44524</v>
      </c>
      <c r="B526" s="1" t="s">
        <v>463</v>
      </c>
      <c r="C526" s="1">
        <v>4</v>
      </c>
      <c r="D526" s="1" t="s">
        <v>460</v>
      </c>
      <c r="E526" s="1">
        <v>4.6900000000000004</v>
      </c>
      <c r="F526" s="12">
        <f>+CUSTOS[[#This Row],[Custo Unitario]]*CUSTOS[[#This Row],[Qty]]</f>
        <v>18.760000000000002</v>
      </c>
    </row>
    <row r="527" spans="1:6" x14ac:dyDescent="0.2">
      <c r="A527" s="7">
        <v>44524</v>
      </c>
      <c r="B527" s="1" t="s">
        <v>489</v>
      </c>
      <c r="C527" s="1">
        <v>1</v>
      </c>
      <c r="D527" s="1" t="s">
        <v>460</v>
      </c>
      <c r="E527" s="1">
        <v>4.99</v>
      </c>
      <c r="F527" s="12">
        <f>+CUSTOS[[#This Row],[Custo Unitario]]*CUSTOS[[#This Row],[Qty]]</f>
        <v>4.99</v>
      </c>
    </row>
    <row r="528" spans="1:6" x14ac:dyDescent="0.2">
      <c r="A528" s="7">
        <v>44524</v>
      </c>
      <c r="B528" s="1" t="s">
        <v>501</v>
      </c>
      <c r="C528" s="1">
        <v>0.504</v>
      </c>
      <c r="D528" s="1" t="s">
        <v>465</v>
      </c>
      <c r="E528" s="1">
        <v>72.989999999999995</v>
      </c>
      <c r="F528" s="12">
        <f>+CUSTOS[[#This Row],[Custo Unitario]]*CUSTOS[[#This Row],[Qty]]</f>
        <v>36.786960000000001</v>
      </c>
    </row>
    <row r="529" spans="1:6" x14ac:dyDescent="0.2">
      <c r="A529" s="7">
        <v>44524</v>
      </c>
      <c r="B529" s="1" t="s">
        <v>474</v>
      </c>
      <c r="C529" s="1">
        <v>0.52200000000000002</v>
      </c>
      <c r="D529" s="1" t="s">
        <v>465</v>
      </c>
      <c r="E529" s="1">
        <v>36.99</v>
      </c>
      <c r="F529" s="12">
        <f>+CUSTOS[[#This Row],[Custo Unitario]]*CUSTOS[[#This Row],[Qty]]</f>
        <v>19.308780000000002</v>
      </c>
    </row>
    <row r="530" spans="1:6" x14ac:dyDescent="0.2">
      <c r="A530" s="7">
        <v>44524</v>
      </c>
      <c r="B530" s="1" t="s">
        <v>490</v>
      </c>
      <c r="C530" s="1">
        <v>0.246</v>
      </c>
      <c r="D530" s="1" t="s">
        <v>465</v>
      </c>
      <c r="E530" s="1">
        <v>14.9</v>
      </c>
      <c r="F530" s="12">
        <f>+CUSTOS[[#This Row],[Custo Unitario]]*CUSTOS[[#This Row],[Qty]]</f>
        <v>3.6654</v>
      </c>
    </row>
    <row r="531" spans="1:6" x14ac:dyDescent="0.2">
      <c r="A531" s="7">
        <v>44524</v>
      </c>
      <c r="B531" s="1" t="s">
        <v>496</v>
      </c>
      <c r="C531" s="1">
        <v>2</v>
      </c>
      <c r="D531" s="1" t="s">
        <v>460</v>
      </c>
      <c r="E531" s="1">
        <v>3.99</v>
      </c>
      <c r="F531" s="12">
        <f>+CUSTOS[[#This Row],[Custo Unitario]]*CUSTOS[[#This Row],[Qty]]</f>
        <v>7.98</v>
      </c>
    </row>
    <row r="532" spans="1:6" x14ac:dyDescent="0.2">
      <c r="A532" s="7">
        <v>44524</v>
      </c>
      <c r="B532" s="1" t="s">
        <v>466</v>
      </c>
      <c r="C532" s="1">
        <v>3</v>
      </c>
      <c r="D532" s="1" t="s">
        <v>460</v>
      </c>
      <c r="E532" s="1">
        <v>1.99</v>
      </c>
      <c r="F532" s="12">
        <f>+CUSTOS[[#This Row],[Custo Unitario]]*CUSTOS[[#This Row],[Qty]]</f>
        <v>5.97</v>
      </c>
    </row>
    <row r="533" spans="1:6" x14ac:dyDescent="0.2">
      <c r="A533" s="7">
        <v>44524</v>
      </c>
      <c r="B533" s="1" t="s">
        <v>464</v>
      </c>
      <c r="C533" s="1">
        <v>0.27</v>
      </c>
      <c r="D533" s="1" t="s">
        <v>465</v>
      </c>
      <c r="E533" s="1">
        <v>2.98</v>
      </c>
      <c r="F533" s="12">
        <f>+CUSTOS[[#This Row],[Custo Unitario]]*CUSTOS[[#This Row],[Qty]]</f>
        <v>0.80460000000000009</v>
      </c>
    </row>
    <row r="534" spans="1:6" x14ac:dyDescent="0.2">
      <c r="A534" s="7">
        <v>44524</v>
      </c>
      <c r="B534" s="1" t="s">
        <v>500</v>
      </c>
      <c r="C534" s="1">
        <v>0.34499999999999997</v>
      </c>
      <c r="D534" s="1" t="s">
        <v>465</v>
      </c>
      <c r="E534" s="1">
        <v>8.98</v>
      </c>
      <c r="F534" s="12">
        <f>+CUSTOS[[#This Row],[Custo Unitario]]*CUSTOS[[#This Row],[Qty]]</f>
        <v>3.0981000000000001</v>
      </c>
    </row>
    <row r="535" spans="1:6" x14ac:dyDescent="0.2">
      <c r="A535" s="7">
        <v>44524</v>
      </c>
      <c r="B535" s="1" t="s">
        <v>478</v>
      </c>
      <c r="C535" s="1">
        <v>1</v>
      </c>
      <c r="D535" s="1" t="s">
        <v>460</v>
      </c>
      <c r="E535" s="1">
        <v>14.9</v>
      </c>
      <c r="F535" s="12">
        <f>+CUSTOS[[#This Row],[Custo Unitario]]*CUSTOS[[#This Row],[Qty]]</f>
        <v>14.9</v>
      </c>
    </row>
    <row r="536" spans="1:6" x14ac:dyDescent="0.2">
      <c r="A536" s="7">
        <v>44524</v>
      </c>
      <c r="B536" s="1" t="s">
        <v>503</v>
      </c>
      <c r="C536" s="1">
        <v>1</v>
      </c>
      <c r="D536" s="1" t="s">
        <v>460</v>
      </c>
      <c r="E536" s="1">
        <v>3.59</v>
      </c>
      <c r="F536" s="12">
        <f>+CUSTOS[[#This Row],[Custo Unitario]]*CUSTOS[[#This Row],[Qty]]</f>
        <v>3.59</v>
      </c>
    </row>
    <row r="537" spans="1:6" x14ac:dyDescent="0.2">
      <c r="A537" s="7">
        <v>44524</v>
      </c>
      <c r="B537" s="1" t="s">
        <v>499</v>
      </c>
      <c r="C537" s="1">
        <v>4</v>
      </c>
      <c r="D537" s="1" t="s">
        <v>460</v>
      </c>
      <c r="E537" s="1">
        <v>1.69</v>
      </c>
      <c r="F537" s="12">
        <f>+CUSTOS[[#This Row],[Custo Unitario]]*CUSTOS[[#This Row],[Qty]]</f>
        <v>6.76</v>
      </c>
    </row>
    <row r="538" spans="1:6" x14ac:dyDescent="0.2">
      <c r="A538" s="7">
        <v>44524</v>
      </c>
      <c r="B538" s="1" t="s">
        <v>479</v>
      </c>
      <c r="C538" s="1">
        <v>0.2</v>
      </c>
      <c r="D538" s="1" t="s">
        <v>465</v>
      </c>
      <c r="E538" s="1">
        <v>2.98</v>
      </c>
      <c r="F538" s="12">
        <f>+CUSTOS[[#This Row],[Custo Unitario]]*CUSTOS[[#This Row],[Qty]]</f>
        <v>0.59599999999999997</v>
      </c>
    </row>
    <row r="539" spans="1:6" x14ac:dyDescent="0.2">
      <c r="A539" s="7">
        <v>44524</v>
      </c>
      <c r="B539" s="1" t="s">
        <v>502</v>
      </c>
      <c r="C539" s="1">
        <v>1</v>
      </c>
      <c r="D539" s="1" t="s">
        <v>460</v>
      </c>
      <c r="E539" s="1">
        <v>5.19</v>
      </c>
      <c r="F539" s="12">
        <f>+CUSTOS[[#This Row],[Custo Unitario]]*CUSTOS[[#This Row],[Qty]]</f>
        <v>5.19</v>
      </c>
    </row>
    <row r="540" spans="1:6" x14ac:dyDescent="0.2">
      <c r="A540" s="7">
        <v>44524</v>
      </c>
      <c r="B540" s="1" t="s">
        <v>502</v>
      </c>
      <c r="C540" s="1">
        <v>1</v>
      </c>
      <c r="D540" s="1" t="s">
        <v>460</v>
      </c>
      <c r="E540" s="1">
        <v>7.19</v>
      </c>
      <c r="F540" s="12">
        <f>+CUSTOS[[#This Row],[Custo Unitario]]*CUSTOS[[#This Row],[Qty]]</f>
        <v>7.19</v>
      </c>
    </row>
    <row r="541" spans="1:6" x14ac:dyDescent="0.2">
      <c r="A541" s="7">
        <v>44524</v>
      </c>
      <c r="B541" s="1" t="s">
        <v>475</v>
      </c>
      <c r="C541" s="1">
        <v>1</v>
      </c>
      <c r="D541" s="1" t="s">
        <v>460</v>
      </c>
      <c r="E541" s="1">
        <v>8.19</v>
      </c>
      <c r="F541" s="12">
        <f>+CUSTOS[[#This Row],[Custo Unitario]]*CUSTOS[[#This Row],[Qty]]</f>
        <v>8.19</v>
      </c>
    </row>
    <row r="542" spans="1:6" x14ac:dyDescent="0.2">
      <c r="A542" s="7">
        <v>44529</v>
      </c>
      <c r="B542" s="1" t="s">
        <v>466</v>
      </c>
      <c r="C542" s="1">
        <v>2</v>
      </c>
      <c r="D542" s="1" t="s">
        <v>460</v>
      </c>
      <c r="E542" s="1">
        <v>1.99</v>
      </c>
      <c r="F542" s="12">
        <f>+CUSTOS[[#This Row],[Custo Unitario]]*CUSTOS[[#This Row],[Qty]]</f>
        <v>3.98</v>
      </c>
    </row>
    <row r="543" spans="1:6" x14ac:dyDescent="0.2">
      <c r="A543" s="7">
        <v>44529</v>
      </c>
      <c r="B543" s="1" t="s">
        <v>467</v>
      </c>
      <c r="C543" s="1">
        <v>1.5580000000000001</v>
      </c>
      <c r="D543" s="1" t="s">
        <v>465</v>
      </c>
      <c r="E543" s="1">
        <v>21.99</v>
      </c>
      <c r="F543" s="12">
        <f>+CUSTOS[[#This Row],[Custo Unitario]]*CUSTOS[[#This Row],[Qty]]</f>
        <v>34.260419999999996</v>
      </c>
    </row>
    <row r="544" spans="1:6" x14ac:dyDescent="0.2">
      <c r="A544" s="7">
        <v>44529</v>
      </c>
      <c r="B544" s="1" t="s">
        <v>464</v>
      </c>
      <c r="C544" s="1">
        <v>0.44</v>
      </c>
      <c r="D544" s="1" t="s">
        <v>465</v>
      </c>
      <c r="E544" s="1">
        <v>2.8</v>
      </c>
      <c r="F544" s="12">
        <f>+CUSTOS[[#This Row],[Custo Unitario]]*CUSTOS[[#This Row],[Qty]]</f>
        <v>1.232</v>
      </c>
    </row>
    <row r="545" spans="1:6" x14ac:dyDescent="0.2">
      <c r="A545" s="7">
        <v>44533</v>
      </c>
      <c r="B545" s="1" t="s">
        <v>466</v>
      </c>
      <c r="C545" s="1">
        <v>3</v>
      </c>
      <c r="D545" s="1" t="s">
        <v>508</v>
      </c>
      <c r="E545" s="1">
        <v>1.99</v>
      </c>
      <c r="F545" s="12">
        <f>+CUSTOS[[#This Row],[Custo Unitario]]*CUSTOS[[#This Row],[Qty]]</f>
        <v>5.97</v>
      </c>
    </row>
    <row r="546" spans="1:6" x14ac:dyDescent="0.2">
      <c r="A546" s="7">
        <v>44533</v>
      </c>
      <c r="B546" s="1" t="s">
        <v>467</v>
      </c>
      <c r="C546" s="1">
        <v>2.274</v>
      </c>
      <c r="D546" s="1" t="s">
        <v>465</v>
      </c>
      <c r="E546" s="1">
        <v>27.28</v>
      </c>
      <c r="F546" s="12">
        <f>+CUSTOS[[#This Row],[Custo Unitario]]*CUSTOS[[#This Row],[Qty]]</f>
        <v>62.03472</v>
      </c>
    </row>
    <row r="547" spans="1:6" x14ac:dyDescent="0.2">
      <c r="A547" s="7">
        <v>44533</v>
      </c>
      <c r="B547" s="1" t="s">
        <v>467</v>
      </c>
      <c r="C547" s="1">
        <v>1.218</v>
      </c>
      <c r="D547" s="1" t="s">
        <v>465</v>
      </c>
      <c r="E547" s="1">
        <v>28.29</v>
      </c>
      <c r="F547" s="12">
        <f>+CUSTOS[[#This Row],[Custo Unitario]]*CUSTOS[[#This Row],[Qty]]</f>
        <v>34.45722</v>
      </c>
    </row>
    <row r="548" spans="1:6" x14ac:dyDescent="0.2">
      <c r="A548" s="7">
        <v>44533</v>
      </c>
      <c r="B548" s="1" t="s">
        <v>463</v>
      </c>
      <c r="C548" s="1">
        <v>2</v>
      </c>
      <c r="D548" s="1" t="s">
        <v>460</v>
      </c>
      <c r="E548" s="1">
        <v>4.29</v>
      </c>
      <c r="F548" s="12">
        <f>+CUSTOS[[#This Row],[Custo Unitario]]*CUSTOS[[#This Row],[Qty]]</f>
        <v>8.58</v>
      </c>
    </row>
    <row r="549" spans="1:6" x14ac:dyDescent="0.2">
      <c r="A549" s="7">
        <v>44533</v>
      </c>
      <c r="B549" s="1" t="s">
        <v>464</v>
      </c>
      <c r="C549" s="1">
        <v>1.155</v>
      </c>
      <c r="D549" s="1" t="s">
        <v>460</v>
      </c>
      <c r="E549" s="1">
        <v>2.8</v>
      </c>
      <c r="F549" s="12">
        <f>+CUSTOS[[#This Row],[Custo Unitario]]*CUSTOS[[#This Row],[Qty]]</f>
        <v>3.234</v>
      </c>
    </row>
    <row r="550" spans="1:6" x14ac:dyDescent="0.2">
      <c r="A550" s="7">
        <v>44539</v>
      </c>
      <c r="B550" s="1" t="s">
        <v>507</v>
      </c>
      <c r="C550" s="1">
        <v>6</v>
      </c>
      <c r="D550" s="1" t="s">
        <v>460</v>
      </c>
      <c r="E550" s="1">
        <v>0.57999999999999996</v>
      </c>
      <c r="F550" s="12">
        <f>+CUSTOS[[#This Row],[Custo Unitario]]*CUSTOS[[#This Row],[Qty]]</f>
        <v>3.4799999999999995</v>
      </c>
    </row>
    <row r="551" spans="1:6" x14ac:dyDescent="0.2">
      <c r="A551" s="7">
        <v>44539</v>
      </c>
      <c r="B551" s="1" t="s">
        <v>463</v>
      </c>
      <c r="C551" s="1">
        <v>3</v>
      </c>
      <c r="D551" s="1" t="s">
        <v>460</v>
      </c>
      <c r="E551" s="1">
        <v>4.29</v>
      </c>
      <c r="F551" s="12">
        <f>+CUSTOS[[#This Row],[Custo Unitario]]*CUSTOS[[#This Row],[Qty]]</f>
        <v>12.870000000000001</v>
      </c>
    </row>
    <row r="552" spans="1:6" x14ac:dyDescent="0.2">
      <c r="A552" s="7">
        <v>44539</v>
      </c>
      <c r="B552" s="1" t="s">
        <v>467</v>
      </c>
      <c r="C552" s="1">
        <v>3.0640000000000001</v>
      </c>
      <c r="D552" s="1" t="s">
        <v>465</v>
      </c>
      <c r="E552" s="1">
        <v>21.99</v>
      </c>
      <c r="F552" s="12">
        <f>+CUSTOS[[#This Row],[Custo Unitario]]*CUSTOS[[#This Row],[Qty]]</f>
        <v>67.377359999999996</v>
      </c>
    </row>
    <row r="553" spans="1:6" x14ac:dyDescent="0.2">
      <c r="A553" s="7">
        <v>44539</v>
      </c>
      <c r="B553" s="1" t="s">
        <v>464</v>
      </c>
      <c r="C553" s="1">
        <v>1.18</v>
      </c>
      <c r="D553" s="1" t="s">
        <v>465</v>
      </c>
      <c r="E553" s="1">
        <v>2.99</v>
      </c>
      <c r="F553" s="12">
        <f>+CUSTOS[[#This Row],[Custo Unitario]]*CUSTOS[[#This Row],[Qty]]</f>
        <v>3.5282</v>
      </c>
    </row>
    <row r="554" spans="1:6" x14ac:dyDescent="0.2">
      <c r="A554" s="7">
        <v>44539</v>
      </c>
      <c r="B554" s="1" t="s">
        <v>466</v>
      </c>
      <c r="C554" s="1">
        <v>1</v>
      </c>
      <c r="D554" s="1" t="s">
        <v>460</v>
      </c>
      <c r="E554" s="1">
        <v>1.1000000000000001</v>
      </c>
      <c r="F554" s="12">
        <f>+CUSTOS[[#This Row],[Custo Unitario]]*CUSTOS[[#This Row],[Qty]]</f>
        <v>1.1000000000000001</v>
      </c>
    </row>
    <row r="555" spans="1:6" x14ac:dyDescent="0.2">
      <c r="A555" s="7">
        <v>44539</v>
      </c>
      <c r="B555" s="1" t="s">
        <v>500</v>
      </c>
      <c r="C555" s="1">
        <v>0.14000000000000001</v>
      </c>
      <c r="D555" s="1" t="s">
        <v>465</v>
      </c>
      <c r="E555" s="1">
        <v>4.3899999999999997</v>
      </c>
      <c r="F555" s="12">
        <f>+CUSTOS[[#This Row],[Custo Unitario]]*CUSTOS[[#This Row],[Qty]]</f>
        <v>0.61460000000000004</v>
      </c>
    </row>
    <row r="556" spans="1:6" x14ac:dyDescent="0.2">
      <c r="A556" s="7">
        <v>44539</v>
      </c>
      <c r="B556" s="1" t="s">
        <v>480</v>
      </c>
      <c r="C556" s="1">
        <v>0.315</v>
      </c>
      <c r="D556" s="1" t="s">
        <v>465</v>
      </c>
      <c r="E556" s="1">
        <v>3.39</v>
      </c>
      <c r="F556" s="12">
        <f>+CUSTOS[[#This Row],[Custo Unitario]]*CUSTOS[[#This Row],[Qty]]</f>
        <v>1.06785</v>
      </c>
    </row>
    <row r="557" spans="1:6" x14ac:dyDescent="0.2">
      <c r="A557" s="7">
        <v>44539</v>
      </c>
      <c r="B557" s="1" t="s">
        <v>501</v>
      </c>
      <c r="C557" s="1">
        <v>0.20799999999999999</v>
      </c>
      <c r="D557" s="1" t="s">
        <v>465</v>
      </c>
      <c r="E557" s="1">
        <v>54.99</v>
      </c>
      <c r="F557" s="12">
        <f>+CUSTOS[[#This Row],[Custo Unitario]]*CUSTOS[[#This Row],[Qty]]</f>
        <v>11.43792</v>
      </c>
    </row>
    <row r="558" spans="1:6" x14ac:dyDescent="0.2">
      <c r="A558" s="7">
        <v>44539</v>
      </c>
      <c r="B558" s="1" t="s">
        <v>503</v>
      </c>
      <c r="C558" s="1">
        <v>1</v>
      </c>
      <c r="D558" s="1" t="s">
        <v>460</v>
      </c>
      <c r="E558" s="1">
        <v>4.3899999999999997</v>
      </c>
      <c r="F558" s="12">
        <f>+CUSTOS[[#This Row],[Custo Unitario]]*CUSTOS[[#This Row],[Qty]]</f>
        <v>4.3899999999999997</v>
      </c>
    </row>
    <row r="559" spans="1:6" x14ac:dyDescent="0.2">
      <c r="A559" s="7">
        <v>44539</v>
      </c>
      <c r="B559" s="1" t="s">
        <v>499</v>
      </c>
      <c r="C559" s="1">
        <v>1</v>
      </c>
      <c r="D559" s="1" t="s">
        <v>460</v>
      </c>
      <c r="E559" s="1">
        <v>1.69</v>
      </c>
      <c r="F559" s="12">
        <f>+CUSTOS[[#This Row],[Custo Unitario]]*CUSTOS[[#This Row],[Qty]]</f>
        <v>1.69</v>
      </c>
    </row>
    <row r="560" spans="1:6" x14ac:dyDescent="0.2">
      <c r="A560" s="7">
        <v>44539</v>
      </c>
      <c r="B560" s="1" t="s">
        <v>474</v>
      </c>
      <c r="C560" s="1">
        <v>0.28199999999999997</v>
      </c>
      <c r="D560" s="1" t="s">
        <v>465</v>
      </c>
      <c r="E560" s="1">
        <v>36.99</v>
      </c>
      <c r="F560" s="12">
        <f>+CUSTOS[[#This Row],[Custo Unitario]]*CUSTOS[[#This Row],[Qty]]</f>
        <v>10.431179999999999</v>
      </c>
    </row>
    <row r="561" spans="1:6" x14ac:dyDescent="0.2">
      <c r="A561" s="7">
        <v>44539</v>
      </c>
      <c r="B561" s="1" t="s">
        <v>496</v>
      </c>
      <c r="C561" s="1">
        <v>1</v>
      </c>
      <c r="D561" s="1" t="s">
        <v>460</v>
      </c>
      <c r="E561" s="1">
        <v>4.9800000000000004</v>
      </c>
      <c r="F561" s="12">
        <f>+CUSTOS[[#This Row],[Custo Unitario]]*CUSTOS[[#This Row],[Qty]]</f>
        <v>4.9800000000000004</v>
      </c>
    </row>
    <row r="562" spans="1:6" x14ac:dyDescent="0.2">
      <c r="A562" s="7">
        <v>44539</v>
      </c>
      <c r="B562" s="1" t="s">
        <v>466</v>
      </c>
      <c r="C562" s="1">
        <v>2</v>
      </c>
      <c r="D562" s="1" t="s">
        <v>460</v>
      </c>
      <c r="E562" s="1">
        <v>1.99</v>
      </c>
      <c r="F562" s="12">
        <f>+CUSTOS[[#This Row],[Custo Unitario]]*CUSTOS[[#This Row],[Qty]]</f>
        <v>3.98</v>
      </c>
    </row>
    <row r="563" spans="1:6" x14ac:dyDescent="0.2">
      <c r="A563" s="7">
        <v>44540</v>
      </c>
      <c r="B563" s="1" t="s">
        <v>483</v>
      </c>
      <c r="C563" s="1">
        <v>1</v>
      </c>
      <c r="D563" s="1" t="s">
        <v>460</v>
      </c>
      <c r="E563" s="1">
        <v>1.1000000000000001</v>
      </c>
      <c r="F563" s="12">
        <f>+CUSTOS[[#This Row],[Custo Unitario]]*CUSTOS[[#This Row],[Qty]]</f>
        <v>1.1000000000000001</v>
      </c>
    </row>
    <row r="564" spans="1:6" x14ac:dyDescent="0.2">
      <c r="A564" s="7">
        <v>44540</v>
      </c>
      <c r="B564" s="1" t="s">
        <v>482</v>
      </c>
      <c r="C564" s="1">
        <v>1</v>
      </c>
      <c r="D564" s="1" t="s">
        <v>460</v>
      </c>
      <c r="E564" s="1">
        <v>1.1000000000000001</v>
      </c>
      <c r="F564" s="12">
        <f>+CUSTOS[[#This Row],[Custo Unitario]]*CUSTOS[[#This Row],[Qty]]</f>
        <v>1.1000000000000001</v>
      </c>
    </row>
    <row r="565" spans="1:6" x14ac:dyDescent="0.2">
      <c r="A565" s="7">
        <v>44540</v>
      </c>
      <c r="B565" s="1" t="s">
        <v>480</v>
      </c>
      <c r="C565" s="1">
        <v>0.44</v>
      </c>
      <c r="D565" s="1" t="s">
        <v>465</v>
      </c>
      <c r="E565" s="1">
        <v>3.79</v>
      </c>
      <c r="F565" s="12">
        <f>+CUSTOS[[#This Row],[Custo Unitario]]*CUSTOS[[#This Row],[Qty]]</f>
        <v>1.6676</v>
      </c>
    </row>
    <row r="566" spans="1:6" x14ac:dyDescent="0.2">
      <c r="A566" s="7">
        <v>44540</v>
      </c>
      <c r="B566" s="1" t="s">
        <v>485</v>
      </c>
      <c r="C566" s="1">
        <v>0.96499999999999997</v>
      </c>
      <c r="D566" s="1" t="s">
        <v>465</v>
      </c>
      <c r="E566" s="1">
        <v>2.1</v>
      </c>
      <c r="F566" s="12">
        <f>+CUSTOS[[#This Row],[Custo Unitario]]*CUSTOS[[#This Row],[Qty]]</f>
        <v>2.0265</v>
      </c>
    </row>
    <row r="567" spans="1:6" x14ac:dyDescent="0.2">
      <c r="A567" s="7">
        <v>44544</v>
      </c>
      <c r="B567" s="1" t="s">
        <v>463</v>
      </c>
      <c r="C567" s="1">
        <v>7</v>
      </c>
      <c r="D567" s="1" t="s">
        <v>460</v>
      </c>
      <c r="E567" s="1">
        <v>4.29</v>
      </c>
      <c r="F567" s="12">
        <f>+CUSTOS[[#This Row],[Custo Unitario]]*CUSTOS[[#This Row],[Qty]]</f>
        <v>30.03</v>
      </c>
    </row>
    <row r="568" spans="1:6" x14ac:dyDescent="0.2">
      <c r="A568" s="7">
        <v>44544</v>
      </c>
      <c r="B568" s="1" t="s">
        <v>484</v>
      </c>
      <c r="C568" s="1">
        <v>0.09</v>
      </c>
      <c r="D568" s="1" t="s">
        <v>465</v>
      </c>
      <c r="E568" s="1">
        <v>22.49</v>
      </c>
      <c r="F568" s="12">
        <f>+CUSTOS[[#This Row],[Custo Unitario]]*CUSTOS[[#This Row],[Qty]]</f>
        <v>2.0240999999999998</v>
      </c>
    </row>
    <row r="569" spans="1:6" x14ac:dyDescent="0.2">
      <c r="A569" s="7">
        <v>44544</v>
      </c>
      <c r="B569" s="1" t="s">
        <v>467</v>
      </c>
      <c r="C569" s="1">
        <v>1.6539999999999999</v>
      </c>
      <c r="D569" s="1" t="s">
        <v>465</v>
      </c>
      <c r="E569" s="1">
        <v>27.28</v>
      </c>
      <c r="F569" s="12">
        <f>+CUSTOS[[#This Row],[Custo Unitario]]*CUSTOS[[#This Row],[Qty]]</f>
        <v>45.121119999999998</v>
      </c>
    </row>
    <row r="570" spans="1:6" x14ac:dyDescent="0.2">
      <c r="A570" s="7">
        <v>44544</v>
      </c>
      <c r="B570" s="1" t="s">
        <v>467</v>
      </c>
      <c r="C570" s="1">
        <v>2.4940000000000002</v>
      </c>
      <c r="D570" s="1" t="s">
        <v>465</v>
      </c>
      <c r="E570" s="1">
        <v>28.29</v>
      </c>
      <c r="F570" s="12">
        <f>+CUSTOS[[#This Row],[Custo Unitario]]*CUSTOS[[#This Row],[Qty]]</f>
        <v>70.555260000000004</v>
      </c>
    </row>
    <row r="571" spans="1:6" x14ac:dyDescent="0.2">
      <c r="A571" s="7">
        <v>44544</v>
      </c>
      <c r="B571" s="1" t="s">
        <v>467</v>
      </c>
      <c r="C571" s="1">
        <v>1.4279999999999999</v>
      </c>
      <c r="D571" s="1" t="s">
        <v>465</v>
      </c>
      <c r="E571" s="1">
        <v>21.29</v>
      </c>
      <c r="F571" s="12">
        <f>+CUSTOS[[#This Row],[Custo Unitario]]*CUSTOS[[#This Row],[Qty]]</f>
        <v>30.402119999999996</v>
      </c>
    </row>
    <row r="572" spans="1:6" x14ac:dyDescent="0.2">
      <c r="A572" s="7">
        <v>44544</v>
      </c>
      <c r="B572" s="1" t="s">
        <v>479</v>
      </c>
      <c r="C572" s="1">
        <v>0.47499999999999998</v>
      </c>
      <c r="D572" s="1" t="s">
        <v>465</v>
      </c>
      <c r="E572" s="1">
        <v>3.29</v>
      </c>
      <c r="F572" s="12">
        <f>+CUSTOS[[#This Row],[Custo Unitario]]*CUSTOS[[#This Row],[Qty]]</f>
        <v>1.5627499999999999</v>
      </c>
    </row>
    <row r="573" spans="1:6" x14ac:dyDescent="0.2">
      <c r="A573" s="7">
        <v>44544</v>
      </c>
      <c r="B573" s="1" t="s">
        <v>480</v>
      </c>
      <c r="C573" s="1">
        <v>1.2549999999999999</v>
      </c>
      <c r="D573" s="1" t="s">
        <v>465</v>
      </c>
      <c r="E573" s="1">
        <v>4.3899999999999997</v>
      </c>
      <c r="F573" s="12">
        <f>+CUSTOS[[#This Row],[Custo Unitario]]*CUSTOS[[#This Row],[Qty]]</f>
        <v>5.5094499999999993</v>
      </c>
    </row>
    <row r="574" spans="1:6" x14ac:dyDescent="0.2">
      <c r="A574" s="7">
        <v>44544</v>
      </c>
      <c r="B574" s="1" t="s">
        <v>464</v>
      </c>
      <c r="C574" s="1">
        <v>1.8049999999999999</v>
      </c>
      <c r="D574" s="1" t="s">
        <v>465</v>
      </c>
      <c r="E574" s="1">
        <v>3.29</v>
      </c>
      <c r="F574" s="12">
        <f>+CUSTOS[[#This Row],[Custo Unitario]]*CUSTOS[[#This Row],[Qty]]</f>
        <v>5.9384499999999996</v>
      </c>
    </row>
    <row r="575" spans="1:6" x14ac:dyDescent="0.2">
      <c r="A575" s="7">
        <v>44544</v>
      </c>
      <c r="B575" s="1" t="s">
        <v>491</v>
      </c>
      <c r="C575" s="1">
        <v>1</v>
      </c>
      <c r="D575" s="1" t="s">
        <v>460</v>
      </c>
      <c r="E575" s="1">
        <v>1.1000000000000001</v>
      </c>
      <c r="F575" s="12">
        <f>+CUSTOS[[#This Row],[Custo Unitario]]*CUSTOS[[#This Row],[Qty]]</f>
        <v>1.1000000000000001</v>
      </c>
    </row>
    <row r="576" spans="1:6" x14ac:dyDescent="0.2">
      <c r="A576" s="7">
        <v>44544</v>
      </c>
      <c r="B576" s="1" t="s">
        <v>466</v>
      </c>
      <c r="C576" s="1">
        <v>4</v>
      </c>
      <c r="D576" s="1" t="s">
        <v>460</v>
      </c>
      <c r="E576" s="1">
        <v>1.1000000000000001</v>
      </c>
      <c r="F576" s="12">
        <f>+CUSTOS[[#This Row],[Custo Unitario]]*CUSTOS[[#This Row],[Qty]]</f>
        <v>4.4000000000000004</v>
      </c>
    </row>
    <row r="577" spans="1:6" x14ac:dyDescent="0.2">
      <c r="A577" s="7">
        <v>44544</v>
      </c>
      <c r="B577" s="1" t="s">
        <v>500</v>
      </c>
      <c r="C577" s="1">
        <v>0.46</v>
      </c>
      <c r="D577" s="1" t="s">
        <v>465</v>
      </c>
      <c r="E577" s="1">
        <v>5.19</v>
      </c>
      <c r="F577" s="12">
        <f>+CUSTOS[[#This Row],[Custo Unitario]]*CUSTOS[[#This Row],[Qty]]</f>
        <v>2.3874000000000004</v>
      </c>
    </row>
    <row r="578" spans="1:6" x14ac:dyDescent="0.2">
      <c r="A578" s="7">
        <v>44544</v>
      </c>
      <c r="B578" s="1" t="s">
        <v>509</v>
      </c>
      <c r="C578" s="1">
        <v>1</v>
      </c>
      <c r="D578" s="1" t="s">
        <v>465</v>
      </c>
      <c r="E578" s="1">
        <v>7.99</v>
      </c>
      <c r="F578" s="12">
        <f>+CUSTOS[[#This Row],[Custo Unitario]]*CUSTOS[[#This Row],[Qty]]</f>
        <v>7.99</v>
      </c>
    </row>
    <row r="579" spans="1:6" x14ac:dyDescent="0.2">
      <c r="A579" s="7">
        <v>44544</v>
      </c>
      <c r="B579" s="1" t="s">
        <v>510</v>
      </c>
      <c r="C579" s="1">
        <v>0.5</v>
      </c>
      <c r="D579" s="1" t="s">
        <v>465</v>
      </c>
      <c r="E579" s="1">
        <v>12</v>
      </c>
      <c r="F579" s="12">
        <f>+CUSTOS[[#This Row],[Custo Unitario]]*CUSTOS[[#This Row],[Qty]]</f>
        <v>6</v>
      </c>
    </row>
    <row r="580" spans="1:6" x14ac:dyDescent="0.2">
      <c r="A580" s="7">
        <v>44544</v>
      </c>
      <c r="B580" s="1" t="s">
        <v>511</v>
      </c>
      <c r="C580" s="1">
        <v>1</v>
      </c>
      <c r="D580" s="1" t="s">
        <v>465</v>
      </c>
      <c r="E580" s="1">
        <v>27</v>
      </c>
      <c r="F580" s="12">
        <f>+CUSTOS[[#This Row],[Custo Unitario]]*CUSTOS[[#This Row],[Qty]]</f>
        <v>27</v>
      </c>
    </row>
    <row r="581" spans="1:6" x14ac:dyDescent="0.2">
      <c r="A581" s="7">
        <v>44544</v>
      </c>
      <c r="B581" s="1" t="s">
        <v>501</v>
      </c>
      <c r="C581" s="1">
        <v>0.47399999999999998</v>
      </c>
      <c r="D581" s="1" t="s">
        <v>465</v>
      </c>
      <c r="E581" s="1">
        <v>69.989999999999995</v>
      </c>
      <c r="F581" s="12">
        <f>+CUSTOS[[#This Row],[Custo Unitario]]*CUSTOS[[#This Row],[Qty]]</f>
        <v>33.175259999999994</v>
      </c>
    </row>
    <row r="582" spans="1:6" x14ac:dyDescent="0.2">
      <c r="A582" s="7">
        <v>44544</v>
      </c>
      <c r="B582" s="1" t="s">
        <v>497</v>
      </c>
      <c r="C582" s="1">
        <v>1</v>
      </c>
      <c r="D582" s="1" t="s">
        <v>460</v>
      </c>
      <c r="E582" s="1">
        <v>2.59</v>
      </c>
      <c r="F582" s="12">
        <f>+CUSTOS[[#This Row],[Custo Unitario]]*CUSTOS[[#This Row],[Qty]]</f>
        <v>2.59</v>
      </c>
    </row>
    <row r="583" spans="1:6" x14ac:dyDescent="0.2">
      <c r="A583" s="7">
        <v>44544</v>
      </c>
      <c r="B583" s="1" t="s">
        <v>503</v>
      </c>
      <c r="C583" s="1">
        <v>1</v>
      </c>
      <c r="D583" s="1" t="s">
        <v>460</v>
      </c>
      <c r="E583" s="1">
        <v>4.3899999999999997</v>
      </c>
      <c r="F583" s="12">
        <f>+CUSTOS[[#This Row],[Custo Unitario]]*CUSTOS[[#This Row],[Qty]]</f>
        <v>4.3899999999999997</v>
      </c>
    </row>
    <row r="584" spans="1:6" x14ac:dyDescent="0.2">
      <c r="A584" s="7">
        <v>44544</v>
      </c>
      <c r="B584" s="1" t="s">
        <v>485</v>
      </c>
      <c r="C584" s="1">
        <v>0.40200000000000002</v>
      </c>
      <c r="D584" s="1" t="s">
        <v>465</v>
      </c>
      <c r="E584" s="1">
        <v>4.9800000000000004</v>
      </c>
      <c r="F584" s="12">
        <f>+CUSTOS[[#This Row],[Custo Unitario]]*CUSTOS[[#This Row],[Qty]]</f>
        <v>2.0019600000000004</v>
      </c>
    </row>
    <row r="585" spans="1:6" x14ac:dyDescent="0.2">
      <c r="A585" s="7">
        <v>44544</v>
      </c>
      <c r="B585" s="1" t="s">
        <v>499</v>
      </c>
      <c r="C585" s="1">
        <v>2</v>
      </c>
      <c r="D585" s="1" t="s">
        <v>460</v>
      </c>
      <c r="E585" s="1">
        <v>1.69</v>
      </c>
      <c r="F585" s="12">
        <f>+CUSTOS[[#This Row],[Custo Unitario]]*CUSTOS[[#This Row],[Qty]]</f>
        <v>3.38</v>
      </c>
    </row>
    <row r="586" spans="1:6" x14ac:dyDescent="0.2">
      <c r="A586" s="7">
        <v>44544</v>
      </c>
      <c r="B586" s="1" t="s">
        <v>496</v>
      </c>
      <c r="C586" s="1">
        <v>1</v>
      </c>
      <c r="D586" s="1" t="s">
        <v>460</v>
      </c>
      <c r="E586" s="1">
        <v>4.9800000000000004</v>
      </c>
      <c r="F586" s="12">
        <f>+CUSTOS[[#This Row],[Custo Unitario]]*CUSTOS[[#This Row],[Qty]]</f>
        <v>4.9800000000000004</v>
      </c>
    </row>
    <row r="587" spans="1:6" x14ac:dyDescent="0.2">
      <c r="A587" s="7">
        <v>44544</v>
      </c>
      <c r="B587" s="1" t="s">
        <v>483</v>
      </c>
      <c r="C587" s="1">
        <v>1</v>
      </c>
      <c r="D587" s="1" t="s">
        <v>460</v>
      </c>
      <c r="E587" s="1">
        <v>2.4900000000000002</v>
      </c>
      <c r="F587" s="12">
        <f>+CUSTOS[[#This Row],[Custo Unitario]]*CUSTOS[[#This Row],[Qty]]</f>
        <v>2.4900000000000002</v>
      </c>
    </row>
    <row r="588" spans="1:6" x14ac:dyDescent="0.2">
      <c r="A588" s="7">
        <v>44544</v>
      </c>
      <c r="B588" s="1" t="s">
        <v>491</v>
      </c>
      <c r="C588" s="1">
        <v>1</v>
      </c>
      <c r="D588" s="1" t="s">
        <v>460</v>
      </c>
      <c r="E588" s="1">
        <v>1.98</v>
      </c>
      <c r="F588" s="12">
        <f>+CUSTOS[[#This Row],[Custo Unitario]]*CUSTOS[[#This Row],[Qty]]</f>
        <v>1.98</v>
      </c>
    </row>
    <row r="589" spans="1:6" x14ac:dyDescent="0.2">
      <c r="A589" s="7">
        <v>44544</v>
      </c>
      <c r="B589" s="1" t="s">
        <v>466</v>
      </c>
      <c r="C589" s="1">
        <v>4</v>
      </c>
      <c r="D589" s="1" t="s">
        <v>460</v>
      </c>
      <c r="E589" s="1">
        <v>1.99</v>
      </c>
      <c r="F589" s="12">
        <f>+CUSTOS[[#This Row],[Custo Unitario]]*CUSTOS[[#This Row],[Qty]]</f>
        <v>7.96</v>
      </c>
    </row>
    <row r="590" spans="1:6" x14ac:dyDescent="0.2">
      <c r="A590" s="7">
        <v>44544</v>
      </c>
      <c r="B590" s="1" t="s">
        <v>485</v>
      </c>
      <c r="C590" s="1">
        <v>0.45800000000000002</v>
      </c>
      <c r="D590" s="1" t="s">
        <v>465</v>
      </c>
      <c r="E590" s="1">
        <v>4.9800000000000004</v>
      </c>
      <c r="F590" s="12">
        <f>+CUSTOS[[#This Row],[Custo Unitario]]*CUSTOS[[#This Row],[Qty]]</f>
        <v>2.2808400000000004</v>
      </c>
    </row>
    <row r="591" spans="1:6" x14ac:dyDescent="0.2">
      <c r="A591" s="7">
        <v>44544</v>
      </c>
      <c r="B591" s="1" t="s">
        <v>478</v>
      </c>
      <c r="C591" s="1">
        <v>1</v>
      </c>
      <c r="D591" s="1" t="s">
        <v>460</v>
      </c>
      <c r="E591" s="1">
        <v>14.9</v>
      </c>
      <c r="F591" s="12">
        <f>+CUSTOS[[#This Row],[Custo Unitario]]*CUSTOS[[#This Row],[Qty]]</f>
        <v>14.9</v>
      </c>
    </row>
    <row r="592" spans="1:6" x14ac:dyDescent="0.2">
      <c r="A592" s="7">
        <v>44545</v>
      </c>
      <c r="B592" s="1" t="s">
        <v>467</v>
      </c>
      <c r="C592" s="1">
        <v>2.6080000000000001</v>
      </c>
      <c r="D592" s="1" t="s">
        <v>465</v>
      </c>
      <c r="E592" s="1">
        <v>21.99</v>
      </c>
      <c r="F592" s="12">
        <f>+CUSTOS[[#This Row],[Custo Unitario]]*CUSTOS[[#This Row],[Qty]]</f>
        <v>57.349919999999997</v>
      </c>
    </row>
    <row r="593" spans="1:6" x14ac:dyDescent="0.2">
      <c r="A593" s="7">
        <v>44545</v>
      </c>
      <c r="B593" s="1" t="s">
        <v>467</v>
      </c>
      <c r="C593" s="1">
        <v>0.85599999999999998</v>
      </c>
      <c r="D593" s="1" t="s">
        <v>465</v>
      </c>
      <c r="E593" s="1">
        <v>27.28</v>
      </c>
      <c r="F593" s="12">
        <f>+CUSTOS[[#This Row],[Custo Unitario]]*CUSTOS[[#This Row],[Qty]]</f>
        <v>23.351680000000002</v>
      </c>
    </row>
    <row r="594" spans="1:6" x14ac:dyDescent="0.2">
      <c r="A594" s="7">
        <v>44545</v>
      </c>
      <c r="B594" s="1" t="s">
        <v>464</v>
      </c>
      <c r="C594" s="1">
        <v>1.145</v>
      </c>
      <c r="D594" s="1" t="s">
        <v>465</v>
      </c>
      <c r="E594" s="1">
        <v>3.99</v>
      </c>
      <c r="F594" s="12">
        <f>+CUSTOS[[#This Row],[Custo Unitario]]*CUSTOS[[#This Row],[Qty]]</f>
        <v>4.5685500000000001</v>
      </c>
    </row>
    <row r="595" spans="1:6" x14ac:dyDescent="0.2">
      <c r="A595" s="7">
        <v>44545</v>
      </c>
      <c r="B595" s="1" t="s">
        <v>466</v>
      </c>
      <c r="C595" s="1">
        <v>3</v>
      </c>
      <c r="D595" s="1" t="s">
        <v>460</v>
      </c>
      <c r="E595" s="1">
        <v>1.1000000000000001</v>
      </c>
      <c r="F595" s="12">
        <f>+CUSTOS[[#This Row],[Custo Unitario]]*CUSTOS[[#This Row],[Qty]]</f>
        <v>3.3000000000000003</v>
      </c>
    </row>
    <row r="596" spans="1:6" x14ac:dyDescent="0.2">
      <c r="A596" s="7">
        <v>44551</v>
      </c>
      <c r="B596" s="1" t="s">
        <v>512</v>
      </c>
      <c r="C596" s="1">
        <v>100</v>
      </c>
      <c r="D596" s="1" t="s">
        <v>460</v>
      </c>
      <c r="E596" s="1">
        <v>1.2455000000000001</v>
      </c>
      <c r="F596" s="12">
        <f>+CUSTOS[[#This Row],[Custo Unitario]]*CUSTOS[[#This Row],[Qty]]</f>
        <v>124.55000000000001</v>
      </c>
    </row>
    <row r="597" spans="1:6" x14ac:dyDescent="0.2">
      <c r="A597" s="7">
        <v>44569</v>
      </c>
      <c r="B597" s="1" t="s">
        <v>510</v>
      </c>
      <c r="C597" s="1">
        <v>0.5</v>
      </c>
      <c r="D597" s="1" t="s">
        <v>465</v>
      </c>
      <c r="E597" s="1">
        <v>13.38</v>
      </c>
      <c r="F597" s="12">
        <f>+CUSTOS[[#This Row],[Custo Unitario]]*CUSTOS[[#This Row],[Qty]]</f>
        <v>6.69</v>
      </c>
    </row>
    <row r="598" spans="1:6" x14ac:dyDescent="0.2">
      <c r="A598" s="7">
        <v>44569</v>
      </c>
      <c r="B598" s="1" t="s">
        <v>500</v>
      </c>
      <c r="C598" s="1">
        <v>0.17</v>
      </c>
      <c r="D598" s="1" t="s">
        <v>465</v>
      </c>
      <c r="E598" s="1">
        <v>9.99</v>
      </c>
      <c r="F598" s="12">
        <f>+CUSTOS[[#This Row],[Custo Unitario]]*CUSTOS[[#This Row],[Qty]]</f>
        <v>1.6983000000000001</v>
      </c>
    </row>
    <row r="599" spans="1:6" x14ac:dyDescent="0.2">
      <c r="A599" s="7">
        <v>44569</v>
      </c>
      <c r="B599" s="1" t="s">
        <v>479</v>
      </c>
      <c r="C599" s="1">
        <v>0.3</v>
      </c>
      <c r="D599" s="1" t="s">
        <v>465</v>
      </c>
      <c r="E599" s="1">
        <v>2.98</v>
      </c>
      <c r="F599" s="12">
        <f>+CUSTOS[[#This Row],[Custo Unitario]]*CUSTOS[[#This Row],[Qty]]</f>
        <v>0.89400000000000002</v>
      </c>
    </row>
    <row r="600" spans="1:6" x14ac:dyDescent="0.2">
      <c r="A600" s="7">
        <v>44569</v>
      </c>
      <c r="B600" s="1" t="s">
        <v>464</v>
      </c>
      <c r="C600" s="1">
        <v>0.35</v>
      </c>
      <c r="D600" s="1" t="s">
        <v>465</v>
      </c>
      <c r="E600" s="1">
        <v>4.99</v>
      </c>
      <c r="F600" s="12">
        <f>+CUSTOS[[#This Row],[Custo Unitario]]*CUSTOS[[#This Row],[Qty]]</f>
        <v>1.7464999999999999</v>
      </c>
    </row>
    <row r="601" spans="1:6" x14ac:dyDescent="0.2">
      <c r="A601" s="7">
        <v>44569</v>
      </c>
      <c r="B601" s="1" t="s">
        <v>483</v>
      </c>
      <c r="C601" s="1">
        <v>2</v>
      </c>
      <c r="D601" s="1" t="s">
        <v>460</v>
      </c>
      <c r="E601" s="1">
        <v>2.39</v>
      </c>
      <c r="F601" s="12">
        <f>+CUSTOS[[#This Row],[Custo Unitario]]*CUSTOS[[#This Row],[Qty]]</f>
        <v>4.78</v>
      </c>
    </row>
    <row r="602" spans="1:6" x14ac:dyDescent="0.2">
      <c r="A602" s="7">
        <v>44569</v>
      </c>
      <c r="B602" s="1" t="s">
        <v>513</v>
      </c>
      <c r="C602" s="1">
        <v>0.2</v>
      </c>
      <c r="D602" s="1" t="s">
        <v>465</v>
      </c>
      <c r="E602" s="1">
        <v>80</v>
      </c>
      <c r="F602" s="12">
        <f>+CUSTOS[[#This Row],[Custo Unitario]]*CUSTOS[[#This Row],[Qty]]</f>
        <v>16</v>
      </c>
    </row>
    <row r="603" spans="1:6" x14ac:dyDescent="0.2">
      <c r="A603" s="7">
        <v>44569</v>
      </c>
      <c r="B603" s="1" t="s">
        <v>514</v>
      </c>
      <c r="C603" s="1">
        <v>0.01</v>
      </c>
      <c r="D603" s="1" t="s">
        <v>465</v>
      </c>
      <c r="E603" s="1">
        <v>10</v>
      </c>
      <c r="F603" s="12">
        <f>+CUSTOS[[#This Row],[Custo Unitario]]*CUSTOS[[#This Row],[Qty]]</f>
        <v>0.1</v>
      </c>
    </row>
    <row r="604" spans="1:6" x14ac:dyDescent="0.2">
      <c r="A604" s="7">
        <v>44569</v>
      </c>
      <c r="B604" s="1" t="s">
        <v>515</v>
      </c>
      <c r="C604" s="1">
        <v>0.01</v>
      </c>
      <c r="D604" s="1" t="s">
        <v>465</v>
      </c>
      <c r="E604" s="1">
        <v>10</v>
      </c>
      <c r="F604" s="12">
        <f>+CUSTOS[[#This Row],[Custo Unitario]]*CUSTOS[[#This Row],[Qty]]</f>
        <v>0.1</v>
      </c>
    </row>
    <row r="605" spans="1:6" x14ac:dyDescent="0.2">
      <c r="A605" s="7">
        <v>44569</v>
      </c>
      <c r="B605" s="1" t="s">
        <v>516</v>
      </c>
      <c r="C605" s="1">
        <v>0.01</v>
      </c>
      <c r="D605" s="1" t="s">
        <v>465</v>
      </c>
      <c r="E605" s="1">
        <v>10</v>
      </c>
      <c r="F605" s="12">
        <f>+CUSTOS[[#This Row],[Custo Unitario]]*CUSTOS[[#This Row],[Qty]]</f>
        <v>0.1</v>
      </c>
    </row>
    <row r="606" spans="1:6" x14ac:dyDescent="0.2">
      <c r="A606" s="7">
        <v>44571</v>
      </c>
      <c r="B606" s="1" t="s">
        <v>466</v>
      </c>
      <c r="C606" s="1">
        <v>4</v>
      </c>
      <c r="D606" s="1" t="s">
        <v>460</v>
      </c>
      <c r="E606" s="1">
        <v>1.1000000000000001</v>
      </c>
      <c r="F606" s="12">
        <f>+CUSTOS[[#This Row],[Custo Unitario]]*CUSTOS[[#This Row],[Qty]]</f>
        <v>4.4000000000000004</v>
      </c>
    </row>
    <row r="607" spans="1:6" x14ac:dyDescent="0.2">
      <c r="A607" s="7">
        <v>44571</v>
      </c>
      <c r="B607" s="1" t="s">
        <v>463</v>
      </c>
      <c r="C607" s="1">
        <v>3</v>
      </c>
      <c r="D607" s="1" t="s">
        <v>460</v>
      </c>
      <c r="E607" s="1">
        <v>4.29</v>
      </c>
      <c r="F607" s="12">
        <f>+CUSTOS[[#This Row],[Custo Unitario]]*CUSTOS[[#This Row],[Qty]]</f>
        <v>12.870000000000001</v>
      </c>
    </row>
    <row r="608" spans="1:6" x14ac:dyDescent="0.2">
      <c r="A608" s="7">
        <v>44571</v>
      </c>
      <c r="B608" s="1" t="s">
        <v>464</v>
      </c>
      <c r="C608" s="1">
        <v>1.35</v>
      </c>
      <c r="D608" s="1" t="s">
        <v>465</v>
      </c>
      <c r="E608" s="1">
        <v>4.59</v>
      </c>
      <c r="F608" s="12">
        <f>+CUSTOS[[#This Row],[Custo Unitario]]*CUSTOS[[#This Row],[Qty]]</f>
        <v>6.1965000000000003</v>
      </c>
    </row>
    <row r="609" spans="1:6" x14ac:dyDescent="0.2">
      <c r="A609" s="7">
        <v>44571</v>
      </c>
      <c r="B609" s="1" t="s">
        <v>467</v>
      </c>
      <c r="C609" s="1">
        <v>1.542</v>
      </c>
      <c r="D609" s="1" t="s">
        <v>465</v>
      </c>
      <c r="E609" s="1">
        <v>23.69</v>
      </c>
      <c r="F609" s="12">
        <f>+CUSTOS[[#This Row],[Custo Unitario]]*CUSTOS[[#This Row],[Qty]]</f>
        <v>36.529980000000002</v>
      </c>
    </row>
    <row r="610" spans="1:6" x14ac:dyDescent="0.2">
      <c r="A610" s="7">
        <v>44571</v>
      </c>
      <c r="B610" s="1" t="s">
        <v>467</v>
      </c>
      <c r="C610" s="1">
        <v>2.0019999999999998</v>
      </c>
      <c r="D610" s="1" t="s">
        <v>465</v>
      </c>
      <c r="E610" s="1">
        <v>23.69</v>
      </c>
      <c r="F610" s="12">
        <f>+CUSTOS[[#This Row],[Custo Unitario]]*CUSTOS[[#This Row],[Qty]]</f>
        <v>47.427379999999999</v>
      </c>
    </row>
    <row r="611" spans="1:6" x14ac:dyDescent="0.2">
      <c r="A611" s="7">
        <v>44572</v>
      </c>
      <c r="B611" s="1" t="s">
        <v>510</v>
      </c>
      <c r="C611" s="1">
        <v>0.5</v>
      </c>
      <c r="D611" s="1" t="s">
        <v>517</v>
      </c>
      <c r="E611" s="1">
        <v>13.38</v>
      </c>
      <c r="F611" s="12">
        <f>+CUSTOS[[#This Row],[Custo Unitario]]*CUSTOS[[#This Row],[Qty]]</f>
        <v>6.69</v>
      </c>
    </row>
    <row r="612" spans="1:6" x14ac:dyDescent="0.2">
      <c r="A612" s="7">
        <v>44572</v>
      </c>
      <c r="B612" s="1" t="s">
        <v>478</v>
      </c>
      <c r="C612" s="1">
        <v>1</v>
      </c>
      <c r="D612" s="1" t="s">
        <v>508</v>
      </c>
      <c r="E612" s="1">
        <v>17.8</v>
      </c>
      <c r="F612" s="12">
        <f>+CUSTOS[[#This Row],[Custo Unitario]]*CUSTOS[[#This Row],[Qty]]</f>
        <v>17.8</v>
      </c>
    </row>
    <row r="613" spans="1:6" x14ac:dyDescent="0.2">
      <c r="A613" s="7">
        <v>44572</v>
      </c>
      <c r="B613" s="1" t="s">
        <v>479</v>
      </c>
      <c r="C613" s="1">
        <v>0.37</v>
      </c>
      <c r="D613" s="1" t="s">
        <v>465</v>
      </c>
      <c r="E613" s="1">
        <v>2.98</v>
      </c>
      <c r="F613" s="12">
        <f>+CUSTOS[[#This Row],[Custo Unitario]]*CUSTOS[[#This Row],[Qty]]</f>
        <v>1.1026</v>
      </c>
    </row>
    <row r="614" spans="1:6" x14ac:dyDescent="0.2">
      <c r="A614" s="7">
        <v>44572</v>
      </c>
      <c r="B614" s="1" t="s">
        <v>474</v>
      </c>
      <c r="C614" s="1">
        <v>0.502</v>
      </c>
      <c r="D614" s="1" t="s">
        <v>465</v>
      </c>
      <c r="E614" s="1">
        <v>29.98</v>
      </c>
      <c r="F614" s="12">
        <f>+CUSTOS[[#This Row],[Custo Unitario]]*CUSTOS[[#This Row],[Qty]]</f>
        <v>15.04996</v>
      </c>
    </row>
    <row r="615" spans="1:6" x14ac:dyDescent="0.2">
      <c r="A615" s="7">
        <v>44572</v>
      </c>
      <c r="B615" s="1" t="s">
        <v>474</v>
      </c>
      <c r="C615" s="1">
        <v>0.3</v>
      </c>
      <c r="D615" s="1" t="s">
        <v>465</v>
      </c>
      <c r="E615" s="1">
        <v>29.98</v>
      </c>
      <c r="F615" s="12">
        <f>+CUSTOS[[#This Row],[Custo Unitario]]*CUSTOS[[#This Row],[Qty]]</f>
        <v>8.9939999999999998</v>
      </c>
    </row>
    <row r="616" spans="1:6" x14ac:dyDescent="0.2">
      <c r="A616" s="7">
        <v>44572</v>
      </c>
      <c r="B616" s="1" t="s">
        <v>463</v>
      </c>
      <c r="C616" s="1">
        <v>1</v>
      </c>
      <c r="D616" s="1" t="s">
        <v>460</v>
      </c>
      <c r="E616" s="1">
        <v>4.79</v>
      </c>
      <c r="F616" s="12">
        <f>+CUSTOS[[#This Row],[Custo Unitario]]*CUSTOS[[#This Row],[Qty]]</f>
        <v>4.79</v>
      </c>
    </row>
    <row r="617" spans="1:6" x14ac:dyDescent="0.2">
      <c r="A617" s="7">
        <v>44572</v>
      </c>
      <c r="B617" s="1" t="s">
        <v>480</v>
      </c>
      <c r="C617" s="1">
        <v>1.2050000000000001</v>
      </c>
      <c r="D617" s="1" t="s">
        <v>465</v>
      </c>
      <c r="E617" s="1">
        <v>5.99</v>
      </c>
      <c r="F617" s="12">
        <f>+CUSTOS[[#This Row],[Custo Unitario]]*CUSTOS[[#This Row],[Qty]]</f>
        <v>7.217950000000001</v>
      </c>
    </row>
    <row r="618" spans="1:6" x14ac:dyDescent="0.2">
      <c r="A618" s="7">
        <v>44572</v>
      </c>
      <c r="B618" s="1" t="s">
        <v>484</v>
      </c>
      <c r="C618" s="1">
        <v>5.5E-2</v>
      </c>
      <c r="D618" s="1" t="s">
        <v>465</v>
      </c>
      <c r="E618" s="1">
        <v>23.98</v>
      </c>
      <c r="F618" s="12">
        <f>+CUSTOS[[#This Row],[Custo Unitario]]*CUSTOS[[#This Row],[Qty]]</f>
        <v>1.3189</v>
      </c>
    </row>
    <row r="619" spans="1:6" x14ac:dyDescent="0.2">
      <c r="A619" s="7">
        <v>44572</v>
      </c>
      <c r="B619" s="1" t="s">
        <v>485</v>
      </c>
      <c r="C619" s="1">
        <v>0.873</v>
      </c>
      <c r="D619" s="1" t="s">
        <v>465</v>
      </c>
      <c r="E619" s="1">
        <v>3.39</v>
      </c>
      <c r="F619" s="12">
        <f>+CUSTOS[[#This Row],[Custo Unitario]]*CUSTOS[[#This Row],[Qty]]</f>
        <v>2.95947</v>
      </c>
    </row>
    <row r="620" spans="1:6" x14ac:dyDescent="0.2">
      <c r="A620" s="7">
        <v>44572</v>
      </c>
      <c r="B620" s="1" t="s">
        <v>483</v>
      </c>
      <c r="C620" s="1">
        <v>2</v>
      </c>
      <c r="D620" s="1" t="s">
        <v>460</v>
      </c>
      <c r="E620" s="1">
        <v>2.39</v>
      </c>
      <c r="F620" s="12">
        <f>+CUSTOS[[#This Row],[Custo Unitario]]*CUSTOS[[#This Row],[Qty]]</f>
        <v>4.78</v>
      </c>
    </row>
    <row r="621" spans="1:6" x14ac:dyDescent="0.2">
      <c r="A621" s="7">
        <v>44572</v>
      </c>
      <c r="B621" s="1" t="s">
        <v>464</v>
      </c>
      <c r="C621" s="1">
        <v>0.52</v>
      </c>
      <c r="D621" s="1" t="s">
        <v>465</v>
      </c>
      <c r="E621" s="1">
        <v>5.98</v>
      </c>
      <c r="F621" s="12">
        <f>+CUSTOS[[#This Row],[Custo Unitario]]*CUSTOS[[#This Row],[Qty]]</f>
        <v>3.1096000000000004</v>
      </c>
    </row>
    <row r="622" spans="1:6" x14ac:dyDescent="0.2">
      <c r="A622" s="7">
        <v>44572</v>
      </c>
      <c r="B622" s="1" t="s">
        <v>485</v>
      </c>
      <c r="C622" s="1">
        <v>0.54900000000000004</v>
      </c>
      <c r="D622" s="1" t="s">
        <v>465</v>
      </c>
      <c r="E622" s="1">
        <v>3.39</v>
      </c>
      <c r="F622" s="12">
        <f>+CUSTOS[[#This Row],[Custo Unitario]]*CUSTOS[[#This Row],[Qty]]</f>
        <v>1.8611100000000003</v>
      </c>
    </row>
    <row r="623" spans="1:6" x14ac:dyDescent="0.2">
      <c r="A623" s="7">
        <v>44573</v>
      </c>
      <c r="B623" s="1" t="s">
        <v>466</v>
      </c>
      <c r="C623" s="1">
        <v>3</v>
      </c>
      <c r="D623" s="1" t="s">
        <v>460</v>
      </c>
      <c r="E623" s="1">
        <v>1.99</v>
      </c>
      <c r="F623" s="12">
        <f>+CUSTOS[[#This Row],[Custo Unitario]]*CUSTOS[[#This Row],[Qty]]</f>
        <v>5.97</v>
      </c>
    </row>
    <row r="624" spans="1:6" x14ac:dyDescent="0.2">
      <c r="A624" s="7">
        <v>44573</v>
      </c>
      <c r="B624" s="1" t="s">
        <v>463</v>
      </c>
      <c r="C624" s="1">
        <v>3</v>
      </c>
      <c r="D624" s="1" t="s">
        <v>460</v>
      </c>
      <c r="E624" s="1">
        <v>4.59</v>
      </c>
      <c r="F624" s="12">
        <f>+CUSTOS[[#This Row],[Custo Unitario]]*CUSTOS[[#This Row],[Qty]]</f>
        <v>13.77</v>
      </c>
    </row>
    <row r="625" spans="1:6" x14ac:dyDescent="0.2">
      <c r="A625" s="7">
        <v>44573</v>
      </c>
      <c r="B625" s="1" t="s">
        <v>464</v>
      </c>
      <c r="C625" s="1">
        <v>1.2250000000000001</v>
      </c>
      <c r="D625" s="1" t="s">
        <v>465</v>
      </c>
      <c r="E625" s="1">
        <v>4.59</v>
      </c>
      <c r="F625" s="12">
        <f>+CUSTOS[[#This Row],[Custo Unitario]]*CUSTOS[[#This Row],[Qty]]</f>
        <v>5.6227499999999999</v>
      </c>
    </row>
    <row r="626" spans="1:6" x14ac:dyDescent="0.2">
      <c r="A626" s="7">
        <v>44573</v>
      </c>
      <c r="B626" s="1" t="s">
        <v>467</v>
      </c>
      <c r="C626" s="1">
        <v>1.61</v>
      </c>
      <c r="D626" s="1" t="s">
        <v>465</v>
      </c>
      <c r="E626" s="1">
        <v>23.69</v>
      </c>
      <c r="F626" s="12">
        <f>+CUSTOS[[#This Row],[Custo Unitario]]*CUSTOS[[#This Row],[Qty]]</f>
        <v>38.140900000000002</v>
      </c>
    </row>
    <row r="627" spans="1:6" x14ac:dyDescent="0.2">
      <c r="A627" s="7">
        <v>44573</v>
      </c>
      <c r="B627" s="1" t="s">
        <v>467</v>
      </c>
      <c r="C627" s="1">
        <v>2.0459999999999998</v>
      </c>
      <c r="D627" s="1" t="s">
        <v>465</v>
      </c>
      <c r="E627" s="1">
        <v>23.69</v>
      </c>
      <c r="F627" s="12">
        <f>+CUSTOS[[#This Row],[Custo Unitario]]*CUSTOS[[#This Row],[Qty]]</f>
        <v>48.469740000000002</v>
      </c>
    </row>
    <row r="628" spans="1:6" x14ac:dyDescent="0.2">
      <c r="A628" s="7">
        <v>44578</v>
      </c>
      <c r="B628" s="1" t="s">
        <v>464</v>
      </c>
      <c r="C628" s="1">
        <v>1.63</v>
      </c>
      <c r="D628" s="1" t="s">
        <v>465</v>
      </c>
      <c r="E628" s="1">
        <v>4.59</v>
      </c>
      <c r="F628" s="12">
        <f>+CUSTOS[[#This Row],[Custo Unitario]]*CUSTOS[[#This Row],[Qty]]</f>
        <v>7.4816999999999991</v>
      </c>
    </row>
    <row r="629" spans="1:6" x14ac:dyDescent="0.2">
      <c r="A629" s="7">
        <v>44578</v>
      </c>
      <c r="B629" s="1" t="s">
        <v>467</v>
      </c>
      <c r="C629" s="1">
        <v>2.3940000000000001</v>
      </c>
      <c r="D629" s="1" t="s">
        <v>465</v>
      </c>
      <c r="E629" s="1">
        <v>27.99</v>
      </c>
      <c r="F629" s="12">
        <f>+CUSTOS[[#This Row],[Custo Unitario]]*CUSTOS[[#This Row],[Qty]]</f>
        <v>67.00806</v>
      </c>
    </row>
    <row r="630" spans="1:6" x14ac:dyDescent="0.2">
      <c r="A630" s="7">
        <v>44578</v>
      </c>
      <c r="B630" s="1" t="s">
        <v>467</v>
      </c>
      <c r="C630" s="1">
        <v>1.536</v>
      </c>
      <c r="D630" s="1" t="s">
        <v>465</v>
      </c>
      <c r="E630" s="1">
        <v>23.69</v>
      </c>
      <c r="F630" s="12">
        <f>+CUSTOS[[#This Row],[Custo Unitario]]*CUSTOS[[#This Row],[Qty]]</f>
        <v>36.387840000000004</v>
      </c>
    </row>
    <row r="631" spans="1:6" x14ac:dyDescent="0.2">
      <c r="A631" s="7">
        <v>44578</v>
      </c>
      <c r="B631" s="1" t="s">
        <v>463</v>
      </c>
      <c r="C631" s="1">
        <v>4</v>
      </c>
      <c r="D631" s="1" t="s">
        <v>460</v>
      </c>
      <c r="E631" s="1">
        <v>4.59</v>
      </c>
      <c r="F631" s="12">
        <f>+CUSTOS[[#This Row],[Custo Unitario]]*CUSTOS[[#This Row],[Qty]]</f>
        <v>18.36</v>
      </c>
    </row>
    <row r="632" spans="1:6" x14ac:dyDescent="0.2">
      <c r="A632" s="7">
        <v>44578</v>
      </c>
      <c r="B632" s="1" t="s">
        <v>466</v>
      </c>
      <c r="C632" s="1">
        <v>5</v>
      </c>
      <c r="D632" s="1" t="s">
        <v>460</v>
      </c>
      <c r="E632" s="1">
        <v>1.1000000000000001</v>
      </c>
      <c r="F632" s="12">
        <f>+CUSTOS[[#This Row],[Custo Unitario]]*CUSTOS[[#This Row],[Qty]]</f>
        <v>5.5</v>
      </c>
    </row>
    <row r="633" spans="1:6" x14ac:dyDescent="0.2">
      <c r="A633" s="7">
        <v>44578</v>
      </c>
      <c r="B633" s="1" t="s">
        <v>483</v>
      </c>
      <c r="C633" s="1">
        <v>1</v>
      </c>
      <c r="D633" s="1" t="s">
        <v>460</v>
      </c>
      <c r="E633" s="1">
        <v>1.1000000000000001</v>
      </c>
      <c r="F633" s="12">
        <f>+CUSTOS[[#This Row],[Custo Unitario]]*CUSTOS[[#This Row],[Qty]]</f>
        <v>1.1000000000000001</v>
      </c>
    </row>
    <row r="634" spans="1:6" x14ac:dyDescent="0.2">
      <c r="A634" s="7">
        <v>44578</v>
      </c>
      <c r="B634" s="1" t="s">
        <v>480</v>
      </c>
      <c r="C634" s="1">
        <v>0.88</v>
      </c>
      <c r="D634" s="1" t="s">
        <v>465</v>
      </c>
      <c r="E634" s="1">
        <v>4.49</v>
      </c>
      <c r="F634" s="12">
        <f>+CUSTOS[[#This Row],[Custo Unitario]]*CUSTOS[[#This Row],[Qty]]</f>
        <v>3.9512</v>
      </c>
    </row>
    <row r="635" spans="1:6" x14ac:dyDescent="0.2">
      <c r="A635" s="7">
        <v>44578</v>
      </c>
      <c r="B635" s="1" t="s">
        <v>489</v>
      </c>
      <c r="C635" s="1">
        <v>1</v>
      </c>
      <c r="D635" s="1" t="s">
        <v>460</v>
      </c>
      <c r="E635" s="1">
        <v>4.99</v>
      </c>
      <c r="F635" s="12">
        <f>+CUSTOS[[#This Row],[Custo Unitario]]*CUSTOS[[#This Row],[Qty]]</f>
        <v>4.99</v>
      </c>
    </row>
    <row r="636" spans="1:6" x14ac:dyDescent="0.2">
      <c r="A636" s="7">
        <v>44578</v>
      </c>
      <c r="B636" s="1" t="s">
        <v>485</v>
      </c>
      <c r="C636" s="1">
        <v>0.56999999999999995</v>
      </c>
      <c r="D636" s="1" t="s">
        <v>465</v>
      </c>
      <c r="E636" s="1">
        <v>2.1</v>
      </c>
      <c r="F636" s="12">
        <f>+CUSTOS[[#This Row],[Custo Unitario]]*CUSTOS[[#This Row],[Qty]]</f>
        <v>1.1969999999999998</v>
      </c>
    </row>
    <row r="637" spans="1:6" x14ac:dyDescent="0.2">
      <c r="A637" s="7">
        <v>44578</v>
      </c>
      <c r="B637" s="1" t="s">
        <v>479</v>
      </c>
      <c r="C637" s="1">
        <v>0.19</v>
      </c>
      <c r="D637" s="1" t="s">
        <v>465</v>
      </c>
      <c r="E637" s="1">
        <v>2.4900000000000002</v>
      </c>
      <c r="F637" s="12">
        <f>+CUSTOS[[#This Row],[Custo Unitario]]*CUSTOS[[#This Row],[Qty]]</f>
        <v>0.47310000000000002</v>
      </c>
    </row>
    <row r="638" spans="1:6" x14ac:dyDescent="0.2">
      <c r="A638" s="7">
        <v>44578</v>
      </c>
      <c r="B638" s="1" t="s">
        <v>485</v>
      </c>
      <c r="C638" s="1">
        <v>0.55500000000000005</v>
      </c>
      <c r="D638" s="1" t="s">
        <v>465</v>
      </c>
      <c r="E638" s="1">
        <v>2.1</v>
      </c>
      <c r="F638" s="12">
        <f>+CUSTOS[[#This Row],[Custo Unitario]]*CUSTOS[[#This Row],[Qty]]</f>
        <v>1.1655000000000002</v>
      </c>
    </row>
    <row r="639" spans="1:6" x14ac:dyDescent="0.2">
      <c r="A639" s="7">
        <v>44579</v>
      </c>
      <c r="B639" s="1" t="s">
        <v>478</v>
      </c>
      <c r="C639" s="1">
        <v>1</v>
      </c>
      <c r="D639" s="1" t="s">
        <v>460</v>
      </c>
      <c r="E639" s="1">
        <v>19.899999999999999</v>
      </c>
      <c r="F639" s="12">
        <f>+CUSTOS[[#This Row],[Custo Unitario]]*CUSTOS[[#This Row],[Qty]]</f>
        <v>19.899999999999999</v>
      </c>
    </row>
    <row r="640" spans="1:6" x14ac:dyDescent="0.2">
      <c r="A640" s="7">
        <v>44579</v>
      </c>
      <c r="B640" s="1" t="s">
        <v>483</v>
      </c>
      <c r="C640" s="1">
        <v>2</v>
      </c>
      <c r="D640" s="1" t="s">
        <v>460</v>
      </c>
      <c r="E640" s="1">
        <v>2.39</v>
      </c>
      <c r="F640" s="12">
        <f>+CUSTOS[[#This Row],[Custo Unitario]]*CUSTOS[[#This Row],[Qty]]</f>
        <v>4.78</v>
      </c>
    </row>
    <row r="641" spans="1:6" x14ac:dyDescent="0.2">
      <c r="A641" s="7">
        <v>44579</v>
      </c>
      <c r="B641" s="1" t="s">
        <v>502</v>
      </c>
      <c r="C641" s="1">
        <v>1</v>
      </c>
      <c r="D641" s="1" t="s">
        <v>460</v>
      </c>
      <c r="E641" s="1">
        <v>6.39</v>
      </c>
      <c r="F641" s="12">
        <f>+CUSTOS[[#This Row],[Custo Unitario]]*CUSTOS[[#This Row],[Qty]]</f>
        <v>6.39</v>
      </c>
    </row>
    <row r="642" spans="1:6" x14ac:dyDescent="0.2">
      <c r="A642" s="7">
        <v>44581</v>
      </c>
      <c r="B642" s="1" t="s">
        <v>467</v>
      </c>
      <c r="C642" s="1">
        <v>0.55400000000000005</v>
      </c>
      <c r="D642" s="1" t="s">
        <v>465</v>
      </c>
      <c r="E642" s="1">
        <v>31.49</v>
      </c>
      <c r="F642" s="12">
        <f>+CUSTOS[[#This Row],[Custo Unitario]]*CUSTOS[[#This Row],[Qty]]</f>
        <v>17.445460000000001</v>
      </c>
    </row>
    <row r="643" spans="1:6" x14ac:dyDescent="0.2">
      <c r="A643" s="7">
        <v>44581</v>
      </c>
      <c r="B643" s="1" t="s">
        <v>501</v>
      </c>
      <c r="C643" s="1">
        <v>0.30199999999999999</v>
      </c>
      <c r="D643" s="1" t="s">
        <v>465</v>
      </c>
      <c r="E643" s="1">
        <v>49.99</v>
      </c>
      <c r="F643" s="12">
        <f>+CUSTOS[[#This Row],[Custo Unitario]]*CUSTOS[[#This Row],[Qty]]</f>
        <v>15.09698</v>
      </c>
    </row>
    <row r="644" spans="1:6" x14ac:dyDescent="0.2">
      <c r="A644" s="7">
        <v>44581</v>
      </c>
      <c r="B644" s="1" t="s">
        <v>474</v>
      </c>
      <c r="C644" s="1">
        <v>0.41799999999999998</v>
      </c>
      <c r="D644" s="1" t="s">
        <v>465</v>
      </c>
      <c r="E644" s="1">
        <v>29.99</v>
      </c>
      <c r="F644" s="12">
        <f>+CUSTOS[[#This Row],[Custo Unitario]]*CUSTOS[[#This Row],[Qty]]</f>
        <v>12.535819999999999</v>
      </c>
    </row>
    <row r="645" spans="1:6" x14ac:dyDescent="0.2">
      <c r="A645" s="7">
        <v>44581</v>
      </c>
      <c r="B645" s="1" t="s">
        <v>503</v>
      </c>
      <c r="C645" s="1">
        <v>1</v>
      </c>
      <c r="D645" s="1" t="s">
        <v>508</v>
      </c>
      <c r="E645" s="1">
        <v>4.3899999999999997</v>
      </c>
      <c r="F645" s="12">
        <f>+CUSTOS[[#This Row],[Custo Unitario]]*CUSTOS[[#This Row],[Qty]]</f>
        <v>4.3899999999999997</v>
      </c>
    </row>
    <row r="646" spans="1:6" x14ac:dyDescent="0.2">
      <c r="A646" s="7">
        <v>44581</v>
      </c>
      <c r="B646" s="1" t="s">
        <v>499</v>
      </c>
      <c r="C646" s="1">
        <v>2</v>
      </c>
      <c r="D646" s="1" t="s">
        <v>508</v>
      </c>
      <c r="E646" s="1">
        <v>1.69</v>
      </c>
      <c r="F646" s="12">
        <f>+CUSTOS[[#This Row],[Custo Unitario]]*CUSTOS[[#This Row],[Qty]]</f>
        <v>3.38</v>
      </c>
    </row>
    <row r="647" spans="1:6" x14ac:dyDescent="0.2">
      <c r="A647" s="7">
        <v>44581</v>
      </c>
      <c r="B647" s="1" t="s">
        <v>500</v>
      </c>
      <c r="C647" s="1">
        <v>0.2</v>
      </c>
      <c r="D647" s="1" t="s">
        <v>465</v>
      </c>
      <c r="E647" s="1">
        <v>8.98</v>
      </c>
      <c r="F647" s="12">
        <f>+CUSTOS[[#This Row],[Custo Unitario]]*CUSTOS[[#This Row],[Qty]]</f>
        <v>1.7960000000000003</v>
      </c>
    </row>
    <row r="648" spans="1:6" x14ac:dyDescent="0.2">
      <c r="A648" s="7">
        <v>44581</v>
      </c>
      <c r="B648" s="1" t="s">
        <v>464</v>
      </c>
      <c r="C648" s="1">
        <v>0.115</v>
      </c>
      <c r="D648" s="1" t="s">
        <v>465</v>
      </c>
      <c r="E648" s="1">
        <v>4.49</v>
      </c>
      <c r="F648" s="12">
        <f>+CUSTOS[[#This Row],[Custo Unitario]]*CUSTOS[[#This Row],[Qty]]</f>
        <v>0.51635000000000009</v>
      </c>
    </row>
    <row r="649" spans="1:6" x14ac:dyDescent="0.2">
      <c r="A649" s="7">
        <v>44581</v>
      </c>
      <c r="B649" s="1" t="s">
        <v>483</v>
      </c>
      <c r="C649" s="1">
        <v>1</v>
      </c>
      <c r="D649" s="1" t="s">
        <v>460</v>
      </c>
      <c r="E649" s="1">
        <v>2.39</v>
      </c>
      <c r="F649" s="12">
        <f>+CUSTOS[[#This Row],[Custo Unitario]]*CUSTOS[[#This Row],[Qty]]</f>
        <v>2.39</v>
      </c>
    </row>
    <row r="650" spans="1:6" x14ac:dyDescent="0.2">
      <c r="A650" s="7">
        <v>44582</v>
      </c>
      <c r="B650" s="1" t="s">
        <v>466</v>
      </c>
      <c r="C650" s="1">
        <v>2</v>
      </c>
      <c r="D650" s="1" t="s">
        <v>460</v>
      </c>
      <c r="E650" s="1">
        <v>1.99</v>
      </c>
      <c r="F650" s="12">
        <f>+CUSTOS[[#This Row],[Custo Unitario]]*CUSTOS[[#This Row],[Qty]]</f>
        <v>3.98</v>
      </c>
    </row>
    <row r="651" spans="1:6" x14ac:dyDescent="0.2">
      <c r="A651" s="7">
        <v>44582</v>
      </c>
      <c r="B651" s="1" t="s">
        <v>467</v>
      </c>
      <c r="C651" s="1">
        <v>2.0699999999999998</v>
      </c>
      <c r="D651" s="1" t="s">
        <v>460</v>
      </c>
      <c r="E651" s="1">
        <v>23.69</v>
      </c>
      <c r="F651" s="12">
        <f>+CUSTOS[[#This Row],[Custo Unitario]]*CUSTOS[[#This Row],[Qty]]</f>
        <v>49.0383</v>
      </c>
    </row>
    <row r="652" spans="1:6" x14ac:dyDescent="0.2">
      <c r="A652" s="7">
        <v>44582</v>
      </c>
      <c r="B652" s="1" t="s">
        <v>467</v>
      </c>
      <c r="C652" s="1">
        <v>1.022</v>
      </c>
      <c r="D652" s="1" t="s">
        <v>460</v>
      </c>
      <c r="E652" s="1">
        <v>23.69</v>
      </c>
      <c r="F652" s="12">
        <f>+CUSTOS[[#This Row],[Custo Unitario]]*CUSTOS[[#This Row],[Qty]]</f>
        <v>24.211180000000002</v>
      </c>
    </row>
    <row r="653" spans="1:6" x14ac:dyDescent="0.2">
      <c r="A653" s="7">
        <v>44582</v>
      </c>
      <c r="B653" s="1" t="s">
        <v>463</v>
      </c>
      <c r="C653" s="1">
        <v>2</v>
      </c>
      <c r="D653" s="1" t="s">
        <v>460</v>
      </c>
      <c r="E653" s="1">
        <v>4.29</v>
      </c>
      <c r="F653" s="12">
        <f>+CUSTOS[[#This Row],[Custo Unitario]]*CUSTOS[[#This Row],[Qty]]</f>
        <v>8.58</v>
      </c>
    </row>
    <row r="654" spans="1:6" x14ac:dyDescent="0.2">
      <c r="A654" s="7">
        <v>44582</v>
      </c>
      <c r="B654" s="1" t="s">
        <v>464</v>
      </c>
      <c r="C654" s="1">
        <v>0.94499999999999995</v>
      </c>
      <c r="D654" s="1" t="s">
        <v>465</v>
      </c>
      <c r="E654" s="1">
        <v>4.59</v>
      </c>
      <c r="F654" s="12">
        <f>+CUSTOS[[#This Row],[Custo Unitario]]*CUSTOS[[#This Row],[Qty]]</f>
        <v>4.3375499999999994</v>
      </c>
    </row>
    <row r="655" spans="1:6" x14ac:dyDescent="0.2">
      <c r="A655" s="7">
        <v>44582</v>
      </c>
      <c r="B655" s="1" t="s">
        <v>475</v>
      </c>
      <c r="C655" s="1">
        <v>1</v>
      </c>
      <c r="D655" s="1" t="s">
        <v>460</v>
      </c>
      <c r="E655" s="1">
        <v>7.19</v>
      </c>
      <c r="F655" s="12">
        <f>+CUSTOS[[#This Row],[Custo Unitario]]*CUSTOS[[#This Row],[Qty]]</f>
        <v>7.19</v>
      </c>
    </row>
    <row r="656" spans="1:6" x14ac:dyDescent="0.2">
      <c r="A656" s="7">
        <v>44582</v>
      </c>
      <c r="B656" s="1" t="s">
        <v>502</v>
      </c>
      <c r="C656" s="1">
        <v>1</v>
      </c>
      <c r="D656" s="1" t="s">
        <v>460</v>
      </c>
      <c r="E656" s="1">
        <v>1.69</v>
      </c>
      <c r="F656" s="12">
        <f>+CUSTOS[[#This Row],[Custo Unitario]]*CUSTOS[[#This Row],[Qty]]</f>
        <v>1.69</v>
      </c>
    </row>
    <row r="657" spans="1:6" x14ac:dyDescent="0.2">
      <c r="A657" s="7">
        <v>44583</v>
      </c>
      <c r="B657" s="1" t="s">
        <v>483</v>
      </c>
      <c r="C657" s="1">
        <v>1</v>
      </c>
      <c r="D657" s="1" t="s">
        <v>460</v>
      </c>
      <c r="E657" s="1">
        <v>2.39</v>
      </c>
      <c r="F657" s="12">
        <f>+CUSTOS[[#This Row],[Custo Unitario]]*CUSTOS[[#This Row],[Qty]]</f>
        <v>2.39</v>
      </c>
    </row>
    <row r="658" spans="1:6" x14ac:dyDescent="0.2">
      <c r="A658" s="7">
        <v>44583</v>
      </c>
      <c r="B658" s="1" t="s">
        <v>464</v>
      </c>
      <c r="C658" s="1">
        <v>8.5000000000000006E-2</v>
      </c>
      <c r="D658" s="1" t="s">
        <v>465</v>
      </c>
      <c r="E658" s="1">
        <v>4.49</v>
      </c>
      <c r="F658" s="12">
        <f>+CUSTOS[[#This Row],[Custo Unitario]]*CUSTOS[[#This Row],[Qty]]</f>
        <v>0.38165000000000004</v>
      </c>
    </row>
    <row r="659" spans="1:6" x14ac:dyDescent="0.2">
      <c r="A659" s="7">
        <v>44583</v>
      </c>
      <c r="B659" s="1" t="s">
        <v>500</v>
      </c>
      <c r="C659" s="1">
        <v>8.5000000000000006E-2</v>
      </c>
      <c r="D659" s="1" t="s">
        <v>465</v>
      </c>
      <c r="E659" s="1">
        <v>8.98</v>
      </c>
      <c r="F659" s="12">
        <f>+CUSTOS[[#This Row],[Custo Unitario]]*CUSTOS[[#This Row],[Qty]]</f>
        <v>0.76330000000000009</v>
      </c>
    </row>
    <row r="660" spans="1:6" x14ac:dyDescent="0.2">
      <c r="A660" s="7">
        <v>44585</v>
      </c>
      <c r="B660" s="1" t="s">
        <v>518</v>
      </c>
      <c r="C660" s="1">
        <v>100</v>
      </c>
      <c r="D660" s="1" t="s">
        <v>460</v>
      </c>
      <c r="E660" s="1">
        <v>1.4233</v>
      </c>
      <c r="F660" s="12">
        <f>+CUSTOS[[#This Row],[Custo Unitario]]*CUSTOS[[#This Row],[Qty]]</f>
        <v>142.33000000000001</v>
      </c>
    </row>
    <row r="661" spans="1:6" x14ac:dyDescent="0.2">
      <c r="A661" s="7">
        <v>44585</v>
      </c>
      <c r="B661" s="1" t="s">
        <v>467</v>
      </c>
      <c r="C661" s="1">
        <v>1.992</v>
      </c>
      <c r="D661" s="1" t="s">
        <v>465</v>
      </c>
      <c r="E661" s="1">
        <v>23.69</v>
      </c>
      <c r="F661" s="12">
        <f>+CUSTOS[[#This Row],[Custo Unitario]]*CUSTOS[[#This Row],[Qty]]</f>
        <v>47.190480000000001</v>
      </c>
    </row>
    <row r="662" spans="1:6" x14ac:dyDescent="0.2">
      <c r="A662" s="7">
        <v>44585</v>
      </c>
      <c r="B662" s="1" t="s">
        <v>467</v>
      </c>
      <c r="C662" s="1">
        <v>1.508</v>
      </c>
      <c r="D662" s="1" t="s">
        <v>465</v>
      </c>
      <c r="E662" s="1">
        <v>23.69</v>
      </c>
      <c r="F662" s="12">
        <f>+CUSTOS[[#This Row],[Custo Unitario]]*CUSTOS[[#This Row],[Qty]]</f>
        <v>35.724520000000005</v>
      </c>
    </row>
    <row r="663" spans="1:6" x14ac:dyDescent="0.2">
      <c r="A663" s="7">
        <v>44585</v>
      </c>
      <c r="B663" s="1" t="s">
        <v>463</v>
      </c>
      <c r="C663" s="1">
        <v>3</v>
      </c>
      <c r="D663" s="1" t="s">
        <v>460</v>
      </c>
      <c r="E663" s="1">
        <v>4.29</v>
      </c>
      <c r="F663" s="12">
        <f>+CUSTOS[[#This Row],[Custo Unitario]]*CUSTOS[[#This Row],[Qty]]</f>
        <v>12.870000000000001</v>
      </c>
    </row>
    <row r="664" spans="1:6" x14ac:dyDescent="0.2">
      <c r="A664" s="7">
        <v>44585</v>
      </c>
      <c r="B664" s="1" t="s">
        <v>464</v>
      </c>
      <c r="C664" s="1">
        <v>1.2</v>
      </c>
      <c r="D664" s="1" t="s">
        <v>465</v>
      </c>
      <c r="E664" s="1">
        <v>4.59</v>
      </c>
      <c r="F664" s="12">
        <f>+CUSTOS[[#This Row],[Custo Unitario]]*CUSTOS[[#This Row],[Qty]]</f>
        <v>5.508</v>
      </c>
    </row>
    <row r="665" spans="1:6" x14ac:dyDescent="0.2">
      <c r="A665" s="7">
        <v>44585</v>
      </c>
      <c r="B665" s="1" t="s">
        <v>466</v>
      </c>
      <c r="C665" s="1">
        <v>4</v>
      </c>
      <c r="D665" s="1" t="s">
        <v>460</v>
      </c>
      <c r="E665" s="1">
        <v>1.99</v>
      </c>
      <c r="F665" s="12">
        <f>+CUSTOS[[#This Row],[Custo Unitario]]*CUSTOS[[#This Row],[Qty]]</f>
        <v>7.96</v>
      </c>
    </row>
    <row r="666" spans="1:6" x14ac:dyDescent="0.2">
      <c r="A666" s="7">
        <v>44592</v>
      </c>
      <c r="B666" s="1" t="s">
        <v>467</v>
      </c>
      <c r="C666" s="1">
        <v>1.544</v>
      </c>
      <c r="D666" s="1" t="s">
        <v>465</v>
      </c>
      <c r="E666" s="1">
        <v>23.69</v>
      </c>
      <c r="F666" s="12">
        <f>+CUSTOS[[#This Row],[Custo Unitario]]*CUSTOS[[#This Row],[Qty]]</f>
        <v>36.577360000000006</v>
      </c>
    </row>
    <row r="667" spans="1:6" x14ac:dyDescent="0.2">
      <c r="A667" s="7">
        <v>44592</v>
      </c>
      <c r="B667" s="1" t="s">
        <v>467</v>
      </c>
      <c r="C667" s="1">
        <v>2.004</v>
      </c>
      <c r="D667" s="1" t="s">
        <v>465</v>
      </c>
      <c r="E667" s="1">
        <v>23.69</v>
      </c>
      <c r="F667" s="12">
        <f>+CUSTOS[[#This Row],[Custo Unitario]]*CUSTOS[[#This Row],[Qty]]</f>
        <v>47.474760000000003</v>
      </c>
    </row>
    <row r="668" spans="1:6" x14ac:dyDescent="0.2">
      <c r="A668" s="7">
        <v>44592</v>
      </c>
      <c r="B668" s="1" t="s">
        <v>466</v>
      </c>
      <c r="C668" s="1">
        <v>4</v>
      </c>
      <c r="D668" s="1" t="s">
        <v>460</v>
      </c>
      <c r="E668" s="1">
        <v>1.1000000000000001</v>
      </c>
      <c r="F668" s="12">
        <f>+CUSTOS[[#This Row],[Custo Unitario]]*CUSTOS[[#This Row],[Qty]]</f>
        <v>4.4000000000000004</v>
      </c>
    </row>
    <row r="669" spans="1:6" x14ac:dyDescent="0.2">
      <c r="A669" s="7">
        <v>44592</v>
      </c>
      <c r="B669" s="1" t="s">
        <v>464</v>
      </c>
      <c r="C669" s="1">
        <v>1.585</v>
      </c>
      <c r="D669" s="1" t="s">
        <v>465</v>
      </c>
      <c r="E669" s="1">
        <v>4.59</v>
      </c>
      <c r="F669" s="12">
        <f>+CUSTOS[[#This Row],[Custo Unitario]]*CUSTOS[[#This Row],[Qty]]</f>
        <v>7.27515</v>
      </c>
    </row>
    <row r="670" spans="1:6" x14ac:dyDescent="0.2">
      <c r="A670" s="7">
        <v>44592</v>
      </c>
      <c r="B670" s="1" t="s">
        <v>463</v>
      </c>
      <c r="C670" s="1">
        <v>3</v>
      </c>
      <c r="D670" s="1" t="s">
        <v>460</v>
      </c>
      <c r="E670" s="1">
        <v>4.29</v>
      </c>
      <c r="F670" s="12">
        <f>+CUSTOS[[#This Row],[Custo Unitario]]*CUSTOS[[#This Row],[Qty]]</f>
        <v>12.870000000000001</v>
      </c>
    </row>
    <row r="671" spans="1:6" x14ac:dyDescent="0.2">
      <c r="A671" s="18">
        <v>44643</v>
      </c>
      <c r="B671" s="1" t="s">
        <v>518</v>
      </c>
      <c r="C671" s="19">
        <v>100</v>
      </c>
      <c r="D671" s="19" t="s">
        <v>460</v>
      </c>
      <c r="E671" s="19">
        <v>1.2945</v>
      </c>
      <c r="F671" s="21">
        <f>+CUSTOS[[#This Row],[Custo Unitario]]*CUSTOS[[#This Row],[Qty]]</f>
        <v>129.44999999999999</v>
      </c>
    </row>
    <row r="672" spans="1:6" x14ac:dyDescent="0.2">
      <c r="A672" s="18">
        <v>44657</v>
      </c>
      <c r="B672" s="19" t="s">
        <v>506</v>
      </c>
      <c r="C672" s="19">
        <v>100</v>
      </c>
      <c r="D672" s="19" t="s">
        <v>460</v>
      </c>
      <c r="E672" s="19">
        <v>1.3146</v>
      </c>
      <c r="F672" s="21">
        <f>+CUSTOS[[#This Row],[Custo Unitario]]*CUSTOS[[#This Row],[Qty]]</f>
        <v>131.46</v>
      </c>
    </row>
    <row r="673" spans="1:6" x14ac:dyDescent="0.2">
      <c r="A673" s="18">
        <v>44704</v>
      </c>
      <c r="B673" s="19" t="s">
        <v>466</v>
      </c>
      <c r="C673" s="19">
        <v>4</v>
      </c>
      <c r="D673" s="19" t="s">
        <v>460</v>
      </c>
      <c r="E673" s="19">
        <v>1.99</v>
      </c>
      <c r="F673" s="21">
        <f>+CUSTOS[[#This Row],[Custo Unitario]]*CUSTOS[[#This Row],[Qty]]</f>
        <v>7.96</v>
      </c>
    </row>
    <row r="674" spans="1:6" x14ac:dyDescent="0.2">
      <c r="A674" s="18">
        <v>44704</v>
      </c>
      <c r="B674" s="19" t="s">
        <v>463</v>
      </c>
      <c r="C674" s="19">
        <v>3</v>
      </c>
      <c r="D674" s="19" t="s">
        <v>460</v>
      </c>
      <c r="E674" s="19">
        <v>4.6900000000000004</v>
      </c>
      <c r="F674" s="21">
        <f>+CUSTOS[[#This Row],[Custo Unitario]]*CUSTOS[[#This Row],[Qty]]</f>
        <v>14.07</v>
      </c>
    </row>
    <row r="675" spans="1:6" x14ac:dyDescent="0.2">
      <c r="A675" s="18">
        <v>44674</v>
      </c>
      <c r="B675" s="19" t="s">
        <v>467</v>
      </c>
      <c r="C675" s="19">
        <v>0.61599999999999999</v>
      </c>
      <c r="D675" s="19" t="s">
        <v>465</v>
      </c>
      <c r="E675" s="19">
        <v>19.66</v>
      </c>
      <c r="F675" s="21">
        <f>+CUSTOS[[#This Row],[Custo Unitario]]*CUSTOS[[#This Row],[Qty]]</f>
        <v>12.11056</v>
      </c>
    </row>
    <row r="676" spans="1:6" x14ac:dyDescent="0.2">
      <c r="A676" s="18">
        <v>44704</v>
      </c>
      <c r="B676" s="19" t="s">
        <v>467</v>
      </c>
      <c r="C676" s="19">
        <v>0.93600000000000005</v>
      </c>
      <c r="D676" s="19" t="s">
        <v>465</v>
      </c>
      <c r="E676" s="19">
        <v>26.49</v>
      </c>
      <c r="F676" s="21">
        <f>+CUSTOS[[#This Row],[Custo Unitario]]*CUSTOS[[#This Row],[Qty]]</f>
        <v>24.794640000000001</v>
      </c>
    </row>
    <row r="677" spans="1:6" x14ac:dyDescent="0.2">
      <c r="A677" s="18">
        <v>44704</v>
      </c>
      <c r="B677" s="19" t="s">
        <v>467</v>
      </c>
      <c r="C677" s="19">
        <v>1.1399999999999999</v>
      </c>
      <c r="D677" s="19" t="s">
        <v>465</v>
      </c>
      <c r="E677" s="19">
        <v>26.49</v>
      </c>
      <c r="F677" s="21">
        <f>+CUSTOS[[#This Row],[Custo Unitario]]*CUSTOS[[#This Row],[Qty]]</f>
        <v>30.198599999999995</v>
      </c>
    </row>
    <row r="678" spans="1:6" x14ac:dyDescent="0.2">
      <c r="A678" s="18">
        <v>44704</v>
      </c>
      <c r="B678" s="19" t="s">
        <v>467</v>
      </c>
      <c r="C678" s="19">
        <v>0.75600000000000001</v>
      </c>
      <c r="D678" s="19" t="s">
        <v>465</v>
      </c>
      <c r="E678" s="19">
        <v>26.49</v>
      </c>
      <c r="F678" s="21">
        <f>+CUSTOS[[#This Row],[Custo Unitario]]*CUSTOS[[#This Row],[Qty]]</f>
        <v>20.026439999999997</v>
      </c>
    </row>
    <row r="679" spans="1:6" x14ac:dyDescent="0.2">
      <c r="A679" s="18">
        <v>44706</v>
      </c>
      <c r="B679" s="19" t="s">
        <v>467</v>
      </c>
      <c r="C679" s="19">
        <v>2.5219999999999998</v>
      </c>
      <c r="D679" s="19" t="s">
        <v>465</v>
      </c>
      <c r="E679" s="19">
        <v>29.99</v>
      </c>
      <c r="F679" s="21">
        <f>+CUSTOS[[#This Row],[Custo Unitario]]*CUSTOS[[#This Row],[Qty]]</f>
        <v>75.634779999999992</v>
      </c>
    </row>
    <row r="680" spans="1:6" x14ac:dyDescent="0.2">
      <c r="A680" s="18">
        <v>44706</v>
      </c>
      <c r="B680" s="19" t="s">
        <v>463</v>
      </c>
      <c r="C680" s="19">
        <v>2</v>
      </c>
      <c r="D680" s="19" t="s">
        <v>460</v>
      </c>
      <c r="E680" s="19">
        <v>4.6900000000000004</v>
      </c>
      <c r="F680" s="21">
        <f>+CUSTOS[[#This Row],[Custo Unitario]]*CUSTOS[[#This Row],[Qty]]</f>
        <v>9.3800000000000008</v>
      </c>
    </row>
    <row r="681" spans="1:6" x14ac:dyDescent="0.2">
      <c r="A681" s="18">
        <v>44737</v>
      </c>
      <c r="B681" s="19" t="s">
        <v>464</v>
      </c>
      <c r="C681" s="19">
        <v>0.64</v>
      </c>
      <c r="D681" s="19" t="s">
        <v>465</v>
      </c>
      <c r="E681" s="19">
        <v>5.49</v>
      </c>
      <c r="F681" s="21">
        <f>+CUSTOS[[#This Row],[Custo Unitario]]*CUSTOS[[#This Row],[Qty]]</f>
        <v>3.5136000000000003</v>
      </c>
    </row>
    <row r="682" spans="1:6" x14ac:dyDescent="0.2">
      <c r="A682" s="18">
        <v>44720</v>
      </c>
      <c r="B682" s="29" t="s">
        <v>474</v>
      </c>
      <c r="C682" s="19">
        <v>0.32600000000000001</v>
      </c>
      <c r="D682" s="19" t="s">
        <v>465</v>
      </c>
      <c r="E682" s="19">
        <v>44.9</v>
      </c>
      <c r="F682" s="21">
        <f>+CUSTOS[[#This Row],[Custo Unitario]]*CUSTOS[[#This Row],[Qty]]</f>
        <v>14.6374</v>
      </c>
    </row>
    <row r="683" spans="1:6" x14ac:dyDescent="0.2">
      <c r="A683" s="18">
        <v>44720</v>
      </c>
      <c r="B683" s="19" t="s">
        <v>499</v>
      </c>
      <c r="C683" s="19">
        <v>2</v>
      </c>
      <c r="D683" s="19" t="s">
        <v>460</v>
      </c>
      <c r="E683" s="19">
        <v>1.99</v>
      </c>
      <c r="F683" s="21">
        <f>+CUSTOS[[#This Row],[Custo Unitario]]*CUSTOS[[#This Row],[Qty]]</f>
        <v>3.98</v>
      </c>
    </row>
    <row r="684" spans="1:6" x14ac:dyDescent="0.2">
      <c r="A684" s="18">
        <v>44720</v>
      </c>
      <c r="B684" s="19" t="s">
        <v>466</v>
      </c>
      <c r="C684" s="19">
        <v>4</v>
      </c>
      <c r="D684" s="19" t="s">
        <v>460</v>
      </c>
      <c r="E684" s="19">
        <v>2.39</v>
      </c>
      <c r="F684" s="21">
        <f>+CUSTOS[[#This Row],[Custo Unitario]]*CUSTOS[[#This Row],[Qty]]</f>
        <v>9.56</v>
      </c>
    </row>
    <row r="685" spans="1:6" x14ac:dyDescent="0.2">
      <c r="A685" s="18">
        <v>44720</v>
      </c>
      <c r="B685" s="19" t="s">
        <v>483</v>
      </c>
      <c r="C685" s="19">
        <v>1</v>
      </c>
      <c r="D685" s="19" t="s">
        <v>460</v>
      </c>
      <c r="E685" s="19">
        <v>2.39</v>
      </c>
      <c r="F685" s="21">
        <f>+CUSTOS[[#This Row],[Custo Unitario]]*CUSTOS[[#This Row],[Qty]]</f>
        <v>2.39</v>
      </c>
    </row>
    <row r="686" spans="1:6" x14ac:dyDescent="0.2">
      <c r="A686" s="18">
        <v>44713</v>
      </c>
      <c r="B686" s="19" t="s">
        <v>467</v>
      </c>
      <c r="C686" s="19">
        <v>0.504</v>
      </c>
      <c r="D686" s="19" t="s">
        <v>465</v>
      </c>
      <c r="E686" s="19">
        <v>22.99</v>
      </c>
      <c r="F686" s="21">
        <f>+CUSTOS[[#This Row],[Custo Unitario]]*CUSTOS[[#This Row],[Qty]]</f>
        <v>11.586959999999999</v>
      </c>
    </row>
    <row r="687" spans="1:6" x14ac:dyDescent="0.2">
      <c r="A687" s="18">
        <v>44713</v>
      </c>
      <c r="B687" s="19" t="s">
        <v>467</v>
      </c>
      <c r="C687" s="19">
        <v>2.5779999999999998</v>
      </c>
      <c r="D687" s="19" t="s">
        <v>465</v>
      </c>
      <c r="E687" s="19">
        <v>22.99</v>
      </c>
      <c r="F687" s="21">
        <f>+CUSTOS[[#This Row],[Custo Unitario]]*CUSTOS[[#This Row],[Qty]]</f>
        <v>59.268219999999992</v>
      </c>
    </row>
    <row r="688" spans="1:6" x14ac:dyDescent="0.2">
      <c r="A688" s="18">
        <v>44713</v>
      </c>
      <c r="B688" s="19" t="s">
        <v>467</v>
      </c>
      <c r="C688" s="19">
        <v>1.484</v>
      </c>
      <c r="D688" s="19" t="s">
        <v>465</v>
      </c>
      <c r="E688" s="19">
        <v>22.99</v>
      </c>
      <c r="F688" s="21">
        <f>+CUSTOS[[#This Row],[Custo Unitario]]*CUSTOS[[#This Row],[Qty]]</f>
        <v>34.117159999999998</v>
      </c>
    </row>
    <row r="689" spans="1:6" x14ac:dyDescent="0.2">
      <c r="A689" s="18">
        <v>44713</v>
      </c>
      <c r="B689" s="19" t="s">
        <v>463</v>
      </c>
      <c r="C689" s="19">
        <v>3</v>
      </c>
      <c r="D689" s="19" t="s">
        <v>460</v>
      </c>
      <c r="E689" s="19">
        <v>4.6900000000000004</v>
      </c>
      <c r="F689" s="21">
        <f>+CUSTOS[[#This Row],[Custo Unitario]]*CUSTOS[[#This Row],[Qty]]</f>
        <v>14.07</v>
      </c>
    </row>
    <row r="690" spans="1:6" x14ac:dyDescent="0.2">
      <c r="A690" s="18">
        <v>44713</v>
      </c>
      <c r="B690" s="19" t="s">
        <v>479</v>
      </c>
      <c r="C690" s="19">
        <v>0.29499999999999998</v>
      </c>
      <c r="D690" s="19" t="s">
        <v>465</v>
      </c>
      <c r="E690" s="19">
        <v>2.99</v>
      </c>
      <c r="F690" s="21">
        <f>+CUSTOS[[#This Row],[Custo Unitario]]*CUSTOS[[#This Row],[Qty]]</f>
        <v>0.88205</v>
      </c>
    </row>
    <row r="691" spans="1:6" x14ac:dyDescent="0.2">
      <c r="A691" s="18">
        <v>44713</v>
      </c>
      <c r="B691" s="19" t="s">
        <v>513</v>
      </c>
      <c r="C691" s="19">
        <v>1</v>
      </c>
      <c r="D691" s="19" t="s">
        <v>460</v>
      </c>
      <c r="E691" s="19">
        <v>2.39</v>
      </c>
      <c r="F691" s="21">
        <f>+CUSTOS[[#This Row],[Custo Unitario]]*CUSTOS[[#This Row],[Qty]]</f>
        <v>2.39</v>
      </c>
    </row>
    <row r="692" spans="1:6" x14ac:dyDescent="0.2">
      <c r="A692" s="18">
        <v>44720</v>
      </c>
      <c r="B692" s="19" t="s">
        <v>463</v>
      </c>
      <c r="C692" s="19">
        <v>3</v>
      </c>
      <c r="D692" s="19" t="s">
        <v>460</v>
      </c>
      <c r="E692" s="19">
        <v>4.6900000000000004</v>
      </c>
      <c r="F692" s="21">
        <f>+CUSTOS[[#This Row],[Custo Unitario]]*CUSTOS[[#This Row],[Qty]]</f>
        <v>14.07</v>
      </c>
    </row>
    <row r="693" spans="1:6" x14ac:dyDescent="0.2">
      <c r="A693" s="18">
        <v>44720</v>
      </c>
      <c r="B693" s="19" t="s">
        <v>464</v>
      </c>
      <c r="C693" s="19">
        <v>1.27</v>
      </c>
      <c r="D693" s="19" t="s">
        <v>465</v>
      </c>
      <c r="E693" s="19">
        <v>3.99</v>
      </c>
      <c r="F693" s="21">
        <f>+CUSTOS[[#This Row],[Custo Unitario]]*CUSTOS[[#This Row],[Qty]]</f>
        <v>5.0673000000000004</v>
      </c>
    </row>
    <row r="694" spans="1:6" x14ac:dyDescent="0.2">
      <c r="A694" s="18">
        <v>44720</v>
      </c>
      <c r="B694" s="19" t="s">
        <v>479</v>
      </c>
      <c r="C694" s="19">
        <v>0.17</v>
      </c>
      <c r="D694" s="19" t="s">
        <v>465</v>
      </c>
      <c r="E694" s="19">
        <v>2.99</v>
      </c>
      <c r="F694" s="21">
        <f>+CUSTOS[[#This Row],[Custo Unitario]]*CUSTOS[[#This Row],[Qty]]</f>
        <v>0.50830000000000009</v>
      </c>
    </row>
    <row r="695" spans="1:6" x14ac:dyDescent="0.2">
      <c r="A695" s="18">
        <v>44720</v>
      </c>
      <c r="B695" s="19" t="s">
        <v>500</v>
      </c>
      <c r="C695" s="19">
        <v>0.20499999999999999</v>
      </c>
      <c r="D695" s="19" t="s">
        <v>465</v>
      </c>
      <c r="E695" s="19">
        <v>5.49</v>
      </c>
      <c r="F695" s="21">
        <f>+CUSTOS[[#This Row],[Custo Unitario]]*CUSTOS[[#This Row],[Qty]]</f>
        <v>1.1254500000000001</v>
      </c>
    </row>
    <row r="696" spans="1:6" x14ac:dyDescent="0.2">
      <c r="A696" s="18">
        <v>44720</v>
      </c>
      <c r="B696" s="19" t="s">
        <v>467</v>
      </c>
      <c r="C696" s="19">
        <v>1.762</v>
      </c>
      <c r="D696" s="19" t="s">
        <v>465</v>
      </c>
      <c r="E696" s="19">
        <v>22.99</v>
      </c>
      <c r="F696" s="21">
        <f>+CUSTOS[[#This Row],[Custo Unitario]]*CUSTOS[[#This Row],[Qty]]</f>
        <v>40.508379999999995</v>
      </c>
    </row>
    <row r="697" spans="1:6" x14ac:dyDescent="0.2">
      <c r="A697" s="18">
        <v>44720</v>
      </c>
      <c r="B697" s="19" t="s">
        <v>467</v>
      </c>
      <c r="C697" s="19">
        <v>2.0339999999999998</v>
      </c>
      <c r="D697" s="19" t="s">
        <v>465</v>
      </c>
      <c r="E697" s="19">
        <v>22.99</v>
      </c>
      <c r="F697" s="21">
        <f>+CUSTOS[[#This Row],[Custo Unitario]]*CUSTOS[[#This Row],[Qty]]</f>
        <v>46.761659999999992</v>
      </c>
    </row>
    <row r="698" spans="1:6" x14ac:dyDescent="0.2">
      <c r="A698" s="18">
        <v>44720</v>
      </c>
      <c r="B698" s="19" t="s">
        <v>467</v>
      </c>
      <c r="C698" s="19">
        <v>0.57599999999999996</v>
      </c>
      <c r="D698" s="19" t="s">
        <v>465</v>
      </c>
      <c r="E698" s="19">
        <v>22.99</v>
      </c>
      <c r="F698" s="21">
        <f>+CUSTOS[[#This Row],[Custo Unitario]]*CUSTOS[[#This Row],[Qty]]</f>
        <v>13.242239999999999</v>
      </c>
    </row>
    <row r="699" spans="1:6" x14ac:dyDescent="0.2">
      <c r="A699" s="18">
        <v>44726</v>
      </c>
      <c r="B699" s="19" t="s">
        <v>463</v>
      </c>
      <c r="C699" s="19">
        <v>3</v>
      </c>
      <c r="D699" s="19" t="s">
        <v>460</v>
      </c>
      <c r="E699" s="19">
        <v>5.59</v>
      </c>
      <c r="F699" s="21">
        <f>+CUSTOS[[#This Row],[Custo Unitario]]*CUSTOS[[#This Row],[Qty]]</f>
        <v>16.77</v>
      </c>
    </row>
    <row r="700" spans="1:6" x14ac:dyDescent="0.2">
      <c r="A700" s="18">
        <v>44726</v>
      </c>
      <c r="B700" s="19" t="s">
        <v>464</v>
      </c>
      <c r="C700" s="19">
        <v>1.5149999999999999</v>
      </c>
      <c r="D700" s="19" t="s">
        <v>465</v>
      </c>
      <c r="E700" s="19">
        <v>3.59</v>
      </c>
      <c r="F700" s="21">
        <f>+CUSTOS[[#This Row],[Custo Unitario]]*CUSTOS[[#This Row],[Qty]]</f>
        <v>5.4388499999999995</v>
      </c>
    </row>
    <row r="701" spans="1:6" x14ac:dyDescent="0.2">
      <c r="A701" s="18">
        <v>44726</v>
      </c>
      <c r="B701" s="19" t="s">
        <v>467</v>
      </c>
      <c r="C701" s="19">
        <v>4.2380000000000004</v>
      </c>
      <c r="D701" s="19" t="s">
        <v>465</v>
      </c>
      <c r="E701" s="19">
        <v>25.39</v>
      </c>
      <c r="F701" s="21">
        <f>+CUSTOS[[#This Row],[Custo Unitario]]*CUSTOS[[#This Row],[Qty]]</f>
        <v>107.60282000000001</v>
      </c>
    </row>
    <row r="702" spans="1:6" x14ac:dyDescent="0.2">
      <c r="A702" s="18">
        <v>44726</v>
      </c>
      <c r="B702" s="19" t="s">
        <v>466</v>
      </c>
      <c r="C702" s="19">
        <v>5</v>
      </c>
      <c r="D702" s="19" t="s">
        <v>460</v>
      </c>
      <c r="E702" s="19">
        <v>2.39</v>
      </c>
      <c r="F702" s="21">
        <f>+CUSTOS[[#This Row],[Custo Unitario]]*CUSTOS[[#This Row],[Qty]]</f>
        <v>11.950000000000001</v>
      </c>
    </row>
    <row r="703" spans="1:6" x14ac:dyDescent="0.2">
      <c r="A703" s="18">
        <v>44726</v>
      </c>
      <c r="B703" s="19" t="s">
        <v>474</v>
      </c>
      <c r="C703" s="19">
        <v>0.27800000000000002</v>
      </c>
      <c r="D703" s="19" t="s">
        <v>465</v>
      </c>
      <c r="E703" s="19">
        <v>44.9</v>
      </c>
      <c r="F703" s="21">
        <f>+CUSTOS[[#This Row],[Custo Unitario]]*CUSTOS[[#This Row],[Qty]]</f>
        <v>12.482200000000001</v>
      </c>
    </row>
    <row r="704" spans="1:6" x14ac:dyDescent="0.2">
      <c r="A704" s="18">
        <v>44742</v>
      </c>
      <c r="B704" s="19" t="s">
        <v>466</v>
      </c>
      <c r="C704" s="19">
        <v>4</v>
      </c>
      <c r="D704" s="19" t="s">
        <v>460</v>
      </c>
      <c r="E704" s="19">
        <v>2.39</v>
      </c>
      <c r="F704" s="21">
        <f>+CUSTOS[[#This Row],[Custo Unitario]]*CUSTOS[[#This Row],[Qty]]</f>
        <v>9.56</v>
      </c>
    </row>
    <row r="705" spans="1:6" x14ac:dyDescent="0.2">
      <c r="A705" s="18">
        <v>44742</v>
      </c>
      <c r="B705" s="19" t="s">
        <v>467</v>
      </c>
      <c r="C705" s="19">
        <v>3.484</v>
      </c>
      <c r="D705" s="19" t="s">
        <v>465</v>
      </c>
      <c r="E705" s="19">
        <v>22.99</v>
      </c>
      <c r="F705" s="21">
        <f>+CUSTOS[[#This Row],[Custo Unitario]]*CUSTOS[[#This Row],[Qty]]</f>
        <v>80.097159999999988</v>
      </c>
    </row>
    <row r="706" spans="1:6" x14ac:dyDescent="0.2">
      <c r="A706" s="18">
        <v>44742</v>
      </c>
      <c r="B706" s="19" t="s">
        <v>463</v>
      </c>
      <c r="C706" s="19">
        <v>3</v>
      </c>
      <c r="D706" s="19" t="s">
        <v>460</v>
      </c>
      <c r="E706" s="19">
        <v>5.59</v>
      </c>
      <c r="F706" s="21">
        <f>+CUSTOS[[#This Row],[Custo Unitario]]*CUSTOS[[#This Row],[Qty]]</f>
        <v>16.77</v>
      </c>
    </row>
    <row r="707" spans="1:6" x14ac:dyDescent="0.2">
      <c r="A707" s="18">
        <v>44742</v>
      </c>
      <c r="B707" s="19" t="s">
        <v>464</v>
      </c>
      <c r="C707" s="19">
        <v>1.19</v>
      </c>
      <c r="D707" s="19" t="s">
        <v>465</v>
      </c>
      <c r="E707" s="19">
        <v>3.55</v>
      </c>
      <c r="F707" s="21">
        <f>+CUSTOS[[#This Row],[Custo Unitario]]*CUSTOS[[#This Row],[Qty]]</f>
        <v>4.2244999999999999</v>
      </c>
    </row>
    <row r="708" spans="1:6" x14ac:dyDescent="0.2">
      <c r="A708" s="18">
        <v>44747</v>
      </c>
      <c r="B708" s="19" t="s">
        <v>466</v>
      </c>
      <c r="C708" s="19">
        <v>2</v>
      </c>
      <c r="D708" s="19" t="s">
        <v>460</v>
      </c>
      <c r="E708" s="19">
        <v>2.39</v>
      </c>
      <c r="F708" s="21">
        <f>+CUSTOS[[#This Row],[Custo Unitario]]*CUSTOS[[#This Row],[Qty]]</f>
        <v>4.78</v>
      </c>
    </row>
    <row r="709" spans="1:6" x14ac:dyDescent="0.2">
      <c r="A709" s="18">
        <v>44763</v>
      </c>
      <c r="B709" s="19" t="s">
        <v>565</v>
      </c>
      <c r="C709" s="19">
        <v>100</v>
      </c>
      <c r="D709" s="19" t="s">
        <v>460</v>
      </c>
      <c r="E709" s="19">
        <v>1.2786</v>
      </c>
      <c r="F709" s="21">
        <f>+CUSTOS[[#This Row],[Custo Unitario]]*CUSTOS[[#This Row],[Qty]]</f>
        <v>127.86</v>
      </c>
    </row>
    <row r="710" spans="1:6" x14ac:dyDescent="0.2">
      <c r="A710" s="18">
        <v>44747</v>
      </c>
      <c r="B710" s="19" t="s">
        <v>507</v>
      </c>
      <c r="C710" s="19">
        <v>30</v>
      </c>
      <c r="D710" s="19" t="s">
        <v>460</v>
      </c>
      <c r="E710" s="19">
        <v>0.63200000000000001</v>
      </c>
      <c r="F710" s="21">
        <f>+CUSTOS[[#This Row],[Custo Unitario]]*CUSTOS[[#This Row],[Qty]]</f>
        <v>18.96</v>
      </c>
    </row>
    <row r="711" spans="1:6" x14ac:dyDescent="0.2">
      <c r="A711" s="18">
        <v>44747</v>
      </c>
      <c r="B711" s="19" t="s">
        <v>466</v>
      </c>
      <c r="C711" s="19">
        <v>4</v>
      </c>
      <c r="D711" s="19" t="s">
        <v>460</v>
      </c>
      <c r="E711" s="19">
        <v>2.39</v>
      </c>
      <c r="F711" s="21">
        <f>+CUSTOS[[#This Row],[Custo Unitario]]*CUSTOS[[#This Row],[Qty]]</f>
        <v>9.56</v>
      </c>
    </row>
    <row r="712" spans="1:6" x14ac:dyDescent="0.2">
      <c r="A712" s="18">
        <v>44747</v>
      </c>
      <c r="B712" s="19" t="s">
        <v>483</v>
      </c>
      <c r="C712" s="19">
        <v>1</v>
      </c>
      <c r="D712" s="19" t="s">
        <v>460</v>
      </c>
      <c r="E712" s="19">
        <v>2.59</v>
      </c>
      <c r="F712" s="21">
        <f>+CUSTOS[[#This Row],[Custo Unitario]]*CUSTOS[[#This Row],[Qty]]</f>
        <v>2.59</v>
      </c>
    </row>
    <row r="713" spans="1:6" x14ac:dyDescent="0.2">
      <c r="A713" s="18">
        <v>44747</v>
      </c>
      <c r="B713" s="19" t="s">
        <v>496</v>
      </c>
      <c r="C713" s="19">
        <v>1</v>
      </c>
      <c r="D713" s="19" t="s">
        <v>460</v>
      </c>
      <c r="E713" s="19">
        <v>5.99</v>
      </c>
      <c r="F713" s="21">
        <f>+CUSTOS[[#This Row],[Custo Unitario]]*CUSTOS[[#This Row],[Qty]]</f>
        <v>5.99</v>
      </c>
    </row>
    <row r="714" spans="1:6" x14ac:dyDescent="0.2">
      <c r="A714" s="18">
        <v>44747</v>
      </c>
      <c r="B714" s="19" t="s">
        <v>504</v>
      </c>
      <c r="C714" s="19">
        <v>1</v>
      </c>
      <c r="D714" s="19" t="s">
        <v>460</v>
      </c>
      <c r="E714" s="19">
        <v>1.39</v>
      </c>
      <c r="F714" s="21">
        <f>+CUSTOS[[#This Row],[Custo Unitario]]*CUSTOS[[#This Row],[Qty]]</f>
        <v>1.39</v>
      </c>
    </row>
    <row r="715" spans="1:6" x14ac:dyDescent="0.2">
      <c r="A715" s="18">
        <v>44747</v>
      </c>
      <c r="B715" s="19" t="s">
        <v>474</v>
      </c>
      <c r="C715" s="19">
        <v>0.35199999999999998</v>
      </c>
      <c r="D715" s="19" t="s">
        <v>465</v>
      </c>
      <c r="E715" s="19">
        <v>59.98</v>
      </c>
      <c r="F715" s="21">
        <f>+CUSTOS[[#This Row],[Custo Unitario]]*CUSTOS[[#This Row],[Qty]]</f>
        <v>21.112959999999998</v>
      </c>
    </row>
    <row r="716" spans="1:6" x14ac:dyDescent="0.2">
      <c r="A716" s="18">
        <v>44747</v>
      </c>
      <c r="B716" s="19" t="s">
        <v>501</v>
      </c>
      <c r="C716" s="19">
        <v>0.442</v>
      </c>
      <c r="D716" s="19" t="s">
        <v>465</v>
      </c>
      <c r="E716" s="19">
        <v>84.98</v>
      </c>
      <c r="F716" s="21">
        <f>+CUSTOS[[#This Row],[Custo Unitario]]*CUSTOS[[#This Row],[Qty]]</f>
        <v>37.561160000000001</v>
      </c>
    </row>
    <row r="717" spans="1:6" x14ac:dyDescent="0.2">
      <c r="A717" s="18">
        <v>44747</v>
      </c>
      <c r="B717" s="19" t="s">
        <v>475</v>
      </c>
      <c r="C717" s="19">
        <v>1</v>
      </c>
      <c r="D717" s="19" t="s">
        <v>460</v>
      </c>
      <c r="E717" s="19">
        <v>10.9</v>
      </c>
      <c r="F717" s="21">
        <f>+CUSTOS[[#This Row],[Custo Unitario]]*CUSTOS[[#This Row],[Qty]]</f>
        <v>10.9</v>
      </c>
    </row>
    <row r="718" spans="1:6" x14ac:dyDescent="0.2">
      <c r="A718" s="18">
        <v>44747</v>
      </c>
      <c r="B718" s="19" t="s">
        <v>499</v>
      </c>
      <c r="C718" s="19">
        <v>2</v>
      </c>
      <c r="D718" s="19" t="s">
        <v>460</v>
      </c>
      <c r="E718" s="19">
        <v>1.99</v>
      </c>
      <c r="F718" s="21">
        <f>+CUSTOS[[#This Row],[Custo Unitario]]*CUSTOS[[#This Row],[Qty]]</f>
        <v>3.98</v>
      </c>
    </row>
    <row r="719" spans="1:6" x14ac:dyDescent="0.2">
      <c r="A719" s="18">
        <v>44747</v>
      </c>
      <c r="B719" s="19" t="s">
        <v>503</v>
      </c>
      <c r="C719" s="19">
        <v>2</v>
      </c>
      <c r="D719" s="19" t="s">
        <v>460</v>
      </c>
      <c r="E719" s="19">
        <v>2.0950000000000002</v>
      </c>
      <c r="F719" s="21">
        <f>+CUSTOS[[#This Row],[Custo Unitario]]*CUSTOS[[#This Row],[Qty]]</f>
        <v>4.1900000000000004</v>
      </c>
    </row>
    <row r="720" spans="1:6" x14ac:dyDescent="0.2">
      <c r="A720" s="18">
        <v>44748</v>
      </c>
      <c r="B720" s="19" t="s">
        <v>467</v>
      </c>
      <c r="C720" s="19">
        <v>0.51200000000000001</v>
      </c>
      <c r="D720" s="19" t="s">
        <v>465</v>
      </c>
      <c r="E720" s="19">
        <v>22.99</v>
      </c>
      <c r="F720" s="21">
        <f>+CUSTOS[[#This Row],[Custo Unitario]]*CUSTOS[[#This Row],[Qty]]</f>
        <v>11.77088</v>
      </c>
    </row>
    <row r="721" spans="1:6" x14ac:dyDescent="0.2">
      <c r="A721" s="18">
        <v>44748</v>
      </c>
      <c r="B721" s="19" t="s">
        <v>466</v>
      </c>
      <c r="C721" s="19">
        <v>1</v>
      </c>
      <c r="D721" s="19" t="s">
        <v>460</v>
      </c>
      <c r="E721" s="19">
        <v>1.3</v>
      </c>
      <c r="F721" s="21">
        <f>+CUSTOS[[#This Row],[Custo Unitario]]*CUSTOS[[#This Row],[Qty]]</f>
        <v>1.3</v>
      </c>
    </row>
    <row r="722" spans="1:6" x14ac:dyDescent="0.2">
      <c r="A722" s="18">
        <v>44748</v>
      </c>
      <c r="B722" s="19" t="s">
        <v>464</v>
      </c>
      <c r="C722" s="19">
        <v>0.12</v>
      </c>
      <c r="D722" s="19" t="s">
        <v>465</v>
      </c>
      <c r="E722" s="19">
        <v>4.99</v>
      </c>
      <c r="F722" s="21">
        <f>+CUSTOS[[#This Row],[Custo Unitario]]*CUSTOS[[#This Row],[Qty]]</f>
        <v>0.5988</v>
      </c>
    </row>
    <row r="723" spans="1:6" x14ac:dyDescent="0.2">
      <c r="A723" s="18">
        <v>44750</v>
      </c>
      <c r="B723" s="19" t="s">
        <v>467</v>
      </c>
      <c r="C723" s="19">
        <v>1.532</v>
      </c>
      <c r="D723" s="19" t="s">
        <v>465</v>
      </c>
      <c r="E723" s="19">
        <v>22.99</v>
      </c>
      <c r="F723" s="21">
        <f>+CUSTOS[[#This Row],[Custo Unitario]]*CUSTOS[[#This Row],[Qty]]</f>
        <v>35.220680000000002</v>
      </c>
    </row>
    <row r="724" spans="1:6" x14ac:dyDescent="0.2">
      <c r="A724" s="18">
        <v>44750</v>
      </c>
      <c r="B724" s="19" t="s">
        <v>467</v>
      </c>
      <c r="C724" s="19">
        <v>2.1120000000000001</v>
      </c>
      <c r="D724" s="19" t="s">
        <v>465</v>
      </c>
      <c r="E724" s="19">
        <v>22.99</v>
      </c>
      <c r="F724" s="21">
        <f>+CUSTOS[[#This Row],[Custo Unitario]]*CUSTOS[[#This Row],[Qty]]</f>
        <v>48.554879999999997</v>
      </c>
    </row>
    <row r="725" spans="1:6" x14ac:dyDescent="0.2">
      <c r="A725" s="18">
        <v>44750</v>
      </c>
      <c r="B725" s="19" t="s">
        <v>463</v>
      </c>
      <c r="C725" s="19">
        <v>4</v>
      </c>
      <c r="D725" s="19" t="s">
        <v>460</v>
      </c>
      <c r="E725" s="19">
        <v>4.8899999999999997</v>
      </c>
      <c r="F725" s="21">
        <f>+CUSTOS[[#This Row],[Custo Unitario]]*CUSTOS[[#This Row],[Qty]]</f>
        <v>19.559999999999999</v>
      </c>
    </row>
    <row r="726" spans="1:6" x14ac:dyDescent="0.2">
      <c r="A726" s="18">
        <v>44750</v>
      </c>
      <c r="B726" s="19" t="s">
        <v>480</v>
      </c>
      <c r="C726" s="19">
        <v>0.93500000000000005</v>
      </c>
      <c r="D726" s="19" t="s">
        <v>465</v>
      </c>
      <c r="E726" s="19">
        <v>4.59</v>
      </c>
      <c r="F726" s="21">
        <f>+CUSTOS[[#This Row],[Custo Unitario]]*CUSTOS[[#This Row],[Qty]]</f>
        <v>4.2916499999999997</v>
      </c>
    </row>
    <row r="727" spans="1:6" x14ac:dyDescent="0.2">
      <c r="A727" s="18">
        <v>44750</v>
      </c>
      <c r="B727" s="19" t="s">
        <v>466</v>
      </c>
      <c r="C727" s="19">
        <v>3</v>
      </c>
      <c r="D727" s="19" t="s">
        <v>460</v>
      </c>
      <c r="E727" s="19">
        <v>1.3</v>
      </c>
      <c r="F727" s="21">
        <f>+CUSTOS[[#This Row],[Custo Unitario]]*CUSTOS[[#This Row],[Qty]]</f>
        <v>3.9000000000000004</v>
      </c>
    </row>
    <row r="728" spans="1:6" x14ac:dyDescent="0.2">
      <c r="A728" s="18">
        <v>44750</v>
      </c>
      <c r="B728" s="19" t="s">
        <v>464</v>
      </c>
      <c r="C728" s="19">
        <v>1.57</v>
      </c>
      <c r="D728" s="19" t="s">
        <v>465</v>
      </c>
      <c r="E728" s="19">
        <v>4.99</v>
      </c>
      <c r="F728" s="21">
        <f>+CUSTOS[[#This Row],[Custo Unitario]]*CUSTOS[[#This Row],[Qty]]</f>
        <v>7.8343000000000007</v>
      </c>
    </row>
    <row r="729" spans="1:6" x14ac:dyDescent="0.2">
      <c r="A729" s="18">
        <v>44750</v>
      </c>
      <c r="B729" s="19" t="s">
        <v>479</v>
      </c>
      <c r="C729" s="19">
        <v>0.37</v>
      </c>
      <c r="D729" s="19" t="s">
        <v>465</v>
      </c>
      <c r="E729" s="19">
        <v>3.79</v>
      </c>
      <c r="F729" s="21">
        <f>+CUSTOS[[#This Row],[Custo Unitario]]*CUSTOS[[#This Row],[Qty]]</f>
        <v>1.4023000000000001</v>
      </c>
    </row>
    <row r="730" spans="1:6" x14ac:dyDescent="0.2">
      <c r="A730" s="18">
        <v>44750</v>
      </c>
      <c r="B730" s="19" t="s">
        <v>466</v>
      </c>
      <c r="C730" s="19">
        <v>2</v>
      </c>
      <c r="D730" s="19" t="s">
        <v>460</v>
      </c>
      <c r="E730" s="19">
        <v>2.39</v>
      </c>
      <c r="F730" s="21">
        <f>+CUSTOS[[#This Row],[Custo Unitario]]*CUSTOS[[#This Row],[Qty]]</f>
        <v>4.78</v>
      </c>
    </row>
    <row r="731" spans="1:6" x14ac:dyDescent="0.2">
      <c r="A731" s="18">
        <v>44750</v>
      </c>
      <c r="B731" s="19" t="s">
        <v>483</v>
      </c>
      <c r="C731" s="19">
        <v>2</v>
      </c>
      <c r="D731" s="19" t="s">
        <v>460</v>
      </c>
      <c r="E731" s="19">
        <v>2.59</v>
      </c>
      <c r="F731" s="21">
        <f>+CUSTOS[[#This Row],[Custo Unitario]]*CUSTOS[[#This Row],[Qty]]</f>
        <v>5.18</v>
      </c>
    </row>
    <row r="732" spans="1:6" x14ac:dyDescent="0.2">
      <c r="A732" s="18">
        <v>44750</v>
      </c>
      <c r="B732" s="19" t="s">
        <v>500</v>
      </c>
      <c r="C732" s="19">
        <v>0.245</v>
      </c>
      <c r="D732" s="19" t="s">
        <v>465</v>
      </c>
      <c r="E732" s="19">
        <v>11.98</v>
      </c>
      <c r="F732" s="21">
        <f>+CUSTOS[[#This Row],[Custo Unitario]]*CUSTOS[[#This Row],[Qty]]</f>
        <v>2.9351000000000003</v>
      </c>
    </row>
    <row r="733" spans="1:6" x14ac:dyDescent="0.2">
      <c r="A733" s="18">
        <v>44750</v>
      </c>
      <c r="B733" s="19" t="s">
        <v>474</v>
      </c>
      <c r="C733" s="19">
        <v>0.55600000000000005</v>
      </c>
      <c r="D733" s="19" t="s">
        <v>465</v>
      </c>
      <c r="E733" s="19">
        <v>59.98</v>
      </c>
      <c r="F733" s="21">
        <f>+CUSTOS[[#This Row],[Custo Unitario]]*CUSTOS[[#This Row],[Qty]]</f>
        <v>33.348880000000001</v>
      </c>
    </row>
    <row r="734" spans="1:6" x14ac:dyDescent="0.2">
      <c r="A734" s="18">
        <v>44748</v>
      </c>
      <c r="B734" s="19" t="s">
        <v>464</v>
      </c>
      <c r="C734" s="19">
        <v>1.26</v>
      </c>
      <c r="D734" s="19" t="s">
        <v>465</v>
      </c>
      <c r="E734" s="19">
        <v>3.79</v>
      </c>
      <c r="F734" s="21">
        <f>+CUSTOS[[#This Row],[Custo Unitario]]*CUSTOS[[#This Row],[Qty]]</f>
        <v>4.7754000000000003</v>
      </c>
    </row>
    <row r="735" spans="1:6" x14ac:dyDescent="0.2">
      <c r="A735" s="18">
        <v>44748</v>
      </c>
      <c r="B735" s="19" t="s">
        <v>467</v>
      </c>
      <c r="C735" s="19">
        <v>1.502</v>
      </c>
      <c r="D735" s="19" t="s">
        <v>465</v>
      </c>
      <c r="E735" s="19">
        <v>22.99</v>
      </c>
      <c r="F735" s="21">
        <f>+CUSTOS[[#This Row],[Custo Unitario]]*CUSTOS[[#This Row],[Qty]]</f>
        <v>34.53098</v>
      </c>
    </row>
    <row r="736" spans="1:6" x14ac:dyDescent="0.2">
      <c r="A736" s="18">
        <v>44748</v>
      </c>
      <c r="B736" s="19" t="s">
        <v>463</v>
      </c>
      <c r="C736" s="19">
        <v>2</v>
      </c>
      <c r="D736" s="19" t="s">
        <v>460</v>
      </c>
      <c r="E736" s="19">
        <v>4.8899999999999997</v>
      </c>
      <c r="F736" s="21">
        <f>+CUSTOS[[#This Row],[Custo Unitario]]*CUSTOS[[#This Row],[Qty]]</f>
        <v>9.7799999999999994</v>
      </c>
    </row>
    <row r="737" spans="1:6" x14ac:dyDescent="0.2">
      <c r="A737" s="18">
        <v>44748</v>
      </c>
      <c r="B737" s="19" t="s">
        <v>467</v>
      </c>
      <c r="C737" s="19">
        <v>2.5099999999999998</v>
      </c>
      <c r="D737" s="19" t="s">
        <v>465</v>
      </c>
      <c r="E737" s="19">
        <v>22.99</v>
      </c>
      <c r="F737" s="21">
        <f>+CUSTOS[[#This Row],[Custo Unitario]]*CUSTOS[[#This Row],[Qty]]</f>
        <v>57.704899999999988</v>
      </c>
    </row>
    <row r="738" spans="1:6" x14ac:dyDescent="0.2">
      <c r="A738" s="18">
        <v>44748</v>
      </c>
      <c r="B738" s="19" t="s">
        <v>502</v>
      </c>
      <c r="C738" s="19">
        <v>1</v>
      </c>
      <c r="D738" s="19" t="s">
        <v>460</v>
      </c>
      <c r="E738" s="19">
        <v>1.69</v>
      </c>
      <c r="F738" s="21">
        <f>+CUSTOS[[#This Row],[Custo Unitario]]*CUSTOS[[#This Row],[Qty]]</f>
        <v>1.69</v>
      </c>
    </row>
    <row r="739" spans="1:6" x14ac:dyDescent="0.2">
      <c r="A739" s="18">
        <v>44748</v>
      </c>
      <c r="B739" s="19" t="s">
        <v>463</v>
      </c>
      <c r="C739" s="19">
        <v>1</v>
      </c>
      <c r="D739" s="19" t="s">
        <v>460</v>
      </c>
      <c r="E739" s="19">
        <v>4.8899999999999997</v>
      </c>
      <c r="F739" s="21">
        <f>+CUSTOS[[#This Row],[Custo Unitario]]*CUSTOS[[#This Row],[Qty]]</f>
        <v>4.8899999999999997</v>
      </c>
    </row>
    <row r="740" spans="1:6" x14ac:dyDescent="0.2">
      <c r="A740" s="18">
        <v>44748</v>
      </c>
      <c r="B740" s="19" t="s">
        <v>496</v>
      </c>
      <c r="C740" s="19">
        <v>1</v>
      </c>
      <c r="D740" s="19" t="s">
        <v>460</v>
      </c>
      <c r="E740" s="19">
        <v>5.99</v>
      </c>
      <c r="F740" s="21">
        <f>+CUSTOS[[#This Row],[Custo Unitario]]*CUSTOS[[#This Row],[Qty]]</f>
        <v>5.99</v>
      </c>
    </row>
    <row r="741" spans="1:6" x14ac:dyDescent="0.2">
      <c r="A741" s="18">
        <v>44748</v>
      </c>
      <c r="B741" s="19" t="s">
        <v>479</v>
      </c>
      <c r="C741" s="19">
        <v>0.185</v>
      </c>
      <c r="D741" s="19" t="s">
        <v>465</v>
      </c>
      <c r="E741" s="19">
        <v>2.99</v>
      </c>
      <c r="F741" s="21">
        <f>+CUSTOS[[#This Row],[Custo Unitario]]*CUSTOS[[#This Row],[Qty]]</f>
        <v>0.55315000000000003</v>
      </c>
    </row>
    <row r="742" spans="1:6" x14ac:dyDescent="0.2">
      <c r="A742" s="18">
        <v>44748</v>
      </c>
      <c r="B742" s="19" t="s">
        <v>500</v>
      </c>
      <c r="C742" s="19">
        <v>0.26</v>
      </c>
      <c r="D742" s="19" t="s">
        <v>465</v>
      </c>
      <c r="E742" s="19">
        <v>4.59</v>
      </c>
      <c r="F742" s="21">
        <f>+CUSTOS[[#This Row],[Custo Unitario]]*CUSTOS[[#This Row],[Qty]]</f>
        <v>1.1934</v>
      </c>
    </row>
    <row r="743" spans="1:6" x14ac:dyDescent="0.2">
      <c r="A743" s="18">
        <v>44754</v>
      </c>
      <c r="B743" s="19" t="s">
        <v>463</v>
      </c>
      <c r="C743" s="19">
        <v>3</v>
      </c>
      <c r="D743" s="19" t="s">
        <v>460</v>
      </c>
      <c r="E743" s="19">
        <v>4.8899999999999997</v>
      </c>
      <c r="F743" s="21">
        <f>+CUSTOS[[#This Row],[Custo Unitario]]*CUSTOS[[#This Row],[Qty]]</f>
        <v>14.669999999999998</v>
      </c>
    </row>
    <row r="744" spans="1:6" x14ac:dyDescent="0.2">
      <c r="A744" s="18">
        <v>44754</v>
      </c>
      <c r="B744" s="19" t="s">
        <v>467</v>
      </c>
      <c r="C744" s="19">
        <v>2.2000000000000002</v>
      </c>
      <c r="D744" s="19" t="s">
        <v>465</v>
      </c>
      <c r="E744" s="19">
        <v>23.49</v>
      </c>
      <c r="F744" s="21">
        <f>+CUSTOS[[#This Row],[Custo Unitario]]*CUSTOS[[#This Row],[Qty]]</f>
        <v>51.677999999999997</v>
      </c>
    </row>
    <row r="745" spans="1:6" x14ac:dyDescent="0.2">
      <c r="A745" s="18">
        <v>44754</v>
      </c>
      <c r="B745" s="19" t="s">
        <v>467</v>
      </c>
      <c r="C745" s="19">
        <v>1.482</v>
      </c>
      <c r="D745" s="19" t="s">
        <v>465</v>
      </c>
      <c r="E745" s="19">
        <v>23.49</v>
      </c>
      <c r="F745" s="21">
        <f>+CUSTOS[[#This Row],[Custo Unitario]]*CUSTOS[[#This Row],[Qty]]</f>
        <v>34.812179999999998</v>
      </c>
    </row>
    <row r="746" spans="1:6" x14ac:dyDescent="0.2">
      <c r="A746" s="18">
        <v>44754</v>
      </c>
      <c r="B746" s="19" t="s">
        <v>464</v>
      </c>
      <c r="C746" s="19">
        <v>1.4650000000000001</v>
      </c>
      <c r="D746" s="19" t="s">
        <v>465</v>
      </c>
      <c r="E746" s="19">
        <v>5.29</v>
      </c>
      <c r="F746" s="21">
        <f>+CUSTOS[[#This Row],[Custo Unitario]]*CUSTOS[[#This Row],[Qty]]</f>
        <v>7.7498500000000003</v>
      </c>
    </row>
    <row r="747" spans="1:6" x14ac:dyDescent="0.2">
      <c r="A747" s="18">
        <v>44757</v>
      </c>
      <c r="B747" s="19" t="s">
        <v>478</v>
      </c>
      <c r="C747" s="19">
        <v>1</v>
      </c>
      <c r="D747" s="19" t="s">
        <v>508</v>
      </c>
      <c r="E747" s="19">
        <v>16.899999999999999</v>
      </c>
      <c r="F747" s="21">
        <f>+CUSTOS[[#This Row],[Custo Unitario]]*CUSTOS[[#This Row],[Qty]]</f>
        <v>16.899999999999999</v>
      </c>
    </row>
    <row r="748" spans="1:6" x14ac:dyDescent="0.2">
      <c r="A748" s="18">
        <v>44757</v>
      </c>
      <c r="B748" s="19" t="s">
        <v>483</v>
      </c>
      <c r="C748" s="19">
        <v>2</v>
      </c>
      <c r="D748" s="19" t="s">
        <v>460</v>
      </c>
      <c r="E748" s="19">
        <v>2.59</v>
      </c>
      <c r="F748" s="21">
        <f>+CUSTOS[[#This Row],[Custo Unitario]]*CUSTOS[[#This Row],[Qty]]</f>
        <v>5.18</v>
      </c>
    </row>
    <row r="749" spans="1:6" x14ac:dyDescent="0.2">
      <c r="A749" s="18">
        <v>44757</v>
      </c>
      <c r="B749" s="19" t="s">
        <v>479</v>
      </c>
      <c r="C749" s="19">
        <v>0.22</v>
      </c>
      <c r="D749" s="19" t="s">
        <v>465</v>
      </c>
      <c r="E749" s="19">
        <v>3.98</v>
      </c>
      <c r="F749" s="21">
        <f>+CUSTOS[[#This Row],[Custo Unitario]]*CUSTOS[[#This Row],[Qty]]</f>
        <v>0.87560000000000004</v>
      </c>
    </row>
    <row r="750" spans="1:6" x14ac:dyDescent="0.2">
      <c r="A750" s="18">
        <v>44757</v>
      </c>
      <c r="B750" s="19" t="s">
        <v>510</v>
      </c>
      <c r="C750" s="19">
        <v>0.5</v>
      </c>
      <c r="D750" s="19" t="s">
        <v>465</v>
      </c>
      <c r="E750" s="19">
        <v>15.8</v>
      </c>
      <c r="F750" s="21">
        <f>+CUSTOS[[#This Row],[Custo Unitario]]*CUSTOS[[#This Row],[Qty]]</f>
        <v>7.9</v>
      </c>
    </row>
    <row r="751" spans="1:6" x14ac:dyDescent="0.2">
      <c r="A751" s="18">
        <v>44776</v>
      </c>
      <c r="B751" s="19" t="s">
        <v>467</v>
      </c>
      <c r="C751" s="19">
        <v>0.54200000000000004</v>
      </c>
      <c r="D751" s="19" t="s">
        <v>465</v>
      </c>
      <c r="E751" s="19">
        <v>23.49</v>
      </c>
      <c r="F751" s="21">
        <f>+CUSTOS[[#This Row],[Custo Unitario]]*CUSTOS[[#This Row],[Qty]]</f>
        <v>12.731579999999999</v>
      </c>
    </row>
    <row r="752" spans="1:6" x14ac:dyDescent="0.2">
      <c r="A752" s="18">
        <v>44776</v>
      </c>
      <c r="B752" s="19" t="s">
        <v>466</v>
      </c>
      <c r="C752" s="19">
        <v>1</v>
      </c>
      <c r="D752" s="19" t="s">
        <v>460</v>
      </c>
      <c r="E752" s="19">
        <v>1.3</v>
      </c>
      <c r="F752" s="21">
        <f>+CUSTOS[[#This Row],[Custo Unitario]]*CUSTOS[[#This Row],[Qty]]</f>
        <v>1.3</v>
      </c>
    </row>
    <row r="753" spans="1:6" x14ac:dyDescent="0.2">
      <c r="A753" s="18">
        <v>44776</v>
      </c>
      <c r="B753" s="19" t="s">
        <v>466</v>
      </c>
      <c r="C753" s="19">
        <v>4</v>
      </c>
      <c r="D753" s="19" t="s">
        <v>460</v>
      </c>
      <c r="E753" s="19">
        <v>1.3</v>
      </c>
      <c r="F753" s="21">
        <f>+CUSTOS[[#This Row],[Custo Unitario]]*CUSTOS[[#This Row],[Qty]]</f>
        <v>5.2</v>
      </c>
    </row>
    <row r="754" spans="1:6" x14ac:dyDescent="0.2">
      <c r="A754" s="18">
        <v>44776</v>
      </c>
      <c r="B754" s="19" t="s">
        <v>464</v>
      </c>
      <c r="C754" s="19">
        <v>1.2949999999999999</v>
      </c>
      <c r="D754" s="19" t="s">
        <v>465</v>
      </c>
      <c r="E754" s="19">
        <v>4.99</v>
      </c>
      <c r="F754" s="21">
        <f>+CUSTOS[[#This Row],[Custo Unitario]]*CUSTOS[[#This Row],[Qty]]</f>
        <v>6.4620499999999996</v>
      </c>
    </row>
    <row r="755" spans="1:6" x14ac:dyDescent="0.2">
      <c r="A755" s="18">
        <v>44776</v>
      </c>
      <c r="B755" s="19" t="s">
        <v>502</v>
      </c>
      <c r="C755" s="19">
        <v>1</v>
      </c>
      <c r="D755" s="19" t="s">
        <v>460</v>
      </c>
      <c r="E755" s="19">
        <v>1.69</v>
      </c>
      <c r="F755" s="21">
        <f>+CUSTOS[[#This Row],[Custo Unitario]]*CUSTOS[[#This Row],[Qty]]</f>
        <v>1.69</v>
      </c>
    </row>
    <row r="756" spans="1:6" x14ac:dyDescent="0.2">
      <c r="A756" s="18">
        <v>44776</v>
      </c>
      <c r="B756" s="19" t="s">
        <v>463</v>
      </c>
      <c r="C756" s="19">
        <v>3</v>
      </c>
      <c r="D756" s="19" t="s">
        <v>460</v>
      </c>
      <c r="E756" s="19">
        <v>5.59</v>
      </c>
      <c r="F756" s="21">
        <f>+CUSTOS[[#This Row],[Custo Unitario]]*CUSTOS[[#This Row],[Qty]]</f>
        <v>16.77</v>
      </c>
    </row>
    <row r="757" spans="1:6" x14ac:dyDescent="0.2">
      <c r="A757" s="18">
        <v>44776</v>
      </c>
      <c r="B757" s="19" t="s">
        <v>467</v>
      </c>
      <c r="C757" s="19">
        <v>1.48</v>
      </c>
      <c r="D757" s="19" t="s">
        <v>465</v>
      </c>
      <c r="E757" s="19">
        <v>23.49</v>
      </c>
      <c r="F757" s="21">
        <f>+CUSTOS[[#This Row],[Custo Unitario]]*CUSTOS[[#This Row],[Qty]]</f>
        <v>34.7652</v>
      </c>
    </row>
    <row r="758" spans="1:6" x14ac:dyDescent="0.2">
      <c r="A758" s="18">
        <v>44776</v>
      </c>
      <c r="B758" s="19" t="s">
        <v>467</v>
      </c>
      <c r="C758" s="19">
        <v>2.1560000000000001</v>
      </c>
      <c r="D758" s="19" t="s">
        <v>465</v>
      </c>
      <c r="E758" s="19">
        <v>23.49</v>
      </c>
      <c r="F758" s="21">
        <f>+CUSTOS[[#This Row],[Custo Unitario]]*CUSTOS[[#This Row],[Qty]]</f>
        <v>50.644440000000003</v>
      </c>
    </row>
    <row r="759" spans="1:6" x14ac:dyDescent="0.2">
      <c r="A759" s="18">
        <v>44777</v>
      </c>
      <c r="B759" s="19" t="s">
        <v>507</v>
      </c>
      <c r="C759" s="19">
        <v>6</v>
      </c>
      <c r="D759" s="19" t="s">
        <v>460</v>
      </c>
      <c r="E759" s="19">
        <v>0.7</v>
      </c>
      <c r="F759" s="21">
        <f>+CUSTOS[[#This Row],[Custo Unitario]]*CUSTOS[[#This Row],[Qty]]</f>
        <v>4.1999999999999993</v>
      </c>
    </row>
    <row r="760" spans="1:6" x14ac:dyDescent="0.2">
      <c r="A760" s="18">
        <v>44777</v>
      </c>
      <c r="B760" s="19" t="s">
        <v>497</v>
      </c>
      <c r="C760" s="19">
        <v>1</v>
      </c>
      <c r="D760" s="19" t="s">
        <v>460</v>
      </c>
      <c r="E760" s="19">
        <v>2.79</v>
      </c>
      <c r="F760" s="21">
        <f>+CUSTOS[[#This Row],[Custo Unitario]]*CUSTOS[[#This Row],[Qty]]</f>
        <v>2.79</v>
      </c>
    </row>
    <row r="761" spans="1:6" x14ac:dyDescent="0.2">
      <c r="A761" s="18">
        <v>44777</v>
      </c>
      <c r="B761" s="19" t="s">
        <v>485</v>
      </c>
      <c r="C761" s="19">
        <v>0.55500000000000005</v>
      </c>
      <c r="D761" s="19" t="s">
        <v>465</v>
      </c>
      <c r="E761" s="19">
        <v>5.99</v>
      </c>
      <c r="F761" s="21">
        <f>+CUSTOS[[#This Row],[Custo Unitario]]*CUSTOS[[#This Row],[Qty]]</f>
        <v>3.3244500000000006</v>
      </c>
    </row>
    <row r="762" spans="1:6" x14ac:dyDescent="0.2">
      <c r="A762" s="18">
        <v>44777</v>
      </c>
      <c r="B762" s="19" t="s">
        <v>485</v>
      </c>
      <c r="C762" s="19">
        <v>0.64800000000000002</v>
      </c>
      <c r="D762" s="19" t="s">
        <v>465</v>
      </c>
      <c r="E762" s="19">
        <v>5.99</v>
      </c>
      <c r="F762" s="21">
        <f>+CUSTOS[[#This Row],[Custo Unitario]]*CUSTOS[[#This Row],[Qty]]</f>
        <v>3.8815200000000001</v>
      </c>
    </row>
    <row r="763" spans="1:6" x14ac:dyDescent="0.2">
      <c r="A763" s="18">
        <v>44777</v>
      </c>
      <c r="B763" s="19" t="s">
        <v>474</v>
      </c>
      <c r="C763" s="19">
        <v>0.223</v>
      </c>
      <c r="D763" s="19" t="s">
        <v>465</v>
      </c>
      <c r="E763" s="19">
        <v>49.82</v>
      </c>
      <c r="F763" s="21">
        <f>+CUSTOS[[#This Row],[Custo Unitario]]*CUSTOS[[#This Row],[Qty]]</f>
        <v>11.109859999999999</v>
      </c>
    </row>
    <row r="764" spans="1:6" x14ac:dyDescent="0.2">
      <c r="A764" s="18">
        <v>44777</v>
      </c>
      <c r="B764" s="19" t="s">
        <v>474</v>
      </c>
      <c r="C764" s="19">
        <v>0.23699999999999999</v>
      </c>
      <c r="D764" s="19" t="s">
        <v>465</v>
      </c>
      <c r="E764" s="19">
        <v>49.82</v>
      </c>
      <c r="F764" s="21">
        <f>+CUSTOS[[#This Row],[Custo Unitario]]*CUSTOS[[#This Row],[Qty]]</f>
        <v>11.80734</v>
      </c>
    </row>
    <row r="765" spans="1:6" x14ac:dyDescent="0.2">
      <c r="A765" s="18">
        <v>44777</v>
      </c>
      <c r="B765" s="19" t="s">
        <v>474</v>
      </c>
      <c r="C765" s="19">
        <v>0.221</v>
      </c>
      <c r="D765" s="19" t="s">
        <v>465</v>
      </c>
      <c r="E765" s="19">
        <v>49.82</v>
      </c>
      <c r="F765" s="21">
        <f>+CUSTOS[[#This Row],[Custo Unitario]]*CUSTOS[[#This Row],[Qty]]</f>
        <v>11.01022</v>
      </c>
    </row>
    <row r="766" spans="1:6" x14ac:dyDescent="0.2">
      <c r="A766" s="18">
        <v>44777</v>
      </c>
      <c r="B766" s="19" t="s">
        <v>467</v>
      </c>
      <c r="C766" s="19">
        <v>1.66</v>
      </c>
      <c r="D766" s="19" t="s">
        <v>465</v>
      </c>
      <c r="E766" s="19">
        <v>23.49</v>
      </c>
      <c r="F766" s="21">
        <f>+CUSTOS[[#This Row],[Custo Unitario]]*CUSTOS[[#This Row],[Qty]]</f>
        <v>38.993399999999994</v>
      </c>
    </row>
    <row r="767" spans="1:6" x14ac:dyDescent="0.2">
      <c r="A767" s="18">
        <v>44777</v>
      </c>
      <c r="B767" s="19" t="s">
        <v>467</v>
      </c>
      <c r="C767" s="19">
        <v>2.528</v>
      </c>
      <c r="D767" s="19" t="s">
        <v>465</v>
      </c>
      <c r="E767" s="19">
        <v>23.49</v>
      </c>
      <c r="F767" s="21">
        <f>+CUSTOS[[#This Row],[Custo Unitario]]*CUSTOS[[#This Row],[Qty]]</f>
        <v>59.382719999999999</v>
      </c>
    </row>
    <row r="768" spans="1:6" x14ac:dyDescent="0.2">
      <c r="A768" s="18">
        <v>44777</v>
      </c>
      <c r="B768" s="19" t="s">
        <v>515</v>
      </c>
      <c r="C768" s="19">
        <v>1</v>
      </c>
      <c r="D768" s="19" t="s">
        <v>460</v>
      </c>
      <c r="E768" s="19">
        <v>1.49</v>
      </c>
      <c r="F768" s="21">
        <f>+CUSTOS[[#This Row],[Custo Unitario]]*CUSTOS[[#This Row],[Qty]]</f>
        <v>1.49</v>
      </c>
    </row>
    <row r="769" spans="1:6" x14ac:dyDescent="0.2">
      <c r="A769" s="18">
        <v>44777</v>
      </c>
      <c r="B769" s="19" t="s">
        <v>513</v>
      </c>
      <c r="C769" s="19">
        <v>1</v>
      </c>
      <c r="D769" s="19" t="s">
        <v>460</v>
      </c>
      <c r="E769" s="19">
        <v>2.39</v>
      </c>
      <c r="F769" s="21">
        <f>+CUSTOS[[#This Row],[Custo Unitario]]*CUSTOS[[#This Row],[Qty]]</f>
        <v>2.39</v>
      </c>
    </row>
    <row r="770" spans="1:6" x14ac:dyDescent="0.2">
      <c r="A770" s="18">
        <v>44777</v>
      </c>
      <c r="B770" s="19" t="s">
        <v>500</v>
      </c>
      <c r="C770" s="19">
        <v>0.375</v>
      </c>
      <c r="D770" s="19" t="s">
        <v>465</v>
      </c>
      <c r="E770" s="19">
        <v>3.49</v>
      </c>
      <c r="F770" s="21">
        <f>+CUSTOS[[#This Row],[Custo Unitario]]*CUSTOS[[#This Row],[Qty]]</f>
        <v>1.3087500000000001</v>
      </c>
    </row>
    <row r="771" spans="1:6" x14ac:dyDescent="0.2">
      <c r="A771" s="18">
        <v>44777</v>
      </c>
      <c r="B771" s="19" t="s">
        <v>484</v>
      </c>
      <c r="C771" s="19">
        <v>0.06</v>
      </c>
      <c r="D771" s="19" t="s">
        <v>465</v>
      </c>
      <c r="E771" s="19">
        <v>21.99</v>
      </c>
      <c r="F771" s="21">
        <f>+CUSTOS[[#This Row],[Custo Unitario]]*CUSTOS[[#This Row],[Qty]]</f>
        <v>1.3193999999999999</v>
      </c>
    </row>
    <row r="772" spans="1:6" x14ac:dyDescent="0.2">
      <c r="A772" s="18">
        <v>44777</v>
      </c>
      <c r="B772" s="19" t="s">
        <v>464</v>
      </c>
      <c r="C772" s="19">
        <v>1.63</v>
      </c>
      <c r="D772" s="19" t="s">
        <v>465</v>
      </c>
      <c r="E772" s="19">
        <v>4.75</v>
      </c>
      <c r="F772" s="21">
        <f>+CUSTOS[[#This Row],[Custo Unitario]]*CUSTOS[[#This Row],[Qty]]</f>
        <v>7.7424999999999997</v>
      </c>
    </row>
    <row r="773" spans="1:6" x14ac:dyDescent="0.2">
      <c r="A773" s="18">
        <v>44777</v>
      </c>
      <c r="B773" s="19" t="s">
        <v>463</v>
      </c>
      <c r="C773" s="19">
        <v>3</v>
      </c>
      <c r="D773" s="19" t="s">
        <v>460</v>
      </c>
      <c r="E773" s="19">
        <v>4.79</v>
      </c>
      <c r="F773" s="21">
        <f>+CUSTOS[[#This Row],[Custo Unitario]]*CUSTOS[[#This Row],[Qty]]</f>
        <v>14.370000000000001</v>
      </c>
    </row>
    <row r="774" spans="1:6" x14ac:dyDescent="0.2">
      <c r="A774" s="18">
        <v>44777</v>
      </c>
      <c r="B774" s="19" t="s">
        <v>475</v>
      </c>
      <c r="C774" s="19">
        <v>1</v>
      </c>
      <c r="D774" s="19" t="s">
        <v>460</v>
      </c>
      <c r="E774" s="19">
        <v>9.98</v>
      </c>
      <c r="F774" s="21">
        <f>+CUSTOS[[#This Row],[Custo Unitario]]*CUSTOS[[#This Row],[Qty]]</f>
        <v>9.98</v>
      </c>
    </row>
    <row r="775" spans="1:6" x14ac:dyDescent="0.2">
      <c r="A775" s="18">
        <v>44777</v>
      </c>
      <c r="B775" s="19" t="s">
        <v>510</v>
      </c>
      <c r="C775" s="19">
        <v>1</v>
      </c>
      <c r="D775" s="19" t="s">
        <v>460</v>
      </c>
      <c r="E775" s="19">
        <v>7.89</v>
      </c>
      <c r="F775" s="21">
        <f>+CUSTOS[[#This Row],[Custo Unitario]]*CUSTOS[[#This Row],[Qty]]</f>
        <v>7.89</v>
      </c>
    </row>
    <row r="776" spans="1:6" x14ac:dyDescent="0.2">
      <c r="A776" s="18">
        <v>44777</v>
      </c>
      <c r="B776" s="19" t="s">
        <v>503</v>
      </c>
      <c r="C776" s="19">
        <v>1</v>
      </c>
      <c r="D776" s="19" t="s">
        <v>460</v>
      </c>
      <c r="E776" s="19">
        <v>4.49</v>
      </c>
      <c r="F776" s="21">
        <f>+CUSTOS[[#This Row],[Custo Unitario]]*CUSTOS[[#This Row],[Qty]]</f>
        <v>4.49</v>
      </c>
    </row>
    <row r="777" spans="1:6" x14ac:dyDescent="0.2">
      <c r="A777" s="18">
        <v>44777</v>
      </c>
      <c r="B777" s="19" t="s">
        <v>499</v>
      </c>
      <c r="C777" s="19">
        <v>2</v>
      </c>
      <c r="D777" s="19" t="s">
        <v>460</v>
      </c>
      <c r="E777" s="19">
        <v>1.99</v>
      </c>
      <c r="F777" s="21">
        <f>+CUSTOS[[#This Row],[Custo Unitario]]*CUSTOS[[#This Row],[Qty]]</f>
        <v>3.98</v>
      </c>
    </row>
    <row r="778" spans="1:6" x14ac:dyDescent="0.2">
      <c r="A778" s="18">
        <v>44777</v>
      </c>
      <c r="B778" s="19" t="s">
        <v>479</v>
      </c>
      <c r="C778" s="19">
        <v>0.28499999999999998</v>
      </c>
      <c r="D778" s="19" t="s">
        <v>465</v>
      </c>
      <c r="E778" s="19">
        <v>4.3899999999999997</v>
      </c>
      <c r="F778" s="21">
        <f>+CUSTOS[[#This Row],[Custo Unitario]]*CUSTOS[[#This Row],[Qty]]</f>
        <v>1.2511499999999998</v>
      </c>
    </row>
    <row r="779" spans="1:6" x14ac:dyDescent="0.2">
      <c r="A779" s="18">
        <v>44777</v>
      </c>
      <c r="B779" s="19" t="s">
        <v>501</v>
      </c>
      <c r="C779" s="19">
        <v>0.436</v>
      </c>
      <c r="D779" s="19" t="s">
        <v>465</v>
      </c>
      <c r="E779" s="19">
        <v>99.99</v>
      </c>
      <c r="F779" s="21">
        <f>+CUSTOS[[#This Row],[Custo Unitario]]*CUSTOS[[#This Row],[Qty]]</f>
        <v>43.595639999999996</v>
      </c>
    </row>
    <row r="780" spans="1:6" x14ac:dyDescent="0.2">
      <c r="A780" s="18">
        <v>44777</v>
      </c>
      <c r="B780" s="19" t="s">
        <v>496</v>
      </c>
      <c r="C780" s="19">
        <v>1</v>
      </c>
      <c r="D780" s="19" t="s">
        <v>460</v>
      </c>
      <c r="E780" s="19">
        <v>4.8899999999999997</v>
      </c>
      <c r="F780" s="21">
        <f>+CUSTOS[[#This Row],[Custo Unitario]]*CUSTOS[[#This Row],[Qty]]</f>
        <v>4.8899999999999997</v>
      </c>
    </row>
    <row r="781" spans="1:6" x14ac:dyDescent="0.2">
      <c r="A781" s="18">
        <v>44777</v>
      </c>
      <c r="B781" s="19" t="s">
        <v>509</v>
      </c>
      <c r="C781" s="19">
        <v>1</v>
      </c>
      <c r="D781" s="19" t="s">
        <v>460</v>
      </c>
      <c r="E781" s="19">
        <v>7.99</v>
      </c>
      <c r="F781" s="21">
        <f>+CUSTOS[[#This Row],[Custo Unitario]]*CUSTOS[[#This Row],[Qty]]</f>
        <v>7.99</v>
      </c>
    </row>
    <row r="782" spans="1:6" x14ac:dyDescent="0.2">
      <c r="A782" s="18">
        <v>44777</v>
      </c>
      <c r="B782" s="19" t="s">
        <v>466</v>
      </c>
      <c r="C782" s="19">
        <v>5</v>
      </c>
      <c r="D782" s="19" t="s">
        <v>460</v>
      </c>
      <c r="E782" s="19">
        <v>2.39</v>
      </c>
      <c r="F782" s="21">
        <f>+CUSTOS[[#This Row],[Custo Unitario]]*CUSTOS[[#This Row],[Qty]]</f>
        <v>11.950000000000001</v>
      </c>
    </row>
    <row r="783" spans="1:6" x14ac:dyDescent="0.2">
      <c r="A783" s="18">
        <v>44777</v>
      </c>
      <c r="B783" s="19" t="s">
        <v>483</v>
      </c>
      <c r="C783" s="19">
        <v>2</v>
      </c>
      <c r="D783" s="19" t="s">
        <v>460</v>
      </c>
      <c r="E783" s="19">
        <v>2.59</v>
      </c>
      <c r="F783" s="21">
        <f>+CUSTOS[[#This Row],[Custo Unitario]]*CUSTOS[[#This Row],[Qty]]</f>
        <v>5.18</v>
      </c>
    </row>
    <row r="784" spans="1:6" x14ac:dyDescent="0.2">
      <c r="A784" s="18">
        <v>44777</v>
      </c>
      <c r="B784" s="19" t="s">
        <v>491</v>
      </c>
      <c r="C784" s="19">
        <v>1</v>
      </c>
      <c r="D784" s="19" t="s">
        <v>460</v>
      </c>
      <c r="E784" s="19">
        <v>1.89</v>
      </c>
      <c r="F784" s="21">
        <f>+CUSTOS[[#This Row],[Custo Unitario]]*CUSTOS[[#This Row],[Qty]]</f>
        <v>1.89</v>
      </c>
    </row>
    <row r="785" spans="1:6" x14ac:dyDescent="0.2">
      <c r="A785" s="18">
        <v>44783</v>
      </c>
      <c r="B785" s="19" t="s">
        <v>467</v>
      </c>
      <c r="C785" s="19">
        <v>3.0859999999999999</v>
      </c>
      <c r="D785" s="19" t="s">
        <v>465</v>
      </c>
      <c r="E785" s="19">
        <v>23.49</v>
      </c>
      <c r="F785" s="21">
        <f>+CUSTOS[[#This Row],[Custo Unitario]]*CUSTOS[[#This Row],[Qty]]</f>
        <v>72.490139999999997</v>
      </c>
    </row>
    <row r="786" spans="1:6" x14ac:dyDescent="0.2">
      <c r="A786" s="18">
        <v>44783</v>
      </c>
      <c r="B786" s="19" t="s">
        <v>467</v>
      </c>
      <c r="C786" s="19">
        <v>4.9980000000000002</v>
      </c>
      <c r="D786" s="19" t="s">
        <v>465</v>
      </c>
      <c r="E786" s="19">
        <v>23.49</v>
      </c>
      <c r="F786" s="21">
        <f>+CUSTOS[[#This Row],[Custo Unitario]]*CUSTOS[[#This Row],[Qty]]</f>
        <v>117.40302</v>
      </c>
    </row>
    <row r="787" spans="1:6" x14ac:dyDescent="0.2">
      <c r="A787" s="18">
        <v>44783</v>
      </c>
      <c r="B787" s="19" t="s">
        <v>466</v>
      </c>
      <c r="C787" s="19">
        <v>9</v>
      </c>
      <c r="D787" s="19" t="s">
        <v>460</v>
      </c>
      <c r="E787" s="19">
        <v>1.3</v>
      </c>
      <c r="F787" s="21">
        <f>+CUSTOS[[#This Row],[Custo Unitario]]*CUSTOS[[#This Row],[Qty]]</f>
        <v>11.700000000000001</v>
      </c>
    </row>
    <row r="788" spans="1:6" x14ac:dyDescent="0.2">
      <c r="A788" s="18">
        <v>44783</v>
      </c>
      <c r="B788" s="19" t="s">
        <v>463</v>
      </c>
      <c r="C788" s="19">
        <v>6</v>
      </c>
      <c r="D788" s="19" t="s">
        <v>460</v>
      </c>
      <c r="E788" s="19">
        <v>5.59</v>
      </c>
      <c r="F788" s="21">
        <f>+CUSTOS[[#This Row],[Custo Unitario]]*CUSTOS[[#This Row],[Qty]]</f>
        <v>33.54</v>
      </c>
    </row>
    <row r="789" spans="1:6" x14ac:dyDescent="0.2">
      <c r="A789" s="18">
        <v>44783</v>
      </c>
      <c r="B789" s="19" t="s">
        <v>464</v>
      </c>
      <c r="C789" s="19">
        <v>1.41</v>
      </c>
      <c r="D789" s="19" t="s">
        <v>465</v>
      </c>
      <c r="E789" s="19">
        <v>4.99</v>
      </c>
      <c r="F789" s="21">
        <f>+CUSTOS[[#This Row],[Custo Unitario]]*CUSTOS[[#This Row],[Qty]]</f>
        <v>7.0358999999999998</v>
      </c>
    </row>
    <row r="790" spans="1:6" x14ac:dyDescent="0.2">
      <c r="A790" s="18">
        <v>44783</v>
      </c>
      <c r="B790" s="19" t="s">
        <v>464</v>
      </c>
      <c r="C790" s="19">
        <v>1.38</v>
      </c>
      <c r="D790" s="19" t="s">
        <v>465</v>
      </c>
      <c r="E790" s="19">
        <v>4.99</v>
      </c>
      <c r="F790" s="21">
        <f>+CUSTOS[[#This Row],[Custo Unitario]]*CUSTOS[[#This Row],[Qty]]</f>
        <v>6.8861999999999997</v>
      </c>
    </row>
    <row r="791" spans="1:6" x14ac:dyDescent="0.2">
      <c r="A791" s="18">
        <v>44783</v>
      </c>
      <c r="B791" s="19" t="s">
        <v>510</v>
      </c>
      <c r="C791" s="19">
        <v>1</v>
      </c>
      <c r="D791" s="19" t="s">
        <v>460</v>
      </c>
      <c r="E791" s="19">
        <v>6.69</v>
      </c>
      <c r="F791" s="21">
        <f>+CUSTOS[[#This Row],[Custo Unitario]]*CUSTOS[[#This Row],[Qty]]</f>
        <v>6.69</v>
      </c>
    </row>
    <row r="792" spans="1:6" x14ac:dyDescent="0.2">
      <c r="A792" s="18">
        <v>44789</v>
      </c>
      <c r="B792" s="19" t="s">
        <v>501</v>
      </c>
      <c r="C792" s="19">
        <v>0.442</v>
      </c>
      <c r="D792" s="19" t="s">
        <v>465</v>
      </c>
      <c r="E792" s="19">
        <v>99.99</v>
      </c>
      <c r="F792" s="21">
        <f>+CUSTOS[[#This Row],[Custo Unitario]]*CUSTOS[[#This Row],[Qty]]</f>
        <v>44.19558</v>
      </c>
    </row>
    <row r="793" spans="1:6" x14ac:dyDescent="0.2">
      <c r="A793" s="18">
        <v>44789</v>
      </c>
      <c r="B793" s="19" t="s">
        <v>474</v>
      </c>
      <c r="C793" s="19">
        <v>0.27600000000000002</v>
      </c>
      <c r="D793" s="19" t="s">
        <v>465</v>
      </c>
      <c r="E793" s="19">
        <v>60.98</v>
      </c>
      <c r="F793" s="21">
        <f>+CUSTOS[[#This Row],[Custo Unitario]]*CUSTOS[[#This Row],[Qty]]</f>
        <v>16.830480000000001</v>
      </c>
    </row>
    <row r="794" spans="1:6" x14ac:dyDescent="0.2">
      <c r="A794" s="18">
        <v>44789</v>
      </c>
      <c r="B794" s="19" t="s">
        <v>474</v>
      </c>
      <c r="C794" s="19">
        <v>0.26400000000000001</v>
      </c>
      <c r="D794" s="19" t="s">
        <v>465</v>
      </c>
      <c r="E794" s="19">
        <v>60.98</v>
      </c>
      <c r="F794" s="21">
        <f>+CUSTOS[[#This Row],[Custo Unitario]]*CUSTOS[[#This Row],[Qty]]</f>
        <v>16.09872</v>
      </c>
    </row>
    <row r="795" spans="1:6" x14ac:dyDescent="0.2">
      <c r="A795" s="18">
        <v>44789</v>
      </c>
      <c r="B795" s="19" t="s">
        <v>499</v>
      </c>
      <c r="C795" s="19">
        <v>2</v>
      </c>
      <c r="D795" s="19" t="s">
        <v>460</v>
      </c>
      <c r="E795" s="19">
        <v>1.99</v>
      </c>
      <c r="F795" s="21">
        <f>+CUSTOS[[#This Row],[Custo Unitario]]*CUSTOS[[#This Row],[Qty]]</f>
        <v>3.98</v>
      </c>
    </row>
    <row r="796" spans="1:6" x14ac:dyDescent="0.2">
      <c r="A796" s="18">
        <v>44789</v>
      </c>
      <c r="B796" s="19" t="s">
        <v>503</v>
      </c>
      <c r="C796" s="19">
        <v>1</v>
      </c>
      <c r="D796" s="19" t="s">
        <v>460</v>
      </c>
      <c r="E796" s="19">
        <v>4.49</v>
      </c>
      <c r="F796" s="21">
        <f>+CUSTOS[[#This Row],[Custo Unitario]]*CUSTOS[[#This Row],[Qty]]</f>
        <v>4.49</v>
      </c>
    </row>
    <row r="797" spans="1:6" x14ac:dyDescent="0.2">
      <c r="A797" s="18">
        <v>44789</v>
      </c>
      <c r="B797" s="19" t="s">
        <v>496</v>
      </c>
      <c r="C797" s="19">
        <v>1</v>
      </c>
      <c r="D797" s="19" t="s">
        <v>460</v>
      </c>
      <c r="E797" s="19">
        <v>3.99</v>
      </c>
      <c r="F797" s="21">
        <f>+CUSTOS[[#This Row],[Custo Unitario]]*CUSTOS[[#This Row],[Qty]]</f>
        <v>3.99</v>
      </c>
    </row>
    <row r="798" spans="1:6" x14ac:dyDescent="0.2">
      <c r="A798" s="18">
        <v>44789</v>
      </c>
      <c r="B798" s="19" t="s">
        <v>483</v>
      </c>
      <c r="C798" s="19">
        <v>1</v>
      </c>
      <c r="D798" s="19" t="s">
        <v>460</v>
      </c>
      <c r="E798" s="19">
        <v>2.59</v>
      </c>
      <c r="F798" s="21">
        <f>+CUSTOS[[#This Row],[Custo Unitario]]*CUSTOS[[#This Row],[Qty]]</f>
        <v>2.59</v>
      </c>
    </row>
    <row r="799" spans="1:6" x14ac:dyDescent="0.2">
      <c r="A799" s="18">
        <v>44789</v>
      </c>
      <c r="B799" s="19" t="s">
        <v>466</v>
      </c>
      <c r="C799" s="19">
        <v>4</v>
      </c>
      <c r="D799" s="19" t="s">
        <v>460</v>
      </c>
      <c r="E799" s="19">
        <v>2.59</v>
      </c>
      <c r="F799" s="21">
        <f>+CUSTOS[[#This Row],[Custo Unitario]]*CUSTOS[[#This Row],[Qty]]</f>
        <v>10.36</v>
      </c>
    </row>
    <row r="800" spans="1:6" x14ac:dyDescent="0.2">
      <c r="A800" s="18">
        <v>44795</v>
      </c>
      <c r="B800" s="19" t="s">
        <v>478</v>
      </c>
      <c r="C800" s="19">
        <v>1</v>
      </c>
      <c r="D800" s="19" t="s">
        <v>460</v>
      </c>
      <c r="E800" s="19">
        <v>16.899999999999999</v>
      </c>
      <c r="F800" s="21">
        <f>+CUSTOS[[#This Row],[Custo Unitario]]*CUSTOS[[#This Row],[Qty]]</f>
        <v>16.899999999999999</v>
      </c>
    </row>
    <row r="801" spans="1:6" x14ac:dyDescent="0.2">
      <c r="A801" s="18">
        <v>44795</v>
      </c>
      <c r="B801" s="19" t="s">
        <v>568</v>
      </c>
      <c r="C801" s="19">
        <v>0.90800000000000003</v>
      </c>
      <c r="D801" s="19" t="s">
        <v>465</v>
      </c>
      <c r="E801" s="19">
        <v>37.979999999999997</v>
      </c>
      <c r="F801" s="21">
        <f>+CUSTOS[[#This Row],[Custo Unitario]]*CUSTOS[[#This Row],[Qty]]</f>
        <v>34.485839999999996</v>
      </c>
    </row>
    <row r="802" spans="1:6" x14ac:dyDescent="0.2">
      <c r="A802" s="18">
        <v>44795</v>
      </c>
      <c r="B802" s="19" t="s">
        <v>484</v>
      </c>
      <c r="C802" s="19">
        <v>5.5E-2</v>
      </c>
      <c r="D802" s="19" t="s">
        <v>465</v>
      </c>
      <c r="E802" s="19">
        <v>27.98</v>
      </c>
      <c r="F802" s="21">
        <f>+CUSTOS[[#This Row],[Custo Unitario]]*CUSTOS[[#This Row],[Qty]]</f>
        <v>1.5388999999999999</v>
      </c>
    </row>
    <row r="803" spans="1:6" x14ac:dyDescent="0.2">
      <c r="A803" s="18">
        <v>44795</v>
      </c>
      <c r="B803" s="19" t="s">
        <v>569</v>
      </c>
      <c r="C803" s="19">
        <v>0.19</v>
      </c>
      <c r="D803" s="19" t="s">
        <v>465</v>
      </c>
      <c r="E803" s="19">
        <v>11.98</v>
      </c>
      <c r="F803" s="21">
        <f>+CUSTOS[[#This Row],[Custo Unitario]]*CUSTOS[[#This Row],[Qty]]</f>
        <v>2.2762000000000002</v>
      </c>
    </row>
    <row r="804" spans="1:6" x14ac:dyDescent="0.2">
      <c r="A804" s="18">
        <v>44795</v>
      </c>
      <c r="B804" s="19" t="s">
        <v>464</v>
      </c>
      <c r="C804" s="19">
        <v>0.16</v>
      </c>
      <c r="D804" s="19" t="s">
        <v>465</v>
      </c>
      <c r="E804" s="19">
        <v>6.98</v>
      </c>
      <c r="F804" s="21">
        <f>+CUSTOS[[#This Row],[Custo Unitario]]*CUSTOS[[#This Row],[Qty]]</f>
        <v>1.1168</v>
      </c>
    </row>
    <row r="805" spans="1:6" x14ac:dyDescent="0.2">
      <c r="A805" s="18">
        <v>44795</v>
      </c>
      <c r="B805" s="19" t="s">
        <v>466</v>
      </c>
      <c r="C805" s="19">
        <v>1</v>
      </c>
      <c r="D805" s="19" t="s">
        <v>460</v>
      </c>
      <c r="E805" s="19">
        <v>2.39</v>
      </c>
      <c r="F805" s="21">
        <f>+CUSTOS[[#This Row],[Custo Unitario]]*CUSTOS[[#This Row],[Qty]]</f>
        <v>2.39</v>
      </c>
    </row>
    <row r="806" spans="1:6" x14ac:dyDescent="0.2">
      <c r="A806" s="18">
        <v>44795</v>
      </c>
      <c r="B806" s="19" t="s">
        <v>494</v>
      </c>
      <c r="C806" s="19">
        <v>1</v>
      </c>
      <c r="D806" s="19" t="s">
        <v>460</v>
      </c>
      <c r="E806" s="19">
        <v>2.59</v>
      </c>
      <c r="F806" s="21">
        <f>+CUSTOS[[#This Row],[Custo Unitario]]*CUSTOS[[#This Row],[Qty]]</f>
        <v>2.59</v>
      </c>
    </row>
    <row r="807" spans="1:6" x14ac:dyDescent="0.2">
      <c r="A807" s="18">
        <v>44795</v>
      </c>
      <c r="B807" s="19" t="s">
        <v>483</v>
      </c>
      <c r="C807" s="19">
        <v>1</v>
      </c>
      <c r="D807" s="19" t="s">
        <v>460</v>
      </c>
      <c r="E807" s="19">
        <v>2.59</v>
      </c>
      <c r="F807" s="21">
        <f>+CUSTOS[[#This Row],[Custo Unitario]]*CUSTOS[[#This Row],[Qty]]</f>
        <v>2.59</v>
      </c>
    </row>
    <row r="808" spans="1:6" x14ac:dyDescent="0.2">
      <c r="A808" s="18">
        <v>44795</v>
      </c>
      <c r="B808" s="19" t="s">
        <v>488</v>
      </c>
      <c r="C808" s="19">
        <v>5.1999999999999998E-2</v>
      </c>
      <c r="D808" s="19" t="s">
        <v>465</v>
      </c>
      <c r="E808" s="19">
        <v>90</v>
      </c>
      <c r="F808" s="21">
        <f>+CUSTOS[[#This Row],[Custo Unitario]]*CUSTOS[[#This Row],[Qty]]</f>
        <v>4.68</v>
      </c>
    </row>
    <row r="809" spans="1:6" x14ac:dyDescent="0.2">
      <c r="A809" s="18">
        <v>44795</v>
      </c>
      <c r="B809" s="19" t="s">
        <v>570</v>
      </c>
      <c r="C809" s="19">
        <v>5.3999999999999999E-2</v>
      </c>
      <c r="D809" s="19" t="s">
        <v>465</v>
      </c>
      <c r="E809" s="19">
        <v>70</v>
      </c>
      <c r="F809" s="21">
        <f>+CUSTOS[[#This Row],[Custo Unitario]]*CUSTOS[[#This Row],[Qty]]</f>
        <v>3.78</v>
      </c>
    </row>
    <row r="810" spans="1:6" x14ac:dyDescent="0.2">
      <c r="A810" s="18">
        <v>44795</v>
      </c>
      <c r="B810" s="19" t="s">
        <v>571</v>
      </c>
      <c r="C810" s="19">
        <v>0.05</v>
      </c>
      <c r="D810" s="19" t="s">
        <v>465</v>
      </c>
      <c r="E810" s="19">
        <v>70</v>
      </c>
      <c r="F810" s="21">
        <f>+CUSTOS[[#This Row],[Custo Unitario]]*CUSTOS[[#This Row],[Qty]]</f>
        <v>3.5</v>
      </c>
    </row>
    <row r="811" spans="1:6" x14ac:dyDescent="0.2">
      <c r="A811" s="18">
        <v>44795</v>
      </c>
      <c r="B811" s="19" t="s">
        <v>572</v>
      </c>
      <c r="C811" s="19">
        <v>5.3999999999999999E-2</v>
      </c>
      <c r="D811" s="19" t="s">
        <v>465</v>
      </c>
      <c r="E811" s="19">
        <v>23</v>
      </c>
      <c r="F811" s="21">
        <f>+CUSTOS[[#This Row],[Custo Unitario]]*CUSTOS[[#This Row],[Qty]]</f>
        <v>1.242</v>
      </c>
    </row>
    <row r="812" spans="1:6" x14ac:dyDescent="0.2">
      <c r="A812" s="18">
        <v>44795</v>
      </c>
      <c r="B812" s="19" t="s">
        <v>573</v>
      </c>
      <c r="C812" s="19">
        <v>0.122</v>
      </c>
      <c r="D812" s="19" t="s">
        <v>465</v>
      </c>
      <c r="E812" s="19">
        <v>29</v>
      </c>
      <c r="F812" s="21">
        <f>+CUSTOS[[#This Row],[Custo Unitario]]*CUSTOS[[#This Row],[Qty]]</f>
        <v>3.5379999999999998</v>
      </c>
    </row>
    <row r="813" spans="1:6" x14ac:dyDescent="0.2">
      <c r="A813" s="18">
        <v>44795</v>
      </c>
      <c r="B813" s="19" t="s">
        <v>574</v>
      </c>
      <c r="C813" s="19">
        <v>0.05</v>
      </c>
      <c r="D813" s="19" t="s">
        <v>465</v>
      </c>
      <c r="E813" s="19">
        <v>48</v>
      </c>
      <c r="F813" s="21">
        <f>+CUSTOS[[#This Row],[Custo Unitario]]*CUSTOS[[#This Row],[Qty]]</f>
        <v>2.4000000000000004</v>
      </c>
    </row>
    <row r="814" spans="1:6" x14ac:dyDescent="0.2">
      <c r="A814" s="18">
        <v>44795</v>
      </c>
      <c r="B814" s="19" t="s">
        <v>575</v>
      </c>
      <c r="C814" s="19">
        <v>0.05</v>
      </c>
      <c r="D814" s="19" t="s">
        <v>465</v>
      </c>
      <c r="E814" s="19">
        <v>25</v>
      </c>
      <c r="F814" s="21">
        <f>+CUSTOS[[#This Row],[Custo Unitario]]*CUSTOS[[#This Row],[Qty]]</f>
        <v>1.25</v>
      </c>
    </row>
    <row r="815" spans="1:6" x14ac:dyDescent="0.2">
      <c r="A815" s="18">
        <v>44795</v>
      </c>
      <c r="B815" s="19" t="s">
        <v>576</v>
      </c>
      <c r="C815" s="19">
        <v>0.05</v>
      </c>
      <c r="D815" s="19" t="s">
        <v>465</v>
      </c>
      <c r="E815" s="19">
        <v>42</v>
      </c>
      <c r="F815" s="21">
        <f>+CUSTOS[[#This Row],[Custo Unitario]]*CUSTOS[[#This Row],[Qty]]</f>
        <v>2.1</v>
      </c>
    </row>
    <row r="816" spans="1:6" x14ac:dyDescent="0.2">
      <c r="A816" s="18">
        <v>44796</v>
      </c>
      <c r="B816" s="19" t="s">
        <v>467</v>
      </c>
      <c r="C816" s="19">
        <v>1.58</v>
      </c>
      <c r="D816" s="19" t="s">
        <v>465</v>
      </c>
      <c r="E816" s="19">
        <v>23.49</v>
      </c>
      <c r="F816" s="21">
        <f>+CUSTOS[[#This Row],[Custo Unitario]]*CUSTOS[[#This Row],[Qty]]</f>
        <v>37.114199999999997</v>
      </c>
    </row>
    <row r="817" spans="1:6" x14ac:dyDescent="0.2">
      <c r="A817" s="18">
        <v>44796</v>
      </c>
      <c r="B817" s="19" t="s">
        <v>464</v>
      </c>
      <c r="C817" s="19">
        <v>1.635</v>
      </c>
      <c r="D817" s="19" t="s">
        <v>465</v>
      </c>
      <c r="E817" s="19">
        <v>6.29</v>
      </c>
      <c r="F817" s="21">
        <f>+CUSTOS[[#This Row],[Custo Unitario]]*CUSTOS[[#This Row],[Qty]]</f>
        <v>10.28415</v>
      </c>
    </row>
    <row r="818" spans="1:6" x14ac:dyDescent="0.2">
      <c r="A818" s="18">
        <v>44796</v>
      </c>
      <c r="B818" s="19" t="s">
        <v>467</v>
      </c>
      <c r="C818" s="19">
        <v>2.5</v>
      </c>
      <c r="D818" s="19" t="s">
        <v>465</v>
      </c>
      <c r="E818" s="19">
        <v>23.49</v>
      </c>
      <c r="F818" s="21">
        <f>+CUSTOS[[#This Row],[Custo Unitario]]*CUSTOS[[#This Row],[Qty]]</f>
        <v>58.724999999999994</v>
      </c>
    </row>
    <row r="819" spans="1:6" x14ac:dyDescent="0.2">
      <c r="A819" s="18">
        <v>44796</v>
      </c>
      <c r="B819" s="19" t="s">
        <v>463</v>
      </c>
      <c r="C819" s="19">
        <v>3</v>
      </c>
      <c r="D819" s="19" t="s">
        <v>460</v>
      </c>
      <c r="E819" s="19">
        <v>5.59</v>
      </c>
      <c r="F819" s="21">
        <f>+CUSTOS[[#This Row],[Custo Unitario]]*CUSTOS[[#This Row],[Qty]]</f>
        <v>16.77</v>
      </c>
    </row>
    <row r="820" spans="1:6" x14ac:dyDescent="0.2">
      <c r="A820" s="18">
        <v>44802</v>
      </c>
      <c r="B820" s="19" t="s">
        <v>466</v>
      </c>
      <c r="C820" s="19">
        <v>4</v>
      </c>
      <c r="D820" s="19" t="s">
        <v>460</v>
      </c>
      <c r="E820" s="19">
        <v>2.39</v>
      </c>
      <c r="F820" s="21">
        <f>+CUSTOS[[#This Row],[Custo Unitario]]*CUSTOS[[#This Row],[Qty]]</f>
        <v>9.56</v>
      </c>
    </row>
    <row r="821" spans="1:6" x14ac:dyDescent="0.2">
      <c r="A821" s="18">
        <v>44802</v>
      </c>
      <c r="B821" s="19" t="s">
        <v>463</v>
      </c>
      <c r="C821" s="19">
        <v>3</v>
      </c>
      <c r="D821" s="19" t="s">
        <v>460</v>
      </c>
      <c r="E821" s="19">
        <v>6.79</v>
      </c>
      <c r="F821" s="21">
        <f>+CUSTOS[[#This Row],[Custo Unitario]]*CUSTOS[[#This Row],[Qty]]</f>
        <v>20.37</v>
      </c>
    </row>
    <row r="822" spans="1:6" x14ac:dyDescent="0.2">
      <c r="A822" s="18">
        <v>44802</v>
      </c>
      <c r="B822" s="19" t="s">
        <v>464</v>
      </c>
      <c r="C822" s="19">
        <v>1.42</v>
      </c>
      <c r="D822" s="19" t="s">
        <v>465</v>
      </c>
      <c r="E822" s="19">
        <v>6.29</v>
      </c>
      <c r="F822" s="21">
        <f>+CUSTOS[[#This Row],[Custo Unitario]]*CUSTOS[[#This Row],[Qty]]</f>
        <v>8.9317999999999991</v>
      </c>
    </row>
    <row r="823" spans="1:6" x14ac:dyDescent="0.2">
      <c r="A823" s="18">
        <v>44802</v>
      </c>
      <c r="B823" s="19" t="s">
        <v>467</v>
      </c>
      <c r="C823" s="19">
        <v>2.4660000000000002</v>
      </c>
      <c r="D823" s="19" t="s">
        <v>465</v>
      </c>
      <c r="E823" s="19">
        <v>23.49</v>
      </c>
      <c r="F823" s="21">
        <f>+CUSTOS[[#This Row],[Custo Unitario]]*CUSTOS[[#This Row],[Qty]]</f>
        <v>57.926340000000003</v>
      </c>
    </row>
    <row r="824" spans="1:6" x14ac:dyDescent="0.2">
      <c r="A824" s="18">
        <v>44802</v>
      </c>
      <c r="B824" s="19" t="s">
        <v>467</v>
      </c>
      <c r="C824" s="19">
        <v>1.51</v>
      </c>
      <c r="D824" s="19" t="s">
        <v>465</v>
      </c>
      <c r="E824" s="19">
        <v>23.49</v>
      </c>
      <c r="F824" s="21">
        <f>+CUSTOS[[#This Row],[Custo Unitario]]*CUSTOS[[#This Row],[Qty]]</f>
        <v>35.469899999999996</v>
      </c>
    </row>
    <row r="825" spans="1:6" x14ac:dyDescent="0.2">
      <c r="A825" s="18">
        <v>44803</v>
      </c>
      <c r="B825" s="19" t="s">
        <v>488</v>
      </c>
      <c r="C825" s="19">
        <v>0.14399999999999999</v>
      </c>
      <c r="D825" s="19" t="s">
        <v>465</v>
      </c>
      <c r="E825" s="19">
        <v>80</v>
      </c>
      <c r="F825" s="21">
        <f>+CUSTOS[[#This Row],[Custo Unitario]]*CUSTOS[[#This Row],[Qty]]</f>
        <v>11.52</v>
      </c>
    </row>
    <row r="826" spans="1:6" x14ac:dyDescent="0.2">
      <c r="A826" s="18">
        <v>44803</v>
      </c>
      <c r="B826" s="19" t="s">
        <v>578</v>
      </c>
      <c r="C826" s="19">
        <v>0.16200000000000001</v>
      </c>
      <c r="D826" s="19" t="s">
        <v>465</v>
      </c>
      <c r="E826" s="19">
        <v>99</v>
      </c>
      <c r="F826" s="21">
        <f>+CUSTOS[[#This Row],[Custo Unitario]]*CUSTOS[[#This Row],[Qty]]</f>
        <v>16.038</v>
      </c>
    </row>
    <row r="827" spans="1:6" x14ac:dyDescent="0.2">
      <c r="A827" s="18">
        <v>44803</v>
      </c>
      <c r="B827" s="19" t="s">
        <v>568</v>
      </c>
      <c r="C827" s="19">
        <v>0.59199999999999997</v>
      </c>
      <c r="D827" s="19" t="s">
        <v>465</v>
      </c>
      <c r="E827" s="19">
        <v>36.979999999999997</v>
      </c>
      <c r="F827" s="21">
        <f>+CUSTOS[[#This Row],[Custo Unitario]]*CUSTOS[[#This Row],[Qty]]</f>
        <v>21.892159999999997</v>
      </c>
    </row>
    <row r="828" spans="1:6" x14ac:dyDescent="0.2">
      <c r="A828" s="18">
        <v>44803</v>
      </c>
      <c r="B828" s="19" t="s">
        <v>568</v>
      </c>
      <c r="C828" s="19">
        <v>0.49</v>
      </c>
      <c r="D828" s="19" t="s">
        <v>465</v>
      </c>
      <c r="E828" s="19">
        <v>31.98</v>
      </c>
      <c r="F828" s="21">
        <f>+CUSTOS[[#This Row],[Custo Unitario]]*CUSTOS[[#This Row],[Qty]]</f>
        <v>15.670199999999999</v>
      </c>
    </row>
    <row r="829" spans="1:6" x14ac:dyDescent="0.2">
      <c r="A829" s="18">
        <v>44803</v>
      </c>
      <c r="B829" s="19" t="s">
        <v>464</v>
      </c>
      <c r="C829" s="19">
        <v>0.23</v>
      </c>
      <c r="D829" s="19" t="s">
        <v>465</v>
      </c>
      <c r="E829" s="19">
        <v>8.98</v>
      </c>
      <c r="F829" s="21">
        <f>+CUSTOS[[#This Row],[Custo Unitario]]*CUSTOS[[#This Row],[Qty]]</f>
        <v>2.0654000000000003</v>
      </c>
    </row>
    <row r="830" spans="1:6" x14ac:dyDescent="0.2">
      <c r="A830" s="18">
        <v>44803</v>
      </c>
      <c r="B830" s="19" t="s">
        <v>569</v>
      </c>
      <c r="C830" s="19">
        <v>0.155</v>
      </c>
      <c r="D830" s="19" t="s">
        <v>465</v>
      </c>
      <c r="E830" s="19">
        <v>11.98</v>
      </c>
      <c r="F830" s="21">
        <f>+CUSTOS[[#This Row],[Custo Unitario]]*CUSTOS[[#This Row],[Qty]]</f>
        <v>1.8569</v>
      </c>
    </row>
    <row r="831" spans="1:6" x14ac:dyDescent="0.2">
      <c r="A831" s="18">
        <v>44803</v>
      </c>
      <c r="B831" s="19" t="s">
        <v>483</v>
      </c>
      <c r="C831" s="19">
        <v>1</v>
      </c>
      <c r="D831" s="19" t="s">
        <v>460</v>
      </c>
      <c r="E831" s="19">
        <v>2.59</v>
      </c>
      <c r="F831" s="21">
        <f>+CUSTOS[[#This Row],[Custo Unitario]]*CUSTOS[[#This Row],[Qty]]</f>
        <v>2.59</v>
      </c>
    </row>
    <row r="832" spans="1:6" x14ac:dyDescent="0.2">
      <c r="A832" s="18">
        <v>44803</v>
      </c>
      <c r="B832" s="19" t="s">
        <v>466</v>
      </c>
      <c r="C832" s="19">
        <v>1</v>
      </c>
      <c r="D832" s="19" t="s">
        <v>460</v>
      </c>
      <c r="E832" s="19">
        <v>2.39</v>
      </c>
      <c r="F832" s="21">
        <f>+CUSTOS[[#This Row],[Custo Unitario]]*CUSTOS[[#This Row],[Qty]]</f>
        <v>2.39</v>
      </c>
    </row>
    <row r="833" spans="1:6" x14ac:dyDescent="0.2">
      <c r="A833" s="18">
        <v>44803</v>
      </c>
      <c r="B833" s="19" t="s">
        <v>494</v>
      </c>
      <c r="C833" s="19">
        <v>1</v>
      </c>
      <c r="D833" s="19" t="s">
        <v>460</v>
      </c>
      <c r="E833" s="19">
        <v>2.59</v>
      </c>
      <c r="F833" s="21">
        <f>+CUSTOS[[#This Row],[Custo Unitario]]*CUSTOS[[#This Row],[Qty]]</f>
        <v>2.59</v>
      </c>
    </row>
    <row r="834" spans="1:6" x14ac:dyDescent="0.2">
      <c r="A834" s="18">
        <v>44810</v>
      </c>
      <c r="B834" s="19" t="s">
        <v>475</v>
      </c>
      <c r="C834" s="19">
        <v>1</v>
      </c>
      <c r="D834" s="19" t="s">
        <v>460</v>
      </c>
      <c r="E834" s="19">
        <v>8.7899999999999991</v>
      </c>
      <c r="F834" s="21">
        <f>+CUSTOS[[#This Row],[Custo Unitario]]*CUSTOS[[#This Row],[Qty]]</f>
        <v>8.7899999999999991</v>
      </c>
    </row>
    <row r="835" spans="1:6" x14ac:dyDescent="0.2">
      <c r="A835" s="18">
        <v>44810</v>
      </c>
      <c r="B835" s="19" t="s">
        <v>496</v>
      </c>
      <c r="C835" s="19">
        <v>1</v>
      </c>
      <c r="D835" s="19" t="s">
        <v>460</v>
      </c>
      <c r="E835" s="19">
        <v>6.89</v>
      </c>
      <c r="F835" s="21">
        <f>+CUSTOS[[#This Row],[Custo Unitario]]*CUSTOS[[#This Row],[Qty]]</f>
        <v>6.89</v>
      </c>
    </row>
    <row r="836" spans="1:6" x14ac:dyDescent="0.2">
      <c r="A836" s="18">
        <v>44810</v>
      </c>
      <c r="B836" s="19" t="s">
        <v>498</v>
      </c>
      <c r="C836" s="19">
        <v>1</v>
      </c>
      <c r="D836" s="19" t="s">
        <v>465</v>
      </c>
      <c r="E836" s="19">
        <v>3.99</v>
      </c>
      <c r="F836" s="21">
        <f>+CUSTOS[[#This Row],[Custo Unitario]]*CUSTOS[[#This Row],[Qty]]</f>
        <v>3.99</v>
      </c>
    </row>
    <row r="837" spans="1:6" x14ac:dyDescent="0.2">
      <c r="A837" s="18">
        <v>44810</v>
      </c>
      <c r="B837" s="19" t="s">
        <v>483</v>
      </c>
      <c r="C837" s="19">
        <v>1</v>
      </c>
      <c r="D837" s="19" t="s">
        <v>460</v>
      </c>
      <c r="E837" s="19">
        <v>2.59</v>
      </c>
      <c r="F837" s="21">
        <f>+CUSTOS[[#This Row],[Custo Unitario]]*CUSTOS[[#This Row],[Qty]]</f>
        <v>2.59</v>
      </c>
    </row>
    <row r="838" spans="1:6" x14ac:dyDescent="0.2">
      <c r="A838" s="18">
        <v>44810</v>
      </c>
      <c r="B838" s="19" t="s">
        <v>499</v>
      </c>
      <c r="C838" s="19">
        <v>2</v>
      </c>
      <c r="D838" s="19" t="s">
        <v>460</v>
      </c>
      <c r="E838" s="19">
        <v>1.48</v>
      </c>
      <c r="F838" s="21">
        <f>+CUSTOS[[#This Row],[Custo Unitario]]*CUSTOS[[#This Row],[Qty]]</f>
        <v>2.96</v>
      </c>
    </row>
    <row r="839" spans="1:6" x14ac:dyDescent="0.2">
      <c r="A839" s="18">
        <v>44810</v>
      </c>
      <c r="B839" s="19" t="s">
        <v>503</v>
      </c>
      <c r="C839" s="19">
        <v>1</v>
      </c>
      <c r="D839" s="19" t="s">
        <v>460</v>
      </c>
      <c r="E839" s="19">
        <v>4.9800000000000004</v>
      </c>
      <c r="F839" s="21">
        <f>+CUSTOS[[#This Row],[Custo Unitario]]*CUSTOS[[#This Row],[Qty]]</f>
        <v>4.9800000000000004</v>
      </c>
    </row>
    <row r="840" spans="1:6" x14ac:dyDescent="0.2">
      <c r="A840" s="18">
        <v>44810</v>
      </c>
      <c r="B840" s="19" t="s">
        <v>474</v>
      </c>
      <c r="C840" s="19">
        <v>0.32200000000000001</v>
      </c>
      <c r="D840" s="19" t="s">
        <v>465</v>
      </c>
      <c r="E840" s="19">
        <v>59.98</v>
      </c>
      <c r="F840" s="21">
        <f>+CUSTOS[[#This Row],[Custo Unitario]]*CUSTOS[[#This Row],[Qty]]</f>
        <v>19.313559999999999</v>
      </c>
    </row>
    <row r="841" spans="1:6" x14ac:dyDescent="0.2">
      <c r="A841" s="18">
        <v>44810</v>
      </c>
      <c r="B841" s="19" t="s">
        <v>474</v>
      </c>
      <c r="C841" s="19">
        <v>0.252</v>
      </c>
      <c r="D841" s="19" t="s">
        <v>465</v>
      </c>
      <c r="E841" s="19">
        <v>59.98</v>
      </c>
      <c r="F841" s="21">
        <f>+CUSTOS[[#This Row],[Custo Unitario]]*CUSTOS[[#This Row],[Qty]]</f>
        <v>15.11496</v>
      </c>
    </row>
    <row r="842" spans="1:6" x14ac:dyDescent="0.2">
      <c r="A842" s="18">
        <v>44810</v>
      </c>
      <c r="B842" s="19" t="s">
        <v>478</v>
      </c>
      <c r="C842" s="19">
        <v>1</v>
      </c>
      <c r="D842" s="19" t="s">
        <v>460</v>
      </c>
      <c r="E842" s="19">
        <v>16.899999999999999</v>
      </c>
      <c r="F842" s="21">
        <f>+CUSTOS[[#This Row],[Custo Unitario]]*CUSTOS[[#This Row],[Qty]]</f>
        <v>16.899999999999999</v>
      </c>
    </row>
    <row r="843" spans="1:6" x14ac:dyDescent="0.2">
      <c r="A843" s="18">
        <v>44810</v>
      </c>
      <c r="B843" s="19" t="s">
        <v>461</v>
      </c>
      <c r="C843" s="19">
        <v>1</v>
      </c>
      <c r="D843" s="19" t="s">
        <v>460</v>
      </c>
      <c r="E843" s="19">
        <v>8.99</v>
      </c>
      <c r="F843" s="21">
        <f>+CUSTOS[[#This Row],[Custo Unitario]]*CUSTOS[[#This Row],[Qty]]</f>
        <v>8.99</v>
      </c>
    </row>
    <row r="844" spans="1:6" x14ac:dyDescent="0.2">
      <c r="A844" s="18">
        <v>44816</v>
      </c>
      <c r="B844" s="19" t="s">
        <v>578</v>
      </c>
      <c r="C844" s="19">
        <v>0.25600000000000001</v>
      </c>
      <c r="D844" s="19" t="s">
        <v>465</v>
      </c>
      <c r="E844" s="19">
        <v>99</v>
      </c>
      <c r="F844" s="21">
        <f>+CUSTOS[[#This Row],[Custo Unitario]]*CUSTOS[[#This Row],[Qty]]</f>
        <v>25.344000000000001</v>
      </c>
    </row>
    <row r="845" spans="1:6" x14ac:dyDescent="0.2">
      <c r="A845" s="18">
        <v>44816</v>
      </c>
      <c r="B845" s="19" t="s">
        <v>488</v>
      </c>
      <c r="C845" s="19">
        <v>0.3</v>
      </c>
      <c r="D845" s="19" t="s">
        <v>465</v>
      </c>
      <c r="E845" s="19">
        <v>90</v>
      </c>
      <c r="F845" s="21">
        <f>+CUSTOS[[#This Row],[Custo Unitario]]*CUSTOS[[#This Row],[Qty]]</f>
        <v>27</v>
      </c>
    </row>
    <row r="846" spans="1:6" x14ac:dyDescent="0.2">
      <c r="A846" s="18">
        <v>44816</v>
      </c>
      <c r="B846" s="19" t="s">
        <v>474</v>
      </c>
      <c r="C846" s="19">
        <v>0.224</v>
      </c>
      <c r="D846" s="19" t="s">
        <v>465</v>
      </c>
      <c r="E846" s="19">
        <v>59.98</v>
      </c>
      <c r="F846" s="21">
        <f>+CUSTOS[[#This Row],[Custo Unitario]]*CUSTOS[[#This Row],[Qty]]</f>
        <v>13.43552</v>
      </c>
    </row>
    <row r="847" spans="1:6" x14ac:dyDescent="0.2">
      <c r="A847" s="18">
        <v>44816</v>
      </c>
      <c r="B847" s="19" t="s">
        <v>466</v>
      </c>
      <c r="C847" s="19">
        <v>3</v>
      </c>
      <c r="D847" s="19" t="s">
        <v>508</v>
      </c>
      <c r="E847" s="19">
        <v>2.39</v>
      </c>
      <c r="F847" s="21">
        <f>+CUSTOS[[#This Row],[Custo Unitario]]*CUSTOS[[#This Row],[Qty]]</f>
        <v>7.17</v>
      </c>
    </row>
    <row r="848" spans="1:6" x14ac:dyDescent="0.2">
      <c r="A848" s="18">
        <v>44816</v>
      </c>
      <c r="B848" s="19" t="s">
        <v>467</v>
      </c>
      <c r="C848" s="19">
        <v>3.4</v>
      </c>
      <c r="D848" s="19" t="s">
        <v>465</v>
      </c>
      <c r="E848" s="19">
        <v>24.98</v>
      </c>
      <c r="F848" s="21">
        <f>+CUSTOS[[#This Row],[Custo Unitario]]*CUSTOS[[#This Row],[Qty]]</f>
        <v>84.932000000000002</v>
      </c>
    </row>
    <row r="849" spans="1:6" x14ac:dyDescent="0.2">
      <c r="A849" s="18">
        <v>44816</v>
      </c>
      <c r="B849" s="19" t="s">
        <v>467</v>
      </c>
      <c r="C849" s="19">
        <v>1.984</v>
      </c>
      <c r="D849" s="19" t="s">
        <v>465</v>
      </c>
      <c r="E849" s="19">
        <v>24.98</v>
      </c>
      <c r="F849" s="21">
        <f>+CUSTOS[[#This Row],[Custo Unitario]]*CUSTOS[[#This Row],[Qty]]</f>
        <v>49.560319999999997</v>
      </c>
    </row>
    <row r="850" spans="1:6" x14ac:dyDescent="0.2">
      <c r="A850" s="18">
        <v>44816</v>
      </c>
      <c r="B850" s="19" t="s">
        <v>568</v>
      </c>
      <c r="C850" s="19">
        <v>1.1519999999999999</v>
      </c>
      <c r="D850" s="19" t="s">
        <v>465</v>
      </c>
      <c r="E850" s="19">
        <v>35.979999999999997</v>
      </c>
      <c r="F850" s="21">
        <f>+CUSTOS[[#This Row],[Custo Unitario]]*CUSTOS[[#This Row],[Qty]]</f>
        <v>41.448959999999992</v>
      </c>
    </row>
    <row r="851" spans="1:6" x14ac:dyDescent="0.2">
      <c r="A851" s="18">
        <v>44816</v>
      </c>
      <c r="B851" s="19" t="s">
        <v>466</v>
      </c>
      <c r="C851" s="19">
        <v>2</v>
      </c>
      <c r="D851" s="19" t="s">
        <v>460</v>
      </c>
      <c r="E851" s="19">
        <v>2.39</v>
      </c>
      <c r="F851" s="21">
        <f>+CUSTOS[[#This Row],[Custo Unitario]]*CUSTOS[[#This Row],[Qty]]</f>
        <v>4.78</v>
      </c>
    </row>
    <row r="852" spans="1:6" x14ac:dyDescent="0.2">
      <c r="A852" s="18">
        <v>44816</v>
      </c>
      <c r="B852" s="19" t="s">
        <v>483</v>
      </c>
      <c r="C852" s="19">
        <v>1</v>
      </c>
      <c r="D852" s="19" t="s">
        <v>460</v>
      </c>
      <c r="E852" s="19">
        <v>2.59</v>
      </c>
      <c r="F852" s="21">
        <f>+CUSTOS[[#This Row],[Custo Unitario]]*CUSTOS[[#This Row],[Qty]]</f>
        <v>2.59</v>
      </c>
    </row>
    <row r="853" spans="1:6" x14ac:dyDescent="0.2">
      <c r="A853" s="18">
        <v>44816</v>
      </c>
      <c r="B853" s="19" t="s">
        <v>464</v>
      </c>
      <c r="C853" s="19">
        <v>1.335</v>
      </c>
      <c r="D853" s="19" t="s">
        <v>465</v>
      </c>
      <c r="E853" s="19">
        <v>8.98</v>
      </c>
      <c r="F853" s="21">
        <f>+CUSTOS[[#This Row],[Custo Unitario]]*CUSTOS[[#This Row],[Qty]]</f>
        <v>11.988300000000001</v>
      </c>
    </row>
    <row r="854" spans="1:6" x14ac:dyDescent="0.2">
      <c r="A854" s="18">
        <v>44816</v>
      </c>
      <c r="B854" s="19" t="s">
        <v>463</v>
      </c>
      <c r="C854" s="19">
        <v>3</v>
      </c>
      <c r="D854" s="19" t="s">
        <v>460</v>
      </c>
      <c r="E854" s="19">
        <v>6.98</v>
      </c>
      <c r="F854" s="21">
        <f>+CUSTOS[[#This Row],[Custo Unitario]]*CUSTOS[[#This Row],[Qty]]</f>
        <v>20.94</v>
      </c>
    </row>
    <row r="855" spans="1:6" x14ac:dyDescent="0.2">
      <c r="A855" s="18">
        <v>44816</v>
      </c>
      <c r="B855" s="19" t="s">
        <v>464</v>
      </c>
      <c r="C855" s="19">
        <v>0.28000000000000003</v>
      </c>
      <c r="D855" s="19" t="s">
        <v>465</v>
      </c>
      <c r="E855" s="19">
        <v>8.98</v>
      </c>
      <c r="F855" s="21">
        <f>+CUSTOS[[#This Row],[Custo Unitario]]*CUSTOS[[#This Row],[Qty]]</f>
        <v>2.5144000000000002</v>
      </c>
    </row>
    <row r="856" spans="1:6" x14ac:dyDescent="0.2">
      <c r="A856" s="18">
        <v>44816</v>
      </c>
      <c r="B856" s="19" t="s">
        <v>479</v>
      </c>
      <c r="C856" s="19">
        <v>0.27500000000000002</v>
      </c>
      <c r="D856" s="19" t="s">
        <v>465</v>
      </c>
      <c r="E856" s="19">
        <v>5.95</v>
      </c>
      <c r="F856" s="21">
        <f>+CUSTOS[[#This Row],[Custo Unitario]]*CUSTOS[[#This Row],[Qty]]</f>
        <v>1.6362500000000002</v>
      </c>
    </row>
    <row r="857" spans="1:6" x14ac:dyDescent="0.2">
      <c r="A857" s="18">
        <v>44816</v>
      </c>
      <c r="B857" s="19" t="s">
        <v>484</v>
      </c>
      <c r="C857" s="19">
        <v>0.05</v>
      </c>
      <c r="D857" s="19" t="s">
        <v>465</v>
      </c>
      <c r="E857" s="19">
        <v>27.98</v>
      </c>
      <c r="F857" s="21">
        <f>+CUSTOS[[#This Row],[Custo Unitario]]*CUSTOS[[#This Row],[Qty]]</f>
        <v>1.399</v>
      </c>
    </row>
    <row r="858" spans="1:6" x14ac:dyDescent="0.2">
      <c r="A858" s="18">
        <v>44818</v>
      </c>
      <c r="B858" s="19" t="s">
        <v>510</v>
      </c>
      <c r="C858" s="19">
        <v>1</v>
      </c>
      <c r="D858" s="19" t="s">
        <v>460</v>
      </c>
      <c r="E858" s="19">
        <v>9.39</v>
      </c>
      <c r="F858" s="21">
        <f>+CUSTOS[[#This Row],[Custo Unitario]]*CUSTOS[[#This Row],[Qty]]</f>
        <v>9.39</v>
      </c>
    </row>
    <row r="859" spans="1:6" x14ac:dyDescent="0.2">
      <c r="A859" s="18">
        <v>44820</v>
      </c>
      <c r="B859" s="19" t="s">
        <v>568</v>
      </c>
      <c r="C859" s="19">
        <v>1.6579999999999999</v>
      </c>
      <c r="D859" s="19" t="s">
        <v>465</v>
      </c>
      <c r="E859" s="19">
        <v>31.98</v>
      </c>
      <c r="F859" s="21">
        <f>+CUSTOS[[#This Row],[Custo Unitario]]*CUSTOS[[#This Row],[Qty]]</f>
        <v>53.022839999999995</v>
      </c>
    </row>
    <row r="860" spans="1:6" x14ac:dyDescent="0.2">
      <c r="A860" s="18">
        <v>44820</v>
      </c>
      <c r="B860" s="19" t="s">
        <v>464</v>
      </c>
      <c r="C860" s="19">
        <v>0.43</v>
      </c>
      <c r="D860" s="19" t="s">
        <v>465</v>
      </c>
      <c r="E860" s="19">
        <v>9.39</v>
      </c>
      <c r="F860" s="21">
        <f>+CUSTOS[[#This Row],[Custo Unitario]]*CUSTOS[[#This Row],[Qty]]</f>
        <v>4.0377000000000001</v>
      </c>
    </row>
    <row r="861" spans="1:6" x14ac:dyDescent="0.2">
      <c r="A861" s="18">
        <v>44820</v>
      </c>
      <c r="B861" s="19" t="s">
        <v>463</v>
      </c>
      <c r="C861" s="19">
        <v>1</v>
      </c>
      <c r="D861" s="19" t="s">
        <v>460</v>
      </c>
      <c r="E861" s="19">
        <v>5.98</v>
      </c>
      <c r="F861" s="21">
        <f>+CUSTOS[[#This Row],[Custo Unitario]]*CUSTOS[[#This Row],[Qty]]</f>
        <v>5.98</v>
      </c>
    </row>
    <row r="862" spans="1:6" x14ac:dyDescent="0.2">
      <c r="A862" s="18">
        <v>44820</v>
      </c>
      <c r="B862" s="19" t="s">
        <v>466</v>
      </c>
      <c r="C862" s="19">
        <v>2</v>
      </c>
      <c r="D862" s="19" t="s">
        <v>460</v>
      </c>
      <c r="E862" s="19">
        <v>2.4900000000000002</v>
      </c>
      <c r="F862" s="21">
        <f>+CUSTOS[[#This Row],[Custo Unitario]]*CUSTOS[[#This Row],[Qty]]</f>
        <v>4.9800000000000004</v>
      </c>
    </row>
    <row r="863" spans="1:6" x14ac:dyDescent="0.2">
      <c r="A863" s="18">
        <v>44819</v>
      </c>
      <c r="B863" s="19" t="s">
        <v>467</v>
      </c>
      <c r="C863" s="19">
        <v>2.9580000000000002</v>
      </c>
      <c r="D863" s="19" t="s">
        <v>465</v>
      </c>
      <c r="E863" s="19">
        <v>23.49</v>
      </c>
      <c r="F863" s="21">
        <f>+CUSTOS[[#This Row],[Custo Unitario]]*CUSTOS[[#This Row],[Qty]]</f>
        <v>69.483419999999995</v>
      </c>
    </row>
    <row r="864" spans="1:6" x14ac:dyDescent="0.2">
      <c r="A864" s="18">
        <v>44823</v>
      </c>
      <c r="B864" s="19" t="s">
        <v>565</v>
      </c>
      <c r="C864" s="19">
        <v>100</v>
      </c>
      <c r="D864" s="19" t="s">
        <v>460</v>
      </c>
      <c r="E864" s="19">
        <v>1.2765</v>
      </c>
      <c r="F864" s="21">
        <f>+CUSTOS[[#This Row],[Custo Unitario]]*CUSTOS[[#This Row],[Qty]]</f>
        <v>127.64999999999999</v>
      </c>
    </row>
    <row r="865" spans="1:6" x14ac:dyDescent="0.2">
      <c r="A865" s="18">
        <v>44819</v>
      </c>
      <c r="B865" s="19" t="s">
        <v>583</v>
      </c>
      <c r="C865" s="19">
        <v>1</v>
      </c>
      <c r="D865" s="19" t="s">
        <v>465</v>
      </c>
      <c r="E865" s="19">
        <v>25.99</v>
      </c>
      <c r="F865" s="21">
        <f>+CUSTOS[[#This Row],[Custo Unitario]]*CUSTOS[[#This Row],[Qty]]</f>
        <v>25.99</v>
      </c>
    </row>
    <row r="866" spans="1:6" x14ac:dyDescent="0.2">
      <c r="A866" s="18">
        <v>44819</v>
      </c>
      <c r="B866" s="19" t="s">
        <v>464</v>
      </c>
      <c r="C866" s="19">
        <v>1.66</v>
      </c>
      <c r="D866" s="19" t="s">
        <v>465</v>
      </c>
      <c r="E866" s="19">
        <v>5.79</v>
      </c>
      <c r="F866" s="21">
        <f>+CUSTOS[[#This Row],[Custo Unitario]]*CUSTOS[[#This Row],[Qty]]</f>
        <v>9.6113999999999997</v>
      </c>
    </row>
    <row r="867" spans="1:6" x14ac:dyDescent="0.2">
      <c r="A867" s="18">
        <v>44819</v>
      </c>
      <c r="B867" s="19" t="s">
        <v>467</v>
      </c>
      <c r="C867" s="19">
        <v>1.44</v>
      </c>
      <c r="D867" s="19" t="s">
        <v>465</v>
      </c>
      <c r="E867" s="19">
        <v>23.49</v>
      </c>
      <c r="F867" s="21">
        <f>+CUSTOS[[#This Row],[Custo Unitario]]*CUSTOS[[#This Row],[Qty]]</f>
        <v>33.825599999999994</v>
      </c>
    </row>
    <row r="868" spans="1:6" x14ac:dyDescent="0.2">
      <c r="A868" s="18">
        <v>44819</v>
      </c>
      <c r="B868" s="19" t="s">
        <v>467</v>
      </c>
      <c r="C868" s="19">
        <v>0.62</v>
      </c>
      <c r="D868" s="19" t="s">
        <v>465</v>
      </c>
      <c r="E868" s="19">
        <v>23.49</v>
      </c>
      <c r="F868" s="21">
        <f>+CUSTOS[[#This Row],[Custo Unitario]]*CUSTOS[[#This Row],[Qty]]</f>
        <v>14.563799999999999</v>
      </c>
    </row>
    <row r="869" spans="1:6" x14ac:dyDescent="0.2">
      <c r="A869" s="18">
        <v>44819</v>
      </c>
      <c r="B869" s="19" t="s">
        <v>500</v>
      </c>
      <c r="C869" s="19">
        <v>0.30499999999999999</v>
      </c>
      <c r="D869" s="19" t="s">
        <v>465</v>
      </c>
      <c r="E869" s="19">
        <v>2.89</v>
      </c>
      <c r="F869" s="21">
        <f>+CUSTOS[[#This Row],[Custo Unitario]]*CUSTOS[[#This Row],[Qty]]</f>
        <v>0.88145000000000007</v>
      </c>
    </row>
    <row r="870" spans="1:6" x14ac:dyDescent="0.2">
      <c r="A870" s="18">
        <v>44819</v>
      </c>
      <c r="B870" s="19" t="s">
        <v>483</v>
      </c>
      <c r="C870" s="19">
        <v>2</v>
      </c>
      <c r="D870" s="19" t="s">
        <v>460</v>
      </c>
      <c r="E870" s="19">
        <v>1.3</v>
      </c>
      <c r="F870" s="21">
        <f>+CUSTOS[[#This Row],[Custo Unitario]]*CUSTOS[[#This Row],[Qty]]</f>
        <v>2.6</v>
      </c>
    </row>
    <row r="871" spans="1:6" x14ac:dyDescent="0.2">
      <c r="A871" s="18">
        <v>44819</v>
      </c>
      <c r="B871" s="19" t="s">
        <v>507</v>
      </c>
      <c r="C871" s="19">
        <v>6</v>
      </c>
      <c r="D871" s="19" t="s">
        <v>460</v>
      </c>
      <c r="E871" s="19">
        <v>0.74839999999999995</v>
      </c>
      <c r="F871" s="21">
        <f>+CUSTOS[[#This Row],[Custo Unitario]]*CUSTOS[[#This Row],[Qty]]</f>
        <v>4.4903999999999993</v>
      </c>
    </row>
    <row r="872" spans="1:6" x14ac:dyDescent="0.2">
      <c r="A872" s="18">
        <v>44819</v>
      </c>
      <c r="B872" s="19" t="s">
        <v>584</v>
      </c>
      <c r="C872" s="19">
        <v>2</v>
      </c>
      <c r="D872" s="19" t="s">
        <v>460</v>
      </c>
      <c r="E872" s="19">
        <v>2.39</v>
      </c>
      <c r="F872" s="21">
        <f>+CUSTOS[[#This Row],[Custo Unitario]]*CUSTOS[[#This Row],[Qty]]</f>
        <v>4.78</v>
      </c>
    </row>
    <row r="873" spans="1:6" x14ac:dyDescent="0.2">
      <c r="A873" s="18">
        <v>44819</v>
      </c>
      <c r="B873" s="19" t="s">
        <v>515</v>
      </c>
      <c r="C873" s="19">
        <v>1</v>
      </c>
      <c r="D873" s="19" t="s">
        <v>460</v>
      </c>
      <c r="E873" s="19">
        <v>1.49</v>
      </c>
      <c r="F873" s="21">
        <f>+CUSTOS[[#This Row],[Custo Unitario]]*CUSTOS[[#This Row],[Qty]]</f>
        <v>1.49</v>
      </c>
    </row>
    <row r="874" spans="1:6" x14ac:dyDescent="0.2">
      <c r="A874" s="18">
        <v>44819</v>
      </c>
      <c r="B874" s="19" t="s">
        <v>466</v>
      </c>
      <c r="C874" s="19">
        <v>5</v>
      </c>
      <c r="D874" s="19" t="s">
        <v>460</v>
      </c>
      <c r="E874" s="19">
        <v>1.3</v>
      </c>
      <c r="F874" s="21">
        <f>+CUSTOS[[#This Row],[Custo Unitario]]*CUSTOS[[#This Row],[Qty]]</f>
        <v>6.5</v>
      </c>
    </row>
    <row r="875" spans="1:6" x14ac:dyDescent="0.2">
      <c r="A875" s="18">
        <v>44819</v>
      </c>
      <c r="B875" s="19" t="s">
        <v>475</v>
      </c>
      <c r="C875" s="19">
        <v>1</v>
      </c>
      <c r="D875" s="19" t="s">
        <v>460</v>
      </c>
      <c r="E875" s="19">
        <v>8.99</v>
      </c>
      <c r="F875" s="21">
        <f>+CUSTOS[[#This Row],[Custo Unitario]]*CUSTOS[[#This Row],[Qty]]</f>
        <v>8.99</v>
      </c>
    </row>
    <row r="876" spans="1:6" x14ac:dyDescent="0.2">
      <c r="A876" s="18">
        <v>44819</v>
      </c>
      <c r="B876" s="19" t="s">
        <v>499</v>
      </c>
      <c r="C876" s="19">
        <v>2</v>
      </c>
      <c r="D876" s="19" t="s">
        <v>460</v>
      </c>
      <c r="E876" s="19">
        <v>1.89</v>
      </c>
      <c r="F876" s="21">
        <f>+CUSTOS[[#This Row],[Custo Unitario]]*CUSTOS[[#This Row],[Qty]]</f>
        <v>3.78</v>
      </c>
    </row>
    <row r="877" spans="1:6" x14ac:dyDescent="0.2">
      <c r="A877" s="18">
        <v>44819</v>
      </c>
      <c r="B877" s="19" t="s">
        <v>503</v>
      </c>
      <c r="C877" s="19">
        <v>1</v>
      </c>
      <c r="D877" s="19" t="s">
        <v>460</v>
      </c>
      <c r="E877" s="19">
        <v>3.89</v>
      </c>
      <c r="F877" s="21">
        <f>+CUSTOS[[#This Row],[Custo Unitario]]*CUSTOS[[#This Row],[Qty]]</f>
        <v>3.89</v>
      </c>
    </row>
    <row r="878" spans="1:6" x14ac:dyDescent="0.2">
      <c r="A878" s="18">
        <v>44819</v>
      </c>
      <c r="B878" s="19" t="s">
        <v>463</v>
      </c>
      <c r="C878" s="19">
        <v>3</v>
      </c>
      <c r="D878" s="19" t="s">
        <v>460</v>
      </c>
      <c r="E878" s="19">
        <v>6.19</v>
      </c>
      <c r="F878" s="21">
        <f>+CUSTOS[[#This Row],[Custo Unitario]]*CUSTOS[[#This Row],[Qty]]</f>
        <v>18.57</v>
      </c>
    </row>
    <row r="879" spans="1:6" x14ac:dyDescent="0.2">
      <c r="A879" s="18">
        <v>44819</v>
      </c>
      <c r="B879" s="19" t="s">
        <v>479</v>
      </c>
      <c r="C879" s="19">
        <v>0.245</v>
      </c>
      <c r="D879" s="19" t="s">
        <v>465</v>
      </c>
      <c r="E879" s="19">
        <v>4.99</v>
      </c>
      <c r="F879" s="21">
        <f>+CUSTOS[[#This Row],[Custo Unitario]]*CUSTOS[[#This Row],[Qty]]</f>
        <v>1.22255</v>
      </c>
    </row>
    <row r="880" spans="1:6" x14ac:dyDescent="0.2">
      <c r="A880" s="18">
        <v>44819</v>
      </c>
      <c r="B880" s="19" t="s">
        <v>496</v>
      </c>
      <c r="C880" s="19">
        <v>1</v>
      </c>
      <c r="D880" s="19" t="s">
        <v>460</v>
      </c>
      <c r="E880" s="19">
        <v>7.69</v>
      </c>
      <c r="F880" s="21">
        <f>+CUSTOS[[#This Row],[Custo Unitario]]*CUSTOS[[#This Row],[Qty]]</f>
        <v>7.69</v>
      </c>
    </row>
    <row r="881" spans="1:6" x14ac:dyDescent="0.2">
      <c r="A881" s="18">
        <v>44819</v>
      </c>
      <c r="B881" s="19" t="s">
        <v>497</v>
      </c>
      <c r="C881" s="19">
        <v>1</v>
      </c>
      <c r="D881" s="19" t="s">
        <v>460</v>
      </c>
      <c r="E881" s="19">
        <v>2.79</v>
      </c>
      <c r="F881" s="21">
        <f>+CUSTOS[[#This Row],[Custo Unitario]]*CUSTOS[[#This Row],[Qty]]</f>
        <v>2.79</v>
      </c>
    </row>
    <row r="882" spans="1:6" x14ac:dyDescent="0.2">
      <c r="A882" s="18">
        <v>44824</v>
      </c>
      <c r="B882" s="19" t="s">
        <v>496</v>
      </c>
      <c r="C882" s="19">
        <v>1</v>
      </c>
      <c r="D882" s="19" t="s">
        <v>460</v>
      </c>
      <c r="E882" s="19">
        <v>7.39</v>
      </c>
      <c r="F882" s="21">
        <f>+CUSTOS[[#This Row],[Custo Unitario]]*CUSTOS[[#This Row],[Qty]]</f>
        <v>7.39</v>
      </c>
    </row>
    <row r="883" spans="1:6" x14ac:dyDescent="0.2">
      <c r="A883" s="18">
        <v>44824</v>
      </c>
      <c r="B883" s="19" t="s">
        <v>463</v>
      </c>
      <c r="C883" s="19">
        <v>2</v>
      </c>
      <c r="D883" s="19" t="s">
        <v>460</v>
      </c>
      <c r="E883" s="19">
        <v>6.79</v>
      </c>
      <c r="F883" s="21">
        <f>+CUSTOS[[#This Row],[Custo Unitario]]*CUSTOS[[#This Row],[Qty]]</f>
        <v>13.58</v>
      </c>
    </row>
    <row r="884" spans="1:6" x14ac:dyDescent="0.2">
      <c r="A884" s="18">
        <v>44824</v>
      </c>
      <c r="B884" s="19" t="s">
        <v>502</v>
      </c>
      <c r="C884" s="19">
        <v>1</v>
      </c>
      <c r="D884" s="19" t="s">
        <v>460</v>
      </c>
      <c r="E884" s="19">
        <v>1.69</v>
      </c>
      <c r="F884" s="21">
        <f>+CUSTOS[[#This Row],[Custo Unitario]]*CUSTOS[[#This Row],[Qty]]</f>
        <v>1.69</v>
      </c>
    </row>
    <row r="885" spans="1:6" x14ac:dyDescent="0.2">
      <c r="A885" s="18">
        <v>44824</v>
      </c>
      <c r="B885" s="19" t="s">
        <v>467</v>
      </c>
      <c r="C885" s="19">
        <v>3.0019999999999998</v>
      </c>
      <c r="D885" s="19" t="s">
        <v>465</v>
      </c>
      <c r="E885" s="19">
        <v>23.49</v>
      </c>
      <c r="F885" s="21">
        <f>+CUSTOS[[#This Row],[Custo Unitario]]*CUSTOS[[#This Row],[Qty]]</f>
        <v>70.51697999999999</v>
      </c>
    </row>
    <row r="886" spans="1:6" x14ac:dyDescent="0.2">
      <c r="A886" s="18">
        <v>44824</v>
      </c>
      <c r="B886" s="19" t="s">
        <v>568</v>
      </c>
      <c r="C886" s="19">
        <v>0.50800000000000001</v>
      </c>
      <c r="D886" s="19" t="s">
        <v>465</v>
      </c>
      <c r="E886" s="19">
        <v>37.99</v>
      </c>
      <c r="F886" s="21">
        <f>+CUSTOS[[#This Row],[Custo Unitario]]*CUSTOS[[#This Row],[Qty]]</f>
        <v>19.298920000000003</v>
      </c>
    </row>
    <row r="887" spans="1:6" x14ac:dyDescent="0.2">
      <c r="A887" s="18">
        <v>44824</v>
      </c>
      <c r="B887" s="19" t="s">
        <v>578</v>
      </c>
      <c r="C887" s="19">
        <v>0.10199999999999999</v>
      </c>
      <c r="D887" s="19" t="s">
        <v>465</v>
      </c>
      <c r="E887" s="19">
        <v>99</v>
      </c>
      <c r="F887" s="21">
        <f>+CUSTOS[[#This Row],[Custo Unitario]]*CUSTOS[[#This Row],[Qty]]</f>
        <v>10.097999999999999</v>
      </c>
    </row>
    <row r="888" spans="1:6" x14ac:dyDescent="0.2">
      <c r="A888" s="18">
        <v>44824</v>
      </c>
      <c r="B888" s="19" t="s">
        <v>488</v>
      </c>
      <c r="C888" s="19">
        <v>0.10199999999999999</v>
      </c>
      <c r="D888" s="19" t="s">
        <v>465</v>
      </c>
      <c r="E888" s="19">
        <v>90</v>
      </c>
      <c r="F888" s="21">
        <f>+CUSTOS[[#This Row],[Custo Unitario]]*CUSTOS[[#This Row],[Qty]]</f>
        <v>9.18</v>
      </c>
    </row>
    <row r="889" spans="1:6" x14ac:dyDescent="0.2">
      <c r="A889" s="18">
        <v>44824</v>
      </c>
      <c r="B889" s="19" t="s">
        <v>474</v>
      </c>
      <c r="C889" s="19">
        <v>0.374</v>
      </c>
      <c r="D889" s="19" t="s">
        <v>465</v>
      </c>
      <c r="E889" s="19">
        <v>46.98</v>
      </c>
      <c r="F889" s="21">
        <f>+CUSTOS[[#This Row],[Custo Unitario]]*CUSTOS[[#This Row],[Qty]]</f>
        <v>17.570519999999998</v>
      </c>
    </row>
    <row r="890" spans="1:6" x14ac:dyDescent="0.2">
      <c r="A890" s="18">
        <v>44824</v>
      </c>
      <c r="B890" s="19" t="s">
        <v>466</v>
      </c>
      <c r="C890" s="19">
        <v>4</v>
      </c>
      <c r="D890" s="19" t="s">
        <v>460</v>
      </c>
      <c r="E890" s="19">
        <v>2.39</v>
      </c>
      <c r="F890" s="21">
        <f>+CUSTOS[[#This Row],[Custo Unitario]]*CUSTOS[[#This Row],[Qty]]</f>
        <v>9.56</v>
      </c>
    </row>
    <row r="891" spans="1:6" x14ac:dyDescent="0.2">
      <c r="A891" s="18">
        <v>44824</v>
      </c>
      <c r="B891" s="19" t="s">
        <v>484</v>
      </c>
      <c r="C891" s="19">
        <v>0.05</v>
      </c>
      <c r="D891" s="19" t="s">
        <v>465</v>
      </c>
      <c r="E891" s="19">
        <v>24.98</v>
      </c>
      <c r="F891" s="21">
        <f>+CUSTOS[[#This Row],[Custo Unitario]]*CUSTOS[[#This Row],[Qty]]</f>
        <v>1.2490000000000001</v>
      </c>
    </row>
    <row r="892" spans="1:6" x14ac:dyDescent="0.2">
      <c r="A892" s="18">
        <v>44824</v>
      </c>
      <c r="B892" s="19" t="s">
        <v>478</v>
      </c>
      <c r="C892" s="19">
        <v>1</v>
      </c>
      <c r="D892" s="19" t="s">
        <v>460</v>
      </c>
      <c r="E892" s="19">
        <v>16.899999999999999</v>
      </c>
      <c r="F892" s="21">
        <f>+CUSTOS[[#This Row],[Custo Unitario]]*CUSTOS[[#This Row],[Qty]]</f>
        <v>16.899999999999999</v>
      </c>
    </row>
    <row r="893" spans="1:6" x14ac:dyDescent="0.2">
      <c r="A893" s="18">
        <v>44824</v>
      </c>
      <c r="B893" s="19" t="s">
        <v>494</v>
      </c>
      <c r="C893" s="19">
        <v>1</v>
      </c>
      <c r="D893" s="19" t="s">
        <v>460</v>
      </c>
      <c r="E893" s="19">
        <v>2.59</v>
      </c>
      <c r="F893" s="21">
        <f>+CUSTOS[[#This Row],[Custo Unitario]]*CUSTOS[[#This Row],[Qty]]</f>
        <v>2.59</v>
      </c>
    </row>
    <row r="894" spans="1:6" x14ac:dyDescent="0.2">
      <c r="A894" s="18">
        <v>44824</v>
      </c>
      <c r="B894" s="19" t="s">
        <v>569</v>
      </c>
      <c r="C894" s="19">
        <v>0.2</v>
      </c>
      <c r="D894" s="19" t="s">
        <v>465</v>
      </c>
      <c r="E894" s="19">
        <v>11.98</v>
      </c>
      <c r="F894" s="21">
        <f>+CUSTOS[[#This Row],[Custo Unitario]]*CUSTOS[[#This Row],[Qty]]</f>
        <v>2.3960000000000004</v>
      </c>
    </row>
    <row r="895" spans="1:6" x14ac:dyDescent="0.2">
      <c r="A895" s="18">
        <v>44824</v>
      </c>
      <c r="B895" s="19" t="s">
        <v>483</v>
      </c>
      <c r="C895" s="19">
        <v>1</v>
      </c>
      <c r="D895" s="19" t="s">
        <v>460</v>
      </c>
      <c r="E895" s="19">
        <v>2.59</v>
      </c>
      <c r="F895" s="21">
        <f>+CUSTOS[[#This Row],[Custo Unitario]]*CUSTOS[[#This Row],[Qty]]</f>
        <v>2.59</v>
      </c>
    </row>
    <row r="896" spans="1:6" x14ac:dyDescent="0.2">
      <c r="A896" s="18">
        <v>44824</v>
      </c>
      <c r="B896" s="19" t="s">
        <v>464</v>
      </c>
      <c r="C896" s="19">
        <v>1.04</v>
      </c>
      <c r="D896" s="19" t="s">
        <v>465</v>
      </c>
      <c r="E896" s="19">
        <v>7.98</v>
      </c>
      <c r="F896" s="21">
        <f>+CUSTOS[[#This Row],[Custo Unitario]]*CUSTOS[[#This Row],[Qty]]</f>
        <v>8.2992000000000008</v>
      </c>
    </row>
    <row r="897" spans="1:6" x14ac:dyDescent="0.2">
      <c r="A897" s="18">
        <v>44831</v>
      </c>
      <c r="B897" s="19" t="s">
        <v>488</v>
      </c>
      <c r="C897" s="19">
        <v>0.11799999999999999</v>
      </c>
      <c r="D897" s="19" t="s">
        <v>465</v>
      </c>
      <c r="E897" s="19">
        <v>90</v>
      </c>
      <c r="F897" s="21">
        <f>+CUSTOS[[#This Row],[Custo Unitario]]*CUSTOS[[#This Row],[Qty]]</f>
        <v>10.62</v>
      </c>
    </row>
    <row r="898" spans="1:6" x14ac:dyDescent="0.2">
      <c r="A898" s="18">
        <v>44831</v>
      </c>
      <c r="B898" s="19" t="s">
        <v>578</v>
      </c>
      <c r="C898" s="19">
        <v>9.6000000000000002E-2</v>
      </c>
      <c r="D898" s="19" t="s">
        <v>465</v>
      </c>
      <c r="E898" s="19">
        <v>99</v>
      </c>
      <c r="F898" s="21">
        <f>+CUSTOS[[#This Row],[Custo Unitario]]*CUSTOS[[#This Row],[Qty]]</f>
        <v>9.5039999999999996</v>
      </c>
    </row>
    <row r="899" spans="1:6" x14ac:dyDescent="0.2">
      <c r="A899" s="18">
        <v>44831</v>
      </c>
      <c r="B899" s="19" t="s">
        <v>483</v>
      </c>
      <c r="C899" s="19">
        <v>1</v>
      </c>
      <c r="D899" s="19" t="s">
        <v>460</v>
      </c>
      <c r="E899" s="19">
        <v>1.3</v>
      </c>
      <c r="F899" s="21">
        <f>+CUSTOS[[#This Row],[Custo Unitario]]*CUSTOS[[#This Row],[Qty]]</f>
        <v>1.3</v>
      </c>
    </row>
    <row r="900" spans="1:6" x14ac:dyDescent="0.2">
      <c r="A900" s="18">
        <v>44831</v>
      </c>
      <c r="B900" s="19" t="s">
        <v>494</v>
      </c>
      <c r="C900" s="19">
        <v>1</v>
      </c>
      <c r="D900" s="19" t="s">
        <v>460</v>
      </c>
      <c r="E900" s="19">
        <v>1.3</v>
      </c>
      <c r="F900" s="21">
        <f>+CUSTOS[[#This Row],[Custo Unitario]]*CUSTOS[[#This Row],[Qty]]</f>
        <v>1.3</v>
      </c>
    </row>
    <row r="901" spans="1:6" x14ac:dyDescent="0.2">
      <c r="A901" s="18">
        <v>44831</v>
      </c>
      <c r="B901" s="19" t="s">
        <v>466</v>
      </c>
      <c r="C901" s="19">
        <v>1</v>
      </c>
      <c r="D901" s="19" t="s">
        <v>460</v>
      </c>
      <c r="E901" s="19">
        <v>1.3</v>
      </c>
      <c r="F901" s="21">
        <f>+CUSTOS[[#This Row],[Custo Unitario]]*CUSTOS[[#This Row],[Qty]]</f>
        <v>1.3</v>
      </c>
    </row>
    <row r="902" spans="1:6" x14ac:dyDescent="0.2">
      <c r="A902" s="18">
        <v>44831</v>
      </c>
      <c r="B902" s="19" t="s">
        <v>479</v>
      </c>
      <c r="C902" s="19">
        <v>0.21</v>
      </c>
      <c r="D902" s="19" t="s">
        <v>465</v>
      </c>
      <c r="E902" s="19">
        <v>5.69</v>
      </c>
      <c r="F902" s="21">
        <f>+CUSTOS[[#This Row],[Custo Unitario]]*CUSTOS[[#This Row],[Qty]]</f>
        <v>1.1949000000000001</v>
      </c>
    </row>
    <row r="903" spans="1:6" x14ac:dyDescent="0.2">
      <c r="A903" s="18">
        <v>44831</v>
      </c>
      <c r="B903" s="19" t="s">
        <v>464</v>
      </c>
      <c r="C903" s="19">
        <v>0.20499999999999999</v>
      </c>
      <c r="D903" s="19" t="s">
        <v>460</v>
      </c>
      <c r="E903" s="19">
        <v>4.6900000000000004</v>
      </c>
      <c r="F903" s="21">
        <f>+CUSTOS[[#This Row],[Custo Unitario]]*CUSTOS[[#This Row],[Qty]]</f>
        <v>0.96145000000000003</v>
      </c>
    </row>
    <row r="904" spans="1:6" x14ac:dyDescent="0.2">
      <c r="A904" s="18">
        <v>44831</v>
      </c>
      <c r="B904" s="19" t="s">
        <v>467</v>
      </c>
      <c r="C904" s="19">
        <v>0.69799999999999995</v>
      </c>
      <c r="D904" s="19" t="s">
        <v>465</v>
      </c>
      <c r="E904" s="19">
        <v>23.49</v>
      </c>
      <c r="F904" s="21">
        <f>+CUSTOS[[#This Row],[Custo Unitario]]*CUSTOS[[#This Row],[Qty]]</f>
        <v>16.396019999999996</v>
      </c>
    </row>
    <row r="905" spans="1:6" x14ac:dyDescent="0.2">
      <c r="A905" s="18">
        <v>44831</v>
      </c>
      <c r="B905" s="19" t="s">
        <v>568</v>
      </c>
      <c r="C905" s="19">
        <v>0.56399999999999995</v>
      </c>
      <c r="D905" s="19" t="s">
        <v>465</v>
      </c>
      <c r="E905" s="19">
        <v>37.99</v>
      </c>
      <c r="F905" s="21">
        <f>+CUSTOS[[#This Row],[Custo Unitario]]*CUSTOS[[#This Row],[Qty]]</f>
        <v>21.426359999999999</v>
      </c>
    </row>
    <row r="906" spans="1:6" x14ac:dyDescent="0.2">
      <c r="A906" s="18">
        <v>44833</v>
      </c>
      <c r="B906" s="19" t="s">
        <v>501</v>
      </c>
      <c r="C906" s="19">
        <v>0.48599999999999999</v>
      </c>
      <c r="D906" s="19" t="s">
        <v>465</v>
      </c>
      <c r="E906" s="19">
        <v>94.98</v>
      </c>
      <c r="F906" s="21">
        <f>+CUSTOS[[#This Row],[Custo Unitario]]*CUSTOS[[#This Row],[Qty]]</f>
        <v>46.16028</v>
      </c>
    </row>
    <row r="907" spans="1:6" x14ac:dyDescent="0.2">
      <c r="A907" s="18">
        <v>44833</v>
      </c>
      <c r="B907" s="19" t="s">
        <v>474</v>
      </c>
      <c r="C907" s="19">
        <v>0.39400000000000002</v>
      </c>
      <c r="D907" s="19" t="s">
        <v>465</v>
      </c>
      <c r="E907" s="19">
        <v>57.98</v>
      </c>
      <c r="F907" s="21">
        <f>+CUSTOS[[#This Row],[Custo Unitario]]*CUSTOS[[#This Row],[Qty]]</f>
        <v>22.84412</v>
      </c>
    </row>
    <row r="908" spans="1:6" x14ac:dyDescent="0.2">
      <c r="A908" s="18">
        <v>44833</v>
      </c>
      <c r="B908" s="19" t="s">
        <v>474</v>
      </c>
      <c r="C908" s="19">
        <v>0.36399999999999999</v>
      </c>
      <c r="D908" s="19" t="s">
        <v>465</v>
      </c>
      <c r="E908" s="19">
        <v>57.98</v>
      </c>
      <c r="F908" s="21">
        <f>+CUSTOS[[#This Row],[Custo Unitario]]*CUSTOS[[#This Row],[Qty]]</f>
        <v>21.104719999999997</v>
      </c>
    </row>
    <row r="909" spans="1:6" x14ac:dyDescent="0.2">
      <c r="A909" s="18">
        <v>44833</v>
      </c>
      <c r="B909" s="19" t="s">
        <v>499</v>
      </c>
      <c r="C909" s="19">
        <v>2</v>
      </c>
      <c r="D909" s="19" t="s">
        <v>460</v>
      </c>
      <c r="E909" s="19">
        <v>1.88</v>
      </c>
      <c r="F909" s="21">
        <f>+CUSTOS[[#This Row],[Custo Unitario]]*CUSTOS[[#This Row],[Qty]]</f>
        <v>3.76</v>
      </c>
    </row>
    <row r="910" spans="1:6" x14ac:dyDescent="0.2">
      <c r="A910" s="18">
        <v>44833</v>
      </c>
      <c r="B910" s="19" t="s">
        <v>463</v>
      </c>
      <c r="C910" s="19">
        <v>1</v>
      </c>
      <c r="D910" s="19" t="s">
        <v>460</v>
      </c>
      <c r="E910" s="19">
        <v>6.19</v>
      </c>
      <c r="F910" s="21">
        <f>+CUSTOS[[#This Row],[Custo Unitario]]*CUSTOS[[#This Row],[Qty]]</f>
        <v>6.19</v>
      </c>
    </row>
    <row r="911" spans="1:6" x14ac:dyDescent="0.2">
      <c r="A911" s="18">
        <v>44833</v>
      </c>
      <c r="B911" s="19" t="s">
        <v>496</v>
      </c>
      <c r="C911" s="19">
        <v>1</v>
      </c>
      <c r="D911" s="19" t="s">
        <v>460</v>
      </c>
      <c r="E911" s="19">
        <v>7.39</v>
      </c>
      <c r="F911" s="21">
        <f>+CUSTOS[[#This Row],[Custo Unitario]]*CUSTOS[[#This Row],[Qty]]</f>
        <v>7.39</v>
      </c>
    </row>
    <row r="912" spans="1:6" x14ac:dyDescent="0.2">
      <c r="A912" s="18">
        <v>44833</v>
      </c>
      <c r="B912" s="19" t="s">
        <v>475</v>
      </c>
      <c r="C912" s="19">
        <v>1</v>
      </c>
      <c r="D912" s="19" t="s">
        <v>460</v>
      </c>
      <c r="E912" s="19">
        <v>8.99</v>
      </c>
      <c r="F912" s="21">
        <f>+CUSTOS[[#This Row],[Custo Unitario]]*CUSTOS[[#This Row],[Qty]]</f>
        <v>8.99</v>
      </c>
    </row>
    <row r="913" spans="1:6" x14ac:dyDescent="0.2">
      <c r="A913" s="18">
        <v>44833</v>
      </c>
      <c r="B913" s="19" t="s">
        <v>464</v>
      </c>
      <c r="C913" s="19">
        <v>0.41499999999999998</v>
      </c>
      <c r="D913" s="19" t="s">
        <v>465</v>
      </c>
      <c r="E913" s="19">
        <v>4.6900000000000004</v>
      </c>
      <c r="F913" s="21">
        <f>+CUSTOS[[#This Row],[Custo Unitario]]*CUSTOS[[#This Row],[Qty]]</f>
        <v>1.94635</v>
      </c>
    </row>
    <row r="914" spans="1:6" x14ac:dyDescent="0.2">
      <c r="A914" s="18">
        <v>44833</v>
      </c>
      <c r="B914" s="19" t="s">
        <v>466</v>
      </c>
      <c r="C914" s="19">
        <v>1</v>
      </c>
      <c r="D914" s="19" t="s">
        <v>460</v>
      </c>
      <c r="E914" s="19">
        <v>1.3</v>
      </c>
      <c r="F914" s="21">
        <f>+CUSTOS[[#This Row],[Custo Unitario]]*CUSTOS[[#This Row],[Qty]]</f>
        <v>1.3</v>
      </c>
    </row>
    <row r="915" spans="1:6" x14ac:dyDescent="0.2">
      <c r="A915" s="18">
        <v>44833</v>
      </c>
      <c r="B915" s="19" t="s">
        <v>479</v>
      </c>
      <c r="C915" s="19">
        <v>0.185</v>
      </c>
      <c r="D915" s="19" t="s">
        <v>465</v>
      </c>
      <c r="E915" s="19">
        <v>5.99</v>
      </c>
      <c r="F915" s="21">
        <f>+CUSTOS[[#This Row],[Custo Unitario]]*CUSTOS[[#This Row],[Qty]]</f>
        <v>1.10815</v>
      </c>
    </row>
    <row r="916" spans="1:6" x14ac:dyDescent="0.2">
      <c r="A916" s="18">
        <v>44833</v>
      </c>
      <c r="B916" s="19" t="s">
        <v>483</v>
      </c>
      <c r="C916" s="19">
        <v>1</v>
      </c>
      <c r="D916" s="19" t="s">
        <v>460</v>
      </c>
      <c r="E916" s="19">
        <v>1.3</v>
      </c>
      <c r="F916" s="21">
        <f>+CUSTOS[[#This Row],[Custo Unitario]]*CUSTOS[[#This Row],[Qty]]</f>
        <v>1.3</v>
      </c>
    </row>
    <row r="917" spans="1:6" x14ac:dyDescent="0.2">
      <c r="A917" s="18">
        <v>44833</v>
      </c>
      <c r="B917" s="19" t="s">
        <v>507</v>
      </c>
      <c r="C917" s="19">
        <v>6</v>
      </c>
      <c r="D917" s="19" t="s">
        <v>460</v>
      </c>
      <c r="E917" s="19">
        <v>0.748</v>
      </c>
      <c r="F917" s="21">
        <f>+CUSTOS[[#This Row],[Custo Unitario]]*CUSTOS[[#This Row],[Qty]]</f>
        <v>4.4879999999999995</v>
      </c>
    </row>
    <row r="918" spans="1:6" x14ac:dyDescent="0.2">
      <c r="A918" s="18">
        <v>44833</v>
      </c>
      <c r="B918" s="19" t="s">
        <v>500</v>
      </c>
      <c r="C918" s="19">
        <v>0.36499999999999999</v>
      </c>
      <c r="D918" s="19" t="s">
        <v>465</v>
      </c>
      <c r="E918" s="19">
        <v>1.75</v>
      </c>
      <c r="F918" s="21">
        <f>+CUSTOS[[#This Row],[Custo Unitario]]*CUSTOS[[#This Row],[Qty]]</f>
        <v>0.63874999999999993</v>
      </c>
    </row>
    <row r="919" spans="1:6" x14ac:dyDescent="0.2">
      <c r="A919" s="18">
        <v>44833</v>
      </c>
      <c r="B919" s="19" t="s">
        <v>467</v>
      </c>
      <c r="C919" s="19">
        <v>1.1060000000000001</v>
      </c>
      <c r="D919" s="19" t="s">
        <v>465</v>
      </c>
      <c r="E919" s="19">
        <v>23.49</v>
      </c>
      <c r="F919" s="21">
        <f>+CUSTOS[[#This Row],[Custo Unitario]]*CUSTOS[[#This Row],[Qty]]</f>
        <v>25.979939999999999</v>
      </c>
    </row>
    <row r="920" spans="1:6" x14ac:dyDescent="0.2">
      <c r="A920" s="18">
        <v>44833</v>
      </c>
      <c r="B920" s="19" t="s">
        <v>583</v>
      </c>
      <c r="C920" s="19">
        <v>1</v>
      </c>
      <c r="D920" s="19" t="s">
        <v>465</v>
      </c>
      <c r="E920" s="19">
        <v>25.99</v>
      </c>
      <c r="F920" s="21">
        <f>+CUSTOS[[#This Row],[Custo Unitario]]*CUSTOS[[#This Row],[Qty]]</f>
        <v>25.99</v>
      </c>
    </row>
    <row r="921" spans="1:6" x14ac:dyDescent="0.2">
      <c r="A921" s="18">
        <v>44838</v>
      </c>
      <c r="B921" s="19" t="s">
        <v>488</v>
      </c>
      <c r="C921" s="19">
        <v>0.104</v>
      </c>
      <c r="D921" s="19" t="s">
        <v>465</v>
      </c>
      <c r="E921" s="19">
        <v>90</v>
      </c>
      <c r="F921" s="21">
        <f>+CUSTOS[[#This Row],[Custo Unitario]]*CUSTOS[[#This Row],[Qty]]</f>
        <v>9.36</v>
      </c>
    </row>
    <row r="922" spans="1:6" x14ac:dyDescent="0.2">
      <c r="A922" s="18">
        <v>44838</v>
      </c>
      <c r="B922" s="19" t="s">
        <v>578</v>
      </c>
      <c r="C922" s="19">
        <v>0.104</v>
      </c>
      <c r="D922" s="19" t="s">
        <v>465</v>
      </c>
      <c r="E922" s="19">
        <v>99</v>
      </c>
      <c r="F922" s="21">
        <f>+CUSTOS[[#This Row],[Custo Unitario]]*CUSTOS[[#This Row],[Qty]]</f>
        <v>10.295999999999999</v>
      </c>
    </row>
    <row r="923" spans="1:6" x14ac:dyDescent="0.2">
      <c r="A923" s="18">
        <v>44860</v>
      </c>
      <c r="B923" s="19" t="s">
        <v>463</v>
      </c>
      <c r="C923" s="19">
        <v>2</v>
      </c>
      <c r="D923" s="19" t="s">
        <v>460</v>
      </c>
      <c r="E923" s="19">
        <v>6.19</v>
      </c>
      <c r="F923" s="21">
        <f>+CUSTOS[[#This Row],[Custo Unitario]]*CUSTOS[[#This Row],[Qty]]</f>
        <v>12.38</v>
      </c>
    </row>
    <row r="924" spans="1:6" x14ac:dyDescent="0.2">
      <c r="A924" s="18">
        <v>44860</v>
      </c>
      <c r="B924" s="19" t="s">
        <v>504</v>
      </c>
      <c r="C924" s="19">
        <v>1</v>
      </c>
      <c r="D924" s="19" t="s">
        <v>465</v>
      </c>
      <c r="E924" s="19">
        <v>3.79</v>
      </c>
      <c r="F924" s="21">
        <f>+CUSTOS[[#This Row],[Custo Unitario]]*CUSTOS[[#This Row],[Qty]]</f>
        <v>3.79</v>
      </c>
    </row>
    <row r="925" spans="1:6" x14ac:dyDescent="0.2">
      <c r="A925" s="18">
        <v>44860</v>
      </c>
      <c r="B925" s="19" t="s">
        <v>466</v>
      </c>
      <c r="C925" s="19">
        <v>2</v>
      </c>
      <c r="D925" s="19" t="s">
        <v>460</v>
      </c>
      <c r="E925" s="19">
        <v>1.3</v>
      </c>
      <c r="F925" s="21">
        <f>+CUSTOS[[#This Row],[Custo Unitario]]*CUSTOS[[#This Row],[Qty]]</f>
        <v>2.6</v>
      </c>
    </row>
    <row r="926" spans="1:6" x14ac:dyDescent="0.2">
      <c r="A926" s="18">
        <v>44860</v>
      </c>
      <c r="B926" s="19" t="s">
        <v>479</v>
      </c>
      <c r="C926" s="19">
        <v>0.16500000000000001</v>
      </c>
      <c r="D926" s="19" t="s">
        <v>465</v>
      </c>
      <c r="E926" s="19">
        <v>6.69</v>
      </c>
      <c r="F926" s="21">
        <f>+CUSTOS[[#This Row],[Custo Unitario]]*CUSTOS[[#This Row],[Qty]]</f>
        <v>1.1038500000000002</v>
      </c>
    </row>
    <row r="927" spans="1:6" x14ac:dyDescent="0.2">
      <c r="A927" s="18">
        <v>44860</v>
      </c>
      <c r="B927" s="19" t="s">
        <v>464</v>
      </c>
      <c r="C927" s="19">
        <v>0.66</v>
      </c>
      <c r="D927" s="19" t="s">
        <v>465</v>
      </c>
      <c r="E927" s="19">
        <v>6.69</v>
      </c>
      <c r="F927" s="21">
        <f>+CUSTOS[[#This Row],[Custo Unitario]]*CUSTOS[[#This Row],[Qty]]</f>
        <v>4.4154000000000009</v>
      </c>
    </row>
    <row r="928" spans="1:6" x14ac:dyDescent="0.2">
      <c r="A928" s="18">
        <v>44860</v>
      </c>
      <c r="B928" s="19" t="s">
        <v>480</v>
      </c>
      <c r="C928" s="19">
        <v>1.04</v>
      </c>
      <c r="D928" s="19" t="s">
        <v>465</v>
      </c>
      <c r="E928" s="19">
        <v>4.79</v>
      </c>
      <c r="F928" s="21">
        <f>+CUSTOS[[#This Row],[Custo Unitario]]*CUSTOS[[#This Row],[Qty]]</f>
        <v>4.9816000000000003</v>
      </c>
    </row>
    <row r="929" spans="1:6" x14ac:dyDescent="0.2">
      <c r="A929" s="18">
        <v>44860</v>
      </c>
      <c r="B929" s="19" t="s">
        <v>485</v>
      </c>
      <c r="C929" s="19">
        <v>2.0649999999999999</v>
      </c>
      <c r="D929" s="19" t="s">
        <v>465</v>
      </c>
      <c r="E929" s="19">
        <v>2.4900000000000002</v>
      </c>
      <c r="F929" s="21">
        <f>+CUSTOS[[#This Row],[Custo Unitario]]*CUSTOS[[#This Row],[Qty]]</f>
        <v>5.1418500000000007</v>
      </c>
    </row>
    <row r="930" spans="1:6" x14ac:dyDescent="0.2">
      <c r="A930" s="18">
        <v>44860</v>
      </c>
      <c r="B930" s="19" t="s">
        <v>490</v>
      </c>
      <c r="C930" s="19">
        <v>0.51600000000000001</v>
      </c>
      <c r="D930" s="19" t="s">
        <v>465</v>
      </c>
      <c r="E930" s="19">
        <v>5.99</v>
      </c>
      <c r="F930" s="21">
        <f>+CUSTOS[[#This Row],[Custo Unitario]]*CUSTOS[[#This Row],[Qty]]</f>
        <v>3.09084</v>
      </c>
    </row>
    <row r="931" spans="1:6" x14ac:dyDescent="0.2">
      <c r="A931" s="18">
        <v>44833</v>
      </c>
      <c r="B931" s="19" t="s">
        <v>463</v>
      </c>
      <c r="C931" s="19">
        <v>1</v>
      </c>
      <c r="D931" s="19" t="s">
        <v>460</v>
      </c>
      <c r="E931" s="19">
        <v>6.19</v>
      </c>
      <c r="F931" s="21">
        <f>+CUSTOS[[#This Row],[Custo Unitario]]*CUSTOS[[#This Row],[Qty]]</f>
        <v>6.19</v>
      </c>
    </row>
    <row r="932" spans="1:6" x14ac:dyDescent="0.2">
      <c r="A932" s="18">
        <v>44833</v>
      </c>
      <c r="B932" s="19" t="s">
        <v>496</v>
      </c>
      <c r="C932" s="19">
        <v>1</v>
      </c>
      <c r="D932" s="19" t="s">
        <v>465</v>
      </c>
      <c r="E932" s="19">
        <v>7.39</v>
      </c>
      <c r="F932" s="21">
        <f>+CUSTOS[[#This Row],[Custo Unitario]]*CUSTOS[[#This Row],[Qty]]</f>
        <v>7.39</v>
      </c>
    </row>
    <row r="933" spans="1:6" x14ac:dyDescent="0.2">
      <c r="A933" s="18">
        <v>44833</v>
      </c>
      <c r="B933" s="19" t="s">
        <v>475</v>
      </c>
      <c r="C933" s="19">
        <v>1</v>
      </c>
      <c r="D933" s="19" t="s">
        <v>460</v>
      </c>
      <c r="E933" s="19">
        <v>8.99</v>
      </c>
      <c r="F933" s="21">
        <f>+CUSTOS[[#This Row],[Custo Unitario]]*CUSTOS[[#This Row],[Qty]]</f>
        <v>8.99</v>
      </c>
    </row>
    <row r="934" spans="1:6" x14ac:dyDescent="0.2">
      <c r="A934" s="18">
        <v>44833</v>
      </c>
      <c r="B934" s="19" t="s">
        <v>464</v>
      </c>
      <c r="C934" s="19">
        <v>0.41499999999999998</v>
      </c>
      <c r="D934" s="19" t="s">
        <v>465</v>
      </c>
      <c r="E934" s="19">
        <v>4.6900000000000004</v>
      </c>
      <c r="F934" s="21">
        <f>+CUSTOS[[#This Row],[Custo Unitario]]*CUSTOS[[#This Row],[Qty]]</f>
        <v>1.94635</v>
      </c>
    </row>
    <row r="935" spans="1:6" x14ac:dyDescent="0.2">
      <c r="A935" s="18">
        <v>44833</v>
      </c>
      <c r="B935" s="19" t="s">
        <v>466</v>
      </c>
      <c r="C935" s="19">
        <v>1</v>
      </c>
      <c r="D935" s="19" t="s">
        <v>460</v>
      </c>
      <c r="E935" s="19">
        <v>1.3</v>
      </c>
      <c r="F935" s="21">
        <f>+CUSTOS[[#This Row],[Custo Unitario]]*CUSTOS[[#This Row],[Qty]]</f>
        <v>1.3</v>
      </c>
    </row>
    <row r="936" spans="1:6" x14ac:dyDescent="0.2">
      <c r="A936" s="18">
        <v>44833</v>
      </c>
      <c r="B936" s="19" t="s">
        <v>479</v>
      </c>
      <c r="C936" s="19">
        <v>0.185</v>
      </c>
      <c r="D936" s="19" t="s">
        <v>465</v>
      </c>
      <c r="E936" s="19">
        <v>5.99</v>
      </c>
      <c r="F936" s="21">
        <f>+CUSTOS[[#This Row],[Custo Unitario]]*CUSTOS[[#This Row],[Qty]]</f>
        <v>1.10815</v>
      </c>
    </row>
    <row r="937" spans="1:6" x14ac:dyDescent="0.2">
      <c r="A937" s="18">
        <v>44833</v>
      </c>
      <c r="B937" s="19" t="s">
        <v>466</v>
      </c>
      <c r="C937" s="19">
        <v>1</v>
      </c>
      <c r="D937" s="19" t="s">
        <v>460</v>
      </c>
      <c r="E937" s="19">
        <v>1.3</v>
      </c>
      <c r="F937" s="21">
        <f>+CUSTOS[[#This Row],[Custo Unitario]]*CUSTOS[[#This Row],[Qty]]</f>
        <v>1.3</v>
      </c>
    </row>
    <row r="938" spans="1:6" x14ac:dyDescent="0.2">
      <c r="A938" s="18">
        <v>44833</v>
      </c>
      <c r="B938" s="19" t="s">
        <v>507</v>
      </c>
      <c r="C938" s="19">
        <v>6</v>
      </c>
      <c r="D938" s="19" t="s">
        <v>460</v>
      </c>
      <c r="E938" s="19">
        <v>0.748</v>
      </c>
      <c r="F938" s="21">
        <f>+CUSTOS[[#This Row],[Custo Unitario]]*CUSTOS[[#This Row],[Qty]]</f>
        <v>4.4879999999999995</v>
      </c>
    </row>
    <row r="939" spans="1:6" x14ac:dyDescent="0.2">
      <c r="A939" s="18">
        <v>44833</v>
      </c>
      <c r="B939" s="19" t="s">
        <v>500</v>
      </c>
      <c r="C939" s="19">
        <v>0.36499999999999999</v>
      </c>
      <c r="D939" s="19" t="s">
        <v>465</v>
      </c>
      <c r="E939" s="19">
        <v>1.75</v>
      </c>
      <c r="F939" s="21">
        <f>+CUSTOS[[#This Row],[Custo Unitario]]*CUSTOS[[#This Row],[Qty]]</f>
        <v>0.63874999999999993</v>
      </c>
    </row>
    <row r="940" spans="1:6" x14ac:dyDescent="0.2">
      <c r="A940" s="18">
        <v>44833</v>
      </c>
      <c r="B940" s="19" t="s">
        <v>467</v>
      </c>
      <c r="C940" s="19">
        <v>1.1060000000000001</v>
      </c>
      <c r="D940" s="19" t="s">
        <v>465</v>
      </c>
      <c r="E940" s="19">
        <v>23.49</v>
      </c>
      <c r="F940" s="21">
        <f>+CUSTOS[[#This Row],[Custo Unitario]]*CUSTOS[[#This Row],[Qty]]</f>
        <v>25.979939999999999</v>
      </c>
    </row>
    <row r="941" spans="1:6" x14ac:dyDescent="0.2">
      <c r="A941" s="18">
        <v>44833</v>
      </c>
      <c r="B941" s="19" t="s">
        <v>583</v>
      </c>
      <c r="C941" s="19">
        <v>1</v>
      </c>
      <c r="D941" s="19" t="s">
        <v>465</v>
      </c>
      <c r="E941" s="19">
        <v>25.99</v>
      </c>
      <c r="F941" s="21">
        <f>+CUSTOS[[#This Row],[Custo Unitario]]*CUSTOS[[#This Row],[Qty]]</f>
        <v>25.99</v>
      </c>
    </row>
    <row r="942" spans="1:6" x14ac:dyDescent="0.2">
      <c r="A942" s="18">
        <v>44860</v>
      </c>
      <c r="B942" s="19" t="s">
        <v>491</v>
      </c>
      <c r="C942" s="19">
        <v>1</v>
      </c>
      <c r="D942" s="19" t="s">
        <v>460</v>
      </c>
      <c r="E942" s="19">
        <v>1.89</v>
      </c>
      <c r="F942" s="21">
        <f>+CUSTOS[[#This Row],[Custo Unitario]]*CUSTOS[[#This Row],[Qty]]</f>
        <v>1.89</v>
      </c>
    </row>
    <row r="943" spans="1:6" x14ac:dyDescent="0.2">
      <c r="A943" s="18">
        <v>44860</v>
      </c>
      <c r="B943" s="19" t="s">
        <v>466</v>
      </c>
      <c r="C943" s="19">
        <v>2</v>
      </c>
      <c r="D943" s="19" t="s">
        <v>460</v>
      </c>
      <c r="E943" s="19">
        <v>2.39</v>
      </c>
      <c r="F943" s="21">
        <f>+CUSTOS[[#This Row],[Custo Unitario]]*CUSTOS[[#This Row],[Qty]]</f>
        <v>4.78</v>
      </c>
    </row>
    <row r="944" spans="1:6" x14ac:dyDescent="0.2">
      <c r="A944" s="18">
        <v>44860</v>
      </c>
      <c r="B944" s="19" t="s">
        <v>568</v>
      </c>
      <c r="C944" s="19">
        <v>1.046</v>
      </c>
      <c r="D944" s="19" t="s">
        <v>465</v>
      </c>
      <c r="E944" s="19">
        <v>34.979999999999997</v>
      </c>
      <c r="F944" s="21">
        <f>+CUSTOS[[#This Row],[Custo Unitario]]*CUSTOS[[#This Row],[Qty]]</f>
        <v>36.589079999999996</v>
      </c>
    </row>
    <row r="945" spans="1:6" x14ac:dyDescent="0.2">
      <c r="A945" s="18">
        <v>44838</v>
      </c>
      <c r="B945" s="19" t="s">
        <v>464</v>
      </c>
      <c r="C945" s="19">
        <v>1.075</v>
      </c>
      <c r="D945" s="19" t="s">
        <v>465</v>
      </c>
      <c r="E945" s="19">
        <v>7.98</v>
      </c>
      <c r="F945" s="21">
        <f>+CUSTOS[[#This Row],[Custo Unitario]]*CUSTOS[[#This Row],[Qty]]</f>
        <v>8.5785</v>
      </c>
    </row>
    <row r="946" spans="1:6" x14ac:dyDescent="0.2">
      <c r="A946" s="18">
        <v>44838</v>
      </c>
      <c r="B946" s="19" t="s">
        <v>484</v>
      </c>
      <c r="C946" s="19">
        <v>0.06</v>
      </c>
      <c r="D946" s="19" t="s">
        <v>465</v>
      </c>
      <c r="E946" s="19">
        <v>24.98</v>
      </c>
      <c r="F946" s="21">
        <f>+CUSTOS[[#This Row],[Custo Unitario]]*CUSTOS[[#This Row],[Qty]]</f>
        <v>1.4987999999999999</v>
      </c>
    </row>
    <row r="947" spans="1:6" x14ac:dyDescent="0.2">
      <c r="A947" s="18">
        <v>44838</v>
      </c>
      <c r="B947" s="19" t="s">
        <v>466</v>
      </c>
      <c r="C947" s="19">
        <v>2</v>
      </c>
      <c r="D947" s="19" t="s">
        <v>460</v>
      </c>
      <c r="E947" s="19">
        <v>2.39</v>
      </c>
      <c r="F947" s="21">
        <f>+CUSTOS[[#This Row],[Custo Unitario]]*CUSTOS[[#This Row],[Qty]]</f>
        <v>4.78</v>
      </c>
    </row>
    <row r="948" spans="1:6" x14ac:dyDescent="0.2">
      <c r="A948" s="18">
        <v>44838</v>
      </c>
      <c r="B948" s="19" t="s">
        <v>494</v>
      </c>
      <c r="C948" s="19">
        <v>1</v>
      </c>
      <c r="D948" s="19" t="s">
        <v>460</v>
      </c>
      <c r="E948" s="19">
        <v>2.59</v>
      </c>
      <c r="F948" s="21">
        <f>+CUSTOS[[#This Row],[Custo Unitario]]*CUSTOS[[#This Row],[Qty]]</f>
        <v>2.59</v>
      </c>
    </row>
    <row r="949" spans="1:6" x14ac:dyDescent="0.2">
      <c r="A949" s="18">
        <v>44838</v>
      </c>
      <c r="B949" s="19" t="s">
        <v>482</v>
      </c>
      <c r="C949" s="19">
        <v>1</v>
      </c>
      <c r="D949" s="19" t="s">
        <v>460</v>
      </c>
      <c r="E949" s="19">
        <v>2.39</v>
      </c>
      <c r="F949" s="21">
        <f>+CUSTOS[[#This Row],[Custo Unitario]]*CUSTOS[[#This Row],[Qty]]</f>
        <v>2.39</v>
      </c>
    </row>
    <row r="950" spans="1:6" x14ac:dyDescent="0.2">
      <c r="A950" s="18">
        <v>44838</v>
      </c>
      <c r="B950" s="19" t="s">
        <v>483</v>
      </c>
      <c r="C950" s="19">
        <v>1</v>
      </c>
      <c r="D950" s="19" t="s">
        <v>460</v>
      </c>
      <c r="E950" s="19">
        <v>2.59</v>
      </c>
      <c r="F950" s="21">
        <f>+CUSTOS[[#This Row],[Custo Unitario]]*CUSTOS[[#This Row],[Qty]]</f>
        <v>2.59</v>
      </c>
    </row>
    <row r="951" spans="1:6" x14ac:dyDescent="0.2">
      <c r="A951" s="18">
        <v>44838</v>
      </c>
      <c r="B951" s="19" t="s">
        <v>479</v>
      </c>
      <c r="C951" s="19">
        <v>0.21</v>
      </c>
      <c r="D951" s="19" t="s">
        <v>465</v>
      </c>
      <c r="E951" s="19">
        <v>7.98</v>
      </c>
      <c r="F951" s="21">
        <f>+CUSTOS[[#This Row],[Custo Unitario]]*CUSTOS[[#This Row],[Qty]]</f>
        <v>1.6758</v>
      </c>
    </row>
    <row r="952" spans="1:6" x14ac:dyDescent="0.2">
      <c r="A952" s="18">
        <v>44838</v>
      </c>
      <c r="B952" s="19" t="s">
        <v>568</v>
      </c>
      <c r="C952" s="19">
        <v>1.0640000000000001</v>
      </c>
      <c r="D952" s="19" t="s">
        <v>465</v>
      </c>
      <c r="E952" s="19">
        <v>35.979999999999997</v>
      </c>
      <c r="F952" s="21">
        <f>+CUSTOS[[#This Row],[Custo Unitario]]*CUSTOS[[#This Row],[Qty]]</f>
        <v>38.282719999999998</v>
      </c>
    </row>
    <row r="953" spans="1:6" x14ac:dyDescent="0.2">
      <c r="A953" s="18">
        <v>44838</v>
      </c>
      <c r="B953" s="19" t="s">
        <v>474</v>
      </c>
      <c r="C953" s="19">
        <v>0.40200000000000002</v>
      </c>
      <c r="D953" s="19" t="s">
        <v>465</v>
      </c>
      <c r="E953" s="19">
        <v>57.98</v>
      </c>
      <c r="F953" s="21">
        <f>+CUSTOS[[#This Row],[Custo Unitario]]*CUSTOS[[#This Row],[Qty]]</f>
        <v>23.307960000000001</v>
      </c>
    </row>
    <row r="954" spans="1:6" x14ac:dyDescent="0.2">
      <c r="A954" s="18">
        <v>44838</v>
      </c>
      <c r="B954" s="19" t="s">
        <v>463</v>
      </c>
      <c r="C954" s="19">
        <v>2</v>
      </c>
      <c r="D954" s="19" t="s">
        <v>460</v>
      </c>
      <c r="E954" s="19">
        <v>6.98</v>
      </c>
      <c r="F954" s="21">
        <f>+CUSTOS[[#This Row],[Custo Unitario]]*CUSTOS[[#This Row],[Qty]]</f>
        <v>13.96</v>
      </c>
    </row>
    <row r="955" spans="1:6" x14ac:dyDescent="0.2">
      <c r="A955" s="18">
        <v>44838</v>
      </c>
      <c r="B955" s="19" t="s">
        <v>568</v>
      </c>
      <c r="C955" s="19">
        <v>1.962</v>
      </c>
      <c r="D955" s="19" t="s">
        <v>465</v>
      </c>
      <c r="E955" s="19">
        <v>31.98</v>
      </c>
      <c r="F955" s="21">
        <f>+CUSTOS[[#This Row],[Custo Unitario]]*CUSTOS[[#This Row],[Qty]]</f>
        <v>62.744759999999999</v>
      </c>
    </row>
    <row r="956" spans="1:6" x14ac:dyDescent="0.2">
      <c r="A956" s="18">
        <v>44784</v>
      </c>
      <c r="B956" s="19" t="s">
        <v>464</v>
      </c>
      <c r="C956" s="19">
        <v>0.14000000000000001</v>
      </c>
      <c r="D956" s="19" t="s">
        <v>465</v>
      </c>
      <c r="E956" s="19">
        <v>4.99</v>
      </c>
      <c r="F956" s="21">
        <f>+CUSTOS[[#This Row],[Custo Unitario]]*CUSTOS[[#This Row],[Qty]]</f>
        <v>0.69860000000000011</v>
      </c>
    </row>
    <row r="957" spans="1:6" x14ac:dyDescent="0.2">
      <c r="A957" s="18">
        <v>44784</v>
      </c>
      <c r="B957" s="19" t="s">
        <v>479</v>
      </c>
      <c r="C957" s="19">
        <v>0.19</v>
      </c>
      <c r="D957" s="19" t="s">
        <v>465</v>
      </c>
      <c r="E957" s="19">
        <v>3.99</v>
      </c>
      <c r="F957" s="21">
        <f>+CUSTOS[[#This Row],[Custo Unitario]]*CUSTOS[[#This Row],[Qty]]</f>
        <v>0.7581</v>
      </c>
    </row>
    <row r="958" spans="1:6" x14ac:dyDescent="0.2">
      <c r="A958" s="18">
        <v>44784</v>
      </c>
      <c r="B958" s="19" t="s">
        <v>584</v>
      </c>
      <c r="C958" s="19">
        <v>1</v>
      </c>
      <c r="D958" s="19" t="s">
        <v>460</v>
      </c>
      <c r="E958" s="19">
        <v>2.39</v>
      </c>
      <c r="F958" s="21">
        <f>+CUSTOS[[#This Row],[Custo Unitario]]*CUSTOS[[#This Row],[Qty]]</f>
        <v>2.39</v>
      </c>
    </row>
    <row r="959" spans="1:6" x14ac:dyDescent="0.2">
      <c r="A959" s="18">
        <v>44858</v>
      </c>
      <c r="B959" s="19" t="s">
        <v>578</v>
      </c>
      <c r="C959" s="19">
        <v>0.11600000000000001</v>
      </c>
      <c r="D959" s="19" t="s">
        <v>465</v>
      </c>
      <c r="E959" s="19">
        <v>99</v>
      </c>
      <c r="F959" s="21">
        <f>+CUSTOS[[#This Row],[Custo Unitario]]*CUSTOS[[#This Row],[Qty]]</f>
        <v>11.484</v>
      </c>
    </row>
    <row r="960" spans="1:6" x14ac:dyDescent="0.2">
      <c r="A960" s="18">
        <v>44858</v>
      </c>
      <c r="B960" s="19" t="s">
        <v>488</v>
      </c>
      <c r="C960" s="19">
        <v>0.104</v>
      </c>
      <c r="D960" s="19" t="s">
        <v>465</v>
      </c>
      <c r="E960" s="19">
        <v>90</v>
      </c>
      <c r="F960" s="21">
        <f>+CUSTOS[[#This Row],[Custo Unitario]]*CUSTOS[[#This Row],[Qty]]</f>
        <v>9.36</v>
      </c>
    </row>
    <row r="961" spans="1:6" x14ac:dyDescent="0.2">
      <c r="A961" s="18">
        <v>44862</v>
      </c>
      <c r="B961" s="19" t="s">
        <v>607</v>
      </c>
      <c r="C961" s="19">
        <v>100</v>
      </c>
      <c r="D961" s="19" t="s">
        <v>460</v>
      </c>
      <c r="E961" s="19">
        <v>0.70599999999999996</v>
      </c>
      <c r="F961" s="21">
        <f>+CUSTOS[[#This Row],[Custo Unitario]]*CUSTOS[[#This Row],[Qty]]</f>
        <v>70.599999999999994</v>
      </c>
    </row>
    <row r="962" spans="1:6" x14ac:dyDescent="0.2">
      <c r="A962" s="18">
        <v>44868</v>
      </c>
      <c r="B962" s="19" t="s">
        <v>565</v>
      </c>
      <c r="C962" s="19">
        <v>100</v>
      </c>
      <c r="D962" s="19" t="s">
        <v>460</v>
      </c>
      <c r="E962" s="19">
        <v>1.2935000000000001</v>
      </c>
      <c r="F962" s="21">
        <f>+CUSTOS[[#This Row],[Custo Unitario]]*CUSTOS[[#This Row],[Qty]]</f>
        <v>129.35000000000002</v>
      </c>
    </row>
    <row r="963" spans="1:6" x14ac:dyDescent="0.2">
      <c r="A963" s="18">
        <v>44866</v>
      </c>
      <c r="B963" s="19" t="s">
        <v>507</v>
      </c>
      <c r="C963" s="19">
        <v>6</v>
      </c>
      <c r="D963" s="19" t="s">
        <v>460</v>
      </c>
      <c r="E963" s="19">
        <v>0.74829999999999997</v>
      </c>
      <c r="F963" s="21">
        <f>+CUSTOS[[#This Row],[Custo Unitario]]*CUSTOS[[#This Row],[Qty]]</f>
        <v>4.4897999999999998</v>
      </c>
    </row>
    <row r="964" spans="1:6" x14ac:dyDescent="0.2">
      <c r="A964" s="18">
        <v>44866</v>
      </c>
      <c r="B964" s="19" t="s">
        <v>480</v>
      </c>
      <c r="C964" s="19">
        <v>1.085</v>
      </c>
      <c r="D964" s="19" t="s">
        <v>460</v>
      </c>
      <c r="E964" s="19">
        <v>4.49</v>
      </c>
      <c r="F964" s="21">
        <f>+CUSTOS[[#This Row],[Custo Unitario]]*CUSTOS[[#This Row],[Qty]]</f>
        <v>4.8716499999999998</v>
      </c>
    </row>
    <row r="965" spans="1:6" x14ac:dyDescent="0.2">
      <c r="A965" s="18">
        <v>44866</v>
      </c>
      <c r="B965" s="19" t="s">
        <v>463</v>
      </c>
      <c r="C965" s="19">
        <v>4</v>
      </c>
      <c r="D965" s="19" t="s">
        <v>460</v>
      </c>
      <c r="E965" s="19">
        <v>6.19</v>
      </c>
      <c r="F965" s="21">
        <f>+CUSTOS[[#This Row],[Custo Unitario]]*CUSTOS[[#This Row],[Qty]]</f>
        <v>24.76</v>
      </c>
    </row>
    <row r="966" spans="1:6" x14ac:dyDescent="0.2">
      <c r="A966" s="18">
        <v>44866</v>
      </c>
      <c r="B966" s="19" t="s">
        <v>464</v>
      </c>
      <c r="C966" s="19">
        <v>2.06</v>
      </c>
      <c r="D966" s="19" t="s">
        <v>465</v>
      </c>
      <c r="E966" s="19">
        <v>7.39</v>
      </c>
      <c r="F966" s="21">
        <f>+CUSTOS[[#This Row],[Custo Unitario]]*CUSTOS[[#This Row],[Qty]]</f>
        <v>15.2234</v>
      </c>
    </row>
    <row r="967" spans="1:6" x14ac:dyDescent="0.2">
      <c r="A967" s="18">
        <v>44866</v>
      </c>
      <c r="B967" s="19" t="s">
        <v>583</v>
      </c>
      <c r="C967" s="19">
        <v>1</v>
      </c>
      <c r="D967" s="19" t="s">
        <v>465</v>
      </c>
      <c r="E967" s="19">
        <v>24.99</v>
      </c>
      <c r="F967" s="21">
        <f>+CUSTOS[[#This Row],[Custo Unitario]]*CUSTOS[[#This Row],[Qty]]</f>
        <v>24.99</v>
      </c>
    </row>
    <row r="968" spans="1:6" x14ac:dyDescent="0.2">
      <c r="A968" s="18">
        <v>44866</v>
      </c>
      <c r="B968" s="19" t="s">
        <v>499</v>
      </c>
      <c r="C968" s="19">
        <v>1</v>
      </c>
      <c r="D968" s="19" t="s">
        <v>460</v>
      </c>
      <c r="E968" s="19">
        <v>1.89</v>
      </c>
      <c r="F968" s="21">
        <f>+CUSTOS[[#This Row],[Custo Unitario]]*CUSTOS[[#This Row],[Qty]]</f>
        <v>1.89</v>
      </c>
    </row>
    <row r="969" spans="1:6" x14ac:dyDescent="0.2">
      <c r="A969" s="18">
        <v>44866</v>
      </c>
      <c r="B969" s="19" t="s">
        <v>496</v>
      </c>
      <c r="C969" s="19">
        <v>1</v>
      </c>
      <c r="D969" s="19" t="s">
        <v>465</v>
      </c>
      <c r="E969" s="19">
        <v>7.39</v>
      </c>
      <c r="F969" s="21">
        <f>+CUSTOS[[#This Row],[Custo Unitario]]*CUSTOS[[#This Row],[Qty]]</f>
        <v>7.39</v>
      </c>
    </row>
    <row r="970" spans="1:6" x14ac:dyDescent="0.2">
      <c r="A970" s="18">
        <v>44866</v>
      </c>
      <c r="B970" s="19" t="s">
        <v>608</v>
      </c>
      <c r="C970" s="19">
        <v>3.0539999999999998</v>
      </c>
      <c r="D970" s="19" t="s">
        <v>465</v>
      </c>
      <c r="E970" s="19">
        <v>23.49</v>
      </c>
      <c r="F970" s="21">
        <f>+CUSTOS[[#This Row],[Custo Unitario]]*CUSTOS[[#This Row],[Qty]]</f>
        <v>71.738459999999989</v>
      </c>
    </row>
    <row r="971" spans="1:6" x14ac:dyDescent="0.2">
      <c r="A971" s="18">
        <v>44866</v>
      </c>
      <c r="B971" s="19" t="s">
        <v>479</v>
      </c>
      <c r="C971" s="19">
        <v>0.26500000000000001</v>
      </c>
      <c r="D971" s="19" t="s">
        <v>465</v>
      </c>
      <c r="E971" s="19">
        <v>6.69</v>
      </c>
      <c r="F971" s="21">
        <f>+CUSTOS[[#This Row],[Custo Unitario]]*CUSTOS[[#This Row],[Qty]]</f>
        <v>1.7728500000000003</v>
      </c>
    </row>
    <row r="972" spans="1:6" x14ac:dyDescent="0.2">
      <c r="A972" s="18">
        <v>44866</v>
      </c>
      <c r="B972" s="19" t="s">
        <v>608</v>
      </c>
      <c r="C972" s="19">
        <v>1.95</v>
      </c>
      <c r="D972" s="19" t="s">
        <v>465</v>
      </c>
      <c r="E972" s="19">
        <v>23.49</v>
      </c>
      <c r="F972" s="21">
        <f>+CUSTOS[[#This Row],[Custo Unitario]]*CUSTOS[[#This Row],[Qty]]</f>
        <v>45.805499999999995</v>
      </c>
    </row>
    <row r="973" spans="1:6" x14ac:dyDescent="0.2">
      <c r="A973" s="18">
        <v>44866</v>
      </c>
      <c r="B973" s="19" t="s">
        <v>500</v>
      </c>
      <c r="C973" s="19">
        <v>0.26</v>
      </c>
      <c r="D973" s="19" t="s">
        <v>465</v>
      </c>
      <c r="E973" s="19">
        <v>2.4900000000000002</v>
      </c>
      <c r="F973" s="21">
        <f>+CUSTOS[[#This Row],[Custo Unitario]]*CUSTOS[[#This Row],[Qty]]</f>
        <v>0.64740000000000009</v>
      </c>
    </row>
    <row r="974" spans="1:6" x14ac:dyDescent="0.2">
      <c r="A974" s="18">
        <v>44880</v>
      </c>
      <c r="B974" s="19" t="s">
        <v>500</v>
      </c>
      <c r="C974" s="19">
        <v>0.32500000000000001</v>
      </c>
      <c r="D974" s="19" t="s">
        <v>465</v>
      </c>
      <c r="E974" s="19">
        <v>9.98</v>
      </c>
      <c r="F974" s="21">
        <f>+CUSTOS[[#This Row],[Custo Unitario]]*CUSTOS[[#This Row],[Qty]]</f>
        <v>3.2435</v>
      </c>
    </row>
    <row r="975" spans="1:6" x14ac:dyDescent="0.2">
      <c r="A975" s="18">
        <v>44880</v>
      </c>
      <c r="B975" s="19" t="s">
        <v>467</v>
      </c>
      <c r="C975" s="19">
        <v>3.4740000000000002</v>
      </c>
      <c r="D975" s="19" t="s">
        <v>465</v>
      </c>
      <c r="E975" s="19">
        <v>29.99</v>
      </c>
      <c r="F975" s="21">
        <f>+CUSTOS[[#This Row],[Custo Unitario]]*CUSTOS[[#This Row],[Qty]]</f>
        <v>104.18526</v>
      </c>
    </row>
    <row r="976" spans="1:6" x14ac:dyDescent="0.2">
      <c r="A976" s="18">
        <v>44880</v>
      </c>
      <c r="B976" s="19" t="s">
        <v>501</v>
      </c>
      <c r="C976" s="19">
        <v>0.41799999999999998</v>
      </c>
      <c r="D976" s="19" t="s">
        <v>465</v>
      </c>
      <c r="E976" s="19">
        <v>94.96</v>
      </c>
      <c r="F976" s="21">
        <f>+CUSTOS[[#This Row],[Custo Unitario]]*CUSTOS[[#This Row],[Qty]]</f>
        <v>39.693279999999994</v>
      </c>
    </row>
    <row r="977" spans="1:6" x14ac:dyDescent="0.2">
      <c r="A977" s="18">
        <v>44880</v>
      </c>
      <c r="B977" s="19" t="s">
        <v>499</v>
      </c>
      <c r="C977" s="19">
        <v>2</v>
      </c>
      <c r="D977" s="19" t="s">
        <v>460</v>
      </c>
      <c r="E977" s="19">
        <v>1.86</v>
      </c>
      <c r="F977" s="21">
        <f>+CUSTOS[[#This Row],[Custo Unitario]]*CUSTOS[[#This Row],[Qty]]</f>
        <v>3.72</v>
      </c>
    </row>
    <row r="978" spans="1:6" x14ac:dyDescent="0.2">
      <c r="A978" s="18">
        <v>44880</v>
      </c>
      <c r="B978" s="19" t="s">
        <v>496</v>
      </c>
      <c r="C978" s="19">
        <v>1</v>
      </c>
      <c r="D978" s="19" t="s">
        <v>460</v>
      </c>
      <c r="E978" s="19">
        <v>6.99</v>
      </c>
      <c r="F978" s="21">
        <f>+CUSTOS[[#This Row],[Custo Unitario]]*CUSTOS[[#This Row],[Qty]]</f>
        <v>6.99</v>
      </c>
    </row>
    <row r="979" spans="1:6" x14ac:dyDescent="0.2">
      <c r="A979" s="18">
        <v>44880</v>
      </c>
      <c r="B979" s="19" t="s">
        <v>485</v>
      </c>
      <c r="C979" s="19">
        <v>0.92200000000000004</v>
      </c>
      <c r="D979" s="19" t="s">
        <v>465</v>
      </c>
      <c r="E979" s="19">
        <v>4.9800000000000004</v>
      </c>
      <c r="F979" s="21">
        <f>+CUSTOS[[#This Row],[Custo Unitario]]*CUSTOS[[#This Row],[Qty]]</f>
        <v>4.5915600000000003</v>
      </c>
    </row>
    <row r="980" spans="1:6" x14ac:dyDescent="0.2">
      <c r="A980" s="18">
        <v>44880</v>
      </c>
      <c r="B980" s="19" t="s">
        <v>474</v>
      </c>
      <c r="C980" s="19">
        <v>1.018</v>
      </c>
      <c r="D980" s="19" t="s">
        <v>465</v>
      </c>
      <c r="E980" s="19">
        <v>57.98</v>
      </c>
      <c r="F980" s="21">
        <f>+CUSTOS[[#This Row],[Custo Unitario]]*CUSTOS[[#This Row],[Qty]]</f>
        <v>59.02364</v>
      </c>
    </row>
    <row r="981" spans="1:6" x14ac:dyDescent="0.2">
      <c r="A981" s="18">
        <v>44880</v>
      </c>
      <c r="B981" s="19" t="s">
        <v>464</v>
      </c>
      <c r="C981" s="19">
        <v>1.405</v>
      </c>
      <c r="D981" s="19" t="s">
        <v>465</v>
      </c>
      <c r="E981" s="19">
        <v>8.93</v>
      </c>
      <c r="F981" s="21">
        <f>+CUSTOS[[#This Row],[Custo Unitario]]*CUSTOS[[#This Row],[Qty]]</f>
        <v>12.54665</v>
      </c>
    </row>
    <row r="982" spans="1:6" x14ac:dyDescent="0.2">
      <c r="A982" s="18">
        <v>44880</v>
      </c>
      <c r="B982" s="19" t="s">
        <v>479</v>
      </c>
      <c r="C982" s="19">
        <v>0.435</v>
      </c>
      <c r="D982" s="19" t="s">
        <v>465</v>
      </c>
      <c r="E982" s="19">
        <v>7.98</v>
      </c>
      <c r="F982" s="21">
        <f>+CUSTOS[[#This Row],[Custo Unitario]]*CUSTOS[[#This Row],[Qty]]</f>
        <v>3.4713000000000003</v>
      </c>
    </row>
    <row r="983" spans="1:6" x14ac:dyDescent="0.2">
      <c r="A983" s="18">
        <v>44880</v>
      </c>
      <c r="B983" s="19" t="s">
        <v>480</v>
      </c>
      <c r="C983" s="19">
        <v>1.2749999999999999</v>
      </c>
      <c r="D983" s="19" t="s">
        <v>465</v>
      </c>
      <c r="E983" s="19">
        <v>6.99</v>
      </c>
      <c r="F983" s="21">
        <f>+CUSTOS[[#This Row],[Custo Unitario]]*CUSTOS[[#This Row],[Qty]]</f>
        <v>8.9122500000000002</v>
      </c>
    </row>
    <row r="984" spans="1:6" x14ac:dyDescent="0.2">
      <c r="A984" s="18">
        <v>44880</v>
      </c>
      <c r="B984" s="19" t="s">
        <v>466</v>
      </c>
      <c r="C984" s="19">
        <v>4</v>
      </c>
      <c r="D984" s="19" t="s">
        <v>460</v>
      </c>
      <c r="E984" s="19">
        <v>2.39</v>
      </c>
      <c r="F984" s="21">
        <f>+CUSTOS[[#This Row],[Custo Unitario]]*CUSTOS[[#This Row],[Qty]]</f>
        <v>9.56</v>
      </c>
    </row>
    <row r="985" spans="1:6" x14ac:dyDescent="0.2">
      <c r="A985" s="18">
        <v>44880</v>
      </c>
      <c r="B985" s="19" t="s">
        <v>483</v>
      </c>
      <c r="C985" s="19">
        <v>2</v>
      </c>
      <c r="D985" s="19" t="s">
        <v>460</v>
      </c>
      <c r="E985" s="19">
        <v>2.4900000000000002</v>
      </c>
      <c r="F985" s="21">
        <f>+CUSTOS[[#This Row],[Custo Unitario]]*CUSTOS[[#This Row],[Qty]]</f>
        <v>4.9800000000000004</v>
      </c>
    </row>
    <row r="986" spans="1:6" x14ac:dyDescent="0.2">
      <c r="A986" s="18">
        <v>44880</v>
      </c>
      <c r="B986" s="19" t="s">
        <v>475</v>
      </c>
      <c r="C986" s="19">
        <v>1</v>
      </c>
      <c r="D986" s="19" t="s">
        <v>460</v>
      </c>
      <c r="E986" s="19">
        <v>8.99</v>
      </c>
      <c r="F986" s="21">
        <f>+CUSTOS[[#This Row],[Custo Unitario]]*CUSTOS[[#This Row],[Qty]]</f>
        <v>8.99</v>
      </c>
    </row>
    <row r="987" spans="1:6" x14ac:dyDescent="0.2">
      <c r="A987" s="18">
        <v>44880</v>
      </c>
      <c r="B987" s="19" t="s">
        <v>485</v>
      </c>
      <c r="C987" s="19">
        <v>0.76700000000000002</v>
      </c>
      <c r="D987" s="19" t="s">
        <v>465</v>
      </c>
      <c r="E987" s="19">
        <v>4.9800000000000004</v>
      </c>
      <c r="F987" s="21">
        <f>+CUSTOS[[#This Row],[Custo Unitario]]*CUSTOS[[#This Row],[Qty]]</f>
        <v>3.8196600000000003</v>
      </c>
    </row>
    <row r="988" spans="1:6" x14ac:dyDescent="0.2">
      <c r="A988" s="18">
        <v>44880</v>
      </c>
      <c r="B988" s="19" t="s">
        <v>463</v>
      </c>
      <c r="C988" s="19">
        <v>3</v>
      </c>
      <c r="D988" s="19" t="s">
        <v>460</v>
      </c>
      <c r="E988" s="19">
        <v>6.98</v>
      </c>
      <c r="F988" s="21">
        <f>+CUSTOS[[#This Row],[Custo Unitario]]*CUSTOS[[#This Row],[Qty]]</f>
        <v>20.94</v>
      </c>
    </row>
    <row r="989" spans="1:6" x14ac:dyDescent="0.2">
      <c r="A989" s="18">
        <v>44880</v>
      </c>
      <c r="B989" s="19" t="s">
        <v>503</v>
      </c>
      <c r="C989" s="19">
        <v>1</v>
      </c>
      <c r="D989" s="19" t="s">
        <v>460</v>
      </c>
      <c r="E989" s="19">
        <v>3.48</v>
      </c>
      <c r="F989" s="21">
        <f>+CUSTOS[[#This Row],[Custo Unitario]]*CUSTOS[[#This Row],[Qty]]</f>
        <v>3.48</v>
      </c>
    </row>
    <row r="990" spans="1:6" x14ac:dyDescent="0.2">
      <c r="A990" s="35">
        <v>44898</v>
      </c>
      <c r="B990" s="36" t="s">
        <v>608</v>
      </c>
      <c r="C990" s="36">
        <v>1.56</v>
      </c>
      <c r="D990" s="36" t="s">
        <v>465</v>
      </c>
      <c r="E990" s="36">
        <v>23.49</v>
      </c>
      <c r="F990" s="37">
        <f>+CUSTOS[[#This Row],[Custo Unitario]]*CUSTOS[[#This Row],[Qty]]</f>
        <v>36.644399999999997</v>
      </c>
    </row>
    <row r="991" spans="1:6" x14ac:dyDescent="0.2">
      <c r="A991" s="35">
        <v>44898</v>
      </c>
      <c r="B991" s="36" t="s">
        <v>467</v>
      </c>
      <c r="C991" s="36">
        <v>2.0819999999999999</v>
      </c>
      <c r="D991" s="36" t="s">
        <v>465</v>
      </c>
      <c r="E991" s="36">
        <v>23.49</v>
      </c>
      <c r="F991" s="37">
        <f>+CUSTOS[[#This Row],[Custo Unitario]]*CUSTOS[[#This Row],[Qty]]</f>
        <v>48.906179999999992</v>
      </c>
    </row>
    <row r="992" spans="1:6" x14ac:dyDescent="0.2">
      <c r="A992" s="35">
        <v>44898</v>
      </c>
      <c r="B992" s="36" t="s">
        <v>466</v>
      </c>
      <c r="C992" s="36">
        <v>4</v>
      </c>
      <c r="D992" s="36" t="s">
        <v>460</v>
      </c>
      <c r="E992" s="36">
        <v>1.3</v>
      </c>
      <c r="F992" s="37">
        <f>+CUSTOS[[#This Row],[Custo Unitario]]*CUSTOS[[#This Row],[Qty]]</f>
        <v>5.2</v>
      </c>
    </row>
    <row r="993" spans="1:6" x14ac:dyDescent="0.2">
      <c r="A993" s="35">
        <v>44898</v>
      </c>
      <c r="B993" s="36" t="s">
        <v>464</v>
      </c>
      <c r="C993" s="36">
        <v>1.2</v>
      </c>
      <c r="D993" s="36" t="s">
        <v>465</v>
      </c>
      <c r="E993" s="36">
        <v>8.69</v>
      </c>
      <c r="F993" s="37">
        <f>+CUSTOS[[#This Row],[Custo Unitario]]*CUSTOS[[#This Row],[Qty]]</f>
        <v>10.427999999999999</v>
      </c>
    </row>
    <row r="994" spans="1:6" x14ac:dyDescent="0.2">
      <c r="A994" s="35">
        <v>44898</v>
      </c>
      <c r="B994" s="36" t="s">
        <v>463</v>
      </c>
      <c r="C994" s="36">
        <v>3</v>
      </c>
      <c r="D994" s="36" t="s">
        <v>460</v>
      </c>
      <c r="E994" s="36">
        <v>6.79</v>
      </c>
      <c r="F994" s="37">
        <f>+CUSTOS[[#This Row],[Custo Unitario]]*CUSTOS[[#This Row],[Qty]]</f>
        <v>20.37</v>
      </c>
    </row>
    <row r="995" spans="1:6" x14ac:dyDescent="0.2">
      <c r="A995" s="35">
        <v>44938</v>
      </c>
      <c r="B995" s="36" t="s">
        <v>474</v>
      </c>
      <c r="C995" s="36">
        <v>0.4</v>
      </c>
      <c r="D995" s="36" t="s">
        <v>465</v>
      </c>
      <c r="E995" s="36">
        <v>59.99</v>
      </c>
      <c r="F995" s="37">
        <f>+CUSTOS[[#This Row],[Custo Unitario]]*CUSTOS[[#This Row],[Qty]]</f>
        <v>23.996000000000002</v>
      </c>
    </row>
    <row r="996" spans="1:6" x14ac:dyDescent="0.2">
      <c r="A996" s="35">
        <v>44938</v>
      </c>
      <c r="B996" s="36" t="s">
        <v>466</v>
      </c>
      <c r="C996" s="36">
        <v>3</v>
      </c>
      <c r="D996" s="36" t="s">
        <v>460</v>
      </c>
      <c r="E996" s="36">
        <v>7.17</v>
      </c>
      <c r="F996" s="37">
        <f>+CUSTOS[[#This Row],[Custo Unitario]]*CUSTOS[[#This Row],[Qty]]</f>
        <v>21.509999999999998</v>
      </c>
    </row>
    <row r="997" spans="1:6" x14ac:dyDescent="0.2">
      <c r="A997" s="35">
        <v>44938</v>
      </c>
      <c r="B997" s="36" t="s">
        <v>474</v>
      </c>
      <c r="C997" s="36">
        <v>0.44</v>
      </c>
      <c r="D997" s="36" t="s">
        <v>465</v>
      </c>
      <c r="E997" s="36">
        <v>59.99</v>
      </c>
      <c r="F997" s="37">
        <f>+CUSTOS[[#This Row],[Custo Unitario]]*CUSTOS[[#This Row],[Qty]]</f>
        <v>26.395600000000002</v>
      </c>
    </row>
    <row r="998" spans="1:6" x14ac:dyDescent="0.2">
      <c r="A998" s="35">
        <v>44938</v>
      </c>
      <c r="B998" s="36" t="s">
        <v>496</v>
      </c>
      <c r="C998" s="36">
        <v>1</v>
      </c>
      <c r="D998" s="36" t="s">
        <v>460</v>
      </c>
      <c r="E998" s="36">
        <v>6.49</v>
      </c>
      <c r="F998" s="37">
        <f>+CUSTOS[[#This Row],[Custo Unitario]]*CUSTOS[[#This Row],[Qty]]</f>
        <v>6.49</v>
      </c>
    </row>
    <row r="999" spans="1:6" x14ac:dyDescent="0.2">
      <c r="A999" s="35">
        <v>44938</v>
      </c>
      <c r="B999" s="36" t="s">
        <v>478</v>
      </c>
      <c r="C999" s="36">
        <v>1</v>
      </c>
      <c r="D999" s="36" t="s">
        <v>460</v>
      </c>
      <c r="E999" s="36">
        <v>18.899999999999999</v>
      </c>
      <c r="F999" s="37">
        <f>+CUSTOS[[#This Row],[Custo Unitario]]*CUSTOS[[#This Row],[Qty]]</f>
        <v>18.899999999999999</v>
      </c>
    </row>
    <row r="1000" spans="1:6" x14ac:dyDescent="0.2">
      <c r="A1000" s="35">
        <v>44938</v>
      </c>
      <c r="B1000" s="36" t="s">
        <v>510</v>
      </c>
      <c r="C1000" s="36">
        <v>1</v>
      </c>
      <c r="D1000" s="36" t="s">
        <v>460</v>
      </c>
      <c r="E1000" s="36">
        <v>8.49</v>
      </c>
      <c r="F1000" s="37">
        <f>+CUSTOS[[#This Row],[Custo Unitario]]*CUSTOS[[#This Row],[Qty]]</f>
        <v>8.49</v>
      </c>
    </row>
    <row r="1001" spans="1:6" x14ac:dyDescent="0.2">
      <c r="A1001" s="35">
        <v>44938</v>
      </c>
      <c r="B1001" s="36" t="s">
        <v>499</v>
      </c>
      <c r="C1001" s="36">
        <v>2</v>
      </c>
      <c r="D1001" s="36" t="s">
        <v>460</v>
      </c>
      <c r="E1001" s="36">
        <v>1.88</v>
      </c>
      <c r="F1001" s="37">
        <f>+CUSTOS[[#This Row],[Custo Unitario]]*CUSTOS[[#This Row],[Qty]]</f>
        <v>3.76</v>
      </c>
    </row>
    <row r="1002" spans="1:6" x14ac:dyDescent="0.2">
      <c r="A1002" s="35">
        <v>44938</v>
      </c>
      <c r="B1002" s="36" t="s">
        <v>479</v>
      </c>
      <c r="C1002" s="36">
        <v>0.85</v>
      </c>
      <c r="D1002" s="36" t="s">
        <v>465</v>
      </c>
      <c r="E1002" s="36">
        <v>2.99</v>
      </c>
      <c r="F1002" s="37">
        <f>+CUSTOS[[#This Row],[Custo Unitario]]*CUSTOS[[#This Row],[Qty]]</f>
        <v>2.5415000000000001</v>
      </c>
    </row>
    <row r="1003" spans="1:6" x14ac:dyDescent="0.2">
      <c r="A1003" s="35">
        <v>44938</v>
      </c>
      <c r="B1003" s="36" t="s">
        <v>503</v>
      </c>
      <c r="C1003" s="36">
        <v>1</v>
      </c>
      <c r="D1003" s="36" t="s">
        <v>460</v>
      </c>
      <c r="E1003" s="36">
        <v>4.49</v>
      </c>
      <c r="F1003" s="37">
        <f>+CUSTOS[[#This Row],[Custo Unitario]]*CUSTOS[[#This Row],[Qty]]</f>
        <v>4.49</v>
      </c>
    </row>
    <row r="1004" spans="1:6" x14ac:dyDescent="0.2">
      <c r="A1004" s="35">
        <v>44938</v>
      </c>
      <c r="B1004" s="36" t="s">
        <v>483</v>
      </c>
      <c r="C1004" s="36">
        <v>3</v>
      </c>
      <c r="D1004" s="36" t="s">
        <v>460</v>
      </c>
      <c r="E1004" s="36">
        <v>2.39</v>
      </c>
      <c r="F1004" s="37">
        <f>+CUSTOS[[#This Row],[Custo Unitario]]*CUSTOS[[#This Row],[Qty]]</f>
        <v>7.17</v>
      </c>
    </row>
    <row r="1005" spans="1:6" x14ac:dyDescent="0.2">
      <c r="A1005" s="35">
        <v>44938</v>
      </c>
      <c r="B1005" s="36" t="s">
        <v>501</v>
      </c>
      <c r="C1005" s="36">
        <v>0.47599999999999998</v>
      </c>
      <c r="D1005" s="36" t="s">
        <v>465</v>
      </c>
      <c r="E1005" s="36">
        <v>69.989999999999995</v>
      </c>
      <c r="F1005" s="37">
        <f>+CUSTOS[[#This Row],[Custo Unitario]]*CUSTOS[[#This Row],[Qty]]</f>
        <v>33.315239999999996</v>
      </c>
    </row>
    <row r="1006" spans="1:6" x14ac:dyDescent="0.2">
      <c r="A1006" s="35">
        <v>44938</v>
      </c>
      <c r="B1006" s="36" t="s">
        <v>484</v>
      </c>
      <c r="C1006" s="36">
        <v>6.5000000000000002E-2</v>
      </c>
      <c r="D1006" s="36" t="s">
        <v>465</v>
      </c>
      <c r="E1006" s="36">
        <v>21.99</v>
      </c>
      <c r="F1006" s="37">
        <f>+CUSTOS[[#This Row],[Custo Unitario]]*CUSTOS[[#This Row],[Qty]]</f>
        <v>1.4293499999999999</v>
      </c>
    </row>
    <row r="1007" spans="1:6" x14ac:dyDescent="0.2">
      <c r="A1007" s="35">
        <v>44938</v>
      </c>
      <c r="B1007" s="36" t="s">
        <v>500</v>
      </c>
      <c r="C1007" s="36">
        <v>0.33</v>
      </c>
      <c r="D1007" s="36" t="s">
        <v>465</v>
      </c>
      <c r="E1007" s="36">
        <v>7.49</v>
      </c>
      <c r="F1007" s="37">
        <f>+CUSTOS[[#This Row],[Custo Unitario]]*CUSTOS[[#This Row],[Qty]]</f>
        <v>2.4717000000000002</v>
      </c>
    </row>
    <row r="1008" spans="1:6" x14ac:dyDescent="0.2">
      <c r="A1008" s="35">
        <v>44938</v>
      </c>
      <c r="B1008" s="36" t="s">
        <v>463</v>
      </c>
      <c r="C1008" s="36">
        <v>3</v>
      </c>
      <c r="D1008" s="36" t="s">
        <v>460</v>
      </c>
      <c r="E1008" s="36">
        <v>6.19</v>
      </c>
      <c r="F1008" s="37">
        <f>+CUSTOS[[#This Row],[Custo Unitario]]*CUSTOS[[#This Row],[Qty]]</f>
        <v>18.57</v>
      </c>
    </row>
    <row r="1009" spans="1:6" x14ac:dyDescent="0.2">
      <c r="A1009" s="35">
        <v>44938</v>
      </c>
      <c r="B1009" s="36" t="s">
        <v>464</v>
      </c>
      <c r="C1009" s="36">
        <v>1.47</v>
      </c>
      <c r="D1009" s="36" t="s">
        <v>465</v>
      </c>
      <c r="E1009" s="36">
        <v>5.99</v>
      </c>
      <c r="F1009" s="37">
        <f>+CUSTOS[[#This Row],[Custo Unitario]]*CUSTOS[[#This Row],[Qty]]</f>
        <v>8.8053000000000008</v>
      </c>
    </row>
    <row r="1010" spans="1:6" x14ac:dyDescent="0.2">
      <c r="A1010" s="35">
        <v>44938</v>
      </c>
      <c r="B1010" s="36" t="s">
        <v>507</v>
      </c>
      <c r="C1010" s="36">
        <v>6</v>
      </c>
      <c r="D1010" s="36" t="s">
        <v>460</v>
      </c>
      <c r="E1010" s="36">
        <v>0.75</v>
      </c>
      <c r="F1010" s="37">
        <f>+CUSTOS[[#This Row],[Custo Unitario]]*CUSTOS[[#This Row],[Qty]]</f>
        <v>4.5</v>
      </c>
    </row>
    <row r="1011" spans="1:6" x14ac:dyDescent="0.2">
      <c r="A1011" s="35">
        <v>44938</v>
      </c>
      <c r="B1011" s="36" t="s">
        <v>467</v>
      </c>
      <c r="C1011" s="36">
        <v>0.55000000000000004</v>
      </c>
      <c r="D1011" s="36" t="s">
        <v>465</v>
      </c>
      <c r="E1011" s="36">
        <v>23.49</v>
      </c>
      <c r="F1011" s="37">
        <f>+CUSTOS[[#This Row],[Custo Unitario]]*CUSTOS[[#This Row],[Qty]]</f>
        <v>12.919499999999999</v>
      </c>
    </row>
    <row r="1012" spans="1:6" x14ac:dyDescent="0.2">
      <c r="A1012" s="35">
        <v>44938</v>
      </c>
      <c r="B1012" s="36" t="s">
        <v>467</v>
      </c>
      <c r="C1012" s="36">
        <v>2.476</v>
      </c>
      <c r="D1012" s="36" t="s">
        <v>465</v>
      </c>
      <c r="E1012" s="36">
        <v>23.49</v>
      </c>
      <c r="F1012" s="37">
        <f>+CUSTOS[[#This Row],[Custo Unitario]]*CUSTOS[[#This Row],[Qty]]</f>
        <v>58.161239999999992</v>
      </c>
    </row>
    <row r="1013" spans="1:6" x14ac:dyDescent="0.2">
      <c r="A1013" s="35">
        <v>44938</v>
      </c>
      <c r="B1013" s="36" t="s">
        <v>467</v>
      </c>
      <c r="C1013" s="36">
        <v>1.548</v>
      </c>
      <c r="D1013" s="36" t="s">
        <v>465</v>
      </c>
      <c r="E1013" s="36">
        <v>23.49</v>
      </c>
      <c r="F1013" s="37">
        <f>+CUSTOS[[#This Row],[Custo Unitario]]*CUSTOS[[#This Row],[Qty]]</f>
        <v>36.362519999999996</v>
      </c>
    </row>
    <row r="1014" spans="1:6" x14ac:dyDescent="0.2">
      <c r="A1014" s="35">
        <v>44964</v>
      </c>
      <c r="B1014" s="36" t="s">
        <v>466</v>
      </c>
      <c r="C1014" s="36">
        <v>4</v>
      </c>
      <c r="D1014" s="36" t="s">
        <v>460</v>
      </c>
      <c r="E1014" s="36">
        <v>2.29</v>
      </c>
      <c r="F1014" s="37">
        <f>+CUSTOS[[#This Row],[Custo Unitario]]*CUSTOS[[#This Row],[Qty]]</f>
        <v>9.16</v>
      </c>
    </row>
    <row r="1015" spans="1:6" x14ac:dyDescent="0.2">
      <c r="A1015" s="35">
        <v>44964</v>
      </c>
      <c r="B1015" s="36" t="s">
        <v>608</v>
      </c>
      <c r="C1015" s="36">
        <v>2</v>
      </c>
      <c r="D1015" s="36" t="s">
        <v>465</v>
      </c>
      <c r="E1015" s="36">
        <v>23.49</v>
      </c>
      <c r="F1015" s="37">
        <f>+CUSTOS[[#This Row],[Custo Unitario]]*CUSTOS[[#This Row],[Qty]]</f>
        <v>46.98</v>
      </c>
    </row>
    <row r="1016" spans="1:6" x14ac:dyDescent="0.2">
      <c r="A1016" s="35">
        <v>44964</v>
      </c>
      <c r="B1016" s="36" t="s">
        <v>608</v>
      </c>
      <c r="C1016" s="36">
        <v>1.518</v>
      </c>
      <c r="D1016" s="36" t="s">
        <v>465</v>
      </c>
      <c r="E1016" s="36">
        <v>23.49</v>
      </c>
      <c r="F1016" s="37">
        <f>+CUSTOS[[#This Row],[Custo Unitario]]*CUSTOS[[#This Row],[Qty]]</f>
        <v>35.657820000000001</v>
      </c>
    </row>
    <row r="1017" spans="1:6" x14ac:dyDescent="0.2">
      <c r="A1017" s="35">
        <v>44964</v>
      </c>
      <c r="B1017" s="36" t="s">
        <v>463</v>
      </c>
      <c r="C1017" s="36">
        <v>3</v>
      </c>
      <c r="D1017" s="36" t="s">
        <v>460</v>
      </c>
      <c r="E1017" s="36">
        <v>6.19</v>
      </c>
      <c r="F1017" s="37">
        <f>+CUSTOS[[#This Row],[Custo Unitario]]*CUSTOS[[#This Row],[Qty]]</f>
        <v>18.57</v>
      </c>
    </row>
    <row r="1018" spans="1:6" x14ac:dyDescent="0.2">
      <c r="A1018" s="35">
        <v>44964</v>
      </c>
      <c r="B1018" s="36" t="s">
        <v>464</v>
      </c>
      <c r="C1018" s="36">
        <v>1.42</v>
      </c>
      <c r="D1018" s="36" t="s">
        <v>465</v>
      </c>
      <c r="E1018" s="36">
        <v>3.89</v>
      </c>
      <c r="F1018" s="37">
        <f>+CUSTOS[[#This Row],[Custo Unitario]]*CUSTOS[[#This Row],[Qty]]</f>
        <v>5.5237999999999996</v>
      </c>
    </row>
    <row r="1019" spans="1:6" x14ac:dyDescent="0.2">
      <c r="A1019" s="35">
        <v>44979</v>
      </c>
      <c r="B1019" s="36" t="s">
        <v>466</v>
      </c>
      <c r="C1019" s="36">
        <v>5</v>
      </c>
      <c r="D1019" s="36" t="s">
        <v>460</v>
      </c>
      <c r="E1019" s="36">
        <v>2.39</v>
      </c>
      <c r="F1019" s="37">
        <f>+CUSTOS[[#This Row],[Custo Unitario]]*CUSTOS[[#This Row],[Qty]]</f>
        <v>11.950000000000001</v>
      </c>
    </row>
    <row r="1020" spans="1:6" x14ac:dyDescent="0.2">
      <c r="A1020" s="35">
        <v>44979</v>
      </c>
      <c r="B1020" s="36" t="s">
        <v>483</v>
      </c>
      <c r="C1020" s="36">
        <v>1</v>
      </c>
      <c r="D1020" s="36" t="s">
        <v>460</v>
      </c>
      <c r="E1020" s="36">
        <v>2.4900000000000002</v>
      </c>
      <c r="F1020" s="37">
        <f>+CUSTOS[[#This Row],[Custo Unitario]]*CUSTOS[[#This Row],[Qty]]</f>
        <v>2.4900000000000002</v>
      </c>
    </row>
    <row r="1021" spans="1:6" x14ac:dyDescent="0.2">
      <c r="A1021" s="35">
        <v>44979</v>
      </c>
      <c r="B1021" s="36" t="s">
        <v>491</v>
      </c>
      <c r="C1021" s="36">
        <v>1</v>
      </c>
      <c r="D1021" s="36" t="s">
        <v>460</v>
      </c>
      <c r="E1021" s="36">
        <v>1.89</v>
      </c>
      <c r="F1021" s="37">
        <f>+CUSTOS[[#This Row],[Custo Unitario]]*CUSTOS[[#This Row],[Qty]]</f>
        <v>1.89</v>
      </c>
    </row>
    <row r="1022" spans="1:6" x14ac:dyDescent="0.2">
      <c r="A1022" s="35">
        <v>44979</v>
      </c>
      <c r="B1022" s="36" t="s">
        <v>474</v>
      </c>
      <c r="C1022" s="36">
        <v>0.38</v>
      </c>
      <c r="D1022" s="36" t="s">
        <v>465</v>
      </c>
      <c r="E1022" s="36">
        <v>39.9</v>
      </c>
      <c r="F1022" s="37">
        <f>+CUSTOS[[#This Row],[Custo Unitario]]*CUSTOS[[#This Row],[Qty]]</f>
        <v>15.161999999999999</v>
      </c>
    </row>
    <row r="1023" spans="1:6" x14ac:dyDescent="0.2">
      <c r="A1023" s="35">
        <v>44979</v>
      </c>
      <c r="B1023" s="36" t="s">
        <v>485</v>
      </c>
      <c r="C1023" s="36">
        <v>0.495</v>
      </c>
      <c r="D1023" s="36" t="s">
        <v>465</v>
      </c>
      <c r="E1023" s="36">
        <v>2.99</v>
      </c>
      <c r="F1023" s="37">
        <f>+CUSTOS[[#This Row],[Custo Unitario]]*CUSTOS[[#This Row],[Qty]]</f>
        <v>1.4800500000000001</v>
      </c>
    </row>
    <row r="1024" spans="1:6" x14ac:dyDescent="0.2">
      <c r="A1024" s="35">
        <v>44979</v>
      </c>
      <c r="B1024" s="36" t="s">
        <v>485</v>
      </c>
      <c r="C1024" s="36">
        <v>0.99299999999999999</v>
      </c>
      <c r="D1024" s="36" t="s">
        <v>465</v>
      </c>
      <c r="E1024" s="36">
        <v>2.99</v>
      </c>
      <c r="F1024" s="37">
        <f>+CUSTOS[[#This Row],[Custo Unitario]]*CUSTOS[[#This Row],[Qty]]</f>
        <v>2.9690700000000003</v>
      </c>
    </row>
    <row r="1025" spans="1:6" x14ac:dyDescent="0.2">
      <c r="A1025" s="35">
        <v>44979</v>
      </c>
      <c r="B1025" s="36" t="s">
        <v>479</v>
      </c>
      <c r="C1025" s="36">
        <v>1.2649999999999999</v>
      </c>
      <c r="D1025" s="36" t="s">
        <v>465</v>
      </c>
      <c r="E1025" s="36">
        <v>1.59</v>
      </c>
      <c r="F1025" s="37">
        <f>+CUSTOS[[#This Row],[Custo Unitario]]*CUSTOS[[#This Row],[Qty]]</f>
        <v>2.0113499999999997</v>
      </c>
    </row>
    <row r="1026" spans="1:6" x14ac:dyDescent="0.2">
      <c r="A1026" s="35">
        <v>44984</v>
      </c>
      <c r="B1026" s="36" t="s">
        <v>608</v>
      </c>
      <c r="C1026" s="36">
        <v>1.698</v>
      </c>
      <c r="D1026" s="36" t="s">
        <v>465</v>
      </c>
      <c r="E1026" s="36">
        <v>24.99</v>
      </c>
      <c r="F1026" s="37">
        <f>+CUSTOS[[#This Row],[Custo Unitario]]*CUSTOS[[#This Row],[Qty]]</f>
        <v>42.433019999999999</v>
      </c>
    </row>
    <row r="1027" spans="1:6" x14ac:dyDescent="0.2">
      <c r="A1027" s="35">
        <v>44984</v>
      </c>
      <c r="B1027" s="36" t="s">
        <v>645</v>
      </c>
      <c r="C1027" s="36">
        <v>1</v>
      </c>
      <c r="D1027" s="36" t="s">
        <v>465</v>
      </c>
      <c r="E1027" s="36">
        <v>4.29</v>
      </c>
      <c r="F1027" s="37">
        <f>+CUSTOS[[#This Row],[Custo Unitario]]*CUSTOS[[#This Row],[Qty]]</f>
        <v>4.29</v>
      </c>
    </row>
    <row r="1028" spans="1:6" x14ac:dyDescent="0.2">
      <c r="A1028" s="35">
        <v>44984</v>
      </c>
      <c r="B1028" s="36" t="s">
        <v>475</v>
      </c>
      <c r="C1028" s="36">
        <v>1</v>
      </c>
      <c r="D1028" s="36" t="s">
        <v>460</v>
      </c>
      <c r="E1028" s="36">
        <v>8.99</v>
      </c>
      <c r="F1028" s="37">
        <f>+CUSTOS[[#This Row],[Custo Unitario]]*CUSTOS[[#This Row],[Qty]]</f>
        <v>8.99</v>
      </c>
    </row>
    <row r="1029" spans="1:6" x14ac:dyDescent="0.2">
      <c r="A1029" s="35">
        <v>44984</v>
      </c>
      <c r="B1029" s="36" t="s">
        <v>466</v>
      </c>
      <c r="C1029" s="36">
        <v>4</v>
      </c>
      <c r="D1029" s="36" t="s">
        <v>460</v>
      </c>
      <c r="E1029" s="36">
        <v>2.39</v>
      </c>
      <c r="F1029" s="37">
        <f>+CUSTOS[[#This Row],[Custo Unitario]]*CUSTOS[[#This Row],[Qty]]</f>
        <v>9.56</v>
      </c>
    </row>
    <row r="1030" spans="1:6" x14ac:dyDescent="0.2">
      <c r="A1030" s="35">
        <v>44984</v>
      </c>
      <c r="B1030" s="36" t="s">
        <v>482</v>
      </c>
      <c r="C1030" s="36">
        <v>1</v>
      </c>
      <c r="D1030" s="36" t="s">
        <v>460</v>
      </c>
      <c r="E1030" s="36">
        <v>2.39</v>
      </c>
      <c r="F1030" s="37">
        <f>+CUSTOS[[#This Row],[Custo Unitario]]*CUSTOS[[#This Row],[Qty]]</f>
        <v>2.39</v>
      </c>
    </row>
    <row r="1031" spans="1:6" x14ac:dyDescent="0.2">
      <c r="A1031" s="35">
        <v>44984</v>
      </c>
      <c r="B1031" s="36" t="s">
        <v>494</v>
      </c>
      <c r="C1031" s="36">
        <v>1</v>
      </c>
      <c r="D1031" s="36" t="s">
        <v>460</v>
      </c>
      <c r="E1031" s="36">
        <v>2.4900000000000002</v>
      </c>
      <c r="F1031" s="37">
        <f>+CUSTOS[[#This Row],[Custo Unitario]]*CUSTOS[[#This Row],[Qty]]</f>
        <v>2.4900000000000002</v>
      </c>
    </row>
    <row r="1032" spans="1:6" x14ac:dyDescent="0.2">
      <c r="A1032" s="35">
        <v>44984</v>
      </c>
      <c r="B1032" s="36" t="s">
        <v>483</v>
      </c>
      <c r="C1032" s="36">
        <v>1</v>
      </c>
      <c r="D1032" s="36" t="s">
        <v>460</v>
      </c>
      <c r="E1032" s="36">
        <v>2.4900000000000002</v>
      </c>
      <c r="F1032" s="37">
        <f>+CUSTOS[[#This Row],[Custo Unitario]]*CUSTOS[[#This Row],[Qty]]</f>
        <v>2.4900000000000002</v>
      </c>
    </row>
    <row r="1033" spans="1:6" x14ac:dyDescent="0.2">
      <c r="A1033" s="35">
        <v>44984</v>
      </c>
      <c r="B1033" s="36" t="s">
        <v>463</v>
      </c>
      <c r="C1033" s="36">
        <v>2</v>
      </c>
      <c r="D1033" s="36" t="s">
        <v>460</v>
      </c>
      <c r="E1033" s="36">
        <v>7.98</v>
      </c>
      <c r="F1033" s="37">
        <f>+CUSTOS[[#This Row],[Custo Unitario]]*CUSTOS[[#This Row],[Qty]]</f>
        <v>15.96</v>
      </c>
    </row>
    <row r="1034" spans="1:6" x14ac:dyDescent="0.2">
      <c r="A1034" s="35">
        <v>44984</v>
      </c>
      <c r="B1034" s="36" t="s">
        <v>496</v>
      </c>
      <c r="C1034" s="36">
        <v>1</v>
      </c>
      <c r="D1034" s="36" t="s">
        <v>465</v>
      </c>
      <c r="E1034" s="36">
        <v>6.49</v>
      </c>
      <c r="F1034" s="37">
        <f>+CUSTOS[[#This Row],[Custo Unitario]]*CUSTOS[[#This Row],[Qty]]</f>
        <v>6.49</v>
      </c>
    </row>
    <row r="1035" spans="1:6" x14ac:dyDescent="0.2">
      <c r="A1035" s="35">
        <v>44984</v>
      </c>
      <c r="B1035" s="36" t="s">
        <v>503</v>
      </c>
      <c r="C1035" s="36">
        <v>1</v>
      </c>
      <c r="D1035" s="36" t="s">
        <v>460</v>
      </c>
      <c r="E1035" s="36">
        <v>4.49</v>
      </c>
      <c r="F1035" s="37">
        <f>+CUSTOS[[#This Row],[Custo Unitario]]*CUSTOS[[#This Row],[Qty]]</f>
        <v>4.49</v>
      </c>
    </row>
    <row r="1036" spans="1:6" x14ac:dyDescent="0.2">
      <c r="A1036" s="35">
        <v>44984</v>
      </c>
      <c r="B1036" s="36" t="s">
        <v>499</v>
      </c>
      <c r="C1036" s="36">
        <v>2</v>
      </c>
      <c r="D1036" s="36" t="s">
        <v>460</v>
      </c>
      <c r="E1036" s="36">
        <v>1.48</v>
      </c>
      <c r="F1036" s="37">
        <f>+CUSTOS[[#This Row],[Custo Unitario]]*CUSTOS[[#This Row],[Qty]]</f>
        <v>2.96</v>
      </c>
    </row>
    <row r="1037" spans="1:6" x14ac:dyDescent="0.2">
      <c r="A1037" s="35">
        <v>44984</v>
      </c>
      <c r="B1037" s="36" t="s">
        <v>474</v>
      </c>
      <c r="C1037" s="36">
        <v>0.4</v>
      </c>
      <c r="D1037" s="36" t="s">
        <v>465</v>
      </c>
      <c r="E1037" s="36">
        <v>39.9</v>
      </c>
      <c r="F1037" s="37">
        <f>+CUSTOS[[#This Row],[Custo Unitario]]*CUSTOS[[#This Row],[Qty]]</f>
        <v>15.96</v>
      </c>
    </row>
    <row r="1038" spans="1:6" x14ac:dyDescent="0.2">
      <c r="A1038" s="35">
        <v>44984</v>
      </c>
      <c r="B1038" s="36" t="s">
        <v>646</v>
      </c>
      <c r="C1038" s="36">
        <v>0.39</v>
      </c>
      <c r="D1038" s="36" t="s">
        <v>465</v>
      </c>
      <c r="E1038" s="36">
        <v>94.98</v>
      </c>
      <c r="F1038" s="37">
        <f>+CUSTOS[[#This Row],[Custo Unitario]]*CUSTOS[[#This Row],[Qty]]</f>
        <v>37.042200000000001</v>
      </c>
    </row>
    <row r="1039" spans="1:6" x14ac:dyDescent="0.2">
      <c r="A1039" s="35">
        <v>44984</v>
      </c>
      <c r="B1039" s="36" t="s">
        <v>484</v>
      </c>
      <c r="C1039" s="36">
        <v>5.5E-2</v>
      </c>
      <c r="D1039" s="36" t="s">
        <v>465</v>
      </c>
      <c r="E1039" s="36">
        <v>24.98</v>
      </c>
      <c r="F1039" s="37">
        <f>+CUSTOS[[#This Row],[Custo Unitario]]*CUSTOS[[#This Row],[Qty]]</f>
        <v>1.3739000000000001</v>
      </c>
    </row>
    <row r="1040" spans="1:6" x14ac:dyDescent="0.2">
      <c r="A1040" s="35">
        <v>44984</v>
      </c>
      <c r="B1040" s="36" t="s">
        <v>464</v>
      </c>
      <c r="C1040" s="36">
        <v>1.24</v>
      </c>
      <c r="D1040" s="36" t="s">
        <v>465</v>
      </c>
      <c r="E1040" s="36">
        <v>8.99</v>
      </c>
      <c r="F1040" s="37">
        <f>+CUSTOS[[#This Row],[Custo Unitario]]*CUSTOS[[#This Row],[Qty]]</f>
        <v>11.147600000000001</v>
      </c>
    </row>
    <row r="1041" spans="1:6" x14ac:dyDescent="0.2">
      <c r="A1041" s="35">
        <v>44984</v>
      </c>
      <c r="B1041" s="36" t="s">
        <v>574</v>
      </c>
      <c r="C1041" s="36">
        <v>0.02</v>
      </c>
      <c r="D1041" s="36" t="s">
        <v>465</v>
      </c>
      <c r="E1041" s="36">
        <v>55</v>
      </c>
      <c r="F1041" s="37">
        <f>+CUSTOS[[#This Row],[Custo Unitario]]*CUSTOS[[#This Row],[Qty]]</f>
        <v>1.1000000000000001</v>
      </c>
    </row>
    <row r="1042" spans="1:6" x14ac:dyDescent="0.2">
      <c r="A1042" s="35">
        <v>44984</v>
      </c>
      <c r="B1042" s="36" t="s">
        <v>575</v>
      </c>
      <c r="C1042" s="36">
        <v>0.104</v>
      </c>
      <c r="D1042" s="36" t="s">
        <v>465</v>
      </c>
      <c r="E1042" s="36">
        <v>19</v>
      </c>
      <c r="F1042" s="37">
        <f>+CUSTOS[[#This Row],[Custo Unitario]]*CUSTOS[[#This Row],[Qty]]</f>
        <v>1.976</v>
      </c>
    </row>
    <row r="1043" spans="1:6" x14ac:dyDescent="0.2">
      <c r="A1043" s="35">
        <v>45002</v>
      </c>
      <c r="B1043" s="36" t="s">
        <v>608</v>
      </c>
      <c r="C1043" s="36">
        <v>2.8140000000000001</v>
      </c>
      <c r="D1043" s="36" t="s">
        <v>465</v>
      </c>
      <c r="E1043" s="36">
        <v>25.99</v>
      </c>
      <c r="F1043" s="37">
        <f>+CUSTOS[[#This Row],[Custo Unitario]]*CUSTOS[[#This Row],[Qty]]</f>
        <v>73.135859999999994</v>
      </c>
    </row>
    <row r="1044" spans="1:6" x14ac:dyDescent="0.2">
      <c r="A1044" s="35">
        <v>45002</v>
      </c>
      <c r="B1044" s="36" t="s">
        <v>464</v>
      </c>
      <c r="C1044" s="36">
        <v>0.78500000000000003</v>
      </c>
      <c r="D1044" s="36" t="s">
        <v>465</v>
      </c>
      <c r="E1044" s="36">
        <v>7.99</v>
      </c>
      <c r="F1044" s="37">
        <f>+CUSTOS[[#This Row],[Custo Unitario]]*CUSTOS[[#This Row],[Qty]]</f>
        <v>6.2721500000000008</v>
      </c>
    </row>
    <row r="1045" spans="1:6" x14ac:dyDescent="0.2">
      <c r="A1045" s="35">
        <v>45002</v>
      </c>
      <c r="B1045" s="36" t="s">
        <v>466</v>
      </c>
      <c r="C1045" s="36">
        <v>3</v>
      </c>
      <c r="D1045" s="36" t="s">
        <v>460</v>
      </c>
      <c r="E1045" s="36">
        <v>2.39</v>
      </c>
      <c r="F1045" s="37">
        <f>+CUSTOS[[#This Row],[Custo Unitario]]*CUSTOS[[#This Row],[Qty]]</f>
        <v>7.17</v>
      </c>
    </row>
    <row r="1046" spans="1:6" x14ac:dyDescent="0.2">
      <c r="A1046" s="35">
        <v>45005</v>
      </c>
      <c r="B1046" s="36" t="s">
        <v>467</v>
      </c>
      <c r="C1046" s="36">
        <v>1.63</v>
      </c>
      <c r="D1046" s="36" t="s">
        <v>465</v>
      </c>
      <c r="E1046" s="36">
        <v>25.99</v>
      </c>
      <c r="F1046" s="37">
        <f>+CUSTOS[[#This Row],[Custo Unitario]]*CUSTOS[[#This Row],[Qty]]</f>
        <v>42.363699999999994</v>
      </c>
    </row>
    <row r="1047" spans="1:6" x14ac:dyDescent="0.2">
      <c r="A1047" s="35">
        <v>45005</v>
      </c>
      <c r="B1047" s="36" t="s">
        <v>466</v>
      </c>
      <c r="C1047" s="36">
        <v>2</v>
      </c>
      <c r="D1047" s="36" t="s">
        <v>460</v>
      </c>
      <c r="E1047" s="36">
        <v>2.39</v>
      </c>
      <c r="F1047" s="37">
        <f>+CUSTOS[[#This Row],[Custo Unitario]]*CUSTOS[[#This Row],[Qty]]</f>
        <v>4.78</v>
      </c>
    </row>
    <row r="1048" spans="1:6" x14ac:dyDescent="0.2">
      <c r="A1048" s="35">
        <v>45015</v>
      </c>
      <c r="B1048" s="36" t="s">
        <v>648</v>
      </c>
      <c r="C1048" s="36">
        <v>100</v>
      </c>
      <c r="D1048" s="36" t="s">
        <v>460</v>
      </c>
      <c r="E1048" s="36">
        <v>1.8523000000000001</v>
      </c>
      <c r="F1048" s="37">
        <f>+CUSTOS[[#This Row],[Custo Unitario]]*CUSTOS[[#This Row],[Qty]]</f>
        <v>185.23000000000002</v>
      </c>
    </row>
    <row r="1049" spans="1:6" x14ac:dyDescent="0.2">
      <c r="A1049" s="35">
        <v>45015</v>
      </c>
      <c r="B1049" s="36" t="s">
        <v>578</v>
      </c>
      <c r="C1049" s="36">
        <v>5.1999999999999998E-2</v>
      </c>
      <c r="D1049" s="36" t="s">
        <v>465</v>
      </c>
      <c r="E1049" s="36">
        <v>99</v>
      </c>
      <c r="F1049" s="37">
        <f>+CUSTOS[[#This Row],[Custo Unitario]]*CUSTOS[[#This Row],[Qty]]</f>
        <v>5.1479999999999997</v>
      </c>
    </row>
    <row r="1050" spans="1:6" x14ac:dyDescent="0.2">
      <c r="A1050" s="35">
        <v>45015</v>
      </c>
      <c r="B1050" s="36" t="s">
        <v>488</v>
      </c>
      <c r="C1050" s="36">
        <v>5.1999999999999998E-2</v>
      </c>
      <c r="D1050" s="36" t="s">
        <v>465</v>
      </c>
      <c r="E1050" s="36">
        <v>79</v>
      </c>
      <c r="F1050" s="37">
        <f>+CUSTOS[[#This Row],[Custo Unitario]]*CUSTOS[[#This Row],[Qty]]</f>
        <v>4.1079999999999997</v>
      </c>
    </row>
    <row r="1051" spans="1:6" x14ac:dyDescent="0.2">
      <c r="A1051" s="35">
        <v>45139</v>
      </c>
      <c r="B1051" s="1" t="s">
        <v>467</v>
      </c>
      <c r="C1051" s="36">
        <v>3.0739999999999998</v>
      </c>
      <c r="D1051" s="1" t="s">
        <v>465</v>
      </c>
      <c r="E1051" s="36">
        <v>22.9</v>
      </c>
      <c r="F1051" s="37">
        <f>+CUSTOS[[#This Row],[Custo Unitario]]*CUSTOS[[#This Row],[Qty]]</f>
        <v>70.394599999999997</v>
      </c>
    </row>
    <row r="1052" spans="1:6" x14ac:dyDescent="0.2">
      <c r="A1052" s="67">
        <v>45139</v>
      </c>
      <c r="B1052" s="68" t="s">
        <v>463</v>
      </c>
      <c r="C1052" s="68">
        <v>1</v>
      </c>
      <c r="D1052" s="68" t="s">
        <v>460</v>
      </c>
      <c r="E1052" s="68">
        <v>8.19</v>
      </c>
      <c r="F1052" s="70">
        <f>+CUSTOS[[#This Row],[Custo Unitario]]*CUSTOS[[#This Row],[Qty]]</f>
        <v>8.19</v>
      </c>
    </row>
    <row r="1053" spans="1:6" x14ac:dyDescent="0.2">
      <c r="A1053" s="67">
        <v>45139</v>
      </c>
      <c r="B1053" s="68" t="s">
        <v>464</v>
      </c>
      <c r="C1053" s="68">
        <v>1.105</v>
      </c>
      <c r="D1053" s="68" t="s">
        <v>465</v>
      </c>
      <c r="E1053" s="68">
        <v>7.99</v>
      </c>
      <c r="F1053" s="70">
        <f>+CUSTOS[[#This Row],[Custo Unitario]]*CUSTOS[[#This Row],[Qty]]</f>
        <v>8.8289500000000007</v>
      </c>
    </row>
    <row r="1054" spans="1:6" x14ac:dyDescent="0.2">
      <c r="A1054" s="67">
        <v>45154</v>
      </c>
      <c r="B1054" s="68" t="s">
        <v>466</v>
      </c>
      <c r="C1054" s="68">
        <v>4</v>
      </c>
      <c r="D1054" s="68" t="s">
        <v>460</v>
      </c>
      <c r="E1054" s="68">
        <v>2.39</v>
      </c>
      <c r="F1054" s="70">
        <f>+CUSTOS[[#This Row],[Custo Unitario]]*CUSTOS[[#This Row],[Qty]]</f>
        <v>9.56</v>
      </c>
    </row>
    <row r="1055" spans="1:6" x14ac:dyDescent="0.2">
      <c r="A1055" s="67">
        <v>45154</v>
      </c>
      <c r="B1055" s="68" t="s">
        <v>668</v>
      </c>
      <c r="C1055" s="68">
        <v>0.25</v>
      </c>
      <c r="D1055" s="68" t="s">
        <v>465</v>
      </c>
      <c r="E1055" s="68">
        <v>5.99</v>
      </c>
      <c r="F1055" s="70">
        <f>+CUSTOS[[#This Row],[Custo Unitario]]*CUSTOS[[#This Row],[Qty]]</f>
        <v>1.4975000000000001</v>
      </c>
    </row>
    <row r="1056" spans="1:6" x14ac:dyDescent="0.2">
      <c r="A1056" s="67">
        <v>45154</v>
      </c>
      <c r="B1056" s="68" t="s">
        <v>464</v>
      </c>
      <c r="C1056" s="68">
        <v>1.0349999999999999</v>
      </c>
      <c r="D1056" s="68" t="s">
        <v>465</v>
      </c>
      <c r="E1056" s="68">
        <v>4.99</v>
      </c>
      <c r="F1056" s="70">
        <f>+CUSTOS[[#This Row],[Custo Unitario]]*CUSTOS[[#This Row],[Qty]]</f>
        <v>5.16465</v>
      </c>
    </row>
    <row r="1057" spans="1:6" x14ac:dyDescent="0.2">
      <c r="A1057" s="67">
        <v>45154</v>
      </c>
      <c r="B1057" s="68" t="s">
        <v>483</v>
      </c>
      <c r="C1057" s="68">
        <v>1</v>
      </c>
      <c r="D1057" s="68" t="s">
        <v>460</v>
      </c>
      <c r="E1057" s="68">
        <v>2.59</v>
      </c>
      <c r="F1057" s="70">
        <f>+CUSTOS[[#This Row],[Custo Unitario]]*CUSTOS[[#This Row],[Qty]]</f>
        <v>2.59</v>
      </c>
    </row>
    <row r="1058" spans="1:6" x14ac:dyDescent="0.2">
      <c r="A1058" s="67">
        <v>45154</v>
      </c>
      <c r="B1058" s="68" t="s">
        <v>463</v>
      </c>
      <c r="C1058" s="68">
        <v>2</v>
      </c>
      <c r="D1058" s="68" t="s">
        <v>460</v>
      </c>
      <c r="E1058" s="68">
        <v>8.19</v>
      </c>
      <c r="F1058" s="70">
        <f>+CUSTOS[[#This Row],[Custo Unitario]]*CUSTOS[[#This Row],[Qty]]</f>
        <v>16.38</v>
      </c>
    </row>
    <row r="1059" spans="1:6" x14ac:dyDescent="0.2">
      <c r="A1059" s="67">
        <v>45154</v>
      </c>
      <c r="B1059" s="68" t="s">
        <v>500</v>
      </c>
      <c r="C1059" s="68">
        <v>0.31</v>
      </c>
      <c r="D1059" s="68" t="s">
        <v>465</v>
      </c>
      <c r="E1059" s="68">
        <v>8.99</v>
      </c>
      <c r="F1059" s="70">
        <f>+CUSTOS[[#This Row],[Custo Unitario]]*CUSTOS[[#This Row],[Qty]]</f>
        <v>2.7869000000000002</v>
      </c>
    </row>
    <row r="1060" spans="1:6" x14ac:dyDescent="0.2">
      <c r="A1060" s="67">
        <v>45154</v>
      </c>
      <c r="B1060" s="68" t="s">
        <v>503</v>
      </c>
      <c r="C1060" s="68">
        <v>1</v>
      </c>
      <c r="D1060" s="68" t="s">
        <v>460</v>
      </c>
      <c r="E1060" s="68">
        <v>3.79</v>
      </c>
      <c r="F1060" s="70">
        <f>+CUSTOS[[#This Row],[Custo Unitario]]*CUSTOS[[#This Row],[Qty]]</f>
        <v>3.79</v>
      </c>
    </row>
    <row r="1061" spans="1:6" x14ac:dyDescent="0.2">
      <c r="A1061" s="67">
        <v>45154</v>
      </c>
      <c r="B1061" s="68" t="s">
        <v>499</v>
      </c>
      <c r="C1061" s="68">
        <v>1</v>
      </c>
      <c r="D1061" s="68" t="s">
        <v>460</v>
      </c>
      <c r="E1061" s="68">
        <v>1.99</v>
      </c>
      <c r="F1061" s="70">
        <f>+CUSTOS[[#This Row],[Custo Unitario]]*CUSTOS[[#This Row],[Qty]]</f>
        <v>1.99</v>
      </c>
    </row>
    <row r="1062" spans="1:6" x14ac:dyDescent="0.2">
      <c r="A1062" s="67">
        <v>45154</v>
      </c>
      <c r="B1062" s="68" t="s">
        <v>496</v>
      </c>
      <c r="C1062" s="68">
        <v>1</v>
      </c>
      <c r="D1062" s="68" t="s">
        <v>465</v>
      </c>
      <c r="E1062" s="68">
        <v>6.49</v>
      </c>
      <c r="F1062" s="70">
        <f>+CUSTOS[[#This Row],[Custo Unitario]]*CUSTOS[[#This Row],[Qty]]</f>
        <v>6.49</v>
      </c>
    </row>
    <row r="1063" spans="1:6" x14ac:dyDescent="0.2">
      <c r="A1063" s="67">
        <v>45154</v>
      </c>
      <c r="B1063" s="68" t="s">
        <v>501</v>
      </c>
      <c r="C1063" s="68">
        <v>0.41599999999999998</v>
      </c>
      <c r="D1063" s="68" t="s">
        <v>465</v>
      </c>
      <c r="E1063" s="68">
        <v>94.98</v>
      </c>
      <c r="F1063" s="70">
        <f>+CUSTOS[[#This Row],[Custo Unitario]]*CUSTOS[[#This Row],[Qty]]</f>
        <v>39.511679999999998</v>
      </c>
    </row>
    <row r="1064" spans="1:6" x14ac:dyDescent="0.2">
      <c r="A1064" s="67">
        <v>45154</v>
      </c>
      <c r="B1064" s="68" t="s">
        <v>474</v>
      </c>
      <c r="C1064" s="68">
        <v>0.52</v>
      </c>
      <c r="D1064" s="68" t="s">
        <v>465</v>
      </c>
      <c r="E1064" s="68">
        <v>54.99</v>
      </c>
      <c r="F1064" s="70">
        <f>+CUSTOS[[#This Row],[Custo Unitario]]*CUSTOS[[#This Row],[Qty]]</f>
        <v>28.594800000000003</v>
      </c>
    </row>
    <row r="1065" spans="1:6" x14ac:dyDescent="0.2">
      <c r="A1065" s="67">
        <v>45154</v>
      </c>
      <c r="B1065" s="68" t="s">
        <v>467</v>
      </c>
      <c r="C1065" s="68">
        <v>3.59</v>
      </c>
      <c r="D1065" s="68" t="s">
        <v>465</v>
      </c>
      <c r="E1065" s="68">
        <v>23.99</v>
      </c>
      <c r="F1065" s="70">
        <f>+CUSTOS[[#This Row],[Custo Unitario]]*CUSTOS[[#This Row],[Qty]]</f>
        <v>86.124099999999984</v>
      </c>
    </row>
    <row r="1066" spans="1:6" x14ac:dyDescent="0.2">
      <c r="A1066" s="67">
        <v>45159</v>
      </c>
      <c r="B1066" s="68" t="s">
        <v>496</v>
      </c>
      <c r="C1066" s="68">
        <v>1</v>
      </c>
      <c r="D1066" s="68" t="s">
        <v>465</v>
      </c>
      <c r="E1066" s="68">
        <v>5.49</v>
      </c>
      <c r="F1066" s="70">
        <f>+CUSTOS[[#This Row],[Custo Unitario]]*CUSTOS[[#This Row],[Qty]]</f>
        <v>5.49</v>
      </c>
    </row>
    <row r="1067" spans="1:6" x14ac:dyDescent="0.2">
      <c r="A1067" s="67">
        <v>45159</v>
      </c>
      <c r="B1067" s="68" t="s">
        <v>499</v>
      </c>
      <c r="C1067" s="68">
        <v>2</v>
      </c>
      <c r="D1067" s="68" t="s">
        <v>460</v>
      </c>
      <c r="E1067" s="68">
        <v>1.99</v>
      </c>
      <c r="F1067" s="70">
        <f>+CUSTOS[[#This Row],[Custo Unitario]]*CUSTOS[[#This Row],[Qty]]</f>
        <v>3.98</v>
      </c>
    </row>
    <row r="1068" spans="1:6" x14ac:dyDescent="0.2">
      <c r="A1068" s="67">
        <v>45160</v>
      </c>
      <c r="B1068" s="68" t="s">
        <v>474</v>
      </c>
      <c r="C1068" s="68">
        <v>0.38600000000000001</v>
      </c>
      <c r="D1068" s="68" t="s">
        <v>465</v>
      </c>
      <c r="E1068" s="68">
        <v>54.99</v>
      </c>
      <c r="F1068" s="70">
        <f>+CUSTOS[[#This Row],[Custo Unitario]]*CUSTOS[[#This Row],[Qty]]</f>
        <v>21.226140000000001</v>
      </c>
    </row>
    <row r="1069" spans="1:6" x14ac:dyDescent="0.2">
      <c r="A1069" s="67">
        <v>45160</v>
      </c>
      <c r="B1069" s="68" t="s">
        <v>467</v>
      </c>
      <c r="C1069" s="68">
        <v>3.048</v>
      </c>
      <c r="D1069" s="68" t="s">
        <v>465</v>
      </c>
      <c r="E1069" s="68">
        <v>27.99</v>
      </c>
      <c r="F1069" s="70">
        <f>+CUSTOS[[#This Row],[Custo Unitario]]*CUSTOS[[#This Row],[Qty]]</f>
        <v>85.313519999999997</v>
      </c>
    </row>
    <row r="1070" spans="1:6" x14ac:dyDescent="0.2">
      <c r="A1070" s="67">
        <v>45160</v>
      </c>
      <c r="B1070" s="68" t="s">
        <v>463</v>
      </c>
      <c r="C1070" s="68">
        <v>2</v>
      </c>
      <c r="D1070" s="68" t="s">
        <v>460</v>
      </c>
      <c r="E1070" s="68">
        <v>8.19</v>
      </c>
      <c r="F1070" s="70">
        <f>+CUSTOS[[#This Row],[Custo Unitario]]*CUSTOS[[#This Row],[Qty]]</f>
        <v>16.38</v>
      </c>
    </row>
    <row r="1071" spans="1:6" x14ac:dyDescent="0.2">
      <c r="A1071" s="67">
        <v>45160</v>
      </c>
      <c r="B1071" s="68" t="s">
        <v>464</v>
      </c>
      <c r="C1071" s="68">
        <v>0.94499999999999995</v>
      </c>
      <c r="D1071" s="68" t="s">
        <v>465</v>
      </c>
      <c r="E1071" s="68">
        <v>7.59</v>
      </c>
      <c r="F1071" s="70">
        <f>+CUSTOS[[#This Row],[Custo Unitario]]*CUSTOS[[#This Row],[Qty]]</f>
        <v>7.1725499999999993</v>
      </c>
    </row>
    <row r="1072" spans="1:6" x14ac:dyDescent="0.2">
      <c r="A1072" s="67">
        <v>45160</v>
      </c>
      <c r="B1072" s="68" t="s">
        <v>466</v>
      </c>
      <c r="C1072" s="68">
        <v>4</v>
      </c>
      <c r="D1072" s="68" t="s">
        <v>460</v>
      </c>
      <c r="E1072" s="68">
        <v>2.39</v>
      </c>
      <c r="F1072" s="70">
        <f>+CUSTOS[[#This Row],[Custo Unitario]]*CUSTOS[[#This Row],[Qty]]</f>
        <v>9.56</v>
      </c>
    </row>
    <row r="1073" spans="1:6" x14ac:dyDescent="0.2">
      <c r="A1073" s="67">
        <v>45160</v>
      </c>
      <c r="B1073" s="68" t="s">
        <v>483</v>
      </c>
      <c r="C1073" s="68">
        <v>1</v>
      </c>
      <c r="D1073" s="68" t="s">
        <v>460</v>
      </c>
      <c r="E1073" s="68">
        <v>2.59</v>
      </c>
      <c r="F1073" s="70">
        <f>+CUSTOS[[#This Row],[Custo Unitario]]*CUSTOS[[#This Row],[Qty]]</f>
        <v>2.59</v>
      </c>
    </row>
    <row r="1074" spans="1:6" x14ac:dyDescent="0.2">
      <c r="A1074" s="67">
        <v>45167</v>
      </c>
      <c r="B1074" s="68" t="s">
        <v>467</v>
      </c>
      <c r="C1074" s="68">
        <v>0.55600000000000005</v>
      </c>
      <c r="D1074" s="68" t="s">
        <v>465</v>
      </c>
      <c r="E1074" s="68">
        <v>29.99</v>
      </c>
      <c r="F1074" s="70">
        <f>+CUSTOS[[#This Row],[Custo Unitario]]*CUSTOS[[#This Row],[Qty]]</f>
        <v>16.674440000000001</v>
      </c>
    </row>
    <row r="1075" spans="1:6" x14ac:dyDescent="0.2">
      <c r="A1075" s="67">
        <v>45167</v>
      </c>
      <c r="B1075" s="68" t="s">
        <v>500</v>
      </c>
      <c r="C1075" s="68">
        <v>0.28999999999999998</v>
      </c>
      <c r="D1075" s="68" t="s">
        <v>465</v>
      </c>
      <c r="E1075" s="68">
        <v>8.99</v>
      </c>
      <c r="F1075" s="70">
        <f>+CUSTOS[[#This Row],[Custo Unitario]]*CUSTOS[[#This Row],[Qty]]</f>
        <v>2.6071</v>
      </c>
    </row>
    <row r="1076" spans="1:6" x14ac:dyDescent="0.2">
      <c r="A1076" s="67">
        <v>45167</v>
      </c>
      <c r="B1076" s="68" t="s">
        <v>668</v>
      </c>
      <c r="C1076" s="68">
        <v>0.24</v>
      </c>
      <c r="D1076" s="68" t="s">
        <v>465</v>
      </c>
      <c r="E1076" s="68">
        <v>4.99</v>
      </c>
      <c r="F1076" s="70">
        <f>+CUSTOS[[#This Row],[Custo Unitario]]*CUSTOS[[#This Row],[Qty]]</f>
        <v>1.1976</v>
      </c>
    </row>
    <row r="1077" spans="1:6" x14ac:dyDescent="0.2">
      <c r="A1077" s="67">
        <v>45167</v>
      </c>
      <c r="B1077" s="68" t="s">
        <v>466</v>
      </c>
      <c r="C1077" s="68">
        <v>1</v>
      </c>
      <c r="D1077" s="68" t="s">
        <v>460</v>
      </c>
      <c r="E1077" s="68">
        <v>2.39</v>
      </c>
      <c r="F1077" s="70">
        <f>+CUSTOS[[#This Row],[Custo Unitario]]*CUSTOS[[#This Row],[Qty]]</f>
        <v>2.39</v>
      </c>
    </row>
    <row r="1078" spans="1:6" x14ac:dyDescent="0.2">
      <c r="A1078" s="67">
        <v>45189</v>
      </c>
      <c r="B1078" s="68" t="s">
        <v>608</v>
      </c>
      <c r="C1078" s="68">
        <v>1.034</v>
      </c>
      <c r="D1078" s="68" t="s">
        <v>465</v>
      </c>
      <c r="E1078" s="68">
        <v>29.99</v>
      </c>
      <c r="F1078" s="70">
        <f>+CUSTOS[[#This Row],[Custo Unitario]]*CUSTOS[[#This Row],[Qty]]</f>
        <v>31.00966</v>
      </c>
    </row>
    <row r="1079" spans="1:6" x14ac:dyDescent="0.2">
      <c r="A1079" s="67">
        <v>45189</v>
      </c>
      <c r="B1079" s="68" t="s">
        <v>499</v>
      </c>
      <c r="C1079" s="68">
        <v>3</v>
      </c>
      <c r="D1079" s="68" t="s">
        <v>460</v>
      </c>
      <c r="E1079" s="68">
        <v>1.39</v>
      </c>
      <c r="F1079" s="70">
        <f>+CUSTOS[[#This Row],[Custo Unitario]]*CUSTOS[[#This Row],[Qty]]</f>
        <v>4.17</v>
      </c>
    </row>
    <row r="1080" spans="1:6" x14ac:dyDescent="0.2">
      <c r="A1080" s="67">
        <v>45189</v>
      </c>
      <c r="B1080" s="68" t="s">
        <v>475</v>
      </c>
      <c r="C1080" s="68">
        <v>1</v>
      </c>
      <c r="D1080" s="68" t="s">
        <v>460</v>
      </c>
      <c r="E1080" s="68">
        <v>6.99</v>
      </c>
      <c r="F1080" s="70">
        <f>+CUSTOS[[#This Row],[Custo Unitario]]*CUSTOS[[#This Row],[Qty]]</f>
        <v>6.99</v>
      </c>
    </row>
    <row r="1081" spans="1:6" x14ac:dyDescent="0.2">
      <c r="A1081" s="67">
        <v>45189</v>
      </c>
      <c r="B1081" s="68" t="s">
        <v>504</v>
      </c>
      <c r="C1081" s="68">
        <v>1</v>
      </c>
      <c r="D1081" s="68" t="s">
        <v>465</v>
      </c>
      <c r="E1081" s="68">
        <v>1.59</v>
      </c>
      <c r="F1081" s="70">
        <f>+CUSTOS[[#This Row],[Custo Unitario]]*CUSTOS[[#This Row],[Qty]]</f>
        <v>1.59</v>
      </c>
    </row>
    <row r="1082" spans="1:6" x14ac:dyDescent="0.2">
      <c r="A1082" s="67">
        <v>45189</v>
      </c>
      <c r="B1082" s="68" t="s">
        <v>466</v>
      </c>
      <c r="C1082" s="68">
        <v>1</v>
      </c>
      <c r="D1082" s="68" t="s">
        <v>460</v>
      </c>
      <c r="E1082" s="68">
        <v>2.39</v>
      </c>
      <c r="F1082" s="70">
        <f>+CUSTOS[[#This Row],[Custo Unitario]]*CUSTOS[[#This Row],[Qty]]</f>
        <v>2.39</v>
      </c>
    </row>
    <row r="1083" spans="1:6" x14ac:dyDescent="0.2">
      <c r="A1083" s="67">
        <v>45189</v>
      </c>
      <c r="B1083" s="68" t="s">
        <v>464</v>
      </c>
      <c r="C1083" s="68">
        <v>0.18</v>
      </c>
      <c r="D1083" s="68" t="s">
        <v>465</v>
      </c>
      <c r="E1083" s="68">
        <v>6.99</v>
      </c>
      <c r="F1083" s="70">
        <f>+CUSTOS[[#This Row],[Custo Unitario]]*CUSTOS[[#This Row],[Qty]]</f>
        <v>1.2582</v>
      </c>
    </row>
    <row r="1084" spans="1:6" x14ac:dyDescent="0.2">
      <c r="A1084" s="67">
        <v>45189</v>
      </c>
      <c r="B1084" s="68" t="s">
        <v>668</v>
      </c>
      <c r="C1084" s="68">
        <v>0.245</v>
      </c>
      <c r="D1084" s="68" t="s">
        <v>465</v>
      </c>
      <c r="E1084" s="68">
        <v>8.99</v>
      </c>
      <c r="F1084" s="70">
        <f>+CUSTOS[[#This Row],[Custo Unitario]]*CUSTOS[[#This Row],[Qty]]</f>
        <v>2.20255</v>
      </c>
    </row>
    <row r="1085" spans="1:6" x14ac:dyDescent="0.2">
      <c r="A1085" s="67">
        <v>45189</v>
      </c>
      <c r="B1085" s="68" t="s">
        <v>500</v>
      </c>
      <c r="C1085" s="68">
        <v>0.54500000000000004</v>
      </c>
      <c r="D1085" s="68" t="s">
        <v>465</v>
      </c>
      <c r="E1085" s="68">
        <v>8.99</v>
      </c>
      <c r="F1085" s="70">
        <f>+CUSTOS[[#This Row],[Custo Unitario]]*CUSTOS[[#This Row],[Qty]]</f>
        <v>4.8995500000000005</v>
      </c>
    </row>
    <row r="1086" spans="1:6" x14ac:dyDescent="0.2">
      <c r="A1086" s="67">
        <v>45189</v>
      </c>
      <c r="B1086" s="68" t="s">
        <v>677</v>
      </c>
      <c r="C1086" s="68">
        <v>0.25190000000000001</v>
      </c>
      <c r="D1086" s="68" t="s">
        <v>465</v>
      </c>
      <c r="E1086" s="68">
        <v>26.8</v>
      </c>
      <c r="F1086" s="70">
        <f>+CUSTOS[[#This Row],[Custo Unitario]]*CUSTOS[[#This Row],[Qty]]</f>
        <v>6.7509200000000007</v>
      </c>
    </row>
    <row r="1087" spans="1:6" x14ac:dyDescent="0.2">
      <c r="A1087" s="67">
        <v>45190</v>
      </c>
      <c r="B1087" s="68" t="s">
        <v>474</v>
      </c>
      <c r="C1087" s="68">
        <v>0.39600000000000002</v>
      </c>
      <c r="D1087" s="68" t="s">
        <v>465</v>
      </c>
      <c r="E1087" s="68">
        <v>39.9</v>
      </c>
      <c r="F1087" s="70">
        <f>+CUSTOS[[#This Row],[Custo Unitario]]*CUSTOS[[#This Row],[Qty]]</f>
        <v>15.8004</v>
      </c>
    </row>
    <row r="1088" spans="1:6" x14ac:dyDescent="0.2">
      <c r="A1088" s="67">
        <v>45190</v>
      </c>
      <c r="B1088" s="68" t="s">
        <v>483</v>
      </c>
      <c r="C1088" s="68">
        <v>1</v>
      </c>
      <c r="D1088" s="68" t="s">
        <v>460</v>
      </c>
      <c r="E1088" s="68">
        <v>2.79</v>
      </c>
      <c r="F1088" s="70">
        <f>+CUSTOS[[#This Row],[Custo Unitario]]*CUSTOS[[#This Row],[Qty]]</f>
        <v>2.79</v>
      </c>
    </row>
    <row r="1089" spans="1:6" x14ac:dyDescent="0.2">
      <c r="A1089" s="67">
        <v>45190</v>
      </c>
      <c r="B1089" s="68" t="s">
        <v>464</v>
      </c>
      <c r="C1089" s="68">
        <v>0.11</v>
      </c>
      <c r="D1089" s="68" t="s">
        <v>465</v>
      </c>
      <c r="E1089" s="68">
        <v>3.49</v>
      </c>
      <c r="F1089" s="70">
        <f>+CUSTOS[[#This Row],[Custo Unitario]]*CUSTOS[[#This Row],[Qty]]</f>
        <v>0.38390000000000002</v>
      </c>
    </row>
    <row r="1090" spans="1:6" x14ac:dyDescent="0.2">
      <c r="A1090" s="67">
        <v>45190</v>
      </c>
      <c r="B1090" s="68" t="s">
        <v>500</v>
      </c>
      <c r="C1090" s="68">
        <v>0.16</v>
      </c>
      <c r="D1090" s="68" t="s">
        <v>465</v>
      </c>
      <c r="E1090" s="68">
        <v>8.4499999999999993</v>
      </c>
      <c r="F1090" s="70">
        <f>+CUSTOS[[#This Row],[Custo Unitario]]*CUSTOS[[#This Row],[Qty]]</f>
        <v>1.3519999999999999</v>
      </c>
    </row>
    <row r="1091" spans="1:6" x14ac:dyDescent="0.2">
      <c r="A1091" s="67">
        <v>45194</v>
      </c>
      <c r="B1091" s="68" t="s">
        <v>474</v>
      </c>
      <c r="C1091" s="68">
        <v>0.24199999999999999</v>
      </c>
      <c r="D1091" s="68" t="s">
        <v>465</v>
      </c>
      <c r="E1091" s="68">
        <v>49.99</v>
      </c>
      <c r="F1091" s="70">
        <f>+CUSTOS[[#This Row],[Custo Unitario]]*CUSTOS[[#This Row],[Qty]]</f>
        <v>12.097580000000001</v>
      </c>
    </row>
    <row r="1092" spans="1:6" x14ac:dyDescent="0.2">
      <c r="A1092" s="67">
        <v>45194</v>
      </c>
      <c r="B1092" s="68" t="s">
        <v>474</v>
      </c>
      <c r="C1092" s="68">
        <v>0.39200000000000002</v>
      </c>
      <c r="D1092" s="68" t="s">
        <v>465</v>
      </c>
      <c r="E1092" s="68">
        <v>49.99</v>
      </c>
      <c r="F1092" s="70">
        <f>+CUSTOS[[#This Row],[Custo Unitario]]*CUSTOS[[#This Row],[Qty]]</f>
        <v>19.596080000000001</v>
      </c>
    </row>
    <row r="1093" spans="1:6" x14ac:dyDescent="0.2">
      <c r="A1093" s="67">
        <v>45194</v>
      </c>
      <c r="B1093" s="68" t="s">
        <v>467</v>
      </c>
      <c r="C1093" s="68">
        <v>0.47</v>
      </c>
      <c r="D1093" s="68" t="s">
        <v>465</v>
      </c>
      <c r="E1093" s="68">
        <v>24.99</v>
      </c>
      <c r="F1093" s="70">
        <f>+CUSTOS[[#This Row],[Custo Unitario]]*CUSTOS[[#This Row],[Qty]]</f>
        <v>11.745299999999999</v>
      </c>
    </row>
    <row r="1094" spans="1:6" x14ac:dyDescent="0.2">
      <c r="A1094" s="67">
        <v>45194</v>
      </c>
      <c r="B1094" s="68" t="s">
        <v>464</v>
      </c>
      <c r="C1094" s="68">
        <v>0.32500000000000001</v>
      </c>
      <c r="D1094" s="68" t="s">
        <v>465</v>
      </c>
      <c r="E1094" s="68">
        <v>6.99</v>
      </c>
      <c r="F1094" s="70">
        <f>+CUSTOS[[#This Row],[Custo Unitario]]*CUSTOS[[#This Row],[Qty]]</f>
        <v>2.2717499999999999</v>
      </c>
    </row>
    <row r="1095" spans="1:6" x14ac:dyDescent="0.2">
      <c r="A1095" s="67">
        <v>45194</v>
      </c>
      <c r="B1095" s="68" t="s">
        <v>463</v>
      </c>
      <c r="C1095" s="68">
        <v>1</v>
      </c>
      <c r="D1095" s="68" t="s">
        <v>460</v>
      </c>
      <c r="E1095" s="68">
        <v>8.19</v>
      </c>
      <c r="F1095" s="70">
        <f>+CUSTOS[[#This Row],[Custo Unitario]]*CUSTOS[[#This Row],[Qty]]</f>
        <v>8.19</v>
      </c>
    </row>
    <row r="1096" spans="1:6" x14ac:dyDescent="0.2">
      <c r="A1096" s="67">
        <v>45194</v>
      </c>
      <c r="B1096" s="68" t="s">
        <v>466</v>
      </c>
      <c r="C1096" s="68">
        <v>1</v>
      </c>
      <c r="D1096" s="68" t="s">
        <v>460</v>
      </c>
      <c r="E1096" s="68">
        <v>2.39</v>
      </c>
      <c r="F1096" s="70">
        <f>+CUSTOS[[#This Row],[Custo Unitario]]*CUSTOS[[#This Row],[Qty]]</f>
        <v>2.39</v>
      </c>
    </row>
    <row r="1097" spans="1:6" x14ac:dyDescent="0.2">
      <c r="A1097" s="67">
        <v>45211</v>
      </c>
      <c r="B1097" s="68" t="s">
        <v>497</v>
      </c>
      <c r="C1097" s="68">
        <v>0.5</v>
      </c>
      <c r="D1097" s="68" t="s">
        <v>465</v>
      </c>
      <c r="E1097" s="68">
        <v>11.96</v>
      </c>
      <c r="F1097" s="70">
        <f>+CUSTOS[[#This Row],[Custo Unitario]]*CUSTOS[[#This Row],[Qty]]</f>
        <v>5.98</v>
      </c>
    </row>
    <row r="1098" spans="1:6" x14ac:dyDescent="0.2">
      <c r="A1098" s="67">
        <v>45211</v>
      </c>
      <c r="B1098" s="68" t="s">
        <v>668</v>
      </c>
      <c r="C1098" s="68">
        <v>0.755</v>
      </c>
      <c r="D1098" s="68" t="s">
        <v>465</v>
      </c>
      <c r="E1098" s="68">
        <v>8.99</v>
      </c>
      <c r="F1098" s="70">
        <f>+CUSTOS[[#This Row],[Custo Unitario]]*CUSTOS[[#This Row],[Qty]]</f>
        <v>6.7874499999999998</v>
      </c>
    </row>
    <row r="1099" spans="1:6" x14ac:dyDescent="0.2">
      <c r="A1099" s="67">
        <v>45211</v>
      </c>
      <c r="B1099" s="68" t="s">
        <v>466</v>
      </c>
      <c r="C1099" s="68">
        <v>3</v>
      </c>
      <c r="D1099" s="68" t="s">
        <v>460</v>
      </c>
      <c r="E1099" s="68">
        <v>2.39</v>
      </c>
      <c r="F1099" s="70">
        <f>+CUSTOS[[#This Row],[Custo Unitario]]*CUSTOS[[#This Row],[Qty]]</f>
        <v>7.17</v>
      </c>
    </row>
    <row r="1100" spans="1:6" x14ac:dyDescent="0.2">
      <c r="A1100" s="67">
        <v>44938</v>
      </c>
      <c r="B1100" s="68" t="s">
        <v>483</v>
      </c>
      <c r="C1100" s="68">
        <v>1</v>
      </c>
      <c r="D1100" s="68" t="s">
        <v>460</v>
      </c>
      <c r="E1100" s="68">
        <v>2.59</v>
      </c>
      <c r="F1100" s="70">
        <f>+CUSTOS[[#This Row],[Custo Unitario]]*CUSTOS[[#This Row],[Qty]]</f>
        <v>2.59</v>
      </c>
    </row>
    <row r="1101" spans="1:6" x14ac:dyDescent="0.2">
      <c r="A1101" s="67">
        <v>45211</v>
      </c>
      <c r="B1101" s="68" t="s">
        <v>500</v>
      </c>
      <c r="C1101" s="68">
        <v>1.165</v>
      </c>
      <c r="D1101" s="68" t="s">
        <v>465</v>
      </c>
      <c r="E1101" s="68">
        <v>8.99</v>
      </c>
      <c r="F1101" s="70">
        <f>+CUSTOS[[#This Row],[Custo Unitario]]*CUSTOS[[#This Row],[Qty]]</f>
        <v>10.47335</v>
      </c>
    </row>
    <row r="1102" spans="1:6" x14ac:dyDescent="0.2">
      <c r="A1102" s="67">
        <v>45211</v>
      </c>
      <c r="B1102" s="68" t="s">
        <v>464</v>
      </c>
      <c r="C1102" s="68">
        <v>0.5</v>
      </c>
      <c r="D1102" s="68" t="s">
        <v>465</v>
      </c>
      <c r="E1102" s="68">
        <v>3.99</v>
      </c>
      <c r="F1102" s="70">
        <f>+CUSTOS[[#This Row],[Custo Unitario]]*CUSTOS[[#This Row],[Qty]]</f>
        <v>1.9950000000000001</v>
      </c>
    </row>
    <row r="1103" spans="1:6" x14ac:dyDescent="0.2">
      <c r="A1103" s="67">
        <v>45211</v>
      </c>
      <c r="B1103" s="68" t="s">
        <v>499</v>
      </c>
      <c r="C1103" s="68">
        <v>3</v>
      </c>
      <c r="D1103" s="68" t="s">
        <v>460</v>
      </c>
      <c r="E1103" s="68">
        <v>1.39</v>
      </c>
      <c r="F1103" s="70">
        <f>+CUSTOS[[#This Row],[Custo Unitario]]*CUSTOS[[#This Row],[Qty]]</f>
        <v>4.17</v>
      </c>
    </row>
    <row r="1104" spans="1:6" x14ac:dyDescent="0.2">
      <c r="A1104" s="67">
        <v>45211</v>
      </c>
      <c r="B1104" s="68" t="s">
        <v>503</v>
      </c>
      <c r="C1104" s="68">
        <v>1</v>
      </c>
      <c r="D1104" s="68" t="s">
        <v>460</v>
      </c>
      <c r="E1104" s="68">
        <v>3.79</v>
      </c>
      <c r="F1104" s="70">
        <f>+CUSTOS[[#This Row],[Custo Unitario]]*CUSTOS[[#This Row],[Qty]]</f>
        <v>3.79</v>
      </c>
    </row>
    <row r="1105" spans="1:6" x14ac:dyDescent="0.2">
      <c r="A1105" s="67">
        <v>45211</v>
      </c>
      <c r="B1105" s="68" t="s">
        <v>474</v>
      </c>
      <c r="C1105" s="68">
        <v>1.5640000000000001</v>
      </c>
      <c r="D1105" s="68" t="s">
        <v>465</v>
      </c>
      <c r="E1105" s="68">
        <v>47.9</v>
      </c>
      <c r="F1105" s="70">
        <f>+CUSTOS[[#This Row],[Custo Unitario]]*CUSTOS[[#This Row],[Qty]]</f>
        <v>74.915599999999998</v>
      </c>
    </row>
    <row r="1106" spans="1:6" x14ac:dyDescent="0.2">
      <c r="A1106" s="67">
        <v>45211</v>
      </c>
      <c r="B1106" s="68" t="s">
        <v>467</v>
      </c>
      <c r="C1106" s="68">
        <v>5.3739999999999997</v>
      </c>
      <c r="D1106" s="68" t="s">
        <v>465</v>
      </c>
      <c r="E1106" s="68">
        <v>26.99</v>
      </c>
      <c r="F1106" s="70">
        <f>+CUSTOS[[#This Row],[Custo Unitario]]*CUSTOS[[#This Row],[Qty]]</f>
        <v>145.04425999999998</v>
      </c>
    </row>
    <row r="1107" spans="1:6" x14ac:dyDescent="0.2">
      <c r="A1107" s="67">
        <v>45211</v>
      </c>
      <c r="B1107" s="68" t="s">
        <v>496</v>
      </c>
      <c r="C1107" s="68">
        <v>1</v>
      </c>
      <c r="D1107" s="68" t="s">
        <v>465</v>
      </c>
      <c r="E1107" s="68">
        <v>6.49</v>
      </c>
      <c r="F1107" s="70">
        <f>+CUSTOS[[#This Row],[Custo Unitario]]*CUSTOS[[#This Row],[Qty]]</f>
        <v>6.49</v>
      </c>
    </row>
    <row r="1108" spans="1:6" x14ac:dyDescent="0.2">
      <c r="A1108" s="67">
        <v>45211</v>
      </c>
      <c r="B1108" s="68" t="s">
        <v>583</v>
      </c>
      <c r="C1108" s="68">
        <v>1</v>
      </c>
      <c r="D1108" s="68" t="s">
        <v>465</v>
      </c>
      <c r="E1108" s="68">
        <v>17.989999999999998</v>
      </c>
      <c r="F1108" s="70">
        <f>+CUSTOS[[#This Row],[Custo Unitario]]*CUSTOS[[#This Row],[Qty]]</f>
        <v>17.989999999999998</v>
      </c>
    </row>
    <row r="1109" spans="1:6" x14ac:dyDescent="0.2">
      <c r="A1109" s="67">
        <v>45216</v>
      </c>
      <c r="B1109" s="68" t="s">
        <v>499</v>
      </c>
      <c r="C1109" s="68">
        <v>3</v>
      </c>
      <c r="D1109" s="68" t="s">
        <v>460</v>
      </c>
      <c r="E1109" s="68">
        <v>2.59</v>
      </c>
      <c r="F1109" s="70">
        <f>+CUSTOS[[#This Row],[Custo Unitario]]*CUSTOS[[#This Row],[Qty]]</f>
        <v>7.77</v>
      </c>
    </row>
    <row r="1110" spans="1:6" x14ac:dyDescent="0.2">
      <c r="A1110" s="67">
        <v>45216</v>
      </c>
      <c r="B1110" s="68" t="s">
        <v>496</v>
      </c>
      <c r="C1110" s="68">
        <v>2</v>
      </c>
      <c r="D1110" s="68" t="s">
        <v>465</v>
      </c>
      <c r="E1110" s="68">
        <v>4.79</v>
      </c>
      <c r="F1110" s="70">
        <f>+CUSTOS[[#This Row],[Custo Unitario]]*CUSTOS[[#This Row],[Qty]]</f>
        <v>9.58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F149"/>
  <sheetViews>
    <sheetView zoomScale="140" zoomScaleNormal="140" workbookViewId="0">
      <pane ySplit="1" topLeftCell="A137" activePane="bottomLeft" state="frozen"/>
      <selection activeCell="N205" sqref="N205"/>
      <selection pane="bottomLeft" activeCell="E150" sqref="E150"/>
    </sheetView>
  </sheetViews>
  <sheetFormatPr defaultColWidth="9.140625" defaultRowHeight="12.75" x14ac:dyDescent="0.2"/>
  <cols>
    <col min="1" max="2" width="9.5703125" style="1" bestFit="1" customWidth="1"/>
    <col min="3" max="3" width="9.140625" style="1"/>
    <col min="4" max="4" width="12.42578125" style="1" customWidth="1"/>
    <col min="5" max="5" width="9.140625" style="1"/>
    <col min="6" max="6" width="10.28515625" style="1" customWidth="1"/>
    <col min="7" max="16384" width="9.140625" style="1"/>
  </cols>
  <sheetData>
    <row r="1" spans="1:6" s="5" customFormat="1" ht="30" customHeight="1" x14ac:dyDescent="0.2">
      <c r="A1" s="5" t="s">
        <v>447</v>
      </c>
      <c r="B1" s="5" t="s">
        <v>448</v>
      </c>
      <c r="C1" s="5" t="s">
        <v>449</v>
      </c>
      <c r="D1" s="5" t="s">
        <v>450</v>
      </c>
      <c r="E1" s="5" t="s">
        <v>451</v>
      </c>
      <c r="F1" s="5" t="s">
        <v>452</v>
      </c>
    </row>
    <row r="2" spans="1:6" hidden="1" x14ac:dyDescent="0.2">
      <c r="A2" s="7">
        <v>44200</v>
      </c>
      <c r="B2" s="7">
        <f>+'CONTROLE ESTOQUE'!$A2+6</f>
        <v>44206</v>
      </c>
      <c r="C2" s="1">
        <f t="array" ref="C2">-SUMPRODUCT((VENDAS[QTY])*(ESTOQUE[[#This Row],[De]]&lt;=VENDAS[DATA])*(VENDAS[DATA]&lt;=ESTOQUE[[#This Row],[A]])*1)</f>
        <v>-90</v>
      </c>
      <c r="D2" s="1">
        <v>90</v>
      </c>
      <c r="E2" s="1">
        <f>+ESTOQUE[[#This Row],[Saida]]+ESTOQUE[[#This Row],[Produzido]]</f>
        <v>0</v>
      </c>
      <c r="F2" s="1">
        <f>SUM($E$2:E2)</f>
        <v>0</v>
      </c>
    </row>
    <row r="3" spans="1:6" hidden="1" x14ac:dyDescent="0.2">
      <c r="A3" s="7">
        <f>+A2+7</f>
        <v>44207</v>
      </c>
      <c r="B3" s="7">
        <f>+'CONTROLE ESTOQUE'!$A3+6</f>
        <v>44213</v>
      </c>
      <c r="C3" s="1">
        <f t="array" ref="C3">-SUMPRODUCT((VENDAS[QTY])*(ESTOQUE[[#This Row],[De]]&lt;=VENDAS[DATA])*(VENDAS[DATA]&lt;=ESTOQUE[[#This Row],[A]])*1)</f>
        <v>-230</v>
      </c>
      <c r="D3" s="1">
        <v>230</v>
      </c>
      <c r="E3" s="1">
        <f>+ESTOQUE[[#This Row],[Saida]]+ESTOQUE[[#This Row],[Produzido]]</f>
        <v>0</v>
      </c>
      <c r="F3" s="1">
        <f>SUM($E$2:E3)</f>
        <v>0</v>
      </c>
    </row>
    <row r="4" spans="1:6" hidden="1" x14ac:dyDescent="0.2">
      <c r="A4" s="7">
        <f t="shared" ref="A4:A149" si="0">+A3+7</f>
        <v>44214</v>
      </c>
      <c r="B4" s="7">
        <f>+'CONTROLE ESTOQUE'!$A4+6</f>
        <v>44220</v>
      </c>
      <c r="C4" s="1">
        <f t="array" ref="C4">-SUMPRODUCT((VENDAS[QTY])*(ESTOQUE[[#This Row],[De]]&lt;=VENDAS[DATA])*(VENDAS[DATA]&lt;=ESTOQUE[[#This Row],[A]])*1)</f>
        <v>-40</v>
      </c>
      <c r="D4" s="1">
        <v>40</v>
      </c>
      <c r="E4" s="1">
        <f>+ESTOQUE[[#This Row],[Saida]]+ESTOQUE[[#This Row],[Produzido]]</f>
        <v>0</v>
      </c>
      <c r="F4" s="1">
        <f>SUM($E$2:E4)</f>
        <v>0</v>
      </c>
    </row>
    <row r="5" spans="1:6" hidden="1" x14ac:dyDescent="0.2">
      <c r="A5" s="7">
        <f t="shared" si="0"/>
        <v>44221</v>
      </c>
      <c r="B5" s="7">
        <f>+'CONTROLE ESTOQUE'!$A5+6</f>
        <v>44227</v>
      </c>
      <c r="C5" s="1">
        <f t="array" ref="C5">-SUMPRODUCT((VENDAS[QTY])*(ESTOQUE[[#This Row],[De]]&lt;=VENDAS[DATA])*(VENDAS[DATA]&lt;=ESTOQUE[[#This Row],[A]])*1)</f>
        <v>-120</v>
      </c>
      <c r="D5" s="1">
        <v>120</v>
      </c>
      <c r="E5" s="1">
        <f>+ESTOQUE[[#This Row],[Saida]]+ESTOQUE[[#This Row],[Produzido]]</f>
        <v>0</v>
      </c>
      <c r="F5" s="1">
        <f>SUM($E$2:E5)</f>
        <v>0</v>
      </c>
    </row>
    <row r="6" spans="1:6" hidden="1" x14ac:dyDescent="0.2">
      <c r="A6" s="7">
        <f t="shared" si="0"/>
        <v>44228</v>
      </c>
      <c r="B6" s="7">
        <f>+'CONTROLE ESTOQUE'!$A6+6</f>
        <v>44234</v>
      </c>
      <c r="C6" s="1">
        <f t="array" ref="C6">-SUMPRODUCT((VENDAS[QTY])*(ESTOQUE[[#This Row],[De]]&lt;=VENDAS[DATA])*(VENDAS[DATA]&lt;=ESTOQUE[[#This Row],[A]])*1)</f>
        <v>-160</v>
      </c>
      <c r="D6" s="1">
        <v>160</v>
      </c>
      <c r="E6" s="1">
        <f>+ESTOQUE[[#This Row],[Saida]]+ESTOQUE[[#This Row],[Produzido]]</f>
        <v>0</v>
      </c>
      <c r="F6" s="1">
        <f>SUM($E$2:E6)</f>
        <v>0</v>
      </c>
    </row>
    <row r="7" spans="1:6" hidden="1" x14ac:dyDescent="0.2">
      <c r="A7" s="7">
        <f t="shared" si="0"/>
        <v>44235</v>
      </c>
      <c r="B7" s="7">
        <f>+'CONTROLE ESTOQUE'!$A7+6</f>
        <v>44241</v>
      </c>
      <c r="C7" s="1">
        <f t="array" ref="C7">-SUMPRODUCT((VENDAS[QTY])*(ESTOQUE[[#This Row],[De]]&lt;=VENDAS[DATA])*(VENDAS[DATA]&lt;=ESTOQUE[[#This Row],[A]])*1)</f>
        <v>-210</v>
      </c>
      <c r="D7" s="1">
        <v>210</v>
      </c>
      <c r="E7" s="1">
        <f>+ESTOQUE[[#This Row],[Saida]]+ESTOQUE[[#This Row],[Produzido]]</f>
        <v>0</v>
      </c>
      <c r="F7" s="1">
        <f>SUM($E$2:E7)</f>
        <v>0</v>
      </c>
    </row>
    <row r="8" spans="1:6" hidden="1" x14ac:dyDescent="0.2">
      <c r="A8" s="7">
        <f t="shared" si="0"/>
        <v>44242</v>
      </c>
      <c r="B8" s="7">
        <f>+'CONTROLE ESTOQUE'!$A8+6</f>
        <v>44248</v>
      </c>
      <c r="C8" s="1">
        <f t="array" ref="C8">-SUMPRODUCT((VENDAS[QTY])*(ESTOQUE[[#This Row],[De]]&lt;=VENDAS[DATA])*(VENDAS[DATA]&lt;=ESTOQUE[[#This Row],[A]])*1)</f>
        <v>-120</v>
      </c>
      <c r="D8" s="1">
        <v>100</v>
      </c>
      <c r="E8" s="1">
        <f>+ESTOQUE[[#This Row],[Saida]]+ESTOQUE[[#This Row],[Produzido]]</f>
        <v>-20</v>
      </c>
      <c r="F8" s="1">
        <f>SUM($E$2:E8)</f>
        <v>-20</v>
      </c>
    </row>
    <row r="9" spans="1:6" hidden="1" x14ac:dyDescent="0.2">
      <c r="A9" s="7">
        <f t="shared" si="0"/>
        <v>44249</v>
      </c>
      <c r="B9" s="7">
        <f>+'CONTROLE ESTOQUE'!$A9+6</f>
        <v>44255</v>
      </c>
      <c r="C9" s="1">
        <f t="array" ref="C9">-SUMPRODUCT((VENDAS[QTY])*(ESTOQUE[[#This Row],[De]]&lt;=VENDAS[DATA])*(VENDAS[DATA]&lt;=ESTOQUE[[#This Row],[A]])*1)</f>
        <v>-250</v>
      </c>
      <c r="D9" s="1">
        <v>250</v>
      </c>
      <c r="E9" s="1">
        <f>+ESTOQUE[[#This Row],[Saida]]+ESTOQUE[[#This Row],[Produzido]]</f>
        <v>0</v>
      </c>
      <c r="F9" s="1">
        <f>SUM($E$2:E9)</f>
        <v>-20</v>
      </c>
    </row>
    <row r="10" spans="1:6" hidden="1" x14ac:dyDescent="0.2">
      <c r="A10" s="7">
        <f t="shared" si="0"/>
        <v>44256</v>
      </c>
      <c r="B10" s="7">
        <f>+'CONTROLE ESTOQUE'!$A10+6</f>
        <v>44262</v>
      </c>
      <c r="C10" s="1">
        <f t="array" ref="C10">-SUMPRODUCT((VENDAS[QTY])*(ESTOQUE[[#This Row],[De]]&lt;=VENDAS[DATA])*(VENDAS[DATA]&lt;=ESTOQUE[[#This Row],[A]])*1)</f>
        <v>-60</v>
      </c>
      <c r="D10" s="1">
        <v>60</v>
      </c>
      <c r="E10" s="1">
        <f>+ESTOQUE[[#This Row],[Saida]]+ESTOQUE[[#This Row],[Produzido]]</f>
        <v>0</v>
      </c>
      <c r="F10" s="1">
        <f>SUM($E$2:E10)</f>
        <v>-20</v>
      </c>
    </row>
    <row r="11" spans="1:6" hidden="1" x14ac:dyDescent="0.2">
      <c r="A11" s="7">
        <f t="shared" si="0"/>
        <v>44263</v>
      </c>
      <c r="B11" s="7">
        <f>+'CONTROLE ESTOQUE'!$A11+6</f>
        <v>44269</v>
      </c>
      <c r="C11" s="1">
        <f t="array" ref="C11">-SUMPRODUCT((VENDAS[QTY])*(ESTOQUE[[#This Row],[De]]&lt;=VENDAS[DATA])*(VENDAS[DATA]&lt;=ESTOQUE[[#This Row],[A]])*1)</f>
        <v>-250</v>
      </c>
      <c r="D11" s="1">
        <v>280</v>
      </c>
      <c r="E11" s="1">
        <f>+ESTOQUE[[#This Row],[Saida]]+ESTOQUE[[#This Row],[Produzido]]</f>
        <v>30</v>
      </c>
      <c r="F11" s="1">
        <f>SUM($E$2:E11)</f>
        <v>10</v>
      </c>
    </row>
    <row r="12" spans="1:6" hidden="1" x14ac:dyDescent="0.2">
      <c r="A12" s="7">
        <f t="shared" si="0"/>
        <v>44270</v>
      </c>
      <c r="B12" s="7">
        <f>+'CONTROLE ESTOQUE'!$A12+6</f>
        <v>44276</v>
      </c>
      <c r="C12" s="1">
        <f t="array" ref="C12">-SUMPRODUCT((VENDAS[QTY])*(ESTOQUE[[#This Row],[De]]&lt;=VENDAS[DATA])*(VENDAS[DATA]&lt;=ESTOQUE[[#This Row],[A]])*1)</f>
        <v>-340</v>
      </c>
      <c r="D12" s="1">
        <v>330</v>
      </c>
      <c r="E12" s="1">
        <f>+ESTOQUE[[#This Row],[Saida]]+ESTOQUE[[#This Row],[Produzido]]</f>
        <v>-10</v>
      </c>
      <c r="F12" s="1">
        <f>SUM($E$2:E12)</f>
        <v>0</v>
      </c>
    </row>
    <row r="13" spans="1:6" hidden="1" x14ac:dyDescent="0.2">
      <c r="A13" s="7">
        <f t="shared" si="0"/>
        <v>44277</v>
      </c>
      <c r="B13" s="7">
        <f>+'CONTROLE ESTOQUE'!$A13+6</f>
        <v>44283</v>
      </c>
      <c r="C13" s="1">
        <f t="array" ref="C13">-SUMPRODUCT((VENDAS[QTY])*(ESTOQUE[[#This Row],[De]]&lt;=VENDAS[DATA])*(VENDAS[DATA]&lt;=ESTOQUE[[#This Row],[A]])*1)</f>
        <v>-180</v>
      </c>
      <c r="D13" s="1">
        <v>360</v>
      </c>
      <c r="E13" s="1">
        <f>+ESTOQUE[[#This Row],[Saida]]+ESTOQUE[[#This Row],[Produzido]]</f>
        <v>180</v>
      </c>
      <c r="F13" s="1">
        <f>SUM($E$2:E13)</f>
        <v>180</v>
      </c>
    </row>
    <row r="14" spans="1:6" hidden="1" x14ac:dyDescent="0.2">
      <c r="A14" s="7">
        <f t="shared" si="0"/>
        <v>44284</v>
      </c>
      <c r="B14" s="7">
        <f>+'CONTROLE ESTOQUE'!$A14+6</f>
        <v>44290</v>
      </c>
      <c r="C14" s="1">
        <f t="array" ref="C14">-SUMPRODUCT((VENDAS[QTY])*(ESTOQUE[[#This Row],[De]]&lt;=VENDAS[DATA])*(VENDAS[DATA]&lt;=ESTOQUE[[#This Row],[A]])*1)</f>
        <v>-80</v>
      </c>
      <c r="D14" s="1">
        <v>90</v>
      </c>
      <c r="E14" s="1">
        <f>+ESTOQUE[[#This Row],[Saida]]+ESTOQUE[[#This Row],[Produzido]]</f>
        <v>10</v>
      </c>
      <c r="F14" s="1">
        <f>SUM($E$2:E14)</f>
        <v>190</v>
      </c>
    </row>
    <row r="15" spans="1:6" hidden="1" x14ac:dyDescent="0.2">
      <c r="A15" s="7">
        <f t="shared" si="0"/>
        <v>44291</v>
      </c>
      <c r="B15" s="7">
        <f>+'CONTROLE ESTOQUE'!$A15+6</f>
        <v>44297</v>
      </c>
      <c r="C15" s="1">
        <f t="array" ref="C15">-SUMPRODUCT((VENDAS[QTY])*(ESTOQUE[[#This Row],[De]]&lt;=VENDAS[DATA])*(VENDAS[DATA]&lt;=ESTOQUE[[#This Row],[A]])*1)</f>
        <v>-240</v>
      </c>
      <c r="D15" s="1">
        <v>200</v>
      </c>
      <c r="E15" s="1">
        <f>+ESTOQUE[[#This Row],[Saida]]+ESTOQUE[[#This Row],[Produzido]]</f>
        <v>-40</v>
      </c>
      <c r="F15" s="1">
        <f>SUM($E$2:E15)</f>
        <v>150</v>
      </c>
    </row>
    <row r="16" spans="1:6" hidden="1" x14ac:dyDescent="0.2">
      <c r="A16" s="7">
        <f t="shared" si="0"/>
        <v>44298</v>
      </c>
      <c r="B16" s="7">
        <f>+'CONTROLE ESTOQUE'!$A16+6</f>
        <v>44304</v>
      </c>
      <c r="C16" s="1">
        <f t="array" ref="C16">-SUMPRODUCT((VENDAS[QTY])*(ESTOQUE[[#This Row],[De]]&lt;=VENDAS[DATA])*(VENDAS[DATA]&lt;=ESTOQUE[[#This Row],[A]])*1)</f>
        <v>-150</v>
      </c>
      <c r="D16" s="1">
        <v>140</v>
      </c>
      <c r="E16" s="1">
        <f>+ESTOQUE[[#This Row],[Saida]]+ESTOQUE[[#This Row],[Produzido]]</f>
        <v>-10</v>
      </c>
      <c r="F16" s="1">
        <f>SUM($E$2:E16)</f>
        <v>140</v>
      </c>
    </row>
    <row r="17" spans="1:6" hidden="1" x14ac:dyDescent="0.2">
      <c r="A17" s="7">
        <f t="shared" si="0"/>
        <v>44305</v>
      </c>
      <c r="B17" s="7">
        <f>+'CONTROLE ESTOQUE'!$A17+6</f>
        <v>44311</v>
      </c>
      <c r="C17" s="1">
        <f t="array" ref="C17">-SUMPRODUCT((VENDAS[QTY])*(ESTOQUE[[#This Row],[De]]&lt;=VENDAS[DATA])*(VENDAS[DATA]&lt;=ESTOQUE[[#This Row],[A]])*1)</f>
        <v>-120</v>
      </c>
      <c r="D17" s="1">
        <v>150</v>
      </c>
      <c r="E17" s="1">
        <f>+ESTOQUE[[#This Row],[Saida]]+ESTOQUE[[#This Row],[Produzido]]</f>
        <v>30</v>
      </c>
      <c r="F17" s="1">
        <f>SUM($E$2:E17)</f>
        <v>170</v>
      </c>
    </row>
    <row r="18" spans="1:6" hidden="1" x14ac:dyDescent="0.2">
      <c r="A18" s="7">
        <f t="shared" si="0"/>
        <v>44312</v>
      </c>
      <c r="B18" s="7">
        <f>+'CONTROLE ESTOQUE'!$A18+6</f>
        <v>44318</v>
      </c>
      <c r="C18" s="1">
        <f t="array" ref="C18">-SUMPRODUCT((VENDAS[QTY])*(ESTOQUE[[#This Row],[De]]&lt;=VENDAS[DATA])*(VENDAS[DATA]&lt;=ESTOQUE[[#This Row],[A]])*1)</f>
        <v>-240</v>
      </c>
      <c r="D18" s="1">
        <v>90</v>
      </c>
      <c r="E18" s="1">
        <f>+ESTOQUE[[#This Row],[Saida]]+ESTOQUE[[#This Row],[Produzido]]</f>
        <v>-150</v>
      </c>
      <c r="F18" s="1">
        <f>SUM($E$2:E18)</f>
        <v>20</v>
      </c>
    </row>
    <row r="19" spans="1:6" hidden="1" x14ac:dyDescent="0.2">
      <c r="A19" s="7">
        <f t="shared" si="0"/>
        <v>44319</v>
      </c>
      <c r="B19" s="7">
        <f>+'CONTROLE ESTOQUE'!$A19+6</f>
        <v>44325</v>
      </c>
      <c r="C19" s="1">
        <f t="array" ref="C19">-SUMPRODUCT((VENDAS[QTY])*(ESTOQUE[[#This Row],[De]]&lt;=VENDAS[DATA])*(VENDAS[DATA]&lt;=ESTOQUE[[#This Row],[A]])*1)</f>
        <v>-570</v>
      </c>
      <c r="D19" s="1">
        <v>630</v>
      </c>
      <c r="E19" s="1">
        <f>+ESTOQUE[[#This Row],[Saida]]+ESTOQUE[[#This Row],[Produzido]]</f>
        <v>60</v>
      </c>
      <c r="F19" s="1">
        <f>SUM($E$2:E19)</f>
        <v>80</v>
      </c>
    </row>
    <row r="20" spans="1:6" hidden="1" x14ac:dyDescent="0.2">
      <c r="A20" s="7">
        <f t="shared" si="0"/>
        <v>44326</v>
      </c>
      <c r="B20" s="7">
        <f>+'CONTROLE ESTOQUE'!$A20+6</f>
        <v>44332</v>
      </c>
      <c r="C20" s="1">
        <f t="array" ref="C20">-SUMPRODUCT((VENDAS[QTY])*(ESTOQUE[[#This Row],[De]]&lt;=VENDAS[DATA])*(VENDAS[DATA]&lt;=ESTOQUE[[#This Row],[A]])*1)</f>
        <v>-260</v>
      </c>
      <c r="D20" s="1">
        <v>248</v>
      </c>
      <c r="E20" s="1">
        <f>+ESTOQUE[[#This Row],[Saida]]+ESTOQUE[[#This Row],[Produzido]]</f>
        <v>-12</v>
      </c>
      <c r="F20" s="1">
        <f>SUM($E$2:E20)</f>
        <v>68</v>
      </c>
    </row>
    <row r="21" spans="1:6" hidden="1" x14ac:dyDescent="0.2">
      <c r="A21" s="7">
        <f t="shared" si="0"/>
        <v>44333</v>
      </c>
      <c r="B21" s="7">
        <f>+'CONTROLE ESTOQUE'!$A21+6</f>
        <v>44339</v>
      </c>
      <c r="C21" s="1">
        <f t="array" ref="C21">-SUMPRODUCT((VENDAS[QTY])*(ESTOQUE[[#This Row],[De]]&lt;=VENDAS[DATA])*(VENDAS[DATA]&lt;=ESTOQUE[[#This Row],[A]])*1)</f>
        <v>-272</v>
      </c>
      <c r="D21" s="1">
        <v>214</v>
      </c>
      <c r="E21" s="1">
        <f>+ESTOQUE[[#This Row],[Saida]]+ESTOQUE[[#This Row],[Produzido]]</f>
        <v>-58</v>
      </c>
      <c r="F21" s="1">
        <f>SUM($E$2:E21)</f>
        <v>10</v>
      </c>
    </row>
    <row r="22" spans="1:6" hidden="1" x14ac:dyDescent="0.2">
      <c r="A22" s="7">
        <f t="shared" si="0"/>
        <v>44340</v>
      </c>
      <c r="B22" s="7">
        <f>+'CONTROLE ESTOQUE'!$A22+6</f>
        <v>44346</v>
      </c>
      <c r="C22" s="1">
        <f t="array" ref="C22">-SUMPRODUCT((VENDAS[QTY])*(ESTOQUE[[#This Row],[De]]&lt;=VENDAS[DATA])*(VENDAS[DATA]&lt;=ESTOQUE[[#This Row],[A]])*1)</f>
        <v>-244</v>
      </c>
      <c r="D22" s="1">
        <v>254</v>
      </c>
      <c r="E22" s="1">
        <f>+ESTOQUE[[#This Row],[Saida]]+ESTOQUE[[#This Row],[Produzido]]</f>
        <v>10</v>
      </c>
      <c r="F22" s="1">
        <f>SUM($E$2:E22)</f>
        <v>20</v>
      </c>
    </row>
    <row r="23" spans="1:6" hidden="1" x14ac:dyDescent="0.2">
      <c r="A23" s="7">
        <f t="shared" si="0"/>
        <v>44347</v>
      </c>
      <c r="B23" s="7">
        <f>+'CONTROLE ESTOQUE'!$A23+6</f>
        <v>44353</v>
      </c>
      <c r="C23" s="1">
        <f t="array" ref="C23">-SUMPRODUCT((VENDAS[QTY])*(ESTOQUE[[#This Row],[De]]&lt;=VENDAS[DATA])*(VENDAS[DATA]&lt;=ESTOQUE[[#This Row],[A]])*1)</f>
        <v>-232</v>
      </c>
      <c r="D23" s="1">
        <v>212</v>
      </c>
      <c r="E23" s="1">
        <f>+ESTOQUE[[#This Row],[Saida]]+ESTOQUE[[#This Row],[Produzido]]</f>
        <v>-20</v>
      </c>
      <c r="F23" s="1">
        <f>SUM($E$2:E23)</f>
        <v>0</v>
      </c>
    </row>
    <row r="24" spans="1:6" hidden="1" x14ac:dyDescent="0.2">
      <c r="A24" s="7">
        <f t="shared" si="0"/>
        <v>44354</v>
      </c>
      <c r="B24" s="7">
        <f>+'CONTROLE ESTOQUE'!$A24+6</f>
        <v>44360</v>
      </c>
      <c r="C24" s="1">
        <f t="array" ref="C24">-SUMPRODUCT((VENDAS[QTY])*(ESTOQUE[[#This Row],[De]]&lt;=VENDAS[DATA])*(VENDAS[DATA]&lt;=ESTOQUE[[#This Row],[A]])*1)</f>
        <v>-234</v>
      </c>
      <c r="D24" s="1">
        <v>264</v>
      </c>
      <c r="E24" s="1">
        <f>+ESTOQUE[[#This Row],[Saida]]+ESTOQUE[[#This Row],[Produzido]]</f>
        <v>30</v>
      </c>
      <c r="F24" s="1">
        <f>SUM($E$2:E24)</f>
        <v>30</v>
      </c>
    </row>
    <row r="25" spans="1:6" hidden="1" x14ac:dyDescent="0.2">
      <c r="A25" s="7">
        <f t="shared" si="0"/>
        <v>44361</v>
      </c>
      <c r="B25" s="7">
        <f>+'CONTROLE ESTOQUE'!$A25+6</f>
        <v>44367</v>
      </c>
      <c r="C25" s="1">
        <f t="array" ref="C25">-SUMPRODUCT((VENDAS[QTY])*(ESTOQUE[[#This Row],[De]]&lt;=VENDAS[DATA])*(VENDAS[DATA]&lt;=ESTOQUE[[#This Row],[A]])*1)</f>
        <v>-196</v>
      </c>
      <c r="D25" s="1">
        <v>142</v>
      </c>
      <c r="E25" s="1">
        <f>+ESTOQUE[[#This Row],[Saida]]+ESTOQUE[[#This Row],[Produzido]]</f>
        <v>-54</v>
      </c>
      <c r="F25" s="1">
        <f>SUM($E$2:E25)</f>
        <v>-24</v>
      </c>
    </row>
    <row r="26" spans="1:6" hidden="1" x14ac:dyDescent="0.2">
      <c r="A26" s="7">
        <f t="shared" si="0"/>
        <v>44368</v>
      </c>
      <c r="B26" s="7">
        <f>+'CONTROLE ESTOQUE'!$A26+6</f>
        <v>44374</v>
      </c>
      <c r="C26" s="1">
        <f t="array" ref="C26">-SUMPRODUCT((VENDAS[QTY])*(ESTOQUE[[#This Row],[De]]&lt;=VENDAS[DATA])*(VENDAS[DATA]&lt;=ESTOQUE[[#This Row],[A]])*1)</f>
        <v>-222</v>
      </c>
      <c r="D26" s="1">
        <v>266</v>
      </c>
      <c r="E26" s="1">
        <f>+ESTOQUE[[#This Row],[Saida]]+ESTOQUE[[#This Row],[Produzido]]</f>
        <v>44</v>
      </c>
      <c r="F26" s="1">
        <f>SUM($E$2:E26)</f>
        <v>20</v>
      </c>
    </row>
    <row r="27" spans="1:6" hidden="1" x14ac:dyDescent="0.2">
      <c r="A27" s="7">
        <f t="shared" si="0"/>
        <v>44375</v>
      </c>
      <c r="B27" s="7">
        <f>+'CONTROLE ESTOQUE'!$A27+6</f>
        <v>44381</v>
      </c>
      <c r="C27" s="1">
        <f t="array" ref="C27">-SUMPRODUCT((VENDAS[QTY])*(ESTOQUE[[#This Row],[De]]&lt;=VENDAS[DATA])*(VENDAS[DATA]&lt;=ESTOQUE[[#This Row],[A]])*1)</f>
        <v>-200</v>
      </c>
      <c r="D27" s="1">
        <v>236</v>
      </c>
      <c r="E27" s="1">
        <f>+ESTOQUE[[#This Row],[Saida]]+ESTOQUE[[#This Row],[Produzido]]</f>
        <v>36</v>
      </c>
      <c r="F27" s="1">
        <f>SUM($E$2:E27)</f>
        <v>56</v>
      </c>
    </row>
    <row r="28" spans="1:6" hidden="1" x14ac:dyDescent="0.2">
      <c r="A28" s="7">
        <f t="shared" si="0"/>
        <v>44382</v>
      </c>
      <c r="B28" s="7">
        <f>+'CONTROLE ESTOQUE'!$A28+6</f>
        <v>44388</v>
      </c>
      <c r="C28" s="1">
        <f t="array" ref="C28">-SUMPRODUCT((VENDAS[QTY])*(ESTOQUE[[#This Row],[De]]&lt;=VENDAS[DATA])*(VENDAS[DATA]&lt;=ESTOQUE[[#This Row],[A]])*1)</f>
        <v>-114</v>
      </c>
      <c r="D28" s="1">
        <v>110</v>
      </c>
      <c r="E28" s="1">
        <f>+ESTOQUE[[#This Row],[Saida]]+ESTOQUE[[#This Row],[Produzido]]</f>
        <v>-4</v>
      </c>
      <c r="F28" s="1">
        <f>SUM($E$2:E28)</f>
        <v>52</v>
      </c>
    </row>
    <row r="29" spans="1:6" hidden="1" x14ac:dyDescent="0.2">
      <c r="A29" s="7">
        <f t="shared" si="0"/>
        <v>44389</v>
      </c>
      <c r="B29" s="7">
        <f>+'CONTROLE ESTOQUE'!$A29+6</f>
        <v>44395</v>
      </c>
      <c r="C29" s="1">
        <f t="array" ref="C29">-SUMPRODUCT((VENDAS[QTY])*(ESTOQUE[[#This Row],[De]]&lt;=VENDAS[DATA])*(VENDAS[DATA]&lt;=ESTOQUE[[#This Row],[A]])*1)</f>
        <v>-136</v>
      </c>
      <c r="D29" s="1">
        <v>152</v>
      </c>
      <c r="E29" s="1">
        <f>+ESTOQUE[[#This Row],[Saida]]+ESTOQUE[[#This Row],[Produzido]]</f>
        <v>16</v>
      </c>
      <c r="F29" s="1">
        <f>SUM($E$2:E29)</f>
        <v>68</v>
      </c>
    </row>
    <row r="30" spans="1:6" hidden="1" x14ac:dyDescent="0.2">
      <c r="A30" s="7">
        <f t="shared" si="0"/>
        <v>44396</v>
      </c>
      <c r="B30" s="7">
        <f>+'CONTROLE ESTOQUE'!$A30+6</f>
        <v>44402</v>
      </c>
      <c r="C30" s="1">
        <f t="array" ref="C30">-SUMPRODUCT((VENDAS[QTY])*(ESTOQUE[[#This Row],[De]]&lt;=VENDAS[DATA])*(VENDAS[DATA]&lt;=ESTOQUE[[#This Row],[A]])*1)</f>
        <v>-236</v>
      </c>
      <c r="D30" s="1">
        <v>250</v>
      </c>
      <c r="E30" s="1">
        <f>+ESTOQUE[[#This Row],[Saida]]+ESTOQUE[[#This Row],[Produzido]]</f>
        <v>14</v>
      </c>
      <c r="F30" s="1">
        <f>SUM($E$2:E30)</f>
        <v>82</v>
      </c>
    </row>
    <row r="31" spans="1:6" hidden="1" x14ac:dyDescent="0.2">
      <c r="A31" s="7">
        <f t="shared" si="0"/>
        <v>44403</v>
      </c>
      <c r="B31" s="7">
        <f>+'CONTROLE ESTOQUE'!$A31+6</f>
        <v>44409</v>
      </c>
      <c r="C31" s="1">
        <f t="array" ref="C31">-SUMPRODUCT((VENDAS[QTY])*(ESTOQUE[[#This Row],[De]]&lt;=VENDAS[DATA])*(VENDAS[DATA]&lt;=ESTOQUE[[#This Row],[A]])*1)</f>
        <v>-204</v>
      </c>
      <c r="D31" s="1">
        <v>222</v>
      </c>
      <c r="E31" s="1">
        <f>+ESTOQUE[[#This Row],[Saida]]+ESTOQUE[[#This Row],[Produzido]]</f>
        <v>18</v>
      </c>
      <c r="F31" s="1">
        <f>SUM($E$2:E31)</f>
        <v>100</v>
      </c>
    </row>
    <row r="32" spans="1:6" hidden="1" x14ac:dyDescent="0.2">
      <c r="A32" s="7">
        <f t="shared" si="0"/>
        <v>44410</v>
      </c>
      <c r="B32" s="7">
        <f>+'CONTROLE ESTOQUE'!$A32+6</f>
        <v>44416</v>
      </c>
      <c r="C32" s="1">
        <f t="array" ref="C32">-SUMPRODUCT((VENDAS[QTY])*(ESTOQUE[[#This Row],[De]]&lt;=VENDAS[DATA])*(VENDAS[DATA]&lt;=ESTOQUE[[#This Row],[A]])*1)</f>
        <v>-72</v>
      </c>
      <c r="D32" s="1">
        <v>136</v>
      </c>
      <c r="E32" s="1">
        <f>+ESTOQUE[[#This Row],[Saida]]+ESTOQUE[[#This Row],[Produzido]]</f>
        <v>64</v>
      </c>
      <c r="F32" s="1">
        <f>SUM($E$2:E32)</f>
        <v>164</v>
      </c>
    </row>
    <row r="33" spans="1:6" hidden="1" x14ac:dyDescent="0.2">
      <c r="A33" s="7">
        <f t="shared" si="0"/>
        <v>44417</v>
      </c>
      <c r="B33" s="7">
        <f>+'CONTROLE ESTOQUE'!$A33+6</f>
        <v>44423</v>
      </c>
      <c r="C33" s="1">
        <f t="array" ref="C33">-SUMPRODUCT((VENDAS[QTY])*(ESTOQUE[[#This Row],[De]]&lt;=VENDAS[DATA])*(VENDAS[DATA]&lt;=ESTOQUE[[#This Row],[A]])*1)</f>
        <v>-94</v>
      </c>
      <c r="D33" s="1">
        <v>46</v>
      </c>
      <c r="E33" s="1">
        <f>+ESTOQUE[[#This Row],[Saida]]+ESTOQUE[[#This Row],[Produzido]]</f>
        <v>-48</v>
      </c>
      <c r="F33" s="1">
        <f>SUM($E$2:E33)</f>
        <v>116</v>
      </c>
    </row>
    <row r="34" spans="1:6" hidden="1" x14ac:dyDescent="0.2">
      <c r="A34" s="7">
        <f t="shared" si="0"/>
        <v>44424</v>
      </c>
      <c r="B34" s="7">
        <f>+'CONTROLE ESTOQUE'!$A34+6</f>
        <v>44430</v>
      </c>
      <c r="C34" s="1">
        <f t="array" ref="C34">-SUMPRODUCT((VENDAS[QTY])*(ESTOQUE[[#This Row],[De]]&lt;=VENDAS[DATA])*(VENDAS[DATA]&lt;=ESTOQUE[[#This Row],[A]])*1)</f>
        <v>-136</v>
      </c>
      <c r="D34" s="1">
        <v>216</v>
      </c>
      <c r="E34" s="1">
        <f>+ESTOQUE[[#This Row],[Saida]]+ESTOQUE[[#This Row],[Produzido]]</f>
        <v>80</v>
      </c>
      <c r="F34" s="1">
        <f>SUM($E$2:E34)</f>
        <v>196</v>
      </c>
    </row>
    <row r="35" spans="1:6" hidden="1" x14ac:dyDescent="0.2">
      <c r="A35" s="7">
        <f t="shared" si="0"/>
        <v>44431</v>
      </c>
      <c r="B35" s="7">
        <f>+'CONTROLE ESTOQUE'!$A35+6</f>
        <v>44437</v>
      </c>
      <c r="C35" s="1">
        <f t="array" ref="C35">-SUMPRODUCT((VENDAS[QTY])*(ESTOQUE[[#This Row],[De]]&lt;=VENDAS[DATA])*(VENDAS[DATA]&lt;=ESTOQUE[[#This Row],[A]])*1)</f>
        <v>-80</v>
      </c>
      <c r="D35" s="1">
        <v>0</v>
      </c>
      <c r="E35" s="1">
        <f>+ESTOQUE[[#This Row],[Saida]]+ESTOQUE[[#This Row],[Produzido]]</f>
        <v>-80</v>
      </c>
      <c r="F35" s="1">
        <f>SUM($E$2:E35)</f>
        <v>116</v>
      </c>
    </row>
    <row r="36" spans="1:6" hidden="1" x14ac:dyDescent="0.2">
      <c r="A36" s="7">
        <f t="shared" si="0"/>
        <v>44438</v>
      </c>
      <c r="B36" s="7">
        <f>+'CONTROLE ESTOQUE'!$A36+6</f>
        <v>44444</v>
      </c>
      <c r="C36" s="1">
        <f t="array" ref="C36">-SUMPRODUCT((VENDAS[QTY])*(ESTOQUE[[#This Row],[De]]&lt;=VENDAS[DATA])*(VENDAS[DATA]&lt;=ESTOQUE[[#This Row],[A]])*1)</f>
        <v>-370</v>
      </c>
      <c r="D36" s="1">
        <v>320</v>
      </c>
      <c r="E36" s="1">
        <f>+ESTOQUE[[#This Row],[Saida]]+ESTOQUE[[#This Row],[Produzido]]</f>
        <v>-50</v>
      </c>
      <c r="F36" s="1">
        <f>SUM($E$2:E36)</f>
        <v>66</v>
      </c>
    </row>
    <row r="37" spans="1:6" hidden="1" x14ac:dyDescent="0.2">
      <c r="A37" s="7">
        <f t="shared" si="0"/>
        <v>44445</v>
      </c>
      <c r="B37" s="7">
        <f>+'CONTROLE ESTOQUE'!$A37+6</f>
        <v>44451</v>
      </c>
      <c r="C37" s="1">
        <f t="array" ref="C37">-SUMPRODUCT((VENDAS[QTY])*(ESTOQUE[[#This Row],[De]]&lt;=VENDAS[DATA])*(VENDAS[DATA]&lt;=ESTOQUE[[#This Row],[A]])*1)</f>
        <v>-86</v>
      </c>
      <c r="D37" s="1">
        <v>122</v>
      </c>
      <c r="E37" s="1">
        <f>+ESTOQUE[[#This Row],[Saida]]+ESTOQUE[[#This Row],[Produzido]]</f>
        <v>36</v>
      </c>
      <c r="F37" s="1">
        <f>SUM($E$2:E37)</f>
        <v>102</v>
      </c>
    </row>
    <row r="38" spans="1:6" hidden="1" x14ac:dyDescent="0.2">
      <c r="A38" s="7">
        <f t="shared" si="0"/>
        <v>44452</v>
      </c>
      <c r="B38" s="7">
        <f>+'CONTROLE ESTOQUE'!$A38+6</f>
        <v>44458</v>
      </c>
      <c r="C38" s="1">
        <f t="array" ref="C38">-SUMPRODUCT((VENDAS[QTY])*(ESTOQUE[[#This Row],[De]]&lt;=VENDAS[DATA])*(VENDAS[DATA]&lt;=ESTOQUE[[#This Row],[A]])*1)</f>
        <v>-246</v>
      </c>
      <c r="D38" s="1">
        <v>202</v>
      </c>
      <c r="E38" s="1">
        <f>+ESTOQUE[[#This Row],[Saida]]+ESTOQUE[[#This Row],[Produzido]]</f>
        <v>-44</v>
      </c>
      <c r="F38" s="1">
        <f>SUM($E$2:E38)</f>
        <v>58</v>
      </c>
    </row>
    <row r="39" spans="1:6" hidden="1" x14ac:dyDescent="0.2">
      <c r="A39" s="7">
        <f t="shared" si="0"/>
        <v>44459</v>
      </c>
      <c r="B39" s="7">
        <f>+'CONTROLE ESTOQUE'!$A39+6</f>
        <v>44465</v>
      </c>
      <c r="C39" s="1">
        <f t="array" ref="C39">-SUMPRODUCT((VENDAS[QTY])*(ESTOQUE[[#This Row],[De]]&lt;=VENDAS[DATA])*(VENDAS[DATA]&lt;=ESTOQUE[[#This Row],[A]])*1)</f>
        <v>-28</v>
      </c>
      <c r="D39" s="1">
        <v>114</v>
      </c>
      <c r="E39" s="1">
        <f>+ESTOQUE[[#This Row],[Saida]]+ESTOQUE[[#This Row],[Produzido]]</f>
        <v>86</v>
      </c>
      <c r="F39" s="1">
        <f>SUM($E$2:E39)</f>
        <v>144</v>
      </c>
    </row>
    <row r="40" spans="1:6" hidden="1" x14ac:dyDescent="0.2">
      <c r="A40" s="7">
        <f t="shared" si="0"/>
        <v>44466</v>
      </c>
      <c r="B40" s="7">
        <f>+'CONTROLE ESTOQUE'!$A40+6</f>
        <v>44472</v>
      </c>
      <c r="C40" s="1">
        <f t="array" ref="C40">-SUMPRODUCT((VENDAS[QTY])*(ESTOQUE[[#This Row],[De]]&lt;=VENDAS[DATA])*(VENDAS[DATA]&lt;=ESTOQUE[[#This Row],[A]])*1)</f>
        <v>-344</v>
      </c>
      <c r="D40" s="1">
        <v>220</v>
      </c>
      <c r="E40" s="1">
        <f>+ESTOQUE[[#This Row],[Saida]]+ESTOQUE[[#This Row],[Produzido]]</f>
        <v>-124</v>
      </c>
      <c r="F40" s="1">
        <f>SUM($E$2:E40)</f>
        <v>20</v>
      </c>
    </row>
    <row r="41" spans="1:6" hidden="1" x14ac:dyDescent="0.2">
      <c r="A41" s="7">
        <f t="shared" si="0"/>
        <v>44473</v>
      </c>
      <c r="B41" s="7">
        <f>+'CONTROLE ESTOQUE'!$A41+6</f>
        <v>44479</v>
      </c>
      <c r="C41" s="1">
        <f t="array" ref="C41">-SUMPRODUCT((VENDAS[QTY])*(ESTOQUE[[#This Row],[De]]&lt;=VENDAS[DATA])*(VENDAS[DATA]&lt;=ESTOQUE[[#This Row],[A]])*1)</f>
        <v>-472</v>
      </c>
      <c r="D41" s="1">
        <v>538</v>
      </c>
      <c r="E41" s="1">
        <f>+ESTOQUE[[#This Row],[Saida]]+ESTOQUE[[#This Row],[Produzido]]</f>
        <v>66</v>
      </c>
      <c r="F41" s="1">
        <f>SUM($E$2:E41)</f>
        <v>86</v>
      </c>
    </row>
    <row r="42" spans="1:6" hidden="1" x14ac:dyDescent="0.2">
      <c r="A42" s="7">
        <f t="shared" si="0"/>
        <v>44480</v>
      </c>
      <c r="B42" s="7">
        <f>+'CONTROLE ESTOQUE'!$A42+6</f>
        <v>44486</v>
      </c>
      <c r="C42" s="1">
        <f t="array" ref="C42">-SUMPRODUCT((VENDAS[QTY])*(ESTOQUE[[#This Row],[De]]&lt;=VENDAS[DATA])*(VENDAS[DATA]&lt;=ESTOQUE[[#This Row],[A]])*1)</f>
        <v>-110</v>
      </c>
      <c r="D42" s="1">
        <v>124</v>
      </c>
      <c r="E42" s="1">
        <f>+ESTOQUE[[#This Row],[Saida]]+ESTOQUE[[#This Row],[Produzido]]</f>
        <v>14</v>
      </c>
      <c r="F42" s="1">
        <f>SUM($E$2:E42)</f>
        <v>100</v>
      </c>
    </row>
    <row r="43" spans="1:6" hidden="1" x14ac:dyDescent="0.2">
      <c r="A43" s="7">
        <f t="shared" si="0"/>
        <v>44487</v>
      </c>
      <c r="B43" s="7">
        <f>+'CONTROLE ESTOQUE'!$A43+6</f>
        <v>44493</v>
      </c>
      <c r="C43" s="1">
        <f t="array" ref="C43">-SUMPRODUCT((VENDAS[QTY])*(ESTOQUE[[#This Row],[De]]&lt;=VENDAS[DATA])*(VENDAS[DATA]&lt;=ESTOQUE[[#This Row],[A]])*1)</f>
        <v>-434</v>
      </c>
      <c r="D43" s="1">
        <v>354</v>
      </c>
      <c r="E43" s="1">
        <f>+ESTOQUE[[#This Row],[Saida]]+ESTOQUE[[#This Row],[Produzido]]</f>
        <v>-80</v>
      </c>
      <c r="F43" s="1">
        <f>SUM($E$2:E43)</f>
        <v>20</v>
      </c>
    </row>
    <row r="44" spans="1:6" hidden="1" x14ac:dyDescent="0.2">
      <c r="A44" s="7">
        <f t="shared" si="0"/>
        <v>44494</v>
      </c>
      <c r="B44" s="7">
        <f>+'CONTROLE ESTOQUE'!$A44+6</f>
        <v>44500</v>
      </c>
      <c r="C44" s="1">
        <f t="array" ref="C44">-SUMPRODUCT((VENDAS[QTY])*(ESTOQUE[[#This Row],[De]]&lt;=VENDAS[DATA])*(VENDAS[DATA]&lt;=ESTOQUE[[#This Row],[A]])*1)</f>
        <v>-112</v>
      </c>
      <c r="D44" s="1">
        <v>182</v>
      </c>
      <c r="E44" s="1">
        <f>+ESTOQUE[[#This Row],[Saida]]+ESTOQUE[[#This Row],[Produzido]]</f>
        <v>70</v>
      </c>
      <c r="F44" s="1">
        <f>SUM($E$2:E44)</f>
        <v>90</v>
      </c>
    </row>
    <row r="45" spans="1:6" hidden="1" x14ac:dyDescent="0.2">
      <c r="A45" s="7">
        <f t="shared" si="0"/>
        <v>44501</v>
      </c>
      <c r="B45" s="7">
        <f>+'CONTROLE ESTOQUE'!$A45+6</f>
        <v>44507</v>
      </c>
      <c r="C45" s="1">
        <f t="array" ref="C45">-SUMPRODUCT((VENDAS[QTY])*(ESTOQUE[[#This Row],[De]]&lt;=VENDAS[DATA])*(VENDAS[DATA]&lt;=ESTOQUE[[#This Row],[A]])*1)</f>
        <v>-160</v>
      </c>
      <c r="D45" s="1">
        <v>110</v>
      </c>
      <c r="E45" s="1">
        <f>+ESTOQUE[[#This Row],[Saida]]+ESTOQUE[[#This Row],[Produzido]]</f>
        <v>-50</v>
      </c>
      <c r="F45" s="1">
        <f>SUM($E$2:E45)</f>
        <v>40</v>
      </c>
    </row>
    <row r="46" spans="1:6" hidden="1" x14ac:dyDescent="0.2">
      <c r="A46" s="7">
        <f t="shared" si="0"/>
        <v>44508</v>
      </c>
      <c r="B46" s="7">
        <f>+'CONTROLE ESTOQUE'!$A46+6</f>
        <v>44514</v>
      </c>
      <c r="C46" s="1">
        <f t="array" ref="C46">-SUMPRODUCT((VENDAS[QTY])*(ESTOQUE[[#This Row],[De]]&lt;=VENDAS[DATA])*(VENDAS[DATA]&lt;=ESTOQUE[[#This Row],[A]])*1)</f>
        <v>-118</v>
      </c>
      <c r="D46" s="1">
        <v>126</v>
      </c>
      <c r="E46" s="1">
        <f>+ESTOQUE[[#This Row],[Saida]]+ESTOQUE[[#This Row],[Produzido]]</f>
        <v>8</v>
      </c>
      <c r="F46" s="1">
        <f>SUM($E$2:E46)</f>
        <v>48</v>
      </c>
    </row>
    <row r="47" spans="1:6" hidden="1" x14ac:dyDescent="0.2">
      <c r="A47" s="7">
        <f t="shared" si="0"/>
        <v>44515</v>
      </c>
      <c r="B47" s="7">
        <f>+'CONTROLE ESTOQUE'!$A47+6</f>
        <v>44521</v>
      </c>
      <c r="C47" s="1">
        <f t="array" ref="C47">-SUMPRODUCT((VENDAS[QTY])*(ESTOQUE[[#This Row],[De]]&lt;=VENDAS[DATA])*(VENDAS[DATA]&lt;=ESTOQUE[[#This Row],[A]])*1)</f>
        <v>-206</v>
      </c>
      <c r="D47" s="1">
        <v>236</v>
      </c>
      <c r="E47" s="1">
        <f>+ESTOQUE[[#This Row],[Saida]]+ESTOQUE[[#This Row],[Produzido]]</f>
        <v>30</v>
      </c>
      <c r="F47" s="1">
        <f>SUM($E$2:E47)</f>
        <v>78</v>
      </c>
    </row>
    <row r="48" spans="1:6" hidden="1" x14ac:dyDescent="0.2">
      <c r="A48" s="7">
        <f t="shared" si="0"/>
        <v>44522</v>
      </c>
      <c r="B48" s="7">
        <f>+'CONTROLE ESTOQUE'!$A48+6</f>
        <v>44528</v>
      </c>
      <c r="C48" s="1">
        <f t="array" ref="C48">-SUMPRODUCT((VENDAS[QTY])*(ESTOQUE[[#This Row],[De]]&lt;=VENDAS[DATA])*(VENDAS[DATA]&lt;=ESTOQUE[[#This Row],[A]])*1)</f>
        <v>-302</v>
      </c>
      <c r="D48" s="1">
        <v>248</v>
      </c>
      <c r="E48" s="1">
        <f>+ESTOQUE[[#This Row],[Saida]]+ESTOQUE[[#This Row],[Produzido]]</f>
        <v>-54</v>
      </c>
      <c r="F48" s="1">
        <f>SUM($E$2:E48)</f>
        <v>24</v>
      </c>
    </row>
    <row r="49" spans="1:6" hidden="1" x14ac:dyDescent="0.2">
      <c r="A49" s="7">
        <f t="shared" si="0"/>
        <v>44529</v>
      </c>
      <c r="B49" s="7">
        <f>+'CONTROLE ESTOQUE'!$A49+6</f>
        <v>44535</v>
      </c>
      <c r="C49" s="1">
        <f t="array" ref="C49">-SUMPRODUCT((VENDAS[QTY])*(ESTOQUE[[#This Row],[De]]&lt;=VENDAS[DATA])*(VENDAS[DATA]&lt;=ESTOQUE[[#This Row],[A]])*1)</f>
        <v>-60</v>
      </c>
      <c r="D49" s="1">
        <v>142</v>
      </c>
      <c r="E49" s="1">
        <f>+ESTOQUE[[#This Row],[Saida]]+ESTOQUE[[#This Row],[Produzido]]</f>
        <v>82</v>
      </c>
      <c r="F49" s="1">
        <f>SUM($E$2:E49)</f>
        <v>106</v>
      </c>
    </row>
    <row r="50" spans="1:6" hidden="1" x14ac:dyDescent="0.2">
      <c r="A50" s="7">
        <f t="shared" si="0"/>
        <v>44536</v>
      </c>
      <c r="B50" s="7">
        <f>+'CONTROLE ESTOQUE'!$A50+6</f>
        <v>44542</v>
      </c>
      <c r="C50" s="1">
        <f t="array" ref="C50">-SUMPRODUCT((VENDAS[QTY])*(ESTOQUE[[#This Row],[De]]&lt;=VENDAS[DATA])*(VENDAS[DATA]&lt;=ESTOQUE[[#This Row],[A]])*1)</f>
        <v>-237</v>
      </c>
      <c r="D50" s="1">
        <v>160</v>
      </c>
      <c r="E50" s="1">
        <f>+ESTOQUE[[#This Row],[Saida]]+ESTOQUE[[#This Row],[Produzido]]</f>
        <v>-77</v>
      </c>
      <c r="F50" s="1">
        <f>SUM($E$2:E50)</f>
        <v>29</v>
      </c>
    </row>
    <row r="51" spans="1:6" hidden="1" x14ac:dyDescent="0.2">
      <c r="A51" s="7">
        <f t="shared" si="0"/>
        <v>44543</v>
      </c>
      <c r="B51" s="7">
        <f>+'CONTROLE ESTOQUE'!$A51+6</f>
        <v>44549</v>
      </c>
      <c r="C51" s="1">
        <f t="array" ref="C51">-SUMPRODUCT((VENDAS[QTY])*(ESTOQUE[[#This Row],[De]]&lt;=VENDAS[DATA])*(VENDAS[DATA]&lt;=ESTOQUE[[#This Row],[A]])*1)</f>
        <v>-298</v>
      </c>
      <c r="D51" s="1">
        <v>269</v>
      </c>
      <c r="E51" s="1">
        <f>+ESTOQUE[[#This Row],[Saida]]+ESTOQUE[[#This Row],[Produzido]]</f>
        <v>-29</v>
      </c>
      <c r="F51" s="1">
        <f>SUM($E$2:E51)</f>
        <v>0</v>
      </c>
    </row>
    <row r="52" spans="1:6" hidden="1" x14ac:dyDescent="0.2">
      <c r="A52" s="7">
        <f t="shared" si="0"/>
        <v>44550</v>
      </c>
      <c r="B52" s="7">
        <f>+'CONTROLE ESTOQUE'!$A52+6</f>
        <v>44556</v>
      </c>
      <c r="C52" s="1">
        <f t="array" ref="C52">-SUMPRODUCT((VENDAS[QTY])*(ESTOQUE[[#This Row],[De]]&lt;=VENDAS[DATA])*(VENDAS[DATA]&lt;=ESTOQUE[[#This Row],[A]])*1)</f>
        <v>-228</v>
      </c>
      <c r="D52" s="1">
        <v>228</v>
      </c>
      <c r="E52" s="1">
        <f>+ESTOQUE[[#This Row],[Saida]]+ESTOQUE[[#This Row],[Produzido]]</f>
        <v>0</v>
      </c>
      <c r="F52" s="1">
        <f>SUM($E$2:E52)</f>
        <v>0</v>
      </c>
    </row>
    <row r="53" spans="1:6" hidden="1" x14ac:dyDescent="0.2">
      <c r="A53" s="7">
        <f t="shared" si="0"/>
        <v>44557</v>
      </c>
      <c r="B53" s="7">
        <f>+'CONTROLE ESTOQUE'!$A53+6</f>
        <v>44563</v>
      </c>
      <c r="C53" s="1">
        <f t="array" ref="C53">-SUMPRODUCT((VENDAS[QTY])*(ESTOQUE[[#This Row],[De]]&lt;=VENDAS[DATA])*(VENDAS[DATA]&lt;=ESTOQUE[[#This Row],[A]])*1)</f>
        <v>0</v>
      </c>
      <c r="D53" s="1">
        <v>0</v>
      </c>
      <c r="E53" s="1">
        <f>+ESTOQUE[[#This Row],[Saida]]+ESTOQUE[[#This Row],[Produzido]]</f>
        <v>0</v>
      </c>
      <c r="F53" s="1">
        <f>SUM($E$2:E53)</f>
        <v>0</v>
      </c>
    </row>
    <row r="54" spans="1:6" hidden="1" x14ac:dyDescent="0.2">
      <c r="A54" s="7">
        <f t="shared" si="0"/>
        <v>44564</v>
      </c>
      <c r="B54" s="7">
        <f>+'CONTROLE ESTOQUE'!$A54+6</f>
        <v>44570</v>
      </c>
      <c r="C54" s="1">
        <f t="array" ref="C54">-SUMPRODUCT((VENDAS[QTY])*(ESTOQUE[[#This Row],[De]]&lt;=VENDAS[DATA])*(VENDAS[DATA]&lt;=ESTOQUE[[#This Row],[A]])*1)</f>
        <v>0</v>
      </c>
      <c r="D54" s="1">
        <v>0</v>
      </c>
      <c r="E54" s="1">
        <f>+ESTOQUE[[#This Row],[Saida]]+ESTOQUE[[#This Row],[Produzido]]</f>
        <v>0</v>
      </c>
      <c r="F54" s="1">
        <f>SUM($E$2:E54)</f>
        <v>0</v>
      </c>
    </row>
    <row r="55" spans="1:6" hidden="1" x14ac:dyDescent="0.2">
      <c r="A55" s="7">
        <f t="shared" si="0"/>
        <v>44571</v>
      </c>
      <c r="B55" s="7">
        <f>+'CONTROLE ESTOQUE'!$A55+6</f>
        <v>44577</v>
      </c>
      <c r="C55" s="1">
        <f t="array" ref="C55">-SUMPRODUCT((VENDAS[QTY])*(ESTOQUE[[#This Row],[De]]&lt;=VENDAS[DATA])*(VENDAS[DATA]&lt;=ESTOQUE[[#This Row],[A]])*1)</f>
        <v>-244</v>
      </c>
      <c r="D55" s="1">
        <v>322</v>
      </c>
      <c r="E55" s="1">
        <f>+ESTOQUE[[#This Row],[Saida]]+ESTOQUE[[#This Row],[Produzido]]</f>
        <v>78</v>
      </c>
      <c r="F55" s="1">
        <f>SUM($E$2:E55)</f>
        <v>78</v>
      </c>
    </row>
    <row r="56" spans="1:6" hidden="1" x14ac:dyDescent="0.2">
      <c r="A56" s="7">
        <f t="shared" si="0"/>
        <v>44578</v>
      </c>
      <c r="B56" s="7">
        <f>+'CONTROLE ESTOQUE'!$A56+6</f>
        <v>44584</v>
      </c>
      <c r="C56" s="1">
        <f t="array" ref="C56">-SUMPRODUCT((VENDAS[QTY])*(ESTOQUE[[#This Row],[De]]&lt;=VENDAS[DATA])*(VENDAS[DATA]&lt;=ESTOQUE[[#This Row],[A]])*1)</f>
        <v>-217</v>
      </c>
      <c r="D56" s="1">
        <v>272</v>
      </c>
      <c r="E56" s="1">
        <f>+ESTOQUE[[#This Row],[Saida]]+ESTOQUE[[#This Row],[Produzido]]</f>
        <v>55</v>
      </c>
      <c r="F56" s="1">
        <f>SUM($E$2:E56)</f>
        <v>133</v>
      </c>
    </row>
    <row r="57" spans="1:6" hidden="1" x14ac:dyDescent="0.2">
      <c r="A57" s="7">
        <f t="shared" si="0"/>
        <v>44585</v>
      </c>
      <c r="B57" s="7">
        <f>+'CONTROLE ESTOQUE'!$A57+6</f>
        <v>44591</v>
      </c>
      <c r="C57" s="1">
        <f t="array" ref="C57">-SUMPRODUCT((VENDAS[QTY])*(ESTOQUE[[#This Row],[De]]&lt;=VENDAS[DATA])*(VENDAS[DATA]&lt;=ESTOQUE[[#This Row],[A]])*1)</f>
        <v>-83</v>
      </c>
      <c r="D57" s="1">
        <v>90</v>
      </c>
      <c r="E57" s="1">
        <f>+ESTOQUE[[#This Row],[Saida]]+ESTOQUE[[#This Row],[Produzido]]</f>
        <v>7</v>
      </c>
      <c r="F57" s="1">
        <f>SUM($E$2:E57)</f>
        <v>140</v>
      </c>
    </row>
    <row r="58" spans="1:6" hidden="1" x14ac:dyDescent="0.2">
      <c r="A58" s="7">
        <f t="shared" si="0"/>
        <v>44592</v>
      </c>
      <c r="B58" s="7">
        <f>+'CONTROLE ESTOQUE'!$A58+6</f>
        <v>44598</v>
      </c>
      <c r="C58" s="1">
        <f t="array" ref="C58">-SUMPRODUCT((VENDAS[QTY])*(ESTOQUE[[#This Row],[De]]&lt;=VENDAS[DATA])*(VENDAS[DATA]&lt;=ESTOQUE[[#This Row],[A]])*1)</f>
        <v>-95</v>
      </c>
      <c r="D58" s="1">
        <v>90</v>
      </c>
      <c r="E58" s="1">
        <f>+ESTOQUE[[#This Row],[Saida]]+ESTOQUE[[#This Row],[Produzido]]</f>
        <v>-5</v>
      </c>
      <c r="F58" s="1">
        <f>SUM($E$2:E58)</f>
        <v>135</v>
      </c>
    </row>
    <row r="59" spans="1:6" hidden="1" x14ac:dyDescent="0.2">
      <c r="A59" s="7">
        <f t="shared" si="0"/>
        <v>44599</v>
      </c>
      <c r="B59" s="7">
        <f>+'CONTROLE ESTOQUE'!$A59+6</f>
        <v>44605</v>
      </c>
      <c r="C59" s="1">
        <f t="array" ref="C59">-SUMPRODUCT((VENDAS[QTY])*(ESTOQUE[[#This Row],[De]]&lt;=VENDAS[DATA])*(VENDAS[DATA]&lt;=ESTOQUE[[#This Row],[A]])*1)</f>
        <v>-178</v>
      </c>
      <c r="D59" s="1">
        <v>74</v>
      </c>
      <c r="E59" s="1">
        <f>+ESTOQUE[[#This Row],[Saida]]+ESTOQUE[[#This Row],[Produzido]]</f>
        <v>-104</v>
      </c>
      <c r="F59" s="1">
        <f>SUM($E$2:E59)</f>
        <v>31</v>
      </c>
    </row>
    <row r="60" spans="1:6" hidden="1" x14ac:dyDescent="0.2">
      <c r="A60" s="7">
        <f t="shared" si="0"/>
        <v>44606</v>
      </c>
      <c r="B60" s="7">
        <f>+'CONTROLE ESTOQUE'!$A60+6</f>
        <v>44612</v>
      </c>
      <c r="C60" s="1">
        <f t="array" ref="C60">-SUMPRODUCT((VENDAS[QTY])*(ESTOQUE[[#This Row],[De]]&lt;=VENDAS[DATA])*(VENDAS[DATA]&lt;=ESTOQUE[[#This Row],[A]])*1)</f>
        <v>0</v>
      </c>
      <c r="D60" s="1">
        <v>0</v>
      </c>
      <c r="E60" s="1">
        <f>+ESTOQUE[[#This Row],[Saida]]+ESTOQUE[[#This Row],[Produzido]]</f>
        <v>0</v>
      </c>
      <c r="F60" s="1">
        <f>SUM($E$2:E60)</f>
        <v>31</v>
      </c>
    </row>
    <row r="61" spans="1:6" hidden="1" x14ac:dyDescent="0.2">
      <c r="A61" s="7">
        <f t="shared" si="0"/>
        <v>44613</v>
      </c>
      <c r="B61" s="7">
        <f>+'CONTROLE ESTOQUE'!$A61+6</f>
        <v>44619</v>
      </c>
      <c r="C61" s="1">
        <f t="array" ref="C61">-SUMPRODUCT((VENDAS[QTY])*(ESTOQUE[[#This Row],[De]]&lt;=VENDAS[DATA])*(VENDAS[DATA]&lt;=ESTOQUE[[#This Row],[A]])*1)</f>
        <v>-339</v>
      </c>
      <c r="D61" s="1">
        <v>385</v>
      </c>
      <c r="E61" s="1">
        <f>+ESTOQUE[[#This Row],[Saida]]+ESTOQUE[[#This Row],[Produzido]]</f>
        <v>46</v>
      </c>
      <c r="F61" s="1">
        <f>SUM($E$2:E61)</f>
        <v>77</v>
      </c>
    </row>
    <row r="62" spans="1:6" hidden="1" x14ac:dyDescent="0.2">
      <c r="A62" s="7">
        <f t="shared" si="0"/>
        <v>44620</v>
      </c>
      <c r="B62" s="7">
        <f>+'CONTROLE ESTOQUE'!$A62+6</f>
        <v>44626</v>
      </c>
      <c r="C62" s="1">
        <f t="array" ref="C62">-SUMPRODUCT((VENDAS[QTY])*(ESTOQUE[[#This Row],[De]]&lt;=VENDAS[DATA])*(VENDAS[DATA]&lt;=ESTOQUE[[#This Row],[A]])*1)</f>
        <v>-114</v>
      </c>
      <c r="D62" s="1">
        <v>170</v>
      </c>
      <c r="E62" s="1">
        <f>+ESTOQUE[[#This Row],[Saida]]+ESTOQUE[[#This Row],[Produzido]]</f>
        <v>56</v>
      </c>
      <c r="F62" s="1">
        <f>SUM($E$2:E62)</f>
        <v>133</v>
      </c>
    </row>
    <row r="63" spans="1:6" hidden="1" x14ac:dyDescent="0.2">
      <c r="A63" s="18">
        <f t="shared" si="0"/>
        <v>44627</v>
      </c>
      <c r="B63" s="18">
        <f>+'CONTROLE ESTOQUE'!$A63+6</f>
        <v>44633</v>
      </c>
      <c r="C63" s="19">
        <f t="array" ref="C63">-SUMPRODUCT((VENDAS[QTY])*(ESTOQUE[[#This Row],[De]]&lt;=VENDAS[DATA])*(VENDAS[DATA]&lt;=ESTOQUE[[#This Row],[A]])*1)</f>
        <v>-60</v>
      </c>
      <c r="D63" s="19">
        <v>71</v>
      </c>
      <c r="E63" s="19">
        <f>+ESTOQUE[[#This Row],[Saida]]+ESTOQUE[[#This Row],[Produzido]]</f>
        <v>11</v>
      </c>
      <c r="F63" s="1">
        <f>SUM($E$2:E63)</f>
        <v>144</v>
      </c>
    </row>
    <row r="64" spans="1:6" hidden="1" x14ac:dyDescent="0.2">
      <c r="A64" s="18">
        <f t="shared" si="0"/>
        <v>44634</v>
      </c>
      <c r="B64" s="18">
        <f>+'CONTROLE ESTOQUE'!$A64+6</f>
        <v>44640</v>
      </c>
      <c r="C64" s="19">
        <f t="array" ref="C64">-SUMPRODUCT((VENDAS[QTY])*(ESTOQUE[[#This Row],[De]]&lt;=VENDAS[DATA])*(VENDAS[DATA]&lt;=ESTOQUE[[#This Row],[A]])*1)</f>
        <v>-114</v>
      </c>
      <c r="D64" s="19"/>
      <c r="E64" s="19">
        <f>+ESTOQUE[[#This Row],[Saida]]+ESTOQUE[[#This Row],[Produzido]]</f>
        <v>-114</v>
      </c>
      <c r="F64" s="1">
        <f>SUM($E$2:E64)</f>
        <v>30</v>
      </c>
    </row>
    <row r="65" spans="1:6" hidden="1" x14ac:dyDescent="0.2">
      <c r="A65" s="18">
        <f t="shared" si="0"/>
        <v>44641</v>
      </c>
      <c r="B65" s="18">
        <f>+'CONTROLE ESTOQUE'!$A65+6</f>
        <v>44647</v>
      </c>
      <c r="C65" s="19">
        <f t="array" ref="C65">-SUMPRODUCT((VENDAS[QTY])*(ESTOQUE[[#This Row],[De]]&lt;=VENDAS[DATA])*(VENDAS[DATA]&lt;=ESTOQUE[[#This Row],[A]])*1)</f>
        <v>-160</v>
      </c>
      <c r="D65" s="19">
        <v>175</v>
      </c>
      <c r="E65" s="19">
        <f>+ESTOQUE[[#This Row],[Saida]]+ESTOQUE[[#This Row],[Produzido]]</f>
        <v>15</v>
      </c>
      <c r="F65" s="1">
        <f>SUM($E$2:E65)</f>
        <v>45</v>
      </c>
    </row>
    <row r="66" spans="1:6" hidden="1" x14ac:dyDescent="0.2">
      <c r="A66" s="18">
        <f t="shared" si="0"/>
        <v>44648</v>
      </c>
      <c r="B66" s="18">
        <f>+'CONTROLE ESTOQUE'!$A66+6</f>
        <v>44654</v>
      </c>
      <c r="C66" s="19">
        <f t="array" ref="C66">-SUMPRODUCT((VENDAS[QTY])*(ESTOQUE[[#This Row],[De]]&lt;=VENDAS[DATA])*(VENDAS[DATA]&lt;=ESTOQUE[[#This Row],[A]])*1)</f>
        <v>-70</v>
      </c>
      <c r="D66" s="19">
        <v>269</v>
      </c>
      <c r="E66" s="19">
        <f>+ESTOQUE[[#This Row],[Saida]]+ESTOQUE[[#This Row],[Produzido]]</f>
        <v>199</v>
      </c>
      <c r="F66" s="1">
        <f>SUM($E$2:E66)</f>
        <v>244</v>
      </c>
    </row>
    <row r="67" spans="1:6" hidden="1" x14ac:dyDescent="0.2">
      <c r="A67" s="18">
        <f t="shared" si="0"/>
        <v>44655</v>
      </c>
      <c r="B67" s="18">
        <f>+'CONTROLE ESTOQUE'!$A67+6</f>
        <v>44661</v>
      </c>
      <c r="C67" s="19">
        <f t="array" ref="C67">-SUMPRODUCT((VENDAS[QTY])*(ESTOQUE[[#This Row],[De]]&lt;=VENDAS[DATA])*(VENDAS[DATA]&lt;=ESTOQUE[[#This Row],[A]])*1)</f>
        <v>-204</v>
      </c>
      <c r="D67" s="19">
        <v>122</v>
      </c>
      <c r="E67" s="19">
        <f>+ESTOQUE[[#This Row],[Saida]]+ESTOQUE[[#This Row],[Produzido]]</f>
        <v>-82</v>
      </c>
      <c r="F67" s="1">
        <f>SUM($E$2:E67)</f>
        <v>162</v>
      </c>
    </row>
    <row r="68" spans="1:6" hidden="1" x14ac:dyDescent="0.2">
      <c r="A68" s="18">
        <f t="shared" si="0"/>
        <v>44662</v>
      </c>
      <c r="B68" s="18">
        <f>+'CONTROLE ESTOQUE'!$A68+6</f>
        <v>44668</v>
      </c>
      <c r="C68" s="19">
        <f t="array" ref="C68">-SUMPRODUCT((VENDAS[QTY])*(ESTOQUE[[#This Row],[De]]&lt;=VENDAS[DATA])*(VENDAS[DATA]&lt;=ESTOQUE[[#This Row],[A]])*1)</f>
        <v>-120</v>
      </c>
      <c r="D68" s="19">
        <v>92</v>
      </c>
      <c r="E68" s="19">
        <f>+ESTOQUE[[#This Row],[Saida]]+ESTOQUE[[#This Row],[Produzido]]</f>
        <v>-28</v>
      </c>
      <c r="F68" s="1">
        <f>SUM($E$2:E68)</f>
        <v>134</v>
      </c>
    </row>
    <row r="69" spans="1:6" hidden="1" x14ac:dyDescent="0.2">
      <c r="A69" s="18">
        <f t="shared" si="0"/>
        <v>44669</v>
      </c>
      <c r="B69" s="18">
        <f>+'CONTROLE ESTOQUE'!$A69+6</f>
        <v>44675</v>
      </c>
      <c r="C69" s="19">
        <f t="array" ref="C69">-SUMPRODUCT((VENDAS[QTY])*(ESTOQUE[[#This Row],[De]]&lt;=VENDAS[DATA])*(VENDAS[DATA]&lt;=ESTOQUE[[#This Row],[A]])*1)</f>
        <v>-110</v>
      </c>
      <c r="D69" s="19">
        <v>225</v>
      </c>
      <c r="E69" s="19">
        <f>+ESTOQUE[[#This Row],[Saida]]+ESTOQUE[[#This Row],[Produzido]]</f>
        <v>115</v>
      </c>
      <c r="F69" s="1">
        <f>SUM($E$2:E69)</f>
        <v>249</v>
      </c>
    </row>
    <row r="70" spans="1:6" hidden="1" x14ac:dyDescent="0.2">
      <c r="A70" s="18">
        <f t="shared" si="0"/>
        <v>44676</v>
      </c>
      <c r="B70" s="18">
        <f>+'CONTROLE ESTOQUE'!$A70+6</f>
        <v>44682</v>
      </c>
      <c r="C70" s="19">
        <f t="array" ref="C70">-SUMPRODUCT((VENDAS[QTY])*(ESTOQUE[[#This Row],[De]]&lt;=VENDAS[DATA])*(VENDAS[DATA]&lt;=ESTOQUE[[#This Row],[A]])*1)</f>
        <v>-52</v>
      </c>
      <c r="D70" s="19">
        <v>112</v>
      </c>
      <c r="E70" s="19">
        <f>+ESTOQUE[[#This Row],[Saida]]+ESTOQUE[[#This Row],[Produzido]]</f>
        <v>60</v>
      </c>
      <c r="F70" s="1">
        <f>SUM($E$2:E70)</f>
        <v>309</v>
      </c>
    </row>
    <row r="71" spans="1:6" hidden="1" x14ac:dyDescent="0.2">
      <c r="A71" s="18">
        <f t="shared" si="0"/>
        <v>44683</v>
      </c>
      <c r="B71" s="18">
        <f>+'CONTROLE ESTOQUE'!$A71+6</f>
        <v>44689</v>
      </c>
      <c r="C71" s="19">
        <f t="array" ref="C71">-SUMPRODUCT((VENDAS[QTY])*(ESTOQUE[[#This Row],[De]]&lt;=VENDAS[DATA])*(VENDAS[DATA]&lt;=ESTOQUE[[#This Row],[A]])*1)</f>
        <v>-204</v>
      </c>
      <c r="D71" s="19">
        <v>62</v>
      </c>
      <c r="E71" s="19">
        <f>+ESTOQUE[[#This Row],[Saida]]+ESTOQUE[[#This Row],[Produzido]]</f>
        <v>-142</v>
      </c>
      <c r="F71" s="1">
        <f>SUM($E$2:E71)</f>
        <v>167</v>
      </c>
    </row>
    <row r="72" spans="1:6" hidden="1" x14ac:dyDescent="0.2">
      <c r="A72" s="18">
        <f t="shared" si="0"/>
        <v>44690</v>
      </c>
      <c r="B72" s="18">
        <f>+'CONTROLE ESTOQUE'!$A72+6</f>
        <v>44696</v>
      </c>
      <c r="C72" s="19">
        <f t="array" ref="C72">-SUMPRODUCT((VENDAS[QTY])*(ESTOQUE[[#This Row],[De]]&lt;=VENDAS[DATA])*(VENDAS[DATA]&lt;=ESTOQUE[[#This Row],[A]])*1)</f>
        <v>-50</v>
      </c>
      <c r="D72" s="19">
        <v>0</v>
      </c>
      <c r="E72" s="19">
        <f>+ESTOQUE[[#This Row],[Saida]]+ESTOQUE[[#This Row],[Produzido]]</f>
        <v>-50</v>
      </c>
      <c r="F72" s="1">
        <f>SUM($E$2:E72)</f>
        <v>117</v>
      </c>
    </row>
    <row r="73" spans="1:6" hidden="1" x14ac:dyDescent="0.2">
      <c r="A73" s="18">
        <f t="shared" si="0"/>
        <v>44697</v>
      </c>
      <c r="B73" s="18">
        <f>+'CONTROLE ESTOQUE'!$A73+6</f>
        <v>44703</v>
      </c>
      <c r="C73" s="19">
        <f t="array" ref="C73">-SUMPRODUCT((VENDAS[QTY])*(ESTOQUE[[#This Row],[De]]&lt;=VENDAS[DATA])*(VENDAS[DATA]&lt;=ESTOQUE[[#This Row],[A]])*1)</f>
        <v>-20</v>
      </c>
      <c r="D73" s="19">
        <v>0</v>
      </c>
      <c r="E73" s="19">
        <f>+ESTOQUE[[#This Row],[Saida]]+ESTOQUE[[#This Row],[Produzido]]</f>
        <v>-20</v>
      </c>
      <c r="F73" s="1">
        <f>SUM($E$2:E73)</f>
        <v>97</v>
      </c>
    </row>
    <row r="74" spans="1:6" hidden="1" x14ac:dyDescent="0.2">
      <c r="A74" s="18">
        <f t="shared" si="0"/>
        <v>44704</v>
      </c>
      <c r="B74" s="18">
        <f>+'CONTROLE ESTOQUE'!$A74+6</f>
        <v>44710</v>
      </c>
      <c r="C74" s="19">
        <f t="array" ref="C74">-SUMPRODUCT((VENDAS[QTY])*(ESTOQUE[[#This Row],[De]]&lt;=VENDAS[DATA])*(VENDAS[DATA]&lt;=ESTOQUE[[#This Row],[A]])*1)</f>
        <v>-206</v>
      </c>
      <c r="D74" s="19">
        <v>163</v>
      </c>
      <c r="E74" s="19">
        <f>+ESTOQUE[[#This Row],[Saida]]+ESTOQUE[[#This Row],[Produzido]]</f>
        <v>-43</v>
      </c>
      <c r="F74" s="1">
        <f>SUM($E$2:E74)</f>
        <v>54</v>
      </c>
    </row>
    <row r="75" spans="1:6" hidden="1" x14ac:dyDescent="0.2">
      <c r="A75" s="18">
        <f t="shared" si="0"/>
        <v>44711</v>
      </c>
      <c r="B75" s="18">
        <f>+'CONTROLE ESTOQUE'!$A75+6</f>
        <v>44717</v>
      </c>
      <c r="C75" s="19">
        <f t="array" ref="C75">-SUMPRODUCT((VENDAS[QTY])*(ESTOQUE[[#This Row],[De]]&lt;=VENDAS[DATA])*(VENDAS[DATA]&lt;=ESTOQUE[[#This Row],[A]])*1)</f>
        <v>-90</v>
      </c>
      <c r="D75" s="19">
        <v>123</v>
      </c>
      <c r="E75" s="19">
        <f>+ESTOQUE[[#This Row],[Saida]]+ESTOQUE[[#This Row],[Produzido]]</f>
        <v>33</v>
      </c>
      <c r="F75" s="1">
        <f>SUM($E$2:E75)</f>
        <v>87</v>
      </c>
    </row>
    <row r="76" spans="1:6" hidden="1" x14ac:dyDescent="0.2">
      <c r="A76" s="18">
        <f t="shared" si="0"/>
        <v>44718</v>
      </c>
      <c r="B76" s="18">
        <f>+'CONTROLE ESTOQUE'!$A76+6</f>
        <v>44724</v>
      </c>
      <c r="C76" s="19">
        <f t="array" ref="C76">-SUMPRODUCT((VENDAS[QTY])*(ESTOQUE[[#This Row],[De]]&lt;=VENDAS[DATA])*(VENDAS[DATA]&lt;=ESTOQUE[[#This Row],[A]])*1)</f>
        <v>-189</v>
      </c>
      <c r="D76" s="19">
        <v>124</v>
      </c>
      <c r="E76" s="19">
        <f>+ESTOQUE[[#This Row],[Saida]]+ESTOQUE[[#This Row],[Produzido]]</f>
        <v>-65</v>
      </c>
      <c r="F76" s="1">
        <f>SUM($E$2:E76)</f>
        <v>22</v>
      </c>
    </row>
    <row r="77" spans="1:6" hidden="1" x14ac:dyDescent="0.2">
      <c r="A77" s="18">
        <f t="shared" si="0"/>
        <v>44725</v>
      </c>
      <c r="B77" s="18">
        <f>+'CONTROLE ESTOQUE'!$A77+6</f>
        <v>44731</v>
      </c>
      <c r="C77" s="19">
        <f t="array" ref="C77">-SUMPRODUCT((VENDAS[QTY])*(ESTOQUE[[#This Row],[De]]&lt;=VENDAS[DATA])*(VENDAS[DATA]&lt;=ESTOQUE[[#This Row],[A]])*1)</f>
        <v>-132</v>
      </c>
      <c r="D77" s="19">
        <v>117</v>
      </c>
      <c r="E77" s="19">
        <f>+ESTOQUE[[#This Row],[Saida]]+ESTOQUE[[#This Row],[Produzido]]</f>
        <v>-15</v>
      </c>
      <c r="F77" s="1">
        <f>SUM($E$2:E77)</f>
        <v>7</v>
      </c>
    </row>
    <row r="78" spans="1:6" hidden="1" x14ac:dyDescent="0.2">
      <c r="A78" s="18">
        <f t="shared" si="0"/>
        <v>44732</v>
      </c>
      <c r="B78" s="18">
        <f>+'CONTROLE ESTOQUE'!$A78+6</f>
        <v>44738</v>
      </c>
      <c r="C78" s="19">
        <f t="array" ref="C78">-SUMPRODUCT((VENDAS[QTY])*(ESTOQUE[[#This Row],[De]]&lt;=VENDAS[DATA])*(VENDAS[DATA]&lt;=ESTOQUE[[#This Row],[A]])*1)</f>
        <v>0</v>
      </c>
      <c r="D78" s="19">
        <v>0</v>
      </c>
      <c r="E78" s="19">
        <f>+ESTOQUE[[#This Row],[Saida]]+ESTOQUE[[#This Row],[Produzido]]</f>
        <v>0</v>
      </c>
      <c r="F78" s="1">
        <f>SUM($E$2:E78)</f>
        <v>7</v>
      </c>
    </row>
    <row r="79" spans="1:6" hidden="1" x14ac:dyDescent="0.2">
      <c r="A79" s="18">
        <f t="shared" si="0"/>
        <v>44739</v>
      </c>
      <c r="B79" s="18">
        <f>+'CONTROLE ESTOQUE'!$A79+6</f>
        <v>44745</v>
      </c>
      <c r="C79" s="19">
        <f t="array" ref="C79">-SUMPRODUCT((VENDAS[QTY])*(ESTOQUE[[#This Row],[De]]&lt;=VENDAS[DATA])*(VENDAS[DATA]&lt;=ESTOQUE[[#This Row],[A]])*1)</f>
        <v>-99</v>
      </c>
      <c r="D79" s="19">
        <v>100</v>
      </c>
      <c r="E79" s="19">
        <f>+ESTOQUE[[#This Row],[Saida]]+ESTOQUE[[#This Row],[Produzido]]</f>
        <v>1</v>
      </c>
      <c r="F79" s="1">
        <f>SUM($E$2:E79)</f>
        <v>8</v>
      </c>
    </row>
    <row r="80" spans="1:6" hidden="1" x14ac:dyDescent="0.2">
      <c r="A80" s="18">
        <f t="shared" si="0"/>
        <v>44746</v>
      </c>
      <c r="B80" s="18">
        <f>+'CONTROLE ESTOQUE'!$A80+6</f>
        <v>44752</v>
      </c>
      <c r="C80" s="19">
        <f t="array" ref="C80">-SUMPRODUCT((VENDAS[QTY])*(ESTOQUE[[#This Row],[De]]&lt;=VENDAS[DATA])*(VENDAS[DATA]&lt;=ESTOQUE[[#This Row],[A]])*1)</f>
        <v>-236</v>
      </c>
      <c r="D80" s="19">
        <v>320</v>
      </c>
      <c r="E80" s="19">
        <f>+ESTOQUE[[#This Row],[Saida]]+ESTOQUE[[#This Row],[Produzido]]</f>
        <v>84</v>
      </c>
      <c r="F80" s="1">
        <f>SUM($E$2:E80)</f>
        <v>92</v>
      </c>
    </row>
    <row r="81" spans="1:6" hidden="1" x14ac:dyDescent="0.2">
      <c r="A81" s="18">
        <f t="shared" si="0"/>
        <v>44753</v>
      </c>
      <c r="B81" s="18">
        <f>+'CONTROLE ESTOQUE'!$A81+6</f>
        <v>44759</v>
      </c>
      <c r="C81" s="19">
        <f t="array" ref="C81">-SUMPRODUCT((VENDAS[QTY])*(ESTOQUE[[#This Row],[De]]&lt;=VENDAS[DATA])*(VENDAS[DATA]&lt;=ESTOQUE[[#This Row],[A]])*1)</f>
        <v>-104</v>
      </c>
      <c r="D81" s="19">
        <v>120</v>
      </c>
      <c r="E81" s="19">
        <f>+ESTOQUE[[#This Row],[Saida]]+ESTOQUE[[#This Row],[Produzido]]</f>
        <v>16</v>
      </c>
      <c r="F81" s="1">
        <f>SUM($E$2:E81)</f>
        <v>108</v>
      </c>
    </row>
    <row r="82" spans="1:6" hidden="1" x14ac:dyDescent="0.2">
      <c r="A82" s="18">
        <f t="shared" si="0"/>
        <v>44760</v>
      </c>
      <c r="B82" s="18">
        <f>+'CONTROLE ESTOQUE'!$A82+6</f>
        <v>44766</v>
      </c>
      <c r="C82" s="19">
        <f t="array" ref="C82">-SUMPRODUCT((VENDAS[QTY])*(ESTOQUE[[#This Row],[De]]&lt;=VENDAS[DATA])*(VENDAS[DATA]&lt;=ESTOQUE[[#This Row],[A]])*1)</f>
        <v>-28</v>
      </c>
      <c r="D82" s="19"/>
      <c r="E82" s="19">
        <f>+ESTOQUE[[#This Row],[Saida]]+ESTOQUE[[#This Row],[Produzido]]</f>
        <v>-28</v>
      </c>
      <c r="F82" s="1">
        <f>SUM($E$2:E82)</f>
        <v>80</v>
      </c>
    </row>
    <row r="83" spans="1:6" hidden="1" x14ac:dyDescent="0.2">
      <c r="A83" s="18">
        <f t="shared" si="0"/>
        <v>44767</v>
      </c>
      <c r="B83" s="18">
        <f>+'CONTROLE ESTOQUE'!$A83+6</f>
        <v>44773</v>
      </c>
      <c r="C83" s="19">
        <f t="array" ref="C83">-SUMPRODUCT((VENDAS[QTY])*(ESTOQUE[[#This Row],[De]]&lt;=VENDAS[DATA])*(VENDAS[DATA]&lt;=ESTOQUE[[#This Row],[A]])*1)</f>
        <v>-20</v>
      </c>
      <c r="D83" s="19"/>
      <c r="E83" s="19">
        <f>+ESTOQUE[[#This Row],[Saida]]+ESTOQUE[[#This Row],[Produzido]]</f>
        <v>-20</v>
      </c>
      <c r="F83" s="1">
        <f>SUM($E$2:E83)</f>
        <v>60</v>
      </c>
    </row>
    <row r="84" spans="1:6" hidden="1" x14ac:dyDescent="0.2">
      <c r="A84" s="18">
        <f t="shared" si="0"/>
        <v>44774</v>
      </c>
      <c r="B84" s="18">
        <f>+'CONTROLE ESTOQUE'!$A84+6</f>
        <v>44780</v>
      </c>
      <c r="C84" s="19">
        <f t="array" ref="C84">-SUMPRODUCT((VENDAS[QTY])*(ESTOQUE[[#This Row],[De]]&lt;=VENDAS[DATA])*(VENDAS[DATA]&lt;=ESTOQUE[[#This Row],[A]])*1)</f>
        <v>-244</v>
      </c>
      <c r="D84" s="19">
        <v>287</v>
      </c>
      <c r="E84" s="19">
        <f>+ESTOQUE[[#This Row],[Saida]]+ESTOQUE[[#This Row],[Produzido]]</f>
        <v>43</v>
      </c>
      <c r="F84" s="1">
        <f>SUM($E$2:E84)</f>
        <v>103</v>
      </c>
    </row>
    <row r="85" spans="1:6" hidden="1" x14ac:dyDescent="0.2">
      <c r="A85" s="18">
        <f t="shared" si="0"/>
        <v>44781</v>
      </c>
      <c r="B85" s="18">
        <f>+'CONTROLE ESTOQUE'!$A85+6</f>
        <v>44787</v>
      </c>
      <c r="C85" s="19">
        <f t="array" ref="C85">-SUMPRODUCT((VENDAS[QTY])*(ESTOQUE[[#This Row],[De]]&lt;=VENDAS[DATA])*(VENDAS[DATA]&lt;=ESTOQUE[[#This Row],[A]])*1)</f>
        <v>-222</v>
      </c>
      <c r="D85" s="19">
        <v>245</v>
      </c>
      <c r="E85" s="19">
        <f>+ESTOQUE[[#This Row],[Saida]]+ESTOQUE[[#This Row],[Produzido]]</f>
        <v>23</v>
      </c>
      <c r="F85" s="1">
        <f>SUM($E$2:E85)</f>
        <v>126</v>
      </c>
    </row>
    <row r="86" spans="1:6" hidden="1" x14ac:dyDescent="0.2">
      <c r="A86" s="18">
        <f t="shared" si="0"/>
        <v>44788</v>
      </c>
      <c r="B86" s="18">
        <f>+'CONTROLE ESTOQUE'!$A86+6</f>
        <v>44794</v>
      </c>
      <c r="C86" s="19">
        <f t="array" ref="C86">-SUMPRODUCT((VENDAS[QTY])*(ESTOQUE[[#This Row],[De]]&lt;=VENDAS[DATA])*(VENDAS[DATA]&lt;=ESTOQUE[[#This Row],[A]])*1)</f>
        <v>-57</v>
      </c>
      <c r="D86" s="19">
        <v>19</v>
      </c>
      <c r="E86" s="19">
        <f>+ESTOQUE[[#This Row],[Saida]]+ESTOQUE[[#This Row],[Produzido]]</f>
        <v>-38</v>
      </c>
      <c r="F86" s="1">
        <f>SUM($E$2:E86)</f>
        <v>88</v>
      </c>
    </row>
    <row r="87" spans="1:6" hidden="1" x14ac:dyDescent="0.2">
      <c r="A87" s="18">
        <f t="shared" si="0"/>
        <v>44795</v>
      </c>
      <c r="B87" s="18">
        <f>+'CONTROLE ESTOQUE'!$A87+6</f>
        <v>44801</v>
      </c>
      <c r="C87" s="19">
        <f t="array" ref="C87">-SUMPRODUCT((VENDAS[QTY])*(ESTOQUE[[#This Row],[De]]&lt;=VENDAS[DATA])*(VENDAS[DATA]&lt;=ESTOQUE[[#This Row],[A]])*1)</f>
        <v>-158</v>
      </c>
      <c r="D87" s="19">
        <v>110</v>
      </c>
      <c r="E87" s="19">
        <f>+ESTOQUE[[#This Row],[Saida]]+ESTOQUE[[#This Row],[Produzido]]</f>
        <v>-48</v>
      </c>
      <c r="F87" s="1">
        <f>SUM($E$2:E87)</f>
        <v>40</v>
      </c>
    </row>
    <row r="88" spans="1:6" hidden="1" x14ac:dyDescent="0.2">
      <c r="A88" s="18">
        <f t="shared" si="0"/>
        <v>44802</v>
      </c>
      <c r="B88" s="18">
        <f>+'CONTROLE ESTOQUE'!$A88+6</f>
        <v>44808</v>
      </c>
      <c r="C88" s="19">
        <f t="array" ref="C88">-SUMPRODUCT((VENDAS[QTY])*(ESTOQUE[[#This Row],[De]]&lt;=VENDAS[DATA])*(VENDAS[DATA]&lt;=ESTOQUE[[#This Row],[A]])*1)</f>
        <v>-20</v>
      </c>
      <c r="D88" s="19">
        <v>110</v>
      </c>
      <c r="E88" s="19">
        <f>+ESTOQUE[[#This Row],[Saida]]+ESTOQUE[[#This Row],[Produzido]]</f>
        <v>90</v>
      </c>
      <c r="F88" s="1">
        <f>SUM($E$2:E88)</f>
        <v>130</v>
      </c>
    </row>
    <row r="89" spans="1:6" hidden="1" x14ac:dyDescent="0.2">
      <c r="A89" s="18">
        <f t="shared" si="0"/>
        <v>44809</v>
      </c>
      <c r="B89" s="18">
        <f>+'CONTROLE ESTOQUE'!$A89+6</f>
        <v>44815</v>
      </c>
      <c r="C89" s="19">
        <f t="array" ref="C89">-SUMPRODUCT((VENDAS[QTY])*(ESTOQUE[[#This Row],[De]]&lt;=VENDAS[DATA])*(VENDAS[DATA]&lt;=ESTOQUE[[#This Row],[A]])*1)</f>
        <v>-28</v>
      </c>
      <c r="D89" s="19">
        <v>32</v>
      </c>
      <c r="E89" s="19">
        <f>+ESTOQUE[[#This Row],[Saida]]+ESTOQUE[[#This Row],[Produzido]]</f>
        <v>4</v>
      </c>
      <c r="F89" s="1">
        <f>SUM($E$2:E89)</f>
        <v>134</v>
      </c>
    </row>
    <row r="90" spans="1:6" hidden="1" x14ac:dyDescent="0.2">
      <c r="A90" s="18">
        <f t="shared" si="0"/>
        <v>44816</v>
      </c>
      <c r="B90" s="18">
        <f>+'CONTROLE ESTOQUE'!$A90+6</f>
        <v>44822</v>
      </c>
      <c r="C90" s="19">
        <f t="array" ref="C90">-SUMPRODUCT((VENDAS[QTY])*(ESTOQUE[[#This Row],[De]]&lt;=VENDAS[DATA])*(VENDAS[DATA]&lt;=ESTOQUE[[#This Row],[A]])*1)</f>
        <v>-438</v>
      </c>
      <c r="D90" s="19">
        <v>318</v>
      </c>
      <c r="E90" s="19">
        <f>+ESTOQUE[[#This Row],[Saida]]+ESTOQUE[[#This Row],[Produzido]]</f>
        <v>-120</v>
      </c>
      <c r="F90" s="1">
        <f>SUM($E$2:E90)</f>
        <v>14</v>
      </c>
    </row>
    <row r="91" spans="1:6" hidden="1" x14ac:dyDescent="0.2">
      <c r="A91" s="18">
        <f t="shared" si="0"/>
        <v>44823</v>
      </c>
      <c r="B91" s="18">
        <f>+'CONTROLE ESTOQUE'!$A91+6</f>
        <v>44829</v>
      </c>
      <c r="C91" s="19">
        <f t="array" ref="C91">-SUMPRODUCT((VENDAS[QTY])*(ESTOQUE[[#This Row],[De]]&lt;=VENDAS[DATA])*(VENDAS[DATA]&lt;=ESTOQUE[[#This Row],[A]])*1)</f>
        <v>-10</v>
      </c>
      <c r="D91" s="19">
        <v>80</v>
      </c>
      <c r="E91" s="19">
        <f>+ESTOQUE[[#This Row],[Saida]]+ESTOQUE[[#This Row],[Produzido]]</f>
        <v>70</v>
      </c>
      <c r="F91" s="1">
        <f>SUM($E$2:E91)</f>
        <v>84</v>
      </c>
    </row>
    <row r="92" spans="1:6" hidden="1" x14ac:dyDescent="0.2">
      <c r="A92" s="18">
        <f t="shared" si="0"/>
        <v>44830</v>
      </c>
      <c r="B92" s="18">
        <f>+'CONTROLE ESTOQUE'!$A92+6</f>
        <v>44836</v>
      </c>
      <c r="C92" s="19">
        <f t="array" ref="C92">-SUMPRODUCT((VENDAS[QTY])*(ESTOQUE[[#This Row],[De]]&lt;=VENDAS[DATA])*(VENDAS[DATA]&lt;=ESTOQUE[[#This Row],[A]])*1)</f>
        <v>-36</v>
      </c>
      <c r="D92" s="19">
        <v>50</v>
      </c>
      <c r="E92" s="19">
        <f>+ESTOQUE[[#This Row],[Saida]]+ESTOQUE[[#This Row],[Produzido]]</f>
        <v>14</v>
      </c>
      <c r="F92" s="1">
        <f>SUM($E$2:E92)</f>
        <v>98</v>
      </c>
    </row>
    <row r="93" spans="1:6" hidden="1" x14ac:dyDescent="0.2">
      <c r="A93" s="18">
        <f t="shared" si="0"/>
        <v>44837</v>
      </c>
      <c r="B93" s="18">
        <f>+'CONTROLE ESTOQUE'!$A93+6</f>
        <v>44843</v>
      </c>
      <c r="C93" s="19">
        <f t="array" ref="C93">-SUMPRODUCT((VENDAS[QTY])*(ESTOQUE[[#This Row],[De]]&lt;=VENDAS[DATA])*(VENDAS[DATA]&lt;=ESTOQUE[[#This Row],[A]])*1)</f>
        <v>-64</v>
      </c>
      <c r="D93" s="19">
        <v>52</v>
      </c>
      <c r="E93" s="19">
        <f>+ESTOQUE[[#This Row],[Saida]]+ESTOQUE[[#This Row],[Produzido]]</f>
        <v>-12</v>
      </c>
      <c r="F93" s="1">
        <f>SUM($E$2:E93)</f>
        <v>86</v>
      </c>
    </row>
    <row r="94" spans="1:6" hidden="1" x14ac:dyDescent="0.2">
      <c r="A94" s="18">
        <f t="shared" si="0"/>
        <v>44844</v>
      </c>
      <c r="B94" s="18">
        <f>+'CONTROLE ESTOQUE'!$A94+6</f>
        <v>44850</v>
      </c>
      <c r="C94" s="19">
        <f t="array" ref="C94">-SUMPRODUCT((VENDAS[QTY])*(ESTOQUE[[#This Row],[De]]&lt;=VENDAS[DATA])*(VENDAS[DATA]&lt;=ESTOQUE[[#This Row],[A]])*1)</f>
        <v>0</v>
      </c>
      <c r="D94" s="19">
        <v>0</v>
      </c>
      <c r="E94" s="19">
        <f>+ESTOQUE[[#This Row],[Saida]]+ESTOQUE[[#This Row],[Produzido]]</f>
        <v>0</v>
      </c>
      <c r="F94" s="1">
        <f>SUM($E$2:E94)</f>
        <v>86</v>
      </c>
    </row>
    <row r="95" spans="1:6" hidden="1" x14ac:dyDescent="0.2">
      <c r="A95" s="18">
        <f t="shared" si="0"/>
        <v>44851</v>
      </c>
      <c r="B95" s="18">
        <f>+'CONTROLE ESTOQUE'!$A95+6</f>
        <v>44857</v>
      </c>
      <c r="C95" s="19">
        <f t="array" ref="C95">-SUMPRODUCT((VENDAS[QTY])*(ESTOQUE[[#This Row],[De]]&lt;=VENDAS[DATA])*(VENDAS[DATA]&lt;=ESTOQUE[[#This Row],[A]])*1)</f>
        <v>-152</v>
      </c>
      <c r="D95" s="19">
        <v>142</v>
      </c>
      <c r="E95" s="19">
        <f>+ESTOQUE[[#This Row],[Saida]]+ESTOQUE[[#This Row],[Produzido]]</f>
        <v>-10</v>
      </c>
      <c r="F95" s="1">
        <f>SUM($E$2:E95)</f>
        <v>76</v>
      </c>
    </row>
    <row r="96" spans="1:6" hidden="1" x14ac:dyDescent="0.2">
      <c r="A96" s="18">
        <f t="shared" si="0"/>
        <v>44858</v>
      </c>
      <c r="B96" s="18">
        <f>+'CONTROLE ESTOQUE'!$A96+6</f>
        <v>44864</v>
      </c>
      <c r="C96" s="19">
        <f t="array" ref="C96">-SUMPRODUCT((VENDAS[QTY])*(ESTOQUE[[#This Row],[De]]&lt;=VENDAS[DATA])*(VENDAS[DATA]&lt;=ESTOQUE[[#This Row],[A]])*1)</f>
        <v>-329</v>
      </c>
      <c r="D96" s="19">
        <v>254</v>
      </c>
      <c r="E96" s="19">
        <f>+ESTOQUE[[#This Row],[Saida]]+ESTOQUE[[#This Row],[Produzido]]</f>
        <v>-75</v>
      </c>
      <c r="F96" s="1">
        <f>SUM($E$2:E96)</f>
        <v>1</v>
      </c>
    </row>
    <row r="97" spans="1:6" hidden="1" x14ac:dyDescent="0.2">
      <c r="A97" s="18">
        <f t="shared" si="0"/>
        <v>44865</v>
      </c>
      <c r="B97" s="18">
        <f>+'CONTROLE ESTOQUE'!$A97+6</f>
        <v>44871</v>
      </c>
      <c r="C97" s="19">
        <f t="array" ref="C97">-SUMPRODUCT((VENDAS[QTY])*(ESTOQUE[[#This Row],[De]]&lt;=VENDAS[DATA])*(VENDAS[DATA]&lt;=ESTOQUE[[#This Row],[A]])*1)</f>
        <v>-52</v>
      </c>
      <c r="D97" s="19">
        <v>200</v>
      </c>
      <c r="E97" s="19">
        <f>+ESTOQUE[[#This Row],[Saida]]+ESTOQUE[[#This Row],[Produzido]]</f>
        <v>148</v>
      </c>
      <c r="F97" s="1">
        <f>SUM($E$2:E97)</f>
        <v>149</v>
      </c>
    </row>
    <row r="98" spans="1:6" hidden="1" x14ac:dyDescent="0.2">
      <c r="A98" s="18">
        <f t="shared" si="0"/>
        <v>44872</v>
      </c>
      <c r="B98" s="18">
        <f>+'CONTROLE ESTOQUE'!$A98+6</f>
        <v>44878</v>
      </c>
      <c r="C98" s="19">
        <f t="array" ref="C98">-SUMPRODUCT((VENDAS[QTY])*(ESTOQUE[[#This Row],[De]]&lt;=VENDAS[DATA])*(VENDAS[DATA]&lt;=ESTOQUE[[#This Row],[A]])*1)</f>
        <v>-193</v>
      </c>
      <c r="D98" s="19">
        <v>0</v>
      </c>
      <c r="E98" s="19">
        <f>+ESTOQUE[[#This Row],[Saida]]+ESTOQUE[[#This Row],[Produzido]]</f>
        <v>-193</v>
      </c>
      <c r="F98" s="1">
        <f>SUM($E$2:E98)</f>
        <v>-44</v>
      </c>
    </row>
    <row r="99" spans="1:6" hidden="1" x14ac:dyDescent="0.2">
      <c r="A99" s="18">
        <f t="shared" si="0"/>
        <v>44879</v>
      </c>
      <c r="B99" s="18">
        <f>+'CONTROLE ESTOQUE'!$A99+6</f>
        <v>44885</v>
      </c>
      <c r="C99" s="19">
        <f t="array" ref="C99">-SUMPRODUCT((VENDAS[QTY])*(ESTOQUE[[#This Row],[De]]&lt;=VENDAS[DATA])*(VENDAS[DATA]&lt;=ESTOQUE[[#This Row],[A]])*1)</f>
        <v>-4</v>
      </c>
      <c r="D99" s="19">
        <v>172</v>
      </c>
      <c r="E99" s="19">
        <f>+ESTOQUE[[#This Row],[Saida]]+ESTOQUE[[#This Row],[Produzido]]</f>
        <v>168</v>
      </c>
      <c r="F99" s="1">
        <f>SUM($E$2:E99)</f>
        <v>124</v>
      </c>
    </row>
    <row r="100" spans="1:6" hidden="1" x14ac:dyDescent="0.2">
      <c r="A100" s="18">
        <f t="shared" si="0"/>
        <v>44886</v>
      </c>
      <c r="B100" s="18">
        <f>+'CONTROLE ESTOQUE'!$A100+6</f>
        <v>44892</v>
      </c>
      <c r="C100" s="19">
        <f t="array" ref="C100">-SUMPRODUCT((VENDAS[QTY])*(ESTOQUE[[#This Row],[De]]&lt;=VENDAS[DATA])*(VENDAS[DATA]&lt;=ESTOQUE[[#This Row],[A]])*1)</f>
        <v>-160</v>
      </c>
      <c r="D100" s="19">
        <v>166</v>
      </c>
      <c r="E100" s="19">
        <f>+ESTOQUE[[#This Row],[Saida]]+ESTOQUE[[#This Row],[Produzido]]</f>
        <v>6</v>
      </c>
      <c r="F100" s="1">
        <f>SUM($E$2:E100)</f>
        <v>130</v>
      </c>
    </row>
    <row r="101" spans="1:6" hidden="1" x14ac:dyDescent="0.2">
      <c r="A101" s="18">
        <f t="shared" si="0"/>
        <v>44893</v>
      </c>
      <c r="B101" s="18">
        <f>+'CONTROLE ESTOQUE'!$A101+6</f>
        <v>44899</v>
      </c>
      <c r="C101" s="19">
        <f t="array" ref="C101">-SUMPRODUCT((VENDAS[QTY])*(ESTOQUE[[#This Row],[De]]&lt;=VENDAS[DATA])*(VENDAS[DATA]&lt;=ESTOQUE[[#This Row],[A]])*1)</f>
        <v>-144</v>
      </c>
      <c r="D101" s="19">
        <v>156</v>
      </c>
      <c r="E101" s="19">
        <f>+ESTOQUE[[#This Row],[Saida]]+ESTOQUE[[#This Row],[Produzido]]</f>
        <v>12</v>
      </c>
      <c r="F101" s="1">
        <f>SUM($E$2:E101)</f>
        <v>142</v>
      </c>
    </row>
    <row r="102" spans="1:6" hidden="1" x14ac:dyDescent="0.2">
      <c r="A102" s="35">
        <f t="shared" si="0"/>
        <v>44900</v>
      </c>
      <c r="B102" s="35">
        <f>+'CONTROLE ESTOQUE'!$A102+6</f>
        <v>44906</v>
      </c>
      <c r="C102" s="36">
        <f t="array" ref="C102">-SUMPRODUCT((VENDAS[QTY])*(ESTOQUE[[#This Row],[De]]&lt;=VENDAS[DATA])*(VENDAS[DATA]&lt;=ESTOQUE[[#This Row],[A]])*1)</f>
        <v>-34</v>
      </c>
      <c r="D102" s="36">
        <v>114</v>
      </c>
      <c r="E102" s="36">
        <f>+ESTOQUE[[#This Row],[Saida]]+ESTOQUE[[#This Row],[Produzido]]</f>
        <v>80</v>
      </c>
      <c r="F102" s="1">
        <f>SUM($E$2:E102)</f>
        <v>222</v>
      </c>
    </row>
    <row r="103" spans="1:6" hidden="1" x14ac:dyDescent="0.2">
      <c r="A103" s="35">
        <f t="shared" si="0"/>
        <v>44907</v>
      </c>
      <c r="B103" s="35">
        <f>+'CONTROLE ESTOQUE'!$A103+6</f>
        <v>44913</v>
      </c>
      <c r="C103" s="36">
        <f t="array" ref="C103">-SUMPRODUCT((VENDAS[QTY])*(ESTOQUE[[#This Row],[De]]&lt;=VENDAS[DATA])*(VENDAS[DATA]&lt;=ESTOQUE[[#This Row],[A]])*1)</f>
        <v>-110</v>
      </c>
      <c r="D103" s="36">
        <v>96</v>
      </c>
      <c r="E103" s="36">
        <f>+ESTOQUE[[#This Row],[Saida]]+ESTOQUE[[#This Row],[Produzido]]</f>
        <v>-14</v>
      </c>
      <c r="F103" s="1">
        <f>SUM($E$2:E103)</f>
        <v>208</v>
      </c>
    </row>
    <row r="104" spans="1:6" hidden="1" x14ac:dyDescent="0.2">
      <c r="A104" s="35">
        <f t="shared" si="0"/>
        <v>44914</v>
      </c>
      <c r="B104" s="35">
        <f>+'CONTROLE ESTOQUE'!$A104+6</f>
        <v>44920</v>
      </c>
      <c r="C104" s="36">
        <f t="array" ref="C104">-SUMPRODUCT((VENDAS[QTY])*(ESTOQUE[[#This Row],[De]]&lt;=VENDAS[DATA])*(VENDAS[DATA]&lt;=ESTOQUE[[#This Row],[A]])*1)</f>
        <v>-196</v>
      </c>
      <c r="D104" s="36">
        <v>0</v>
      </c>
      <c r="E104" s="36">
        <f>+ESTOQUE[[#This Row],[Saida]]+ESTOQUE[[#This Row],[Produzido]]</f>
        <v>-196</v>
      </c>
      <c r="F104" s="1">
        <f>SUM($E$2:E104)</f>
        <v>12</v>
      </c>
    </row>
    <row r="105" spans="1:6" hidden="1" x14ac:dyDescent="0.2">
      <c r="A105" s="35">
        <f t="shared" si="0"/>
        <v>44921</v>
      </c>
      <c r="B105" s="35">
        <f>+'CONTROLE ESTOQUE'!$A105+6</f>
        <v>44927</v>
      </c>
      <c r="C105" s="36">
        <f t="array" ref="C105">-SUMPRODUCT((VENDAS[QTY])*(ESTOQUE[[#This Row],[De]]&lt;=VENDAS[DATA])*(VENDAS[DATA]&lt;=ESTOQUE[[#This Row],[A]])*1)</f>
        <v>0</v>
      </c>
      <c r="D105" s="36">
        <v>0</v>
      </c>
      <c r="E105" s="36">
        <f>+ESTOQUE[[#This Row],[Saida]]+ESTOQUE[[#This Row],[Produzido]]</f>
        <v>0</v>
      </c>
      <c r="F105" s="1">
        <f>SUM($E$2:E105)</f>
        <v>12</v>
      </c>
    </row>
    <row r="106" spans="1:6" hidden="1" x14ac:dyDescent="0.2">
      <c r="A106" s="35">
        <f t="shared" si="0"/>
        <v>44928</v>
      </c>
      <c r="B106" s="35">
        <f>+'CONTROLE ESTOQUE'!$A106+6</f>
        <v>44934</v>
      </c>
      <c r="C106" s="36">
        <f t="array" ref="C106">-SUMPRODUCT((VENDAS[QTY])*(ESTOQUE[[#This Row],[De]]&lt;=VENDAS[DATA])*(VENDAS[DATA]&lt;=ESTOQUE[[#This Row],[A]])*1)</f>
        <v>0</v>
      </c>
      <c r="D106" s="36">
        <v>0</v>
      </c>
      <c r="E106" s="36">
        <f>+ESTOQUE[[#This Row],[Saida]]+ESTOQUE[[#This Row],[Produzido]]</f>
        <v>0</v>
      </c>
      <c r="F106" s="1">
        <f>SUM($E$2:E106)</f>
        <v>12</v>
      </c>
    </row>
    <row r="107" spans="1:6" hidden="1" x14ac:dyDescent="0.2">
      <c r="A107" s="35">
        <f t="shared" si="0"/>
        <v>44935</v>
      </c>
      <c r="B107" s="35">
        <f>+'CONTROLE ESTOQUE'!$A107+6</f>
        <v>44941</v>
      </c>
      <c r="C107" s="36">
        <f t="array" ref="C107">-SUMPRODUCT((VENDAS[QTY])*(ESTOQUE[[#This Row],[De]]&lt;=VENDAS[DATA])*(VENDAS[DATA]&lt;=ESTOQUE[[#This Row],[A]])*1)</f>
        <v>-108</v>
      </c>
      <c r="D107" s="36">
        <v>185</v>
      </c>
      <c r="E107" s="36">
        <f>+ESTOQUE[[#This Row],[Saida]]+ESTOQUE[[#This Row],[Produzido]]</f>
        <v>77</v>
      </c>
      <c r="F107" s="1">
        <f>SUM($E$2:E107)</f>
        <v>89</v>
      </c>
    </row>
    <row r="108" spans="1:6" hidden="1" x14ac:dyDescent="0.2">
      <c r="A108" s="35">
        <f t="shared" si="0"/>
        <v>44942</v>
      </c>
      <c r="B108" s="35">
        <f>+'CONTROLE ESTOQUE'!$A108+6</f>
        <v>44948</v>
      </c>
      <c r="C108" s="36">
        <f t="array" ref="C108">-SUMPRODUCT((VENDAS[QTY])*(ESTOQUE[[#This Row],[De]]&lt;=VENDAS[DATA])*(VENDAS[DATA]&lt;=ESTOQUE[[#This Row],[A]])*1)</f>
        <v>-106</v>
      </c>
      <c r="D108" s="36">
        <v>66</v>
      </c>
      <c r="E108" s="36">
        <f>+ESTOQUE[[#This Row],[Saida]]+ESTOQUE[[#This Row],[Produzido]]</f>
        <v>-40</v>
      </c>
      <c r="F108" s="1">
        <f>SUM($E$2:E108)</f>
        <v>49</v>
      </c>
    </row>
    <row r="109" spans="1:6" hidden="1" x14ac:dyDescent="0.2">
      <c r="A109" s="35">
        <f t="shared" si="0"/>
        <v>44949</v>
      </c>
      <c r="B109" s="35">
        <f>+'CONTROLE ESTOQUE'!$A109+6</f>
        <v>44955</v>
      </c>
      <c r="C109" s="36">
        <f t="array" ref="C109">-SUMPRODUCT((VENDAS[QTY])*(ESTOQUE[[#This Row],[De]]&lt;=VENDAS[DATA])*(VENDAS[DATA]&lt;=ESTOQUE[[#This Row],[A]])*1)</f>
        <v>-238</v>
      </c>
      <c r="D109" s="36">
        <v>111</v>
      </c>
      <c r="E109" s="36">
        <f>+ESTOQUE[[#This Row],[Saida]]+ESTOQUE[[#This Row],[Produzido]]</f>
        <v>-127</v>
      </c>
      <c r="F109" s="1">
        <f>SUM($E$2:E109)</f>
        <v>-78</v>
      </c>
    </row>
    <row r="110" spans="1:6" hidden="1" x14ac:dyDescent="0.2">
      <c r="A110" s="35">
        <f t="shared" si="0"/>
        <v>44956</v>
      </c>
      <c r="B110" s="35">
        <f>+'CONTROLE ESTOQUE'!$A110+6</f>
        <v>44962</v>
      </c>
      <c r="C110" s="36">
        <f t="array" ref="C110">-SUMPRODUCT((VENDAS[QTY])*(ESTOQUE[[#This Row],[De]]&lt;=VENDAS[DATA])*(VENDAS[DATA]&lt;=ESTOQUE[[#This Row],[A]])*1)</f>
        <v>-112</v>
      </c>
      <c r="D110" s="36">
        <v>167</v>
      </c>
      <c r="E110" s="36">
        <f>+ESTOQUE[[#This Row],[Saida]]+ESTOQUE[[#This Row],[Produzido]]</f>
        <v>55</v>
      </c>
      <c r="F110" s="1">
        <f>SUM($E$2:E110)</f>
        <v>-23</v>
      </c>
    </row>
    <row r="111" spans="1:6" hidden="1" x14ac:dyDescent="0.2">
      <c r="A111" s="35">
        <f t="shared" si="0"/>
        <v>44963</v>
      </c>
      <c r="B111" s="35">
        <f>+'CONTROLE ESTOQUE'!$A111+6</f>
        <v>44969</v>
      </c>
      <c r="C111" s="36">
        <f t="array" ref="C111">-SUMPRODUCT((VENDAS[QTY])*(ESTOQUE[[#This Row],[De]]&lt;=VENDAS[DATA])*(VENDAS[DATA]&lt;=ESTOQUE[[#This Row],[A]])*1)</f>
        <v>0</v>
      </c>
      <c r="D111" s="36">
        <v>130</v>
      </c>
      <c r="E111" s="36">
        <f>+ESTOQUE[[#This Row],[Saida]]+ESTOQUE[[#This Row],[Produzido]]</f>
        <v>130</v>
      </c>
      <c r="F111" s="1">
        <f>SUM($E$2:E111)</f>
        <v>107</v>
      </c>
    </row>
    <row r="112" spans="1:6" hidden="1" x14ac:dyDescent="0.2">
      <c r="A112" s="35">
        <f t="shared" si="0"/>
        <v>44970</v>
      </c>
      <c r="B112" s="35">
        <f>+'CONTROLE ESTOQUE'!$A112+6</f>
        <v>44976</v>
      </c>
      <c r="C112" s="36">
        <f t="array" ref="C112">-SUMPRODUCT((VENDAS[QTY])*(ESTOQUE[[#This Row],[De]]&lt;=VENDAS[DATA])*(VENDAS[DATA]&lt;=ESTOQUE[[#This Row],[A]])*1)</f>
        <v>-78</v>
      </c>
      <c r="D112" s="36">
        <v>50</v>
      </c>
      <c r="E112" s="36">
        <f>+ESTOQUE[[#This Row],[Saida]]+ESTOQUE[[#This Row],[Produzido]]</f>
        <v>-28</v>
      </c>
      <c r="F112" s="1">
        <f>SUM($E$2:E112)</f>
        <v>79</v>
      </c>
    </row>
    <row r="113" spans="1:6" hidden="1" x14ac:dyDescent="0.2">
      <c r="A113" s="35">
        <f t="shared" si="0"/>
        <v>44977</v>
      </c>
      <c r="B113" s="35">
        <f>+'CONTROLE ESTOQUE'!$A113+6</f>
        <v>44983</v>
      </c>
      <c r="C113" s="36">
        <f t="array" ref="C113">-SUMPRODUCT((VENDAS[QTY])*(ESTOQUE[[#This Row],[De]]&lt;=VENDAS[DATA])*(VENDAS[DATA]&lt;=ESTOQUE[[#This Row],[A]])*1)</f>
        <v>-60</v>
      </c>
      <c r="D113" s="36">
        <v>87</v>
      </c>
      <c r="E113" s="36">
        <f>+ESTOQUE[[#This Row],[Saida]]+ESTOQUE[[#This Row],[Produzido]]</f>
        <v>27</v>
      </c>
      <c r="F113" s="1">
        <f>SUM($E$2:E113)</f>
        <v>106</v>
      </c>
    </row>
    <row r="114" spans="1:6" hidden="1" x14ac:dyDescent="0.2">
      <c r="A114" s="35">
        <f t="shared" si="0"/>
        <v>44984</v>
      </c>
      <c r="B114" s="35">
        <f>+'CONTROLE ESTOQUE'!$A114+6</f>
        <v>44990</v>
      </c>
      <c r="C114" s="36">
        <f t="array" ref="C114">-SUMPRODUCT((VENDAS[QTY])*(ESTOQUE[[#This Row],[De]]&lt;=VENDAS[DATA])*(VENDAS[DATA]&lt;=ESTOQUE[[#This Row],[A]])*1)</f>
        <v>-82</v>
      </c>
      <c r="D114" s="36">
        <v>90</v>
      </c>
      <c r="E114" s="36">
        <f>+ESTOQUE[[#This Row],[Saida]]+ESTOQUE[[#This Row],[Produzido]]</f>
        <v>8</v>
      </c>
      <c r="F114" s="1">
        <f>SUM($E$2:E114)</f>
        <v>114</v>
      </c>
    </row>
    <row r="115" spans="1:6" hidden="1" x14ac:dyDescent="0.2">
      <c r="A115" s="35">
        <f t="shared" si="0"/>
        <v>44991</v>
      </c>
      <c r="B115" s="35">
        <f>+'CONTROLE ESTOQUE'!$A115+6</f>
        <v>44997</v>
      </c>
      <c r="C115" s="36">
        <f t="array" ref="C115">-SUMPRODUCT((VENDAS[QTY])*(ESTOQUE[[#This Row],[De]]&lt;=VENDAS[DATA])*(VENDAS[DATA]&lt;=ESTOQUE[[#This Row],[A]])*1)</f>
        <v>0</v>
      </c>
      <c r="D115" s="36">
        <v>0</v>
      </c>
      <c r="E115" s="36">
        <f>+ESTOQUE[[#This Row],[Saida]]+ESTOQUE[[#This Row],[Produzido]]</f>
        <v>0</v>
      </c>
      <c r="F115" s="1">
        <f>SUM($E$2:E115)</f>
        <v>114</v>
      </c>
    </row>
    <row r="116" spans="1:6" hidden="1" x14ac:dyDescent="0.2">
      <c r="A116" s="35">
        <f t="shared" si="0"/>
        <v>44998</v>
      </c>
      <c r="B116" s="35">
        <f>+'CONTROLE ESTOQUE'!$A116+6</f>
        <v>45004</v>
      </c>
      <c r="C116" s="36">
        <f t="array" ref="C116">-SUMPRODUCT((VENDAS[QTY])*(ESTOQUE[[#This Row],[De]]&lt;=VENDAS[DATA])*(VENDAS[DATA]&lt;=ESTOQUE[[#This Row],[A]])*1)</f>
        <v>-120</v>
      </c>
      <c r="D116" s="36">
        <v>100</v>
      </c>
      <c r="E116" s="36">
        <f>+ESTOQUE[[#This Row],[Saida]]+ESTOQUE[[#This Row],[Produzido]]</f>
        <v>-20</v>
      </c>
      <c r="F116" s="1">
        <f>SUM($E$2:E116)</f>
        <v>94</v>
      </c>
    </row>
    <row r="117" spans="1:6" hidden="1" x14ac:dyDescent="0.2">
      <c r="A117" s="35">
        <f t="shared" si="0"/>
        <v>45005</v>
      </c>
      <c r="B117" s="35">
        <f>+'CONTROLE ESTOQUE'!$A117+6</f>
        <v>45011</v>
      </c>
      <c r="C117" s="36">
        <f t="array" ref="C117">-SUMPRODUCT((VENDAS[QTY])*(ESTOQUE[[#This Row],[De]]&lt;=VENDAS[DATA])*(VENDAS[DATA]&lt;=ESTOQUE[[#This Row],[A]])*1)</f>
        <v>-40</v>
      </c>
      <c r="D117" s="36">
        <v>0</v>
      </c>
      <c r="E117" s="36">
        <f>+ESTOQUE[[#This Row],[Saida]]+ESTOQUE[[#This Row],[Produzido]]</f>
        <v>-40</v>
      </c>
      <c r="F117" s="1">
        <f>SUM($E$2:E117)</f>
        <v>54</v>
      </c>
    </row>
    <row r="118" spans="1:6" hidden="1" x14ac:dyDescent="0.2">
      <c r="A118" s="35">
        <f t="shared" si="0"/>
        <v>45012</v>
      </c>
      <c r="B118" s="35">
        <f>+'CONTROLE ESTOQUE'!$A118+6</f>
        <v>45018</v>
      </c>
      <c r="C118" s="36">
        <f t="array" ref="C118">-SUMPRODUCT((VENDAS[QTY])*(ESTOQUE[[#This Row],[De]]&lt;=VENDAS[DATA])*(VENDAS[DATA]&lt;=ESTOQUE[[#This Row],[A]])*1)</f>
        <v>-228</v>
      </c>
      <c r="D118" s="36">
        <v>220</v>
      </c>
      <c r="E118" s="36">
        <f>+ESTOQUE[[#This Row],[Saida]]+ESTOQUE[[#This Row],[Produzido]]</f>
        <v>-8</v>
      </c>
      <c r="F118" s="1">
        <f>SUM($E$2:E118)</f>
        <v>46</v>
      </c>
    </row>
    <row r="119" spans="1:6" x14ac:dyDescent="0.2">
      <c r="A119" s="35">
        <f t="shared" si="0"/>
        <v>45019</v>
      </c>
      <c r="B119" s="35">
        <f>+'CONTROLE ESTOQUE'!$A119+6</f>
        <v>45025</v>
      </c>
      <c r="C119" s="36">
        <f t="array" ref="C119">-SUMPRODUCT((VENDAS[QTY])*(ESTOQUE[[#This Row],[De]]&lt;=VENDAS[DATA])*(VENDAS[DATA]&lt;=ESTOQUE[[#This Row],[A]])*1)</f>
        <v>0</v>
      </c>
      <c r="D119" s="36">
        <v>40</v>
      </c>
      <c r="E119" s="36">
        <f>+ESTOQUE[[#This Row],[Saida]]+ESTOQUE[[#This Row],[Produzido]]</f>
        <v>40</v>
      </c>
      <c r="F119" s="1">
        <f>SUM($E$2:E119)</f>
        <v>86</v>
      </c>
    </row>
    <row r="120" spans="1:6" x14ac:dyDescent="0.2">
      <c r="A120" s="35">
        <f t="shared" si="0"/>
        <v>45026</v>
      </c>
      <c r="B120" s="35">
        <f>+'CONTROLE ESTOQUE'!$A120+6</f>
        <v>45032</v>
      </c>
      <c r="C120" s="36">
        <f t="array" ref="C120">-SUMPRODUCT((VENDAS[QTY])*(ESTOQUE[[#This Row],[De]]&lt;=VENDAS[DATA])*(VENDAS[DATA]&lt;=ESTOQUE[[#This Row],[A]])*1)</f>
        <v>0</v>
      </c>
      <c r="D120" s="36">
        <v>0</v>
      </c>
      <c r="E120" s="36">
        <f>+ESTOQUE[[#This Row],[Saida]]+ESTOQUE[[#This Row],[Produzido]]</f>
        <v>0</v>
      </c>
      <c r="F120" s="1">
        <f>SUM($E$2:E120)</f>
        <v>86</v>
      </c>
    </row>
    <row r="121" spans="1:6" x14ac:dyDescent="0.2">
      <c r="A121" s="35">
        <f t="shared" si="0"/>
        <v>45033</v>
      </c>
      <c r="B121" s="35">
        <f>+'CONTROLE ESTOQUE'!$A121+6</f>
        <v>45039</v>
      </c>
      <c r="C121" s="36">
        <f t="array" ref="C121">-SUMPRODUCT((VENDAS[QTY])*(ESTOQUE[[#This Row],[De]]&lt;=VENDAS[DATA])*(VENDAS[DATA]&lt;=ESTOQUE[[#This Row],[A]])*1)</f>
        <v>-126</v>
      </c>
      <c r="D121" s="36">
        <v>90</v>
      </c>
      <c r="E121" s="36">
        <f>+ESTOQUE[[#This Row],[Saida]]+ESTOQUE[[#This Row],[Produzido]]</f>
        <v>-36</v>
      </c>
      <c r="F121" s="1">
        <f>SUM($E$2:E121)</f>
        <v>50</v>
      </c>
    </row>
    <row r="122" spans="1:6" x14ac:dyDescent="0.2">
      <c r="A122" s="7">
        <f t="shared" si="0"/>
        <v>45040</v>
      </c>
      <c r="B122" s="7">
        <f>+'CONTROLE ESTOQUE'!$A122+6</f>
        <v>45046</v>
      </c>
      <c r="C122" s="1">
        <f t="array" ref="C122">-SUMPRODUCT((VENDAS[QTY])*(ESTOQUE[[#This Row],[De]]&lt;=VENDAS[DATA])*(VENDAS[DATA]&lt;=ESTOQUE[[#This Row],[A]])*1)</f>
        <v>-50</v>
      </c>
      <c r="D122" s="1">
        <v>32</v>
      </c>
      <c r="E122" s="1">
        <f>+ESTOQUE[[#This Row],[Saida]]+ESTOQUE[[#This Row],[Produzido]]</f>
        <v>-18</v>
      </c>
      <c r="F122" s="1">
        <f>SUM($E$2:E122)</f>
        <v>32</v>
      </c>
    </row>
    <row r="123" spans="1:6" x14ac:dyDescent="0.2">
      <c r="A123" s="35">
        <f t="shared" si="0"/>
        <v>45047</v>
      </c>
      <c r="B123" s="35">
        <f>+'CONTROLE ESTOQUE'!$A123+6</f>
        <v>45053</v>
      </c>
      <c r="C123" s="36">
        <f t="array" ref="C123">-SUMPRODUCT((VENDAS[QTY])*(ESTOQUE[[#This Row],[De]]&lt;=VENDAS[DATA])*(VENDAS[DATA]&lt;=ESTOQUE[[#This Row],[A]])*1)</f>
        <v>-101</v>
      </c>
      <c r="D123" s="36">
        <v>157</v>
      </c>
      <c r="E123" s="36">
        <f>+ESTOQUE[[#This Row],[Saida]]+ESTOQUE[[#This Row],[Produzido]]</f>
        <v>56</v>
      </c>
      <c r="F123" s="1">
        <f>SUM($E$2:E123)</f>
        <v>88</v>
      </c>
    </row>
    <row r="124" spans="1:6" x14ac:dyDescent="0.2">
      <c r="A124" s="58">
        <f t="shared" si="0"/>
        <v>45054</v>
      </c>
      <c r="B124" s="58">
        <f>+'CONTROLE ESTOQUE'!$A124+6</f>
        <v>45060</v>
      </c>
      <c r="C124" s="59">
        <f t="array" ref="C124">-SUMPRODUCT((VENDAS[QTY])*(ESTOQUE[[#This Row],[De]]&lt;=VENDAS[DATA])*(VENDAS[DATA]&lt;=ESTOQUE[[#This Row],[A]])*1)</f>
        <v>-101</v>
      </c>
      <c r="D124" s="59">
        <v>147</v>
      </c>
      <c r="E124" s="59">
        <f>+ESTOQUE[[#This Row],[Saida]]+ESTOQUE[[#This Row],[Produzido]]</f>
        <v>46</v>
      </c>
      <c r="F124" s="1">
        <f>SUM($E$2:E124)</f>
        <v>134</v>
      </c>
    </row>
    <row r="125" spans="1:6" x14ac:dyDescent="0.2">
      <c r="A125" s="58">
        <f t="shared" si="0"/>
        <v>45061</v>
      </c>
      <c r="B125" s="58">
        <f>+'CONTROLE ESTOQUE'!$A125+6</f>
        <v>45067</v>
      </c>
      <c r="C125" s="59">
        <f t="array" ref="C125">-SUMPRODUCT((VENDAS[QTY])*(ESTOQUE[[#This Row],[De]]&lt;=VENDAS[DATA])*(VENDAS[DATA]&lt;=ESTOQUE[[#This Row],[A]])*1)</f>
        <v>-73</v>
      </c>
      <c r="D125" s="59">
        <v>60</v>
      </c>
      <c r="E125" s="59">
        <f>+ESTOQUE[[#This Row],[Saida]]+ESTOQUE[[#This Row],[Produzido]]</f>
        <v>-13</v>
      </c>
      <c r="F125" s="1">
        <f>SUM($E$2:E125)</f>
        <v>121</v>
      </c>
    </row>
    <row r="126" spans="1:6" x14ac:dyDescent="0.2">
      <c r="A126" s="58">
        <f t="shared" si="0"/>
        <v>45068</v>
      </c>
      <c r="B126" s="58">
        <f>+'CONTROLE ESTOQUE'!$A126+6</f>
        <v>45074</v>
      </c>
      <c r="C126" s="59">
        <f t="array" ref="C126">-SUMPRODUCT((VENDAS[QTY])*(ESTOQUE[[#This Row],[De]]&lt;=VENDAS[DATA])*(VENDAS[DATA]&lt;=ESTOQUE[[#This Row],[A]])*1)</f>
        <v>-66</v>
      </c>
      <c r="D126" s="59">
        <v>59</v>
      </c>
      <c r="E126" s="59">
        <f>+ESTOQUE[[#This Row],[Saida]]+ESTOQUE[[#This Row],[Produzido]]</f>
        <v>-7</v>
      </c>
      <c r="F126" s="1">
        <f>SUM($E$2:E126)</f>
        <v>114</v>
      </c>
    </row>
    <row r="127" spans="1:6" x14ac:dyDescent="0.2">
      <c r="A127" s="58">
        <f t="shared" si="0"/>
        <v>45075</v>
      </c>
      <c r="B127" s="58">
        <f>+'CONTROLE ESTOQUE'!$A127+6</f>
        <v>45081</v>
      </c>
      <c r="C127" s="59">
        <f t="array" ref="C127">-SUMPRODUCT((VENDAS[QTY])*(ESTOQUE[[#This Row],[De]]&lt;=VENDAS[DATA])*(VENDAS[DATA]&lt;=ESTOQUE[[#This Row],[A]])*1)</f>
        <v>-82</v>
      </c>
      <c r="D127" s="59">
        <v>105</v>
      </c>
      <c r="E127" s="59">
        <f>+ESTOQUE[[#This Row],[Saida]]+ESTOQUE[[#This Row],[Produzido]]</f>
        <v>23</v>
      </c>
      <c r="F127" s="1">
        <f>SUM($E$2:E127)</f>
        <v>137</v>
      </c>
    </row>
    <row r="128" spans="1:6" x14ac:dyDescent="0.2">
      <c r="A128" s="58">
        <f t="shared" si="0"/>
        <v>45082</v>
      </c>
      <c r="B128" s="58">
        <f>+'CONTROLE ESTOQUE'!$A128+6</f>
        <v>45088</v>
      </c>
      <c r="C128" s="59">
        <f t="array" ref="C128">-SUMPRODUCT((VENDAS[QTY])*(ESTOQUE[[#This Row],[De]]&lt;=VENDAS[DATA])*(VENDAS[DATA]&lt;=ESTOQUE[[#This Row],[A]])*1)</f>
        <v>-45</v>
      </c>
      <c r="D128" s="59">
        <v>0</v>
      </c>
      <c r="E128" s="59">
        <f>+ESTOQUE[[#This Row],[Saida]]+ESTOQUE[[#This Row],[Produzido]]</f>
        <v>-45</v>
      </c>
      <c r="F128" s="1">
        <f>SUM($E$2:E128)</f>
        <v>92</v>
      </c>
    </row>
    <row r="129" spans="1:6" x14ac:dyDescent="0.2">
      <c r="A129" s="58">
        <f t="shared" si="0"/>
        <v>45089</v>
      </c>
      <c r="B129" s="58">
        <f>+'CONTROLE ESTOQUE'!$A129+6</f>
        <v>45095</v>
      </c>
      <c r="C129" s="59">
        <f t="array" ref="C129">-SUMPRODUCT((VENDAS[QTY])*(ESTOQUE[[#This Row],[De]]&lt;=VENDAS[DATA])*(VENDAS[DATA]&lt;=ESTOQUE[[#This Row],[A]])*1)</f>
        <v>-60</v>
      </c>
      <c r="D129" s="59">
        <v>100</v>
      </c>
      <c r="E129" s="59">
        <f>+ESTOQUE[[#This Row],[Saida]]+ESTOQUE[[#This Row],[Produzido]]</f>
        <v>40</v>
      </c>
      <c r="F129" s="1">
        <f>SUM($E$2:E129)</f>
        <v>132</v>
      </c>
    </row>
    <row r="130" spans="1:6" x14ac:dyDescent="0.2">
      <c r="A130" s="58">
        <f t="shared" si="0"/>
        <v>45096</v>
      </c>
      <c r="B130" s="58">
        <f>+'CONTROLE ESTOQUE'!$A130+6</f>
        <v>45102</v>
      </c>
      <c r="C130" s="59">
        <f t="array" ref="C130">-SUMPRODUCT((VENDAS[QTY])*(ESTOQUE[[#This Row],[De]]&lt;=VENDAS[DATA])*(VENDAS[DATA]&lt;=ESTOQUE[[#This Row],[A]])*1)</f>
        <v>-42</v>
      </c>
      <c r="D130" s="59">
        <v>0</v>
      </c>
      <c r="E130" s="59">
        <f>+ESTOQUE[[#This Row],[Saida]]+ESTOQUE[[#This Row],[Produzido]]</f>
        <v>-42</v>
      </c>
      <c r="F130" s="1">
        <f>SUM($E$2:E130)</f>
        <v>90</v>
      </c>
    </row>
    <row r="131" spans="1:6" x14ac:dyDescent="0.2">
      <c r="A131" s="58">
        <f t="shared" si="0"/>
        <v>45103</v>
      </c>
      <c r="B131" s="58">
        <f>+'CONTROLE ESTOQUE'!$A131+6</f>
        <v>45109</v>
      </c>
      <c r="C131" s="59">
        <f t="array" ref="C131">-SUMPRODUCT((VENDAS[QTY])*(ESTOQUE[[#This Row],[De]]&lt;=VENDAS[DATA])*(VENDAS[DATA]&lt;=ESTOQUE[[#This Row],[A]])*1)</f>
        <v>-10</v>
      </c>
      <c r="D131" s="59">
        <v>0</v>
      </c>
      <c r="E131" s="59">
        <f>+ESTOQUE[[#This Row],[Saida]]+ESTOQUE[[#This Row],[Produzido]]</f>
        <v>-10</v>
      </c>
      <c r="F131" s="1">
        <f>SUM($E$2:E131)</f>
        <v>80</v>
      </c>
    </row>
    <row r="132" spans="1:6" x14ac:dyDescent="0.2">
      <c r="A132" s="58">
        <f t="shared" si="0"/>
        <v>45110</v>
      </c>
      <c r="B132" s="58">
        <f>+'CONTROLE ESTOQUE'!$A132+6</f>
        <v>45116</v>
      </c>
      <c r="C132" s="59">
        <f t="array" ref="C132">-SUMPRODUCT((VENDAS[QTY])*(ESTOQUE[[#This Row],[De]]&lt;=VENDAS[DATA])*(VENDAS[DATA]&lt;=ESTOQUE[[#This Row],[A]])*1)</f>
        <v>0</v>
      </c>
      <c r="D132" s="59">
        <v>0</v>
      </c>
      <c r="E132" s="59">
        <f>+ESTOQUE[[#This Row],[Saida]]+ESTOQUE[[#This Row],[Produzido]]</f>
        <v>0</v>
      </c>
      <c r="F132" s="1">
        <f>SUM($E$2:E132)</f>
        <v>80</v>
      </c>
    </row>
    <row r="133" spans="1:6" x14ac:dyDescent="0.2">
      <c r="A133" s="58">
        <f t="shared" si="0"/>
        <v>45117</v>
      </c>
      <c r="B133" s="58">
        <f>+'CONTROLE ESTOQUE'!$A133+6</f>
        <v>45123</v>
      </c>
      <c r="C133" s="59">
        <f t="array" ref="C133">-SUMPRODUCT((VENDAS[QTY])*(ESTOQUE[[#This Row],[De]]&lt;=VENDAS[DATA])*(VENDAS[DATA]&lt;=ESTOQUE[[#This Row],[A]])*1)</f>
        <v>-394</v>
      </c>
      <c r="D133" s="59">
        <v>343</v>
      </c>
      <c r="E133" s="59">
        <f>+ESTOQUE[[#This Row],[Saida]]+ESTOQUE[[#This Row],[Produzido]]</f>
        <v>-51</v>
      </c>
      <c r="F133" s="1">
        <f>SUM($E$2:E133)</f>
        <v>29</v>
      </c>
    </row>
    <row r="134" spans="1:6" x14ac:dyDescent="0.2">
      <c r="A134" s="67">
        <f t="shared" si="0"/>
        <v>45124</v>
      </c>
      <c r="B134" s="67">
        <f>+'CONTROLE ESTOQUE'!$A134+6</f>
        <v>45130</v>
      </c>
      <c r="C134" s="68">
        <f t="array" ref="C134">-SUMPRODUCT((VENDAS[QTY])*(ESTOQUE[[#This Row],[De]]&lt;=VENDAS[DATA])*(VENDAS[DATA]&lt;=ESTOQUE[[#This Row],[A]])*1)</f>
        <v>-30</v>
      </c>
      <c r="D134" s="68">
        <v>90</v>
      </c>
      <c r="E134" s="68">
        <f>+ESTOQUE[[#This Row],[Saida]]+ESTOQUE[[#This Row],[Produzido]]</f>
        <v>60</v>
      </c>
      <c r="F134" s="1">
        <f>SUM($E$2:E134)</f>
        <v>89</v>
      </c>
    </row>
    <row r="135" spans="1:6" x14ac:dyDescent="0.2">
      <c r="A135" s="67">
        <f t="shared" si="0"/>
        <v>45131</v>
      </c>
      <c r="B135" s="67">
        <f>+'CONTROLE ESTOQUE'!$A135+6</f>
        <v>45137</v>
      </c>
      <c r="C135" s="68">
        <f t="array" ref="C135">-SUMPRODUCT((VENDAS[QTY])*(ESTOQUE[[#This Row],[De]]&lt;=VENDAS[DATA])*(VENDAS[DATA]&lt;=ESTOQUE[[#This Row],[A]])*1)</f>
        <v>-126</v>
      </c>
      <c r="D135" s="68">
        <v>30</v>
      </c>
      <c r="E135" s="68">
        <f>+ESTOQUE[[#This Row],[Saida]]+ESTOQUE[[#This Row],[Produzido]]</f>
        <v>-96</v>
      </c>
      <c r="F135" s="1">
        <f>SUM($E$2:E135)</f>
        <v>-7</v>
      </c>
    </row>
    <row r="136" spans="1:6" x14ac:dyDescent="0.2">
      <c r="A136" s="67">
        <f t="shared" si="0"/>
        <v>45138</v>
      </c>
      <c r="B136" s="67">
        <f>+'CONTROLE ESTOQUE'!$A136+6</f>
        <v>45144</v>
      </c>
      <c r="C136" s="68">
        <f t="array" ref="C136">-SUMPRODUCT((VENDAS[QTY])*(ESTOQUE[[#This Row],[De]]&lt;=VENDAS[DATA])*(VENDAS[DATA]&lt;=ESTOQUE[[#This Row],[A]])*1)</f>
        <v>-38</v>
      </c>
      <c r="D136" s="68">
        <v>92</v>
      </c>
      <c r="E136" s="68">
        <f>+ESTOQUE[[#This Row],[Saida]]+ESTOQUE[[#This Row],[Produzido]]</f>
        <v>54</v>
      </c>
      <c r="F136" s="1">
        <f>SUM($E$2:E136)</f>
        <v>47</v>
      </c>
    </row>
    <row r="137" spans="1:6" x14ac:dyDescent="0.2">
      <c r="A137" s="67">
        <f t="shared" si="0"/>
        <v>45145</v>
      </c>
      <c r="B137" s="67">
        <f>+'CONTROLE ESTOQUE'!$A137+6</f>
        <v>45151</v>
      </c>
      <c r="C137" s="68">
        <f t="array" ref="C137">-SUMPRODUCT((VENDAS[QTY])*(ESTOQUE[[#This Row],[De]]&lt;=VENDAS[DATA])*(VENDAS[DATA]&lt;=ESTOQUE[[#This Row],[A]])*1)</f>
        <v>-86</v>
      </c>
      <c r="D137" s="68">
        <v>90</v>
      </c>
      <c r="E137" s="68">
        <f>+ESTOQUE[[#This Row],[Saida]]+ESTOQUE[[#This Row],[Produzido]]</f>
        <v>4</v>
      </c>
      <c r="F137" s="1">
        <f>SUM($E$2:E137)</f>
        <v>51</v>
      </c>
    </row>
    <row r="138" spans="1:6" x14ac:dyDescent="0.2">
      <c r="A138" s="67">
        <f t="shared" si="0"/>
        <v>45152</v>
      </c>
      <c r="B138" s="67">
        <f>+'CONTROLE ESTOQUE'!$A138+6</f>
        <v>45158</v>
      </c>
      <c r="C138" s="68">
        <f t="array" ref="C138">-SUMPRODUCT((VENDAS[QTY])*(ESTOQUE[[#This Row],[De]]&lt;=VENDAS[DATA])*(VENDAS[DATA]&lt;=ESTOQUE[[#This Row],[A]])*1)</f>
        <v>-83</v>
      </c>
      <c r="D138" s="68">
        <v>93</v>
      </c>
      <c r="E138" s="68">
        <f>+ESTOQUE[[#This Row],[Saida]]+ESTOQUE[[#This Row],[Produzido]]</f>
        <v>10</v>
      </c>
      <c r="F138" s="1">
        <f>SUM($E$2:E138)</f>
        <v>61</v>
      </c>
    </row>
    <row r="139" spans="1:6" x14ac:dyDescent="0.2">
      <c r="A139" s="67">
        <f t="shared" si="0"/>
        <v>45159</v>
      </c>
      <c r="B139" s="67">
        <f>+'CONTROLE ESTOQUE'!$A139+6</f>
        <v>45165</v>
      </c>
      <c r="C139" s="68">
        <f t="array" ref="C139">-SUMPRODUCT((VENDAS[QTY])*(ESTOQUE[[#This Row],[De]]&lt;=VENDAS[DATA])*(VENDAS[DATA]&lt;=ESTOQUE[[#This Row],[A]])*1)</f>
        <v>-94</v>
      </c>
      <c r="D139" s="68">
        <v>90</v>
      </c>
      <c r="E139" s="68">
        <f>+ESTOQUE[[#This Row],[Saida]]+ESTOQUE[[#This Row],[Produzido]]</f>
        <v>-4</v>
      </c>
      <c r="F139" s="1">
        <f>SUM($E$2:E139)</f>
        <v>57</v>
      </c>
    </row>
    <row r="140" spans="1:6" x14ac:dyDescent="0.2">
      <c r="A140" s="67">
        <f t="shared" si="0"/>
        <v>45166</v>
      </c>
      <c r="B140" s="67">
        <f>+'CONTROLE ESTOQUE'!$A140+6</f>
        <v>45172</v>
      </c>
      <c r="C140" s="68">
        <f t="array" ref="C140">-SUMPRODUCT((VENDAS[QTY])*(ESTOQUE[[#This Row],[De]]&lt;=VENDAS[DATA])*(VENDAS[DATA]&lt;=ESTOQUE[[#This Row],[A]])*1)</f>
        <v>-10</v>
      </c>
      <c r="D140" s="68">
        <v>0</v>
      </c>
      <c r="E140" s="68">
        <f>+ESTOQUE[[#This Row],[Saida]]+ESTOQUE[[#This Row],[Produzido]]</f>
        <v>-10</v>
      </c>
      <c r="F140" s="1">
        <f>SUM($E$2:E140)</f>
        <v>47</v>
      </c>
    </row>
    <row r="141" spans="1:6" x14ac:dyDescent="0.2">
      <c r="A141" s="67">
        <f t="shared" si="0"/>
        <v>45173</v>
      </c>
      <c r="B141" s="67">
        <f>+'CONTROLE ESTOQUE'!$A141+6</f>
        <v>45179</v>
      </c>
      <c r="C141" s="68">
        <f t="array" ref="C141">-SUMPRODUCT((VENDAS[QTY])*(ESTOQUE[[#This Row],[De]]&lt;=VENDAS[DATA])*(VENDAS[DATA]&lt;=ESTOQUE[[#This Row],[A]])*1)</f>
        <v>-94</v>
      </c>
      <c r="D141" s="68">
        <v>0</v>
      </c>
      <c r="E141" s="68">
        <f>+ESTOQUE[[#This Row],[Saida]]+ESTOQUE[[#This Row],[Produzido]]</f>
        <v>-94</v>
      </c>
      <c r="F141" s="1">
        <f>SUM($E$2:E141)</f>
        <v>-47</v>
      </c>
    </row>
    <row r="142" spans="1:6" x14ac:dyDescent="0.2">
      <c r="A142" s="67">
        <f t="shared" si="0"/>
        <v>45180</v>
      </c>
      <c r="B142" s="67">
        <f>+'CONTROLE ESTOQUE'!$A142+6</f>
        <v>45186</v>
      </c>
      <c r="C142" s="68">
        <f t="array" ref="C142">-SUMPRODUCT((VENDAS[QTY])*(ESTOQUE[[#This Row],[De]]&lt;=VENDAS[DATA])*(VENDAS[DATA]&lt;=ESTOQUE[[#This Row],[A]])*1)</f>
        <v>-76</v>
      </c>
      <c r="D142" s="68">
        <v>248</v>
      </c>
      <c r="E142" s="68">
        <f>+ESTOQUE[[#This Row],[Saida]]+ESTOQUE[[#This Row],[Produzido]]</f>
        <v>172</v>
      </c>
      <c r="F142" s="1">
        <f>SUM($E$2:E142)</f>
        <v>125</v>
      </c>
    </row>
    <row r="143" spans="1:6" x14ac:dyDescent="0.2">
      <c r="A143" s="67">
        <f t="shared" si="0"/>
        <v>45187</v>
      </c>
      <c r="B143" s="67">
        <f>+'CONTROLE ESTOQUE'!$A143+6</f>
        <v>45193</v>
      </c>
      <c r="C143" s="68">
        <f t="array" ref="C143">-SUMPRODUCT((VENDAS[QTY])*(ESTOQUE[[#This Row],[De]]&lt;=VENDAS[DATA])*(VENDAS[DATA]&lt;=ESTOQUE[[#This Row],[A]])*1)</f>
        <v>-36</v>
      </c>
      <c r="D143" s="68">
        <v>28</v>
      </c>
      <c r="E143" s="68">
        <f>+ESTOQUE[[#This Row],[Saida]]+ESTOQUE[[#This Row],[Produzido]]</f>
        <v>-8</v>
      </c>
      <c r="F143" s="1">
        <f>SUM($E$2:E143)</f>
        <v>117</v>
      </c>
    </row>
    <row r="144" spans="1:6" x14ac:dyDescent="0.2">
      <c r="A144" s="67">
        <f t="shared" si="0"/>
        <v>45194</v>
      </c>
      <c r="B144" s="67">
        <f>+'CONTROLE ESTOQUE'!$A144+6</f>
        <v>45200</v>
      </c>
      <c r="C144" s="68">
        <f t="array" ref="C144">-SUMPRODUCT((VENDAS[QTY])*(ESTOQUE[[#This Row],[De]]&lt;=VENDAS[DATA])*(VENDAS[DATA]&lt;=ESTOQUE[[#This Row],[A]])*1)</f>
        <v>-24</v>
      </c>
      <c r="D144" s="68">
        <v>30</v>
      </c>
      <c r="E144" s="68">
        <f>+ESTOQUE[[#This Row],[Saida]]+ESTOQUE[[#This Row],[Produzido]]</f>
        <v>6</v>
      </c>
      <c r="F144" s="1">
        <f>SUM($E$2:E144)</f>
        <v>123</v>
      </c>
    </row>
    <row r="145" spans="1:6" x14ac:dyDescent="0.2">
      <c r="A145" s="67">
        <f t="shared" si="0"/>
        <v>45201</v>
      </c>
      <c r="B145" s="67">
        <f>+'CONTROLE ESTOQUE'!$A145+6</f>
        <v>45207</v>
      </c>
      <c r="C145" s="68">
        <f t="array" ref="C145">-SUMPRODUCT((VENDAS[QTY])*(ESTOQUE[[#This Row],[De]]&lt;=VENDAS[DATA])*(VENDAS[DATA]&lt;=ESTOQUE[[#This Row],[A]])*1)</f>
        <v>-142</v>
      </c>
      <c r="D145" s="68">
        <v>0</v>
      </c>
      <c r="E145" s="68">
        <f>+ESTOQUE[[#This Row],[Saida]]+ESTOQUE[[#This Row],[Produzido]]</f>
        <v>-142</v>
      </c>
      <c r="F145" s="1">
        <f>SUM($E$2:E145)</f>
        <v>-19</v>
      </c>
    </row>
    <row r="146" spans="1:6" x14ac:dyDescent="0.2">
      <c r="A146" s="67">
        <f t="shared" si="0"/>
        <v>45208</v>
      </c>
      <c r="B146" s="67">
        <f>+'CONTROLE ESTOQUE'!$A146+6</f>
        <v>45214</v>
      </c>
      <c r="C146" s="68">
        <f t="array" ref="C146">-SUMPRODUCT((VENDAS[QTY])*(ESTOQUE[[#This Row],[De]]&lt;=VENDAS[DATA])*(VENDAS[DATA]&lt;=ESTOQUE[[#This Row],[A]])*1)</f>
        <v>-84</v>
      </c>
      <c r="D146" s="68">
        <v>255</v>
      </c>
      <c r="E146" s="68">
        <f>+ESTOQUE[[#This Row],[Saida]]+ESTOQUE[[#This Row],[Produzido]]</f>
        <v>171</v>
      </c>
      <c r="F146" s="1">
        <f>SUM($E$2:E146)</f>
        <v>152</v>
      </c>
    </row>
    <row r="147" spans="1:6" x14ac:dyDescent="0.2">
      <c r="A147" s="67">
        <f t="shared" si="0"/>
        <v>45215</v>
      </c>
      <c r="B147" s="67">
        <f>+'CONTROLE ESTOQUE'!$A147+6</f>
        <v>45221</v>
      </c>
      <c r="C147" s="68">
        <f t="array" ref="C147">-SUMPRODUCT((VENDAS[QTY])*(ESTOQUE[[#This Row],[De]]&lt;=VENDAS[DATA])*(VENDAS[DATA]&lt;=ESTOQUE[[#This Row],[A]])*1)</f>
        <v>-40</v>
      </c>
      <c r="D147" s="68">
        <v>24</v>
      </c>
      <c r="E147" s="68">
        <f>+ESTOQUE[[#This Row],[Saida]]+ESTOQUE[[#This Row],[Produzido]]</f>
        <v>-16</v>
      </c>
      <c r="F147" s="1">
        <f>SUM($E$2:E147)</f>
        <v>136</v>
      </c>
    </row>
    <row r="148" spans="1:6" x14ac:dyDescent="0.2">
      <c r="A148" s="67">
        <f t="shared" si="0"/>
        <v>45222</v>
      </c>
      <c r="B148" s="67">
        <f>+'CONTROLE ESTOQUE'!$A148+6</f>
        <v>45228</v>
      </c>
      <c r="C148" s="68">
        <f t="array" ref="C148">-SUMPRODUCT((VENDAS[QTY])*(ESTOQUE[[#This Row],[De]]&lt;=VENDAS[DATA])*(VENDAS[DATA]&lt;=ESTOQUE[[#This Row],[A]])*1)</f>
        <v>-112</v>
      </c>
      <c r="D148" s="68">
        <v>52</v>
      </c>
      <c r="E148" s="68">
        <f>+ESTOQUE[[#This Row],[Saida]]+ESTOQUE[[#This Row],[Produzido]]</f>
        <v>-60</v>
      </c>
      <c r="F148" s="1">
        <f>SUM($E$2:E148)</f>
        <v>76</v>
      </c>
    </row>
    <row r="149" spans="1:6" x14ac:dyDescent="0.2">
      <c r="A149" s="67">
        <f t="shared" si="0"/>
        <v>45229</v>
      </c>
      <c r="B149" s="67">
        <f>+'CONTROLE ESTOQUE'!$A149+6</f>
        <v>45235</v>
      </c>
      <c r="C149" s="68">
        <f t="array" ref="C149">-SUMPRODUCT((VENDAS[QTY])*(ESTOQUE[[#This Row],[De]]&lt;=VENDAS[DATA])*(VENDAS[DATA]&lt;=ESTOQUE[[#This Row],[A]])*1)</f>
        <v>0</v>
      </c>
      <c r="D149" s="68">
        <v>0</v>
      </c>
      <c r="E149" s="68">
        <f>+ESTOQUE[[#This Row],[Saida]]+ESTOQUE[[#This Row],[Produzido]]</f>
        <v>0</v>
      </c>
      <c r="F149" s="68">
        <f>SUM($E$2:E149)</f>
        <v>76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H1472"/>
  <sheetViews>
    <sheetView zoomScale="130" zoomScaleNormal="130" workbookViewId="0">
      <pane ySplit="1" topLeftCell="A1458" activePane="bottomLeft" state="frozen"/>
      <selection activeCell="N205" sqref="N205"/>
      <selection pane="bottomLeft" activeCell="A1473" sqref="A1473"/>
    </sheetView>
  </sheetViews>
  <sheetFormatPr defaultColWidth="9.140625" defaultRowHeight="12.75" x14ac:dyDescent="0.2"/>
  <cols>
    <col min="1" max="1" width="11.7109375" style="5" customWidth="1"/>
    <col min="2" max="2" width="9.140625" style="1"/>
    <col min="3" max="3" width="22.7109375" style="1" bestFit="1" customWidth="1"/>
    <col min="4" max="4" width="25.5703125" style="1" bestFit="1" customWidth="1"/>
    <col min="5" max="5" width="9.7109375" style="1" customWidth="1"/>
    <col min="6" max="6" width="12.42578125" style="1" customWidth="1"/>
    <col min="7" max="7" width="11.140625" style="1" customWidth="1"/>
    <col min="8" max="16384" width="9.140625" style="1"/>
  </cols>
  <sheetData>
    <row r="1" spans="1:8" ht="39" customHeight="1" x14ac:dyDescent="0.2">
      <c r="A1" s="5" t="s">
        <v>436</v>
      </c>
      <c r="B1" s="5" t="s">
        <v>437</v>
      </c>
      <c r="C1" s="5" t="s">
        <v>73</v>
      </c>
      <c r="D1" s="5" t="s">
        <v>438</v>
      </c>
      <c r="E1" s="5" t="s">
        <v>439</v>
      </c>
      <c r="F1" s="5" t="s">
        <v>440</v>
      </c>
      <c r="G1" s="5" t="s">
        <v>441</v>
      </c>
      <c r="H1" s="38" t="s">
        <v>652</v>
      </c>
    </row>
    <row r="2" spans="1:8" x14ac:dyDescent="0.2">
      <c r="A2" s="7">
        <v>44049</v>
      </c>
      <c r="B2" s="5" t="str">
        <f>VLOOKUP(WEEKDAY(VENDAS[[#This Row],[DATA]],2),Listas!$A$2:$B$8,2,FALSE)</f>
        <v>Quinta</v>
      </c>
      <c r="C2" s="1" t="s">
        <v>120</v>
      </c>
      <c r="D2" s="1" t="s">
        <v>54</v>
      </c>
      <c r="E2" s="1">
        <v>10</v>
      </c>
      <c r="F2" s="12">
        <v>18</v>
      </c>
      <c r="H2" s="36">
        <f>DAY(VENDAS[[#This Row],[DATA]])</f>
        <v>6</v>
      </c>
    </row>
    <row r="3" spans="1:8" x14ac:dyDescent="0.2">
      <c r="A3" s="7">
        <v>44049</v>
      </c>
      <c r="B3" s="5" t="str">
        <f>VLOOKUP(WEEKDAY(VENDAS[[#This Row],[DATA]],2),Listas!$A$2:$B$8,2,FALSE)</f>
        <v>Quinta</v>
      </c>
      <c r="C3" s="1" t="s">
        <v>336</v>
      </c>
      <c r="D3" s="1" t="s">
        <v>54</v>
      </c>
      <c r="E3" s="1">
        <v>20</v>
      </c>
      <c r="F3" s="12">
        <v>35</v>
      </c>
      <c r="H3" s="36">
        <f>DAY(VENDAS[[#This Row],[DATA]])</f>
        <v>6</v>
      </c>
    </row>
    <row r="4" spans="1:8" x14ac:dyDescent="0.2">
      <c r="A4" s="7">
        <v>44049</v>
      </c>
      <c r="B4" s="5" t="str">
        <f>VLOOKUP(WEEKDAY(VENDAS[[#This Row],[DATA]],2),Listas!$A$2:$B$8,2,FALSE)</f>
        <v>Quinta</v>
      </c>
      <c r="C4" s="1" t="s">
        <v>418</v>
      </c>
      <c r="D4" s="1" t="s">
        <v>54</v>
      </c>
      <c r="E4" s="1">
        <v>20</v>
      </c>
      <c r="F4" s="12">
        <v>35</v>
      </c>
      <c r="H4" s="36">
        <f>DAY(VENDAS[[#This Row],[DATA]])</f>
        <v>6</v>
      </c>
    </row>
    <row r="5" spans="1:8" x14ac:dyDescent="0.2">
      <c r="A5" s="7">
        <v>44049</v>
      </c>
      <c r="B5" s="5" t="str">
        <f>VLOOKUP(WEEKDAY(VENDAS[[#This Row],[DATA]],2),Listas!$A$2:$B$8,2,FALSE)</f>
        <v>Quinta</v>
      </c>
      <c r="C5" s="1" t="s">
        <v>278</v>
      </c>
      <c r="D5" s="1" t="s">
        <v>54</v>
      </c>
      <c r="E5" s="1">
        <v>4</v>
      </c>
      <c r="F5" s="12">
        <v>7.2</v>
      </c>
      <c r="H5" s="36">
        <f>DAY(VENDAS[[#This Row],[DATA]])</f>
        <v>6</v>
      </c>
    </row>
    <row r="6" spans="1:8" x14ac:dyDescent="0.2">
      <c r="A6" s="7">
        <v>44049</v>
      </c>
      <c r="B6" s="5" t="str">
        <f>VLOOKUP(WEEKDAY(VENDAS[[#This Row],[DATA]],2),Listas!$A$2:$B$8,2,FALSE)</f>
        <v>Quinta</v>
      </c>
      <c r="C6" s="1" t="s">
        <v>182</v>
      </c>
      <c r="D6" s="1" t="s">
        <v>54</v>
      </c>
      <c r="E6" s="1">
        <v>20</v>
      </c>
      <c r="F6" s="12">
        <v>35</v>
      </c>
      <c r="H6" s="36">
        <f>DAY(VENDAS[[#This Row],[DATA]])</f>
        <v>6</v>
      </c>
    </row>
    <row r="7" spans="1:8" x14ac:dyDescent="0.2">
      <c r="A7" s="7">
        <v>44049</v>
      </c>
      <c r="B7" s="5" t="str">
        <f>VLOOKUP(WEEKDAY(VENDAS[[#This Row],[DATA]],2),Listas!$A$2:$B$8,2,FALSE)</f>
        <v>Quinta</v>
      </c>
      <c r="C7" s="1" t="s">
        <v>379</v>
      </c>
      <c r="D7" s="1" t="s">
        <v>54</v>
      </c>
      <c r="E7" s="1">
        <v>20</v>
      </c>
      <c r="F7" s="12">
        <v>35</v>
      </c>
      <c r="H7" s="36">
        <f>DAY(VENDAS[[#This Row],[DATA]])</f>
        <v>6</v>
      </c>
    </row>
    <row r="8" spans="1:8" x14ac:dyDescent="0.2">
      <c r="A8" s="7">
        <v>44049</v>
      </c>
      <c r="B8" s="5" t="str">
        <f>VLOOKUP(WEEKDAY(VENDAS[[#This Row],[DATA]],2),Listas!$A$2:$B$8,2,FALSE)</f>
        <v>Quinta</v>
      </c>
      <c r="C8" s="1" t="s">
        <v>287</v>
      </c>
      <c r="D8" s="1" t="s">
        <v>54</v>
      </c>
      <c r="E8" s="1">
        <v>10</v>
      </c>
      <c r="F8" s="12">
        <v>18</v>
      </c>
      <c r="H8" s="36">
        <f>DAY(VENDAS[[#This Row],[DATA]])</f>
        <v>6</v>
      </c>
    </row>
    <row r="9" spans="1:8" x14ac:dyDescent="0.2">
      <c r="A9" s="7">
        <v>44049</v>
      </c>
      <c r="B9" s="5" t="str">
        <f>VLOOKUP(WEEKDAY(VENDAS[[#This Row],[DATA]],2),Listas!$A$2:$B$8,2,FALSE)</f>
        <v>Quinta</v>
      </c>
      <c r="C9" s="1" t="s">
        <v>331</v>
      </c>
      <c r="D9" s="1" t="s">
        <v>54</v>
      </c>
      <c r="E9" s="1">
        <v>20</v>
      </c>
      <c r="F9" s="12">
        <v>35</v>
      </c>
      <c r="H9" s="36">
        <f>DAY(VENDAS[[#This Row],[DATA]])</f>
        <v>6</v>
      </c>
    </row>
    <row r="10" spans="1:8" x14ac:dyDescent="0.2">
      <c r="A10" s="7">
        <v>44049</v>
      </c>
      <c r="B10" s="5" t="str">
        <f>VLOOKUP(WEEKDAY(VENDAS[[#This Row],[DATA]],2),Listas!$A$2:$B$8,2,FALSE)</f>
        <v>Quinta</v>
      </c>
      <c r="C10" s="1" t="s">
        <v>305</v>
      </c>
      <c r="D10" s="1" t="s">
        <v>54</v>
      </c>
      <c r="E10" s="1">
        <v>10</v>
      </c>
      <c r="F10" s="12">
        <v>18</v>
      </c>
      <c r="H10" s="36">
        <f>DAY(VENDAS[[#This Row],[DATA]])</f>
        <v>6</v>
      </c>
    </row>
    <row r="11" spans="1:8" x14ac:dyDescent="0.2">
      <c r="A11" s="7">
        <v>44049</v>
      </c>
      <c r="B11" s="5" t="str">
        <f>VLOOKUP(WEEKDAY(VENDAS[[#This Row],[DATA]],2),Listas!$A$2:$B$8,2,FALSE)</f>
        <v>Quinta</v>
      </c>
      <c r="C11" s="1" t="s">
        <v>334</v>
      </c>
      <c r="D11" s="1" t="s">
        <v>54</v>
      </c>
      <c r="E11" s="1">
        <v>20</v>
      </c>
      <c r="F11" s="12">
        <v>35</v>
      </c>
      <c r="H11" s="36">
        <f>DAY(VENDAS[[#This Row],[DATA]])</f>
        <v>6</v>
      </c>
    </row>
    <row r="12" spans="1:8" x14ac:dyDescent="0.2">
      <c r="A12" s="7">
        <v>44049</v>
      </c>
      <c r="B12" s="5" t="str">
        <f>VLOOKUP(WEEKDAY(VENDAS[[#This Row],[DATA]],2),Listas!$A$2:$B$8,2,FALSE)</f>
        <v>Quinta</v>
      </c>
      <c r="C12" s="1" t="s">
        <v>422</v>
      </c>
      <c r="D12" s="1" t="s">
        <v>54</v>
      </c>
      <c r="E12" s="1">
        <v>20</v>
      </c>
      <c r="F12" s="12">
        <v>35</v>
      </c>
      <c r="H12" s="36">
        <f>DAY(VENDAS[[#This Row],[DATA]])</f>
        <v>6</v>
      </c>
    </row>
    <row r="13" spans="1:8" x14ac:dyDescent="0.2">
      <c r="A13" s="7">
        <v>44056</v>
      </c>
      <c r="B13" s="5" t="str">
        <f>VLOOKUP(WEEKDAY(VENDAS[[#This Row],[DATA]],2),Listas!$A$2:$B$8,2,FALSE)</f>
        <v>Quinta</v>
      </c>
      <c r="C13" s="1" t="s">
        <v>188</v>
      </c>
      <c r="D13" s="1" t="s">
        <v>54</v>
      </c>
      <c r="E13" s="1">
        <v>40</v>
      </c>
      <c r="F13" s="12">
        <v>70</v>
      </c>
      <c r="H13" s="36">
        <f>DAY(VENDAS[[#This Row],[DATA]])</f>
        <v>13</v>
      </c>
    </row>
    <row r="14" spans="1:8" x14ac:dyDescent="0.2">
      <c r="A14" s="7">
        <v>44056</v>
      </c>
      <c r="B14" s="5" t="str">
        <f>VLOOKUP(WEEKDAY(VENDAS[[#This Row],[DATA]],2),Listas!$A$2:$B$8,2,FALSE)</f>
        <v>Quinta</v>
      </c>
      <c r="C14" s="1" t="s">
        <v>188</v>
      </c>
      <c r="D14" s="1" t="s">
        <v>54</v>
      </c>
      <c r="E14" s="1">
        <v>10</v>
      </c>
      <c r="F14" s="12">
        <v>20</v>
      </c>
      <c r="H14" s="36">
        <f>DAY(VENDAS[[#This Row],[DATA]])</f>
        <v>13</v>
      </c>
    </row>
    <row r="15" spans="1:8" x14ac:dyDescent="0.2">
      <c r="A15" s="7">
        <v>44056</v>
      </c>
      <c r="B15" s="5" t="str">
        <f>VLOOKUP(WEEKDAY(VENDAS[[#This Row],[DATA]],2),Listas!$A$2:$B$8,2,FALSE)</f>
        <v>Quinta</v>
      </c>
      <c r="C15" s="1" t="s">
        <v>287</v>
      </c>
      <c r="D15" s="1" t="s">
        <v>55</v>
      </c>
      <c r="E15" s="1">
        <v>20</v>
      </c>
      <c r="F15" s="12">
        <v>35</v>
      </c>
      <c r="H15" s="36">
        <f>DAY(VENDAS[[#This Row],[DATA]])</f>
        <v>13</v>
      </c>
    </row>
    <row r="16" spans="1:8" x14ac:dyDescent="0.2">
      <c r="A16" s="7">
        <v>44056</v>
      </c>
      <c r="B16" s="5" t="str">
        <f>VLOOKUP(WEEKDAY(VENDAS[[#This Row],[DATA]],2),Listas!$A$2:$B$8,2,FALSE)</f>
        <v>Quinta</v>
      </c>
      <c r="C16" s="1" t="s">
        <v>84</v>
      </c>
      <c r="D16" s="1" t="s">
        <v>54</v>
      </c>
      <c r="E16" s="1">
        <v>10</v>
      </c>
      <c r="F16" s="12">
        <v>20</v>
      </c>
      <c r="H16" s="36">
        <f>DAY(VENDAS[[#This Row],[DATA]])</f>
        <v>13</v>
      </c>
    </row>
    <row r="17" spans="1:8" x14ac:dyDescent="0.2">
      <c r="A17" s="7">
        <v>44056</v>
      </c>
      <c r="B17" s="5" t="str">
        <f>VLOOKUP(WEEKDAY(VENDAS[[#This Row],[DATA]],2),Listas!$A$2:$B$8,2,FALSE)</f>
        <v>Quinta</v>
      </c>
      <c r="C17" s="1" t="s">
        <v>149</v>
      </c>
      <c r="D17" s="1" t="s">
        <v>54</v>
      </c>
      <c r="E17" s="1">
        <v>10</v>
      </c>
      <c r="F17" s="12">
        <v>20</v>
      </c>
      <c r="H17" s="36">
        <f>DAY(VENDAS[[#This Row],[DATA]])</f>
        <v>13</v>
      </c>
    </row>
    <row r="18" spans="1:8" x14ac:dyDescent="0.2">
      <c r="A18" s="7">
        <v>44057</v>
      </c>
      <c r="B18" s="5" t="str">
        <f>VLOOKUP(WEEKDAY(VENDAS[[#This Row],[DATA]],2),Listas!$A$2:$B$8,2,FALSE)</f>
        <v>Sexta</v>
      </c>
      <c r="C18" s="1" t="s">
        <v>280</v>
      </c>
      <c r="D18" s="1" t="s">
        <v>55</v>
      </c>
      <c r="E18" s="1">
        <v>40</v>
      </c>
      <c r="F18" s="12">
        <v>70</v>
      </c>
      <c r="H18" s="36">
        <f>DAY(VENDAS[[#This Row],[DATA]])</f>
        <v>14</v>
      </c>
    </row>
    <row r="19" spans="1:8" x14ac:dyDescent="0.2">
      <c r="A19" s="7">
        <v>44057</v>
      </c>
      <c r="B19" s="5" t="str">
        <f>VLOOKUP(WEEKDAY(VENDAS[[#This Row],[DATA]],2),Listas!$A$2:$B$8,2,FALSE)</f>
        <v>Sexta</v>
      </c>
      <c r="C19" s="1" t="s">
        <v>102</v>
      </c>
      <c r="D19" s="1" t="s">
        <v>54</v>
      </c>
      <c r="E19" s="1">
        <v>6</v>
      </c>
      <c r="F19" s="12">
        <v>10</v>
      </c>
      <c r="H19" s="36">
        <f>DAY(VENDAS[[#This Row],[DATA]])</f>
        <v>14</v>
      </c>
    </row>
    <row r="20" spans="1:8" x14ac:dyDescent="0.2">
      <c r="A20" s="7">
        <v>44058</v>
      </c>
      <c r="B20" s="5" t="str">
        <f>VLOOKUP(WEEKDAY(VENDAS[[#This Row],[DATA]],2),Listas!$A$2:$B$8,2,FALSE)</f>
        <v>Sábado</v>
      </c>
      <c r="C20" s="1" t="s">
        <v>208</v>
      </c>
      <c r="D20" s="1" t="s">
        <v>55</v>
      </c>
      <c r="E20" s="1">
        <v>20</v>
      </c>
      <c r="F20" s="12">
        <v>35</v>
      </c>
      <c r="H20" s="36">
        <f>DAY(VENDAS[[#This Row],[DATA]])</f>
        <v>15</v>
      </c>
    </row>
    <row r="21" spans="1:8" x14ac:dyDescent="0.2">
      <c r="A21" s="7">
        <v>44058</v>
      </c>
      <c r="B21" s="5" t="str">
        <f>VLOOKUP(WEEKDAY(VENDAS[[#This Row],[DATA]],2),Listas!$A$2:$B$8,2,FALSE)</f>
        <v>Sábado</v>
      </c>
      <c r="C21" s="1" t="s">
        <v>86</v>
      </c>
      <c r="D21" s="1" t="s">
        <v>55</v>
      </c>
      <c r="E21" s="1">
        <v>20</v>
      </c>
      <c r="F21" s="12">
        <v>35</v>
      </c>
      <c r="H21" s="36">
        <f>DAY(VENDAS[[#This Row],[DATA]])</f>
        <v>15</v>
      </c>
    </row>
    <row r="22" spans="1:8" x14ac:dyDescent="0.2">
      <c r="A22" s="7">
        <v>44063</v>
      </c>
      <c r="B22" s="5" t="str">
        <f>VLOOKUP(WEEKDAY(VENDAS[[#This Row],[DATA]],2),Listas!$A$2:$B$8,2,FALSE)</f>
        <v>Quinta</v>
      </c>
      <c r="C22" s="1" t="s">
        <v>149</v>
      </c>
      <c r="D22" s="1" t="s">
        <v>54</v>
      </c>
      <c r="E22" s="1">
        <v>20</v>
      </c>
      <c r="F22" s="12">
        <v>40</v>
      </c>
      <c r="H22" s="36">
        <f>DAY(VENDAS[[#This Row],[DATA]])</f>
        <v>20</v>
      </c>
    </row>
    <row r="23" spans="1:8" x14ac:dyDescent="0.2">
      <c r="A23" s="7">
        <v>44063</v>
      </c>
      <c r="B23" s="5" t="str">
        <f>VLOOKUP(WEEKDAY(VENDAS[[#This Row],[DATA]],2),Listas!$A$2:$B$8,2,FALSE)</f>
        <v>Quinta</v>
      </c>
      <c r="C23" s="1" t="s">
        <v>186</v>
      </c>
      <c r="D23" s="1" t="s">
        <v>55</v>
      </c>
      <c r="E23" s="1">
        <v>20</v>
      </c>
      <c r="F23" s="12">
        <v>35</v>
      </c>
      <c r="H23" s="36">
        <f>DAY(VENDAS[[#This Row],[DATA]])</f>
        <v>20</v>
      </c>
    </row>
    <row r="24" spans="1:8" x14ac:dyDescent="0.2">
      <c r="A24" s="7">
        <v>44063</v>
      </c>
      <c r="B24" s="5" t="str">
        <f>VLOOKUP(WEEKDAY(VENDAS[[#This Row],[DATA]],2),Listas!$A$2:$B$8,2,FALSE)</f>
        <v>Quinta</v>
      </c>
      <c r="C24" s="1" t="s">
        <v>344</v>
      </c>
      <c r="D24" s="1" t="s">
        <v>55</v>
      </c>
      <c r="E24" s="1">
        <v>20</v>
      </c>
      <c r="F24" s="12">
        <v>35</v>
      </c>
      <c r="H24" s="36">
        <f>DAY(VENDAS[[#This Row],[DATA]])</f>
        <v>20</v>
      </c>
    </row>
    <row r="25" spans="1:8" x14ac:dyDescent="0.2">
      <c r="A25" s="7">
        <v>44063</v>
      </c>
      <c r="B25" s="5" t="str">
        <f>VLOOKUP(WEEKDAY(VENDAS[[#This Row],[DATA]],2),Listas!$A$2:$B$8,2,FALSE)</f>
        <v>Quinta</v>
      </c>
      <c r="C25" s="1" t="s">
        <v>144</v>
      </c>
      <c r="D25" s="1" t="s">
        <v>55</v>
      </c>
      <c r="E25" s="1">
        <v>20</v>
      </c>
      <c r="F25" s="12">
        <v>35</v>
      </c>
      <c r="H25" s="36">
        <f>DAY(VENDAS[[#This Row],[DATA]])</f>
        <v>20</v>
      </c>
    </row>
    <row r="26" spans="1:8" x14ac:dyDescent="0.2">
      <c r="A26" s="7">
        <v>44063</v>
      </c>
      <c r="B26" s="5" t="str">
        <f>VLOOKUP(WEEKDAY(VENDAS[[#This Row],[DATA]],2),Listas!$A$2:$B$8,2,FALSE)</f>
        <v>Quinta</v>
      </c>
      <c r="C26" s="1" t="s">
        <v>268</v>
      </c>
      <c r="D26" s="1" t="s">
        <v>55</v>
      </c>
      <c r="E26" s="1">
        <v>20</v>
      </c>
      <c r="F26" s="12">
        <v>35</v>
      </c>
      <c r="H26" s="36">
        <f>DAY(VENDAS[[#This Row],[DATA]])</f>
        <v>20</v>
      </c>
    </row>
    <row r="27" spans="1:8" x14ac:dyDescent="0.2">
      <c r="A27" s="7">
        <v>44064</v>
      </c>
      <c r="B27" s="5" t="str">
        <f>VLOOKUP(WEEKDAY(VENDAS[[#This Row],[DATA]],2),Listas!$A$2:$B$8,2,FALSE)</f>
        <v>Sexta</v>
      </c>
      <c r="C27" s="1" t="s">
        <v>397</v>
      </c>
      <c r="D27" s="1" t="s">
        <v>54</v>
      </c>
      <c r="E27" s="1">
        <v>10</v>
      </c>
      <c r="F27" s="12">
        <v>20</v>
      </c>
      <c r="H27" s="36">
        <f>DAY(VENDAS[[#This Row],[DATA]])</f>
        <v>21</v>
      </c>
    </row>
    <row r="28" spans="1:8" x14ac:dyDescent="0.2">
      <c r="A28" s="7">
        <v>44064</v>
      </c>
      <c r="B28" s="5" t="str">
        <f>VLOOKUP(WEEKDAY(VENDAS[[#This Row],[DATA]],2),Listas!$A$2:$B$8,2,FALSE)</f>
        <v>Sexta</v>
      </c>
      <c r="C28" s="1" t="s">
        <v>252</v>
      </c>
      <c r="D28" s="1" t="s">
        <v>55</v>
      </c>
      <c r="E28" s="1">
        <v>40</v>
      </c>
      <c r="F28" s="12">
        <v>70</v>
      </c>
      <c r="H28" s="36">
        <f>DAY(VENDAS[[#This Row],[DATA]])</f>
        <v>21</v>
      </c>
    </row>
    <row r="29" spans="1:8" x14ac:dyDescent="0.2">
      <c r="A29" s="7">
        <v>44064</v>
      </c>
      <c r="B29" s="5" t="str">
        <f>VLOOKUP(WEEKDAY(VENDAS[[#This Row],[DATA]],2),Listas!$A$2:$B$8,2,FALSE)</f>
        <v>Sexta</v>
      </c>
      <c r="C29" s="1" t="s">
        <v>170</v>
      </c>
      <c r="D29" s="1" t="s">
        <v>54</v>
      </c>
      <c r="E29" s="1">
        <v>10</v>
      </c>
      <c r="F29" s="12">
        <v>20</v>
      </c>
      <c r="H29" s="36">
        <f>DAY(VENDAS[[#This Row],[DATA]])</f>
        <v>21</v>
      </c>
    </row>
    <row r="30" spans="1:8" x14ac:dyDescent="0.2">
      <c r="A30" s="7">
        <v>44064</v>
      </c>
      <c r="B30" s="5" t="str">
        <f>VLOOKUP(WEEKDAY(VENDAS[[#This Row],[DATA]],2),Listas!$A$2:$B$8,2,FALSE)</f>
        <v>Sexta</v>
      </c>
      <c r="C30" s="1" t="s">
        <v>283</v>
      </c>
      <c r="D30" s="1" t="s">
        <v>55</v>
      </c>
      <c r="E30" s="1">
        <v>20</v>
      </c>
      <c r="F30" s="12">
        <v>35</v>
      </c>
      <c r="H30" s="36">
        <f>DAY(VENDAS[[#This Row],[DATA]])</f>
        <v>21</v>
      </c>
    </row>
    <row r="31" spans="1:8" x14ac:dyDescent="0.2">
      <c r="A31" s="7">
        <v>44064</v>
      </c>
      <c r="B31" s="5" t="str">
        <f>VLOOKUP(WEEKDAY(VENDAS[[#This Row],[DATA]],2),Listas!$A$2:$B$8,2,FALSE)</f>
        <v>Sexta</v>
      </c>
      <c r="C31" s="1" t="s">
        <v>401</v>
      </c>
      <c r="D31" s="1" t="s">
        <v>54</v>
      </c>
      <c r="E31" s="1">
        <v>10</v>
      </c>
      <c r="F31" s="12">
        <v>20</v>
      </c>
      <c r="H31" s="36">
        <f>DAY(VENDAS[[#This Row],[DATA]])</f>
        <v>21</v>
      </c>
    </row>
    <row r="32" spans="1:8" x14ac:dyDescent="0.2">
      <c r="A32" s="7">
        <v>44064</v>
      </c>
      <c r="B32" s="5" t="str">
        <f>VLOOKUP(WEEKDAY(VENDAS[[#This Row],[DATA]],2),Listas!$A$2:$B$8,2,FALSE)</f>
        <v>Sexta</v>
      </c>
      <c r="C32" s="1" t="s">
        <v>154</v>
      </c>
      <c r="D32" s="1" t="s">
        <v>55</v>
      </c>
      <c r="E32" s="1">
        <v>20</v>
      </c>
      <c r="F32" s="12">
        <v>35</v>
      </c>
      <c r="H32" s="36">
        <f>DAY(VENDAS[[#This Row],[DATA]])</f>
        <v>21</v>
      </c>
    </row>
    <row r="33" spans="1:8" x14ac:dyDescent="0.2">
      <c r="A33" s="7">
        <v>44064</v>
      </c>
      <c r="B33" s="5" t="str">
        <f>VLOOKUP(WEEKDAY(VENDAS[[#This Row],[DATA]],2),Listas!$A$2:$B$8,2,FALSE)</f>
        <v>Sexta</v>
      </c>
      <c r="C33" s="1" t="s">
        <v>239</v>
      </c>
      <c r="D33" s="1" t="s">
        <v>55</v>
      </c>
      <c r="E33" s="1">
        <v>20</v>
      </c>
      <c r="F33" s="12">
        <v>35</v>
      </c>
      <c r="H33" s="36">
        <f>DAY(VENDAS[[#This Row],[DATA]])</f>
        <v>21</v>
      </c>
    </row>
    <row r="34" spans="1:8" x14ac:dyDescent="0.2">
      <c r="A34" s="7">
        <v>44066</v>
      </c>
      <c r="B34" s="5" t="str">
        <f>VLOOKUP(WEEKDAY(VENDAS[[#This Row],[DATA]],2),Listas!$A$2:$B$8,2,FALSE)</f>
        <v>Domingo</v>
      </c>
      <c r="C34" s="1" t="s">
        <v>170</v>
      </c>
      <c r="D34" s="1" t="s">
        <v>54</v>
      </c>
      <c r="E34" s="1">
        <v>10</v>
      </c>
      <c r="F34" s="12">
        <v>20</v>
      </c>
      <c r="H34" s="36">
        <f>DAY(VENDAS[[#This Row],[DATA]])</f>
        <v>23</v>
      </c>
    </row>
    <row r="35" spans="1:8" x14ac:dyDescent="0.2">
      <c r="A35" s="7">
        <v>44066</v>
      </c>
      <c r="B35" s="5" t="str">
        <f>VLOOKUP(WEEKDAY(VENDAS[[#This Row],[DATA]],2),Listas!$A$2:$B$8,2,FALSE)</f>
        <v>Domingo</v>
      </c>
      <c r="C35" s="1" t="s">
        <v>326</v>
      </c>
      <c r="D35" s="1" t="s">
        <v>54</v>
      </c>
      <c r="E35" s="1">
        <v>10</v>
      </c>
      <c r="F35" s="12">
        <v>20</v>
      </c>
      <c r="H35" s="36">
        <f>DAY(VENDAS[[#This Row],[DATA]])</f>
        <v>23</v>
      </c>
    </row>
    <row r="36" spans="1:8" x14ac:dyDescent="0.2">
      <c r="A36" s="7">
        <v>44067</v>
      </c>
      <c r="B36" s="5" t="str">
        <f>VLOOKUP(WEEKDAY(VENDAS[[#This Row],[DATA]],2),Listas!$A$2:$B$8,2,FALSE)</f>
        <v>Segunda</v>
      </c>
      <c r="C36" s="1" t="s">
        <v>247</v>
      </c>
      <c r="D36" s="1" t="s">
        <v>55</v>
      </c>
      <c r="E36" s="1">
        <v>20</v>
      </c>
      <c r="F36" s="12">
        <v>35</v>
      </c>
      <c r="H36" s="36">
        <f>DAY(VENDAS[[#This Row],[DATA]])</f>
        <v>24</v>
      </c>
    </row>
    <row r="37" spans="1:8" x14ac:dyDescent="0.2">
      <c r="A37" s="7">
        <v>44070</v>
      </c>
      <c r="B37" s="5" t="str">
        <f>VLOOKUP(WEEKDAY(VENDAS[[#This Row],[DATA]],2),Listas!$A$2:$B$8,2,FALSE)</f>
        <v>Quinta</v>
      </c>
      <c r="C37" s="1" t="s">
        <v>289</v>
      </c>
      <c r="D37" s="1" t="s">
        <v>54</v>
      </c>
      <c r="E37" s="1">
        <v>10</v>
      </c>
      <c r="F37" s="12">
        <v>20</v>
      </c>
      <c r="H37" s="36">
        <f>DAY(VENDAS[[#This Row],[DATA]])</f>
        <v>27</v>
      </c>
    </row>
    <row r="38" spans="1:8" x14ac:dyDescent="0.2">
      <c r="A38" s="7">
        <v>44070</v>
      </c>
      <c r="B38" s="5" t="str">
        <f>VLOOKUP(WEEKDAY(VENDAS[[#This Row],[DATA]],2),Listas!$A$2:$B$8,2,FALSE)</f>
        <v>Quinta</v>
      </c>
      <c r="C38" s="1" t="s">
        <v>401</v>
      </c>
      <c r="D38" s="1" t="s">
        <v>54</v>
      </c>
      <c r="E38" s="1">
        <v>10</v>
      </c>
      <c r="F38" s="12">
        <v>20</v>
      </c>
      <c r="H38" s="36">
        <f>DAY(VENDAS[[#This Row],[DATA]])</f>
        <v>27</v>
      </c>
    </row>
    <row r="39" spans="1:8" x14ac:dyDescent="0.2">
      <c r="A39" s="7">
        <v>44071</v>
      </c>
      <c r="B39" s="5" t="str">
        <f>VLOOKUP(WEEKDAY(VENDAS[[#This Row],[DATA]],2),Listas!$A$2:$B$8,2,FALSE)</f>
        <v>Sexta</v>
      </c>
      <c r="C39" s="1" t="s">
        <v>317</v>
      </c>
      <c r="D39" s="1" t="s">
        <v>55</v>
      </c>
      <c r="E39" s="1">
        <v>20</v>
      </c>
      <c r="F39" s="12">
        <v>35</v>
      </c>
      <c r="H39" s="36">
        <f>DAY(VENDAS[[#This Row],[DATA]])</f>
        <v>28</v>
      </c>
    </row>
    <row r="40" spans="1:8" x14ac:dyDescent="0.2">
      <c r="A40" s="7">
        <v>44071</v>
      </c>
      <c r="B40" s="5" t="str">
        <f>VLOOKUP(WEEKDAY(VENDAS[[#This Row],[DATA]],2),Listas!$A$2:$B$8,2,FALSE)</f>
        <v>Sexta</v>
      </c>
      <c r="C40" s="1" t="s">
        <v>424</v>
      </c>
      <c r="D40" s="1" t="s">
        <v>55</v>
      </c>
      <c r="E40" s="1">
        <v>20</v>
      </c>
      <c r="F40" s="12">
        <v>35</v>
      </c>
      <c r="H40" s="36">
        <f>DAY(VENDAS[[#This Row],[DATA]])</f>
        <v>28</v>
      </c>
    </row>
    <row r="41" spans="1:8" x14ac:dyDescent="0.2">
      <c r="A41" s="7">
        <v>44071</v>
      </c>
      <c r="B41" s="5" t="str">
        <f>VLOOKUP(WEEKDAY(VENDAS[[#This Row],[DATA]],2),Listas!$A$2:$B$8,2,FALSE)</f>
        <v>Sexta</v>
      </c>
      <c r="C41" s="1" t="s">
        <v>178</v>
      </c>
      <c r="D41" s="1" t="s">
        <v>54</v>
      </c>
      <c r="E41" s="1">
        <v>10</v>
      </c>
      <c r="F41" s="12">
        <v>20</v>
      </c>
      <c r="H41" s="36">
        <f>DAY(VENDAS[[#This Row],[DATA]])</f>
        <v>28</v>
      </c>
    </row>
    <row r="42" spans="1:8" x14ac:dyDescent="0.2">
      <c r="A42" s="7">
        <v>44071</v>
      </c>
      <c r="B42" s="5" t="str">
        <f>VLOOKUP(WEEKDAY(VENDAS[[#This Row],[DATA]],2),Listas!$A$2:$B$8,2,FALSE)</f>
        <v>Sexta</v>
      </c>
      <c r="C42" s="1" t="s">
        <v>86</v>
      </c>
      <c r="D42" s="1" t="s">
        <v>55</v>
      </c>
      <c r="E42" s="1">
        <v>20</v>
      </c>
      <c r="F42" s="12">
        <v>35</v>
      </c>
      <c r="H42" s="36">
        <f>DAY(VENDAS[[#This Row],[DATA]])</f>
        <v>28</v>
      </c>
    </row>
    <row r="43" spans="1:8" x14ac:dyDescent="0.2">
      <c r="A43" s="7">
        <v>44071</v>
      </c>
      <c r="B43" s="5" t="str">
        <f>VLOOKUP(WEEKDAY(VENDAS[[#This Row],[DATA]],2),Listas!$A$2:$B$8,2,FALSE)</f>
        <v>Sexta</v>
      </c>
      <c r="C43" s="1" t="s">
        <v>86</v>
      </c>
      <c r="D43" s="1" t="s">
        <v>54</v>
      </c>
      <c r="E43" s="1">
        <v>10</v>
      </c>
      <c r="F43" s="12">
        <v>20</v>
      </c>
      <c r="H43" s="36">
        <f>DAY(VENDAS[[#This Row],[DATA]])</f>
        <v>28</v>
      </c>
    </row>
    <row r="44" spans="1:8" x14ac:dyDescent="0.2">
      <c r="A44" s="7">
        <v>44071</v>
      </c>
      <c r="B44" s="5" t="str">
        <f>VLOOKUP(WEEKDAY(VENDAS[[#This Row],[DATA]],2),Listas!$A$2:$B$8,2,FALSE)</f>
        <v>Sexta</v>
      </c>
      <c r="C44" s="1" t="s">
        <v>341</v>
      </c>
      <c r="D44" s="1" t="s">
        <v>55</v>
      </c>
      <c r="E44" s="1">
        <v>20</v>
      </c>
      <c r="F44" s="12">
        <v>35</v>
      </c>
      <c r="H44" s="36">
        <f>DAY(VENDAS[[#This Row],[DATA]])</f>
        <v>28</v>
      </c>
    </row>
    <row r="45" spans="1:8" x14ac:dyDescent="0.2">
      <c r="A45" s="7">
        <v>44072</v>
      </c>
      <c r="B45" s="5" t="str">
        <f>VLOOKUP(WEEKDAY(VENDAS[[#This Row],[DATA]],2),Listas!$A$2:$B$8,2,FALSE)</f>
        <v>Sábado</v>
      </c>
      <c r="C45" s="1" t="s">
        <v>247</v>
      </c>
      <c r="D45" s="1" t="s">
        <v>55</v>
      </c>
      <c r="E45" s="1">
        <v>20</v>
      </c>
      <c r="F45" s="12">
        <v>35</v>
      </c>
      <c r="H45" s="36">
        <f>DAY(VENDAS[[#This Row],[DATA]])</f>
        <v>29</v>
      </c>
    </row>
    <row r="46" spans="1:8" x14ac:dyDescent="0.2">
      <c r="A46" s="7">
        <v>44078</v>
      </c>
      <c r="B46" s="5" t="str">
        <f>VLOOKUP(WEEKDAY(VENDAS[[#This Row],[DATA]],2),Listas!$A$2:$B$8,2,FALSE)</f>
        <v>Sexta</v>
      </c>
      <c r="C46" s="1" t="s">
        <v>186</v>
      </c>
      <c r="D46" s="1" t="s">
        <v>54</v>
      </c>
      <c r="E46" s="1">
        <v>30</v>
      </c>
      <c r="F46" s="12">
        <v>50</v>
      </c>
      <c r="H46" s="36">
        <f>DAY(VENDAS[[#This Row],[DATA]])</f>
        <v>4</v>
      </c>
    </row>
    <row r="47" spans="1:8" x14ac:dyDescent="0.2">
      <c r="A47" s="7">
        <v>44078</v>
      </c>
      <c r="B47" s="5" t="str">
        <f>VLOOKUP(WEEKDAY(VENDAS[[#This Row],[DATA]],2),Listas!$A$2:$B$8,2,FALSE)</f>
        <v>Sexta</v>
      </c>
      <c r="C47" s="1" t="s">
        <v>97</v>
      </c>
      <c r="D47" s="1" t="s">
        <v>55</v>
      </c>
      <c r="E47" s="1">
        <v>20</v>
      </c>
      <c r="F47" s="12">
        <v>35</v>
      </c>
      <c r="H47" s="36">
        <f>DAY(VENDAS[[#This Row],[DATA]])</f>
        <v>4</v>
      </c>
    </row>
    <row r="48" spans="1:8" x14ac:dyDescent="0.2">
      <c r="A48" s="7">
        <v>44078</v>
      </c>
      <c r="B48" s="5" t="str">
        <f>VLOOKUP(WEEKDAY(VENDAS[[#This Row],[DATA]],2),Listas!$A$2:$B$8,2,FALSE)</f>
        <v>Sexta</v>
      </c>
      <c r="C48" s="1" t="s">
        <v>188</v>
      </c>
      <c r="D48" s="1" t="s">
        <v>55</v>
      </c>
      <c r="E48" s="1">
        <v>60</v>
      </c>
      <c r="F48" s="12">
        <v>105</v>
      </c>
      <c r="H48" s="36">
        <f>DAY(VENDAS[[#This Row],[DATA]])</f>
        <v>4</v>
      </c>
    </row>
    <row r="49" spans="1:8" x14ac:dyDescent="0.2">
      <c r="A49" s="7">
        <v>44078</v>
      </c>
      <c r="B49" s="5" t="str">
        <f>VLOOKUP(WEEKDAY(VENDAS[[#This Row],[DATA]],2),Listas!$A$2:$B$8,2,FALSE)</f>
        <v>Sexta</v>
      </c>
      <c r="C49" s="1" t="s">
        <v>326</v>
      </c>
      <c r="D49" s="1" t="s">
        <v>54</v>
      </c>
      <c r="E49" s="1">
        <v>40</v>
      </c>
      <c r="F49" s="12">
        <v>75</v>
      </c>
      <c r="H49" s="36">
        <f>DAY(VENDAS[[#This Row],[DATA]])</f>
        <v>4</v>
      </c>
    </row>
    <row r="50" spans="1:8" x14ac:dyDescent="0.2">
      <c r="A50" s="7">
        <v>44078</v>
      </c>
      <c r="B50" s="5" t="str">
        <f>VLOOKUP(WEEKDAY(VENDAS[[#This Row],[DATA]],2),Listas!$A$2:$B$8,2,FALSE)</f>
        <v>Sexta</v>
      </c>
      <c r="C50" s="1" t="s">
        <v>170</v>
      </c>
      <c r="D50" s="1" t="s">
        <v>54</v>
      </c>
      <c r="E50" s="1">
        <v>10</v>
      </c>
      <c r="F50" s="12">
        <v>20</v>
      </c>
      <c r="H50" s="36">
        <f>DAY(VENDAS[[#This Row],[DATA]])</f>
        <v>4</v>
      </c>
    </row>
    <row r="51" spans="1:8" x14ac:dyDescent="0.2">
      <c r="A51" s="7">
        <v>44078</v>
      </c>
      <c r="B51" s="5" t="str">
        <f>VLOOKUP(WEEKDAY(VENDAS[[#This Row],[DATA]],2),Listas!$A$2:$B$8,2,FALSE)</f>
        <v>Sexta</v>
      </c>
      <c r="C51" s="1" t="s">
        <v>247</v>
      </c>
      <c r="D51" s="1" t="s">
        <v>55</v>
      </c>
      <c r="E51" s="1">
        <v>20</v>
      </c>
      <c r="F51" s="12">
        <v>35</v>
      </c>
      <c r="H51" s="36">
        <f>DAY(VENDAS[[#This Row],[DATA]])</f>
        <v>4</v>
      </c>
    </row>
    <row r="52" spans="1:8" x14ac:dyDescent="0.2">
      <c r="A52" s="7">
        <v>44078</v>
      </c>
      <c r="B52" s="5" t="str">
        <f>VLOOKUP(WEEKDAY(VENDAS[[#This Row],[DATA]],2),Listas!$A$2:$B$8,2,FALSE)</f>
        <v>Sexta</v>
      </c>
      <c r="C52" s="1" t="s">
        <v>397</v>
      </c>
      <c r="D52" s="1" t="s">
        <v>55</v>
      </c>
      <c r="E52" s="1">
        <v>20</v>
      </c>
      <c r="F52" s="12">
        <v>35</v>
      </c>
      <c r="H52" s="36">
        <f>DAY(VENDAS[[#This Row],[DATA]])</f>
        <v>4</v>
      </c>
    </row>
    <row r="53" spans="1:8" x14ac:dyDescent="0.2">
      <c r="A53" s="7">
        <v>44079</v>
      </c>
      <c r="B53" s="5" t="str">
        <f>VLOOKUP(WEEKDAY(VENDAS[[#This Row],[DATA]],2),Listas!$A$2:$B$8,2,FALSE)</f>
        <v>Sábado</v>
      </c>
      <c r="C53" s="1" t="s">
        <v>176</v>
      </c>
      <c r="D53" s="1" t="s">
        <v>54</v>
      </c>
      <c r="E53" s="1">
        <v>10</v>
      </c>
      <c r="F53" s="12">
        <v>20</v>
      </c>
      <c r="H53" s="36">
        <f>DAY(VENDAS[[#This Row],[DATA]])</f>
        <v>5</v>
      </c>
    </row>
    <row r="54" spans="1:8" x14ac:dyDescent="0.2">
      <c r="A54" s="7">
        <v>44079</v>
      </c>
      <c r="B54" s="5" t="str">
        <f>VLOOKUP(WEEKDAY(VENDAS[[#This Row],[DATA]],2),Listas!$A$2:$B$8,2,FALSE)</f>
        <v>Sábado</v>
      </c>
      <c r="C54" s="1" t="s">
        <v>179</v>
      </c>
      <c r="D54" s="1" t="s">
        <v>54</v>
      </c>
      <c r="E54" s="1">
        <v>10</v>
      </c>
      <c r="F54" s="12">
        <v>20</v>
      </c>
      <c r="H54" s="36">
        <f>DAY(VENDAS[[#This Row],[DATA]])</f>
        <v>5</v>
      </c>
    </row>
    <row r="55" spans="1:8" x14ac:dyDescent="0.2">
      <c r="A55" s="7">
        <v>44079</v>
      </c>
      <c r="B55" s="5" t="str">
        <f>VLOOKUP(WEEKDAY(VENDAS[[#This Row],[DATA]],2),Listas!$A$2:$B$8,2,FALSE)</f>
        <v>Sábado</v>
      </c>
      <c r="C55" s="1" t="s">
        <v>281</v>
      </c>
      <c r="D55" s="1" t="s">
        <v>55</v>
      </c>
      <c r="E55" s="1">
        <v>20</v>
      </c>
      <c r="F55" s="12">
        <v>35</v>
      </c>
      <c r="H55" s="36">
        <f>DAY(VENDAS[[#This Row],[DATA]])</f>
        <v>5</v>
      </c>
    </row>
    <row r="56" spans="1:8" x14ac:dyDescent="0.2">
      <c r="A56" s="7">
        <v>44079</v>
      </c>
      <c r="B56" s="5" t="str">
        <f>VLOOKUP(WEEKDAY(VENDAS[[#This Row],[DATA]],2),Listas!$A$2:$B$8,2,FALSE)</f>
        <v>Sábado</v>
      </c>
      <c r="C56" s="1" t="s">
        <v>180</v>
      </c>
      <c r="D56" s="1" t="s">
        <v>55</v>
      </c>
      <c r="E56" s="1">
        <v>20</v>
      </c>
      <c r="F56" s="12">
        <v>35</v>
      </c>
      <c r="H56" s="36">
        <f>DAY(VENDAS[[#This Row],[DATA]])</f>
        <v>5</v>
      </c>
    </row>
    <row r="57" spans="1:8" x14ac:dyDescent="0.2">
      <c r="A57" s="7">
        <v>44079</v>
      </c>
      <c r="B57" s="5" t="str">
        <f>VLOOKUP(WEEKDAY(VENDAS[[#This Row],[DATA]],2),Listas!$A$2:$B$8,2,FALSE)</f>
        <v>Sábado</v>
      </c>
      <c r="C57" s="1" t="s">
        <v>135</v>
      </c>
      <c r="D57" s="1" t="s">
        <v>55</v>
      </c>
      <c r="E57" s="1">
        <v>40</v>
      </c>
      <c r="F57" s="12">
        <v>70</v>
      </c>
      <c r="H57" s="36">
        <f>DAY(VENDAS[[#This Row],[DATA]])</f>
        <v>5</v>
      </c>
    </row>
    <row r="58" spans="1:8" x14ac:dyDescent="0.2">
      <c r="A58" s="7">
        <v>44082</v>
      </c>
      <c r="B58" s="5" t="str">
        <f>VLOOKUP(WEEKDAY(VENDAS[[#This Row],[DATA]],2),Listas!$A$2:$B$8,2,FALSE)</f>
        <v>Terça</v>
      </c>
      <c r="C58" s="1" t="s">
        <v>140</v>
      </c>
      <c r="D58" s="1" t="s">
        <v>54</v>
      </c>
      <c r="E58" s="1">
        <v>10</v>
      </c>
      <c r="F58" s="12">
        <v>20</v>
      </c>
      <c r="H58" s="36">
        <f>DAY(VENDAS[[#This Row],[DATA]])</f>
        <v>8</v>
      </c>
    </row>
    <row r="59" spans="1:8" x14ac:dyDescent="0.2">
      <c r="A59" s="7">
        <v>44083</v>
      </c>
      <c r="B59" s="5" t="str">
        <f>VLOOKUP(WEEKDAY(VENDAS[[#This Row],[DATA]],2),Listas!$A$2:$B$8,2,FALSE)</f>
        <v>Quarta</v>
      </c>
      <c r="C59" s="1" t="s">
        <v>416</v>
      </c>
      <c r="D59" s="1" t="s">
        <v>55</v>
      </c>
      <c r="E59" s="1">
        <v>20</v>
      </c>
      <c r="F59" s="12">
        <v>35</v>
      </c>
      <c r="H59" s="36">
        <f>DAY(VENDAS[[#This Row],[DATA]])</f>
        <v>9</v>
      </c>
    </row>
    <row r="60" spans="1:8" x14ac:dyDescent="0.2">
      <c r="A60" s="7">
        <v>44083</v>
      </c>
      <c r="B60" s="5" t="str">
        <f>VLOOKUP(WEEKDAY(VENDAS[[#This Row],[DATA]],2),Listas!$A$2:$B$8,2,FALSE)</f>
        <v>Quarta</v>
      </c>
      <c r="C60" s="1" t="s">
        <v>351</v>
      </c>
      <c r="D60" s="1" t="s">
        <v>55</v>
      </c>
      <c r="E60" s="1">
        <v>20</v>
      </c>
      <c r="F60" s="12">
        <v>35</v>
      </c>
      <c r="H60" s="36">
        <f>DAY(VENDAS[[#This Row],[DATA]])</f>
        <v>9</v>
      </c>
    </row>
    <row r="61" spans="1:8" x14ac:dyDescent="0.2">
      <c r="A61" s="7">
        <v>44083</v>
      </c>
      <c r="B61" s="5" t="str">
        <f>VLOOKUP(WEEKDAY(VENDAS[[#This Row],[DATA]],2),Listas!$A$2:$B$8,2,FALSE)</f>
        <v>Quarta</v>
      </c>
      <c r="C61" s="1" t="s">
        <v>404</v>
      </c>
      <c r="D61" s="1" t="s">
        <v>55</v>
      </c>
      <c r="E61" s="1">
        <v>20</v>
      </c>
      <c r="F61" s="12">
        <v>35</v>
      </c>
      <c r="H61" s="36">
        <f>DAY(VENDAS[[#This Row],[DATA]])</f>
        <v>9</v>
      </c>
    </row>
    <row r="62" spans="1:8" x14ac:dyDescent="0.2">
      <c r="A62" s="7">
        <v>44084</v>
      </c>
      <c r="B62" s="5" t="str">
        <f>VLOOKUP(WEEKDAY(VENDAS[[#This Row],[DATA]],2),Listas!$A$2:$B$8,2,FALSE)</f>
        <v>Quinta</v>
      </c>
      <c r="C62" s="1" t="s">
        <v>120</v>
      </c>
      <c r="D62" s="1" t="s">
        <v>54</v>
      </c>
      <c r="E62" s="1">
        <v>20</v>
      </c>
      <c r="F62" s="12">
        <v>40</v>
      </c>
      <c r="H62" s="36">
        <f>DAY(VENDAS[[#This Row],[DATA]])</f>
        <v>10</v>
      </c>
    </row>
    <row r="63" spans="1:8" x14ac:dyDescent="0.2">
      <c r="A63" s="7">
        <v>44084</v>
      </c>
      <c r="B63" s="5" t="str">
        <f>VLOOKUP(WEEKDAY(VENDAS[[#This Row],[DATA]],2),Listas!$A$2:$B$8,2,FALSE)</f>
        <v>Quinta</v>
      </c>
      <c r="C63" s="1" t="s">
        <v>208</v>
      </c>
      <c r="D63" s="1" t="s">
        <v>54</v>
      </c>
      <c r="E63" s="1">
        <v>20</v>
      </c>
      <c r="F63" s="12">
        <v>40</v>
      </c>
      <c r="H63" s="36">
        <f>DAY(VENDAS[[#This Row],[DATA]])</f>
        <v>10</v>
      </c>
    </row>
    <row r="64" spans="1:8" x14ac:dyDescent="0.2">
      <c r="A64" s="7">
        <v>44085</v>
      </c>
      <c r="B64" s="5" t="str">
        <f>VLOOKUP(WEEKDAY(VENDAS[[#This Row],[DATA]],2),Listas!$A$2:$B$8,2,FALSE)</f>
        <v>Sexta</v>
      </c>
      <c r="C64" s="1" t="s">
        <v>379</v>
      </c>
      <c r="D64" s="1" t="s">
        <v>55</v>
      </c>
      <c r="E64" s="1">
        <v>20</v>
      </c>
      <c r="F64" s="12">
        <v>35</v>
      </c>
      <c r="H64" s="36">
        <f>DAY(VENDAS[[#This Row],[DATA]])</f>
        <v>11</v>
      </c>
    </row>
    <row r="65" spans="1:8" x14ac:dyDescent="0.2">
      <c r="A65" s="7">
        <v>44086</v>
      </c>
      <c r="B65" s="5" t="str">
        <f>VLOOKUP(WEEKDAY(VENDAS[[#This Row],[DATA]],2),Listas!$A$2:$B$8,2,FALSE)</f>
        <v>Sábado</v>
      </c>
      <c r="C65" s="1" t="s">
        <v>360</v>
      </c>
      <c r="D65" s="1" t="s">
        <v>55</v>
      </c>
      <c r="E65" s="1">
        <v>20</v>
      </c>
      <c r="F65" s="12">
        <v>35</v>
      </c>
      <c r="H65" s="36">
        <f>DAY(VENDAS[[#This Row],[DATA]])</f>
        <v>12</v>
      </c>
    </row>
    <row r="66" spans="1:8" x14ac:dyDescent="0.2">
      <c r="A66" s="7">
        <v>44086</v>
      </c>
      <c r="B66" s="5" t="str">
        <f>VLOOKUP(WEEKDAY(VENDAS[[#This Row],[DATA]],2),Listas!$A$2:$B$8,2,FALSE)</f>
        <v>Sábado</v>
      </c>
      <c r="C66" s="1" t="s">
        <v>252</v>
      </c>
      <c r="D66" s="1" t="s">
        <v>55</v>
      </c>
      <c r="E66" s="1">
        <v>40</v>
      </c>
      <c r="F66" s="12">
        <v>70</v>
      </c>
      <c r="H66" s="36">
        <f>DAY(VENDAS[[#This Row],[DATA]])</f>
        <v>12</v>
      </c>
    </row>
    <row r="67" spans="1:8" x14ac:dyDescent="0.2">
      <c r="A67" s="7">
        <v>44086</v>
      </c>
      <c r="B67" s="5" t="str">
        <f>VLOOKUP(WEEKDAY(VENDAS[[#This Row],[DATA]],2),Listas!$A$2:$B$8,2,FALSE)</f>
        <v>Sábado</v>
      </c>
      <c r="C67" s="1" t="s">
        <v>335</v>
      </c>
      <c r="D67" s="1" t="s">
        <v>55</v>
      </c>
      <c r="E67" s="1">
        <v>20</v>
      </c>
      <c r="F67" s="12">
        <v>35</v>
      </c>
      <c r="H67" s="36">
        <f>DAY(VENDAS[[#This Row],[DATA]])</f>
        <v>12</v>
      </c>
    </row>
    <row r="68" spans="1:8" x14ac:dyDescent="0.2">
      <c r="A68" s="7">
        <v>44086</v>
      </c>
      <c r="B68" s="5" t="str">
        <f>VLOOKUP(WEEKDAY(VENDAS[[#This Row],[DATA]],2),Listas!$A$2:$B$8,2,FALSE)</f>
        <v>Sábado</v>
      </c>
      <c r="C68" s="1" t="s">
        <v>197</v>
      </c>
      <c r="D68" s="1" t="s">
        <v>55</v>
      </c>
      <c r="E68" s="1">
        <v>60</v>
      </c>
      <c r="F68" s="12">
        <v>105</v>
      </c>
      <c r="H68" s="36">
        <f>DAY(VENDAS[[#This Row],[DATA]])</f>
        <v>12</v>
      </c>
    </row>
    <row r="69" spans="1:8" x14ac:dyDescent="0.2">
      <c r="A69" s="7">
        <v>44086</v>
      </c>
      <c r="B69" s="5" t="str">
        <f>VLOOKUP(WEEKDAY(VENDAS[[#This Row],[DATA]],2),Listas!$A$2:$B$8,2,FALSE)</f>
        <v>Sábado</v>
      </c>
      <c r="C69" s="1" t="s">
        <v>223</v>
      </c>
      <c r="D69" s="1" t="s">
        <v>54</v>
      </c>
      <c r="E69" s="1">
        <v>10</v>
      </c>
      <c r="F69" s="12">
        <v>20</v>
      </c>
      <c r="H69" s="36">
        <f>DAY(VENDAS[[#This Row],[DATA]])</f>
        <v>12</v>
      </c>
    </row>
    <row r="70" spans="1:8" x14ac:dyDescent="0.2">
      <c r="A70" s="7">
        <v>44086</v>
      </c>
      <c r="B70" s="5" t="str">
        <f>VLOOKUP(WEEKDAY(VENDAS[[#This Row],[DATA]],2),Listas!$A$2:$B$8,2,FALSE)</f>
        <v>Sábado</v>
      </c>
      <c r="C70" s="1" t="s">
        <v>420</v>
      </c>
      <c r="D70" s="1" t="s">
        <v>55</v>
      </c>
      <c r="E70" s="1">
        <v>20</v>
      </c>
      <c r="F70" s="12">
        <v>35</v>
      </c>
      <c r="H70" s="36">
        <f>DAY(VENDAS[[#This Row],[DATA]])</f>
        <v>12</v>
      </c>
    </row>
    <row r="71" spans="1:8" x14ac:dyDescent="0.2">
      <c r="A71" s="7">
        <v>44090</v>
      </c>
      <c r="B71" s="5" t="str">
        <f>VLOOKUP(WEEKDAY(VENDAS[[#This Row],[DATA]],2),Listas!$A$2:$B$8,2,FALSE)</f>
        <v>Quarta</v>
      </c>
      <c r="C71" s="1" t="s">
        <v>264</v>
      </c>
      <c r="D71" s="1" t="s">
        <v>54</v>
      </c>
      <c r="E71" s="1">
        <v>20</v>
      </c>
      <c r="F71" s="12">
        <v>50</v>
      </c>
      <c r="H71" s="36">
        <f>DAY(VENDAS[[#This Row],[DATA]])</f>
        <v>16</v>
      </c>
    </row>
    <row r="72" spans="1:8" x14ac:dyDescent="0.2">
      <c r="A72" s="7">
        <v>44090</v>
      </c>
      <c r="B72" s="5" t="str">
        <f>VLOOKUP(WEEKDAY(VENDAS[[#This Row],[DATA]],2),Listas!$A$2:$B$8,2,FALSE)</f>
        <v>Quarta</v>
      </c>
      <c r="C72" s="1" t="s">
        <v>99</v>
      </c>
      <c r="D72" s="1" t="s">
        <v>55</v>
      </c>
      <c r="E72" s="1">
        <v>20</v>
      </c>
      <c r="F72" s="12">
        <v>35</v>
      </c>
      <c r="H72" s="36">
        <f>DAY(VENDAS[[#This Row],[DATA]])</f>
        <v>16</v>
      </c>
    </row>
    <row r="73" spans="1:8" x14ac:dyDescent="0.2">
      <c r="A73" s="7">
        <v>44091</v>
      </c>
      <c r="B73" s="5" t="str">
        <f>VLOOKUP(WEEKDAY(VENDAS[[#This Row],[DATA]],2),Listas!$A$2:$B$8,2,FALSE)</f>
        <v>Quinta</v>
      </c>
      <c r="C73" s="1" t="s">
        <v>199</v>
      </c>
      <c r="D73" s="1" t="s">
        <v>55</v>
      </c>
      <c r="E73" s="1">
        <v>20</v>
      </c>
      <c r="F73" s="12">
        <v>35</v>
      </c>
      <c r="H73" s="36">
        <f>DAY(VENDAS[[#This Row],[DATA]])</f>
        <v>17</v>
      </c>
    </row>
    <row r="74" spans="1:8" x14ac:dyDescent="0.2">
      <c r="A74" s="7">
        <v>44091</v>
      </c>
      <c r="B74" s="5" t="str">
        <f>VLOOKUP(WEEKDAY(VENDAS[[#This Row],[DATA]],2),Listas!$A$2:$B$8,2,FALSE)</f>
        <v>Quinta</v>
      </c>
      <c r="C74" s="1" t="s">
        <v>422</v>
      </c>
      <c r="D74" s="1" t="s">
        <v>55</v>
      </c>
      <c r="E74" s="1">
        <v>60</v>
      </c>
      <c r="F74" s="12">
        <v>105</v>
      </c>
      <c r="H74" s="36">
        <f>DAY(VENDAS[[#This Row],[DATA]])</f>
        <v>17</v>
      </c>
    </row>
    <row r="75" spans="1:8" x14ac:dyDescent="0.2">
      <c r="A75" s="7">
        <v>44092</v>
      </c>
      <c r="B75" s="5" t="str">
        <f>VLOOKUP(WEEKDAY(VENDAS[[#This Row],[DATA]],2),Listas!$A$2:$B$8,2,FALSE)</f>
        <v>Sexta</v>
      </c>
      <c r="C75" s="1" t="s">
        <v>335</v>
      </c>
      <c r="D75" s="1" t="s">
        <v>55</v>
      </c>
      <c r="E75" s="1">
        <v>20</v>
      </c>
      <c r="F75" s="12">
        <v>35</v>
      </c>
      <c r="H75" s="36">
        <f>DAY(VENDAS[[#This Row],[DATA]])</f>
        <v>18</v>
      </c>
    </row>
    <row r="76" spans="1:8" x14ac:dyDescent="0.2">
      <c r="A76" s="7">
        <v>44092</v>
      </c>
      <c r="B76" s="5" t="str">
        <f>VLOOKUP(WEEKDAY(VENDAS[[#This Row],[DATA]],2),Listas!$A$2:$B$8,2,FALSE)</f>
        <v>Sexta</v>
      </c>
      <c r="C76" s="1" t="s">
        <v>174</v>
      </c>
      <c r="D76" s="1" t="s">
        <v>54</v>
      </c>
      <c r="E76" s="1">
        <v>30</v>
      </c>
      <c r="F76" s="12">
        <v>50</v>
      </c>
      <c r="H76" s="36">
        <f>DAY(VENDAS[[#This Row],[DATA]])</f>
        <v>18</v>
      </c>
    </row>
    <row r="77" spans="1:8" x14ac:dyDescent="0.2">
      <c r="A77" s="7">
        <v>44093</v>
      </c>
      <c r="B77" s="5" t="str">
        <f>VLOOKUP(WEEKDAY(VENDAS[[#This Row],[DATA]],2),Listas!$A$2:$B$8,2,FALSE)</f>
        <v>Sábado</v>
      </c>
      <c r="C77" s="1" t="s">
        <v>416</v>
      </c>
      <c r="D77" s="1" t="s">
        <v>55</v>
      </c>
      <c r="E77" s="1">
        <v>20</v>
      </c>
      <c r="F77" s="12">
        <v>35</v>
      </c>
      <c r="H77" s="36">
        <f>DAY(VENDAS[[#This Row],[DATA]])</f>
        <v>19</v>
      </c>
    </row>
    <row r="78" spans="1:8" x14ac:dyDescent="0.2">
      <c r="A78" s="7">
        <v>44093</v>
      </c>
      <c r="B78" s="5" t="str">
        <f>VLOOKUP(WEEKDAY(VENDAS[[#This Row],[DATA]],2),Listas!$A$2:$B$8,2,FALSE)</f>
        <v>Sábado</v>
      </c>
      <c r="C78" s="1" t="s">
        <v>397</v>
      </c>
      <c r="D78" s="1" t="s">
        <v>55</v>
      </c>
      <c r="E78" s="1">
        <v>20</v>
      </c>
      <c r="F78" s="12">
        <v>35</v>
      </c>
      <c r="H78" s="36">
        <f>DAY(VENDAS[[#This Row],[DATA]])</f>
        <v>19</v>
      </c>
    </row>
    <row r="79" spans="1:8" x14ac:dyDescent="0.2">
      <c r="A79" s="7">
        <v>44096</v>
      </c>
      <c r="B79" s="5" t="str">
        <f>VLOOKUP(WEEKDAY(VENDAS[[#This Row],[DATA]],2),Listas!$A$2:$B$8,2,FALSE)</f>
        <v>Terça</v>
      </c>
      <c r="C79" s="1" t="s">
        <v>179</v>
      </c>
      <c r="D79" s="1" t="s">
        <v>55</v>
      </c>
      <c r="E79" s="1">
        <v>20</v>
      </c>
      <c r="F79" s="12">
        <v>35</v>
      </c>
      <c r="H79" s="36">
        <f>DAY(VENDAS[[#This Row],[DATA]])</f>
        <v>22</v>
      </c>
    </row>
    <row r="80" spans="1:8" x14ac:dyDescent="0.2">
      <c r="A80" s="7">
        <v>44098</v>
      </c>
      <c r="B80" s="5" t="str">
        <f>VLOOKUP(WEEKDAY(VENDAS[[#This Row],[DATA]],2),Listas!$A$2:$B$8,2,FALSE)</f>
        <v>Quinta</v>
      </c>
      <c r="C80" s="1" t="s">
        <v>268</v>
      </c>
      <c r="D80" s="1" t="s">
        <v>55</v>
      </c>
      <c r="E80" s="1">
        <v>40</v>
      </c>
      <c r="F80" s="12">
        <v>70</v>
      </c>
      <c r="H80" s="36">
        <f>DAY(VENDAS[[#This Row],[DATA]])</f>
        <v>24</v>
      </c>
    </row>
    <row r="81" spans="1:8" x14ac:dyDescent="0.2">
      <c r="A81" s="7">
        <v>44098</v>
      </c>
      <c r="B81" s="5" t="str">
        <f>VLOOKUP(WEEKDAY(VENDAS[[#This Row],[DATA]],2),Listas!$A$2:$B$8,2,FALSE)</f>
        <v>Quinta</v>
      </c>
      <c r="C81" s="1" t="s">
        <v>199</v>
      </c>
      <c r="D81" s="1" t="s">
        <v>54</v>
      </c>
      <c r="E81" s="1">
        <v>30</v>
      </c>
      <c r="F81" s="12">
        <v>55</v>
      </c>
      <c r="H81" s="36">
        <f>DAY(VENDAS[[#This Row],[DATA]])</f>
        <v>24</v>
      </c>
    </row>
    <row r="82" spans="1:8" x14ac:dyDescent="0.2">
      <c r="A82" s="7">
        <v>44099</v>
      </c>
      <c r="B82" s="5" t="str">
        <f>VLOOKUP(WEEKDAY(VENDAS[[#This Row],[DATA]],2),Listas!$A$2:$B$8,2,FALSE)</f>
        <v>Sexta</v>
      </c>
      <c r="C82" s="1" t="s">
        <v>170</v>
      </c>
      <c r="D82" s="1" t="s">
        <v>55</v>
      </c>
      <c r="E82" s="1">
        <v>20</v>
      </c>
      <c r="F82" s="12">
        <v>30</v>
      </c>
      <c r="H82" s="36">
        <f>DAY(VENDAS[[#This Row],[DATA]])</f>
        <v>25</v>
      </c>
    </row>
    <row r="83" spans="1:8" x14ac:dyDescent="0.2">
      <c r="A83" s="7">
        <v>44099</v>
      </c>
      <c r="B83" s="5" t="str">
        <f>VLOOKUP(WEEKDAY(VENDAS[[#This Row],[DATA]],2),Listas!$A$2:$B$8,2,FALSE)</f>
        <v>Sexta</v>
      </c>
      <c r="C83" s="1" t="s">
        <v>120</v>
      </c>
      <c r="D83" s="1" t="s">
        <v>55</v>
      </c>
      <c r="E83" s="1">
        <v>20</v>
      </c>
      <c r="F83" s="12">
        <v>35</v>
      </c>
      <c r="H83" s="36">
        <f>DAY(VENDAS[[#This Row],[DATA]])</f>
        <v>25</v>
      </c>
    </row>
    <row r="84" spans="1:8" x14ac:dyDescent="0.2">
      <c r="A84" s="7">
        <v>44099</v>
      </c>
      <c r="B84" s="5" t="str">
        <f>VLOOKUP(WEEKDAY(VENDAS[[#This Row],[DATA]],2),Listas!$A$2:$B$8,2,FALSE)</f>
        <v>Sexta</v>
      </c>
      <c r="C84" s="1" t="s">
        <v>208</v>
      </c>
      <c r="D84" s="1" t="s">
        <v>55</v>
      </c>
      <c r="E84" s="1">
        <v>20</v>
      </c>
      <c r="F84" s="12">
        <v>35</v>
      </c>
      <c r="H84" s="36">
        <f>DAY(VENDAS[[#This Row],[DATA]])</f>
        <v>25</v>
      </c>
    </row>
    <row r="85" spans="1:8" x14ac:dyDescent="0.2">
      <c r="A85" s="7">
        <v>44099</v>
      </c>
      <c r="B85" s="5" t="str">
        <f>VLOOKUP(WEEKDAY(VENDAS[[#This Row],[DATA]],2),Listas!$A$2:$B$8,2,FALSE)</f>
        <v>Sexta</v>
      </c>
      <c r="C85" s="1" t="s">
        <v>142</v>
      </c>
      <c r="D85" s="1" t="s">
        <v>55</v>
      </c>
      <c r="E85" s="1">
        <v>20</v>
      </c>
      <c r="F85" s="12">
        <v>35</v>
      </c>
      <c r="H85" s="36">
        <f>DAY(VENDAS[[#This Row],[DATA]])</f>
        <v>25</v>
      </c>
    </row>
    <row r="86" spans="1:8" x14ac:dyDescent="0.2">
      <c r="A86" s="7">
        <v>44099</v>
      </c>
      <c r="B86" s="5" t="str">
        <f>VLOOKUP(WEEKDAY(VENDAS[[#This Row],[DATA]],2),Listas!$A$2:$B$8,2,FALSE)</f>
        <v>Sexta</v>
      </c>
      <c r="C86" s="1" t="s">
        <v>335</v>
      </c>
      <c r="D86" s="1" t="s">
        <v>55</v>
      </c>
      <c r="E86" s="1">
        <v>40</v>
      </c>
      <c r="F86" s="12">
        <v>50</v>
      </c>
      <c r="H86" s="36">
        <f>DAY(VENDAS[[#This Row],[DATA]])</f>
        <v>25</v>
      </c>
    </row>
    <row r="87" spans="1:8" x14ac:dyDescent="0.2">
      <c r="A87" s="7">
        <v>44099</v>
      </c>
      <c r="B87" s="5" t="str">
        <f>VLOOKUP(WEEKDAY(VENDAS[[#This Row],[DATA]],2),Listas!$A$2:$B$8,2,FALSE)</f>
        <v>Sexta</v>
      </c>
      <c r="C87" s="1" t="s">
        <v>336</v>
      </c>
      <c r="D87" s="1" t="s">
        <v>55</v>
      </c>
      <c r="E87" s="1">
        <v>20</v>
      </c>
      <c r="F87" s="12">
        <v>35</v>
      </c>
      <c r="H87" s="36">
        <f>DAY(VENDAS[[#This Row],[DATA]])</f>
        <v>25</v>
      </c>
    </row>
    <row r="88" spans="1:8" x14ac:dyDescent="0.2">
      <c r="A88" s="7">
        <v>44102</v>
      </c>
      <c r="B88" s="5" t="str">
        <f>VLOOKUP(WEEKDAY(VENDAS[[#This Row],[DATA]],2),Listas!$A$2:$B$8,2,FALSE)</f>
        <v>Segunda</v>
      </c>
      <c r="C88" s="1" t="s">
        <v>188</v>
      </c>
      <c r="D88" s="1" t="s">
        <v>55</v>
      </c>
      <c r="E88" s="1">
        <v>40</v>
      </c>
      <c r="F88" s="12">
        <v>70</v>
      </c>
      <c r="H88" s="36">
        <f>DAY(VENDAS[[#This Row],[DATA]])</f>
        <v>28</v>
      </c>
    </row>
    <row r="89" spans="1:8" x14ac:dyDescent="0.2">
      <c r="A89" s="7">
        <v>44102</v>
      </c>
      <c r="B89" s="5" t="str">
        <f>VLOOKUP(WEEKDAY(VENDAS[[#This Row],[DATA]],2),Listas!$A$2:$B$8,2,FALSE)</f>
        <v>Segunda</v>
      </c>
      <c r="C89" s="1" t="s">
        <v>102</v>
      </c>
      <c r="D89" s="1" t="s">
        <v>55</v>
      </c>
      <c r="E89" s="1">
        <v>20</v>
      </c>
      <c r="F89" s="12">
        <v>35</v>
      </c>
      <c r="H89" s="36">
        <f>DAY(VENDAS[[#This Row],[DATA]])</f>
        <v>28</v>
      </c>
    </row>
    <row r="90" spans="1:8" x14ac:dyDescent="0.2">
      <c r="A90" s="7">
        <v>44104</v>
      </c>
      <c r="B90" s="5" t="str">
        <f>VLOOKUP(WEEKDAY(VENDAS[[#This Row],[DATA]],2),Listas!$A$2:$B$8,2,FALSE)</f>
        <v>Quarta</v>
      </c>
      <c r="C90" s="1" t="s">
        <v>247</v>
      </c>
      <c r="D90" s="1" t="s">
        <v>55</v>
      </c>
      <c r="E90" s="1">
        <v>20</v>
      </c>
      <c r="F90" s="12">
        <v>35</v>
      </c>
      <c r="H90" s="36">
        <f>DAY(VENDAS[[#This Row],[DATA]])</f>
        <v>30</v>
      </c>
    </row>
    <row r="91" spans="1:8" x14ac:dyDescent="0.2">
      <c r="A91" s="7">
        <v>44104</v>
      </c>
      <c r="B91" s="5" t="str">
        <f>VLOOKUP(WEEKDAY(VENDAS[[#This Row],[DATA]],2),Listas!$A$2:$B$8,2,FALSE)</f>
        <v>Quarta</v>
      </c>
      <c r="C91" s="1" t="s">
        <v>226</v>
      </c>
      <c r="D91" s="1" t="s">
        <v>54</v>
      </c>
      <c r="E91" s="1">
        <v>10</v>
      </c>
      <c r="F91" s="12">
        <v>20</v>
      </c>
      <c r="H91" s="36">
        <f>DAY(VENDAS[[#This Row],[DATA]])</f>
        <v>30</v>
      </c>
    </row>
    <row r="92" spans="1:8" x14ac:dyDescent="0.2">
      <c r="A92" s="7">
        <v>44106</v>
      </c>
      <c r="B92" s="5" t="str">
        <f>VLOOKUP(WEEKDAY(VENDAS[[#This Row],[DATA]],2),Listas!$A$2:$B$8,2,FALSE)</f>
        <v>Sexta</v>
      </c>
      <c r="C92" s="1" t="s">
        <v>86</v>
      </c>
      <c r="D92" s="1" t="s">
        <v>55</v>
      </c>
      <c r="E92" s="1">
        <v>20</v>
      </c>
      <c r="F92" s="12">
        <v>35</v>
      </c>
      <c r="H92" s="36">
        <f>DAY(VENDAS[[#This Row],[DATA]])</f>
        <v>2</v>
      </c>
    </row>
    <row r="93" spans="1:8" x14ac:dyDescent="0.2">
      <c r="A93" s="7">
        <v>44106</v>
      </c>
      <c r="B93" s="5" t="str">
        <f>VLOOKUP(WEEKDAY(VENDAS[[#This Row],[DATA]],2),Listas!$A$2:$B$8,2,FALSE)</f>
        <v>Sexta</v>
      </c>
      <c r="C93" s="1" t="s">
        <v>407</v>
      </c>
      <c r="D93" s="1" t="s">
        <v>55</v>
      </c>
      <c r="E93" s="1">
        <v>20</v>
      </c>
      <c r="F93" s="12">
        <v>35</v>
      </c>
      <c r="H93" s="36">
        <f>DAY(VENDAS[[#This Row],[DATA]])</f>
        <v>2</v>
      </c>
    </row>
    <row r="94" spans="1:8" x14ac:dyDescent="0.2">
      <c r="A94" s="7">
        <v>44106</v>
      </c>
      <c r="B94" s="5" t="str">
        <f>VLOOKUP(WEEKDAY(VENDAS[[#This Row],[DATA]],2),Listas!$A$2:$B$8,2,FALSE)</f>
        <v>Sexta</v>
      </c>
      <c r="C94" s="1" t="s">
        <v>154</v>
      </c>
      <c r="D94" s="1" t="s">
        <v>55</v>
      </c>
      <c r="E94" s="1">
        <v>20</v>
      </c>
      <c r="F94" s="12">
        <v>35</v>
      </c>
      <c r="H94" s="36">
        <f>DAY(VENDAS[[#This Row],[DATA]])</f>
        <v>2</v>
      </c>
    </row>
    <row r="95" spans="1:8" x14ac:dyDescent="0.2">
      <c r="A95" s="7">
        <v>44110</v>
      </c>
      <c r="B95" s="5" t="str">
        <f>VLOOKUP(WEEKDAY(VENDAS[[#This Row],[DATA]],2),Listas!$A$2:$B$8,2,FALSE)</f>
        <v>Terça</v>
      </c>
      <c r="C95" s="1" t="s">
        <v>397</v>
      </c>
      <c r="D95" s="1" t="s">
        <v>55</v>
      </c>
      <c r="E95" s="1">
        <v>20</v>
      </c>
      <c r="F95" s="12">
        <v>35</v>
      </c>
      <c r="H95" s="36">
        <f>DAY(VENDAS[[#This Row],[DATA]])</f>
        <v>6</v>
      </c>
    </row>
    <row r="96" spans="1:8" x14ac:dyDescent="0.2">
      <c r="A96" s="7">
        <v>44113</v>
      </c>
      <c r="B96" s="5" t="str">
        <f>VLOOKUP(WEEKDAY(VENDAS[[#This Row],[DATA]],2),Listas!$A$2:$B$8,2,FALSE)</f>
        <v>Sexta</v>
      </c>
      <c r="C96" s="1" t="s">
        <v>416</v>
      </c>
      <c r="D96" s="1" t="s">
        <v>55</v>
      </c>
      <c r="E96" s="1">
        <v>40</v>
      </c>
      <c r="F96" s="12">
        <v>70</v>
      </c>
      <c r="H96" s="36">
        <f>DAY(VENDAS[[#This Row],[DATA]])</f>
        <v>9</v>
      </c>
    </row>
    <row r="97" spans="1:8" x14ac:dyDescent="0.2">
      <c r="A97" s="7">
        <v>44113</v>
      </c>
      <c r="B97" s="5" t="str">
        <f>VLOOKUP(WEEKDAY(VENDAS[[#This Row],[DATA]],2),Listas!$A$2:$B$8,2,FALSE)</f>
        <v>Sexta</v>
      </c>
      <c r="C97" s="1" t="s">
        <v>418</v>
      </c>
      <c r="D97" s="1" t="s">
        <v>55</v>
      </c>
      <c r="E97" s="1">
        <v>20</v>
      </c>
      <c r="F97" s="12">
        <v>35</v>
      </c>
      <c r="H97" s="36">
        <f>DAY(VENDAS[[#This Row],[DATA]])</f>
        <v>9</v>
      </c>
    </row>
    <row r="98" spans="1:8" x14ac:dyDescent="0.2">
      <c r="A98" s="7">
        <v>44113</v>
      </c>
      <c r="B98" s="5" t="str">
        <f>VLOOKUP(WEEKDAY(VENDAS[[#This Row],[DATA]],2),Listas!$A$2:$B$8,2,FALSE)</f>
        <v>Sexta</v>
      </c>
      <c r="C98" s="1" t="s">
        <v>383</v>
      </c>
      <c r="D98" s="1" t="s">
        <v>55</v>
      </c>
      <c r="E98" s="1">
        <v>20</v>
      </c>
      <c r="F98" s="12">
        <v>35</v>
      </c>
      <c r="H98" s="36">
        <f>DAY(VENDAS[[#This Row],[DATA]])</f>
        <v>9</v>
      </c>
    </row>
    <row r="99" spans="1:8" x14ac:dyDescent="0.2">
      <c r="A99" s="7">
        <v>44114</v>
      </c>
      <c r="B99" s="5" t="str">
        <f>VLOOKUP(WEEKDAY(VENDAS[[#This Row],[DATA]],2),Listas!$A$2:$B$8,2,FALSE)</f>
        <v>Sábado</v>
      </c>
      <c r="C99" s="1" t="s">
        <v>328</v>
      </c>
      <c r="D99" s="1" t="s">
        <v>55</v>
      </c>
      <c r="E99" s="1">
        <v>20</v>
      </c>
      <c r="F99" s="12">
        <v>35</v>
      </c>
      <c r="H99" s="36">
        <f>DAY(VENDAS[[#This Row],[DATA]])</f>
        <v>10</v>
      </c>
    </row>
    <row r="100" spans="1:8" x14ac:dyDescent="0.2">
      <c r="A100" s="7">
        <v>44114</v>
      </c>
      <c r="B100" s="5" t="str">
        <f>VLOOKUP(WEEKDAY(VENDAS[[#This Row],[DATA]],2),Listas!$A$2:$B$8,2,FALSE)</f>
        <v>Sábado</v>
      </c>
      <c r="C100" s="1" t="s">
        <v>421</v>
      </c>
      <c r="D100" s="1" t="s">
        <v>54</v>
      </c>
      <c r="E100" s="1">
        <v>10</v>
      </c>
      <c r="F100" s="12">
        <v>20</v>
      </c>
      <c r="H100" s="36">
        <f>DAY(VENDAS[[#This Row],[DATA]])</f>
        <v>10</v>
      </c>
    </row>
    <row r="101" spans="1:8" x14ac:dyDescent="0.2">
      <c r="A101" s="7">
        <v>44121</v>
      </c>
      <c r="B101" s="5" t="str">
        <f>VLOOKUP(WEEKDAY(VENDAS[[#This Row],[DATA]],2),Listas!$A$2:$B$8,2,FALSE)</f>
        <v>Sábado</v>
      </c>
      <c r="C101" s="1" t="s">
        <v>379</v>
      </c>
      <c r="D101" s="1" t="s">
        <v>55</v>
      </c>
      <c r="E101" s="1">
        <v>20</v>
      </c>
      <c r="F101" s="12">
        <v>35</v>
      </c>
      <c r="H101" s="36">
        <f>DAY(VENDAS[[#This Row],[DATA]])</f>
        <v>17</v>
      </c>
    </row>
    <row r="102" spans="1:8" x14ac:dyDescent="0.2">
      <c r="A102" s="7">
        <v>44121</v>
      </c>
      <c r="B102" s="5" t="str">
        <f>VLOOKUP(WEEKDAY(VENDAS[[#This Row],[DATA]],2),Listas!$A$2:$B$8,2,FALSE)</f>
        <v>Sábado</v>
      </c>
      <c r="C102" s="1" t="s">
        <v>170</v>
      </c>
      <c r="D102" s="1" t="s">
        <v>55</v>
      </c>
      <c r="E102" s="1">
        <v>20</v>
      </c>
      <c r="F102" s="12">
        <v>30</v>
      </c>
      <c r="H102" s="36">
        <f>DAY(VENDAS[[#This Row],[DATA]])</f>
        <v>17</v>
      </c>
    </row>
    <row r="103" spans="1:8" x14ac:dyDescent="0.2">
      <c r="A103" s="7">
        <v>44121</v>
      </c>
      <c r="B103" s="5" t="str">
        <f>VLOOKUP(WEEKDAY(VENDAS[[#This Row],[DATA]],2),Listas!$A$2:$B$8,2,FALSE)</f>
        <v>Sábado</v>
      </c>
      <c r="C103" s="1" t="s">
        <v>173</v>
      </c>
      <c r="D103" s="1" t="s">
        <v>54</v>
      </c>
      <c r="E103" s="1">
        <v>10</v>
      </c>
      <c r="F103" s="12">
        <v>20</v>
      </c>
      <c r="H103" s="36">
        <f>DAY(VENDAS[[#This Row],[DATA]])</f>
        <v>17</v>
      </c>
    </row>
    <row r="104" spans="1:8" x14ac:dyDescent="0.2">
      <c r="A104" s="7">
        <v>44123</v>
      </c>
      <c r="B104" s="5" t="str">
        <f>VLOOKUP(WEEKDAY(VENDAS[[#This Row],[DATA]],2),Listas!$A$2:$B$8,2,FALSE)</f>
        <v>Segunda</v>
      </c>
      <c r="C104" s="1" t="s">
        <v>149</v>
      </c>
      <c r="D104" s="1" t="s">
        <v>54</v>
      </c>
      <c r="E104" s="1">
        <v>10</v>
      </c>
      <c r="F104" s="12">
        <v>20</v>
      </c>
      <c r="H104" s="36">
        <f>DAY(VENDAS[[#This Row],[DATA]])</f>
        <v>19</v>
      </c>
    </row>
    <row r="105" spans="1:8" x14ac:dyDescent="0.2">
      <c r="A105" s="7">
        <v>44123</v>
      </c>
      <c r="B105" s="5" t="str">
        <f>VLOOKUP(WEEKDAY(VENDAS[[#This Row],[DATA]],2),Listas!$A$2:$B$8,2,FALSE)</f>
        <v>Segunda</v>
      </c>
      <c r="C105" s="1" t="s">
        <v>257</v>
      </c>
      <c r="D105" s="1" t="s">
        <v>54</v>
      </c>
      <c r="E105" s="1">
        <v>10</v>
      </c>
      <c r="F105" s="12">
        <v>20</v>
      </c>
      <c r="H105" s="36">
        <f>DAY(VENDAS[[#This Row],[DATA]])</f>
        <v>19</v>
      </c>
    </row>
    <row r="106" spans="1:8" x14ac:dyDescent="0.2">
      <c r="A106" s="7">
        <v>44123</v>
      </c>
      <c r="B106" s="5" t="str">
        <f>VLOOKUP(WEEKDAY(VENDAS[[#This Row],[DATA]],2),Listas!$A$2:$B$8,2,FALSE)</f>
        <v>Segunda</v>
      </c>
      <c r="C106" s="1" t="s">
        <v>186</v>
      </c>
      <c r="D106" s="1" t="s">
        <v>54</v>
      </c>
      <c r="E106" s="1">
        <v>10</v>
      </c>
      <c r="F106" s="12">
        <v>20</v>
      </c>
      <c r="H106" s="36">
        <f>DAY(VENDAS[[#This Row],[DATA]])</f>
        <v>19</v>
      </c>
    </row>
    <row r="107" spans="1:8" x14ac:dyDescent="0.2">
      <c r="A107" s="7">
        <v>44124</v>
      </c>
      <c r="B107" s="5" t="str">
        <f>VLOOKUP(WEEKDAY(VENDAS[[#This Row],[DATA]],2),Listas!$A$2:$B$8,2,FALSE)</f>
        <v>Terça</v>
      </c>
      <c r="C107" s="1" t="s">
        <v>397</v>
      </c>
      <c r="D107" s="1" t="s">
        <v>55</v>
      </c>
      <c r="E107" s="1">
        <v>20</v>
      </c>
      <c r="F107" s="12">
        <v>35</v>
      </c>
      <c r="H107" s="36">
        <f>DAY(VENDAS[[#This Row],[DATA]])</f>
        <v>20</v>
      </c>
    </row>
    <row r="108" spans="1:8" x14ac:dyDescent="0.2">
      <c r="A108" s="7">
        <v>44124</v>
      </c>
      <c r="B108" s="5" t="str">
        <f>VLOOKUP(WEEKDAY(VENDAS[[#This Row],[DATA]],2),Listas!$A$2:$B$8,2,FALSE)</f>
        <v>Terça</v>
      </c>
      <c r="C108" s="1" t="s">
        <v>335</v>
      </c>
      <c r="D108" s="1" t="s">
        <v>55</v>
      </c>
      <c r="E108" s="1">
        <v>20</v>
      </c>
      <c r="F108" s="12">
        <v>35</v>
      </c>
      <c r="H108" s="36">
        <f>DAY(VENDAS[[#This Row],[DATA]])</f>
        <v>20</v>
      </c>
    </row>
    <row r="109" spans="1:8" x14ac:dyDescent="0.2">
      <c r="A109" s="7">
        <v>44124</v>
      </c>
      <c r="B109" s="5" t="str">
        <f>VLOOKUP(WEEKDAY(VENDAS[[#This Row],[DATA]],2),Listas!$A$2:$B$8,2,FALSE)</f>
        <v>Terça</v>
      </c>
      <c r="C109" s="1" t="s">
        <v>242</v>
      </c>
      <c r="D109" s="1" t="s">
        <v>54</v>
      </c>
      <c r="E109" s="1">
        <v>10</v>
      </c>
      <c r="F109" s="12">
        <v>20</v>
      </c>
      <c r="H109" s="36">
        <f>DAY(VENDAS[[#This Row],[DATA]])</f>
        <v>20</v>
      </c>
    </row>
    <row r="110" spans="1:8" x14ac:dyDescent="0.2">
      <c r="A110" s="7">
        <v>44126</v>
      </c>
      <c r="B110" s="5" t="str">
        <f>VLOOKUP(WEEKDAY(VENDAS[[#This Row],[DATA]],2),Listas!$A$2:$B$8,2,FALSE)</f>
        <v>Quinta</v>
      </c>
      <c r="C110" s="1" t="s">
        <v>317</v>
      </c>
      <c r="D110" s="1" t="s">
        <v>55</v>
      </c>
      <c r="E110" s="1">
        <v>20</v>
      </c>
      <c r="F110" s="12">
        <v>35</v>
      </c>
      <c r="H110" s="36">
        <f>DAY(VENDAS[[#This Row],[DATA]])</f>
        <v>22</v>
      </c>
    </row>
    <row r="111" spans="1:8" x14ac:dyDescent="0.2">
      <c r="A111" s="7">
        <v>44126</v>
      </c>
      <c r="B111" s="5" t="str">
        <f>VLOOKUP(WEEKDAY(VENDAS[[#This Row],[DATA]],2),Listas!$A$2:$B$8,2,FALSE)</f>
        <v>Quinta</v>
      </c>
      <c r="C111" s="1" t="s">
        <v>252</v>
      </c>
      <c r="D111" s="1" t="s">
        <v>55</v>
      </c>
      <c r="E111" s="1">
        <v>40</v>
      </c>
      <c r="F111" s="12">
        <v>70</v>
      </c>
      <c r="H111" s="36">
        <f>DAY(VENDAS[[#This Row],[DATA]])</f>
        <v>22</v>
      </c>
    </row>
    <row r="112" spans="1:8" x14ac:dyDescent="0.2">
      <c r="A112" s="7">
        <v>44127</v>
      </c>
      <c r="B112" s="5" t="str">
        <f>VLOOKUP(WEEKDAY(VENDAS[[#This Row],[DATA]],2),Listas!$A$2:$B$8,2,FALSE)</f>
        <v>Sexta</v>
      </c>
      <c r="C112" s="1" t="s">
        <v>247</v>
      </c>
      <c r="D112" s="1" t="s">
        <v>55</v>
      </c>
      <c r="E112" s="1">
        <v>20</v>
      </c>
      <c r="F112" s="12">
        <v>35</v>
      </c>
      <c r="H112" s="36">
        <f>DAY(VENDAS[[#This Row],[DATA]])</f>
        <v>23</v>
      </c>
    </row>
    <row r="113" spans="1:8" x14ac:dyDescent="0.2">
      <c r="A113" s="7">
        <v>44133</v>
      </c>
      <c r="B113" s="5" t="str">
        <f>VLOOKUP(WEEKDAY(VENDAS[[#This Row],[DATA]],2),Listas!$A$2:$B$8,2,FALSE)</f>
        <v>Quinta</v>
      </c>
      <c r="C113" s="1" t="s">
        <v>416</v>
      </c>
      <c r="D113" s="1" t="s">
        <v>55</v>
      </c>
      <c r="E113" s="1">
        <v>40</v>
      </c>
      <c r="F113" s="12">
        <v>70</v>
      </c>
      <c r="H113" s="36">
        <f>DAY(VENDAS[[#This Row],[DATA]])</f>
        <v>29</v>
      </c>
    </row>
    <row r="114" spans="1:8" x14ac:dyDescent="0.2">
      <c r="A114" s="7">
        <v>44133</v>
      </c>
      <c r="B114" s="5" t="str">
        <f>VLOOKUP(WEEKDAY(VENDAS[[#This Row],[DATA]],2),Listas!$A$2:$B$8,2,FALSE)</f>
        <v>Quinta</v>
      </c>
      <c r="C114" s="1" t="s">
        <v>332</v>
      </c>
      <c r="D114" s="1" t="s">
        <v>54</v>
      </c>
      <c r="E114" s="1">
        <v>10</v>
      </c>
      <c r="F114" s="12">
        <v>20</v>
      </c>
      <c r="H114" s="36">
        <f>DAY(VENDAS[[#This Row],[DATA]])</f>
        <v>29</v>
      </c>
    </row>
    <row r="115" spans="1:8" x14ac:dyDescent="0.2">
      <c r="A115" s="7">
        <v>44134</v>
      </c>
      <c r="B115" s="5" t="str">
        <f>VLOOKUP(WEEKDAY(VENDAS[[#This Row],[DATA]],2),Listas!$A$2:$B$8,2,FALSE)</f>
        <v>Sexta</v>
      </c>
      <c r="C115" s="1" t="s">
        <v>188</v>
      </c>
      <c r="D115" s="1" t="s">
        <v>55</v>
      </c>
      <c r="E115" s="1">
        <v>60</v>
      </c>
      <c r="F115" s="12">
        <v>105</v>
      </c>
      <c r="H115" s="36">
        <f>DAY(VENDAS[[#This Row],[DATA]])</f>
        <v>30</v>
      </c>
    </row>
    <row r="116" spans="1:8" x14ac:dyDescent="0.2">
      <c r="A116" s="7">
        <v>44135</v>
      </c>
      <c r="B116" s="5" t="str">
        <f>VLOOKUP(WEEKDAY(VENDAS[[#This Row],[DATA]],2),Listas!$A$2:$B$8,2,FALSE)</f>
        <v>Sábado</v>
      </c>
      <c r="C116" s="1" t="s">
        <v>425</v>
      </c>
      <c r="D116" s="1" t="s">
        <v>55</v>
      </c>
      <c r="E116" s="1">
        <v>20</v>
      </c>
      <c r="F116" s="12">
        <v>35</v>
      </c>
      <c r="H116" s="36">
        <f>DAY(VENDAS[[#This Row],[DATA]])</f>
        <v>31</v>
      </c>
    </row>
    <row r="117" spans="1:8" x14ac:dyDescent="0.2">
      <c r="A117" s="7">
        <v>44135</v>
      </c>
      <c r="B117" s="5" t="str">
        <f>VLOOKUP(WEEKDAY(VENDAS[[#This Row],[DATA]],2),Listas!$A$2:$B$8,2,FALSE)</f>
        <v>Sábado</v>
      </c>
      <c r="C117" s="1" t="s">
        <v>328</v>
      </c>
      <c r="D117" s="1" t="s">
        <v>55</v>
      </c>
      <c r="E117" s="1">
        <v>40</v>
      </c>
      <c r="F117" s="12">
        <v>70</v>
      </c>
      <c r="H117" s="36">
        <f>DAY(VENDAS[[#This Row],[DATA]])</f>
        <v>31</v>
      </c>
    </row>
    <row r="118" spans="1:8" x14ac:dyDescent="0.2">
      <c r="A118" s="7">
        <v>44140</v>
      </c>
      <c r="B118" s="5" t="str">
        <f>VLOOKUP(WEEKDAY(VENDAS[[#This Row],[DATA]],2),Listas!$A$2:$B$8,2,FALSE)</f>
        <v>Quinta</v>
      </c>
      <c r="C118" s="1" t="s">
        <v>127</v>
      </c>
      <c r="D118" s="1" t="s">
        <v>55</v>
      </c>
      <c r="E118" s="1">
        <v>20</v>
      </c>
      <c r="F118" s="12">
        <v>35</v>
      </c>
      <c r="H118" s="36">
        <f>DAY(VENDAS[[#This Row],[DATA]])</f>
        <v>5</v>
      </c>
    </row>
    <row r="119" spans="1:8" x14ac:dyDescent="0.2">
      <c r="A119" s="7">
        <v>44140</v>
      </c>
      <c r="B119" s="5" t="str">
        <f>VLOOKUP(WEEKDAY(VENDAS[[#This Row],[DATA]],2),Listas!$A$2:$B$8,2,FALSE)</f>
        <v>Quinta</v>
      </c>
      <c r="C119" s="1" t="s">
        <v>120</v>
      </c>
      <c r="D119" s="1" t="s">
        <v>55</v>
      </c>
      <c r="E119" s="1">
        <v>20</v>
      </c>
      <c r="F119" s="12">
        <v>35</v>
      </c>
      <c r="H119" s="36">
        <f>DAY(VENDAS[[#This Row],[DATA]])</f>
        <v>5</v>
      </c>
    </row>
    <row r="120" spans="1:8" x14ac:dyDescent="0.2">
      <c r="A120" s="7">
        <v>44140</v>
      </c>
      <c r="B120" s="5" t="str">
        <f>VLOOKUP(WEEKDAY(VENDAS[[#This Row],[DATA]],2),Listas!$A$2:$B$8,2,FALSE)</f>
        <v>Quinta</v>
      </c>
      <c r="C120" s="1" t="s">
        <v>170</v>
      </c>
      <c r="D120" s="1" t="s">
        <v>55</v>
      </c>
      <c r="E120" s="1">
        <v>60</v>
      </c>
      <c r="F120" s="12">
        <v>90</v>
      </c>
      <c r="H120" s="36">
        <f>DAY(VENDAS[[#This Row],[DATA]])</f>
        <v>5</v>
      </c>
    </row>
    <row r="121" spans="1:8" x14ac:dyDescent="0.2">
      <c r="A121" s="7">
        <v>44140</v>
      </c>
      <c r="B121" s="5" t="str">
        <f>VLOOKUP(WEEKDAY(VENDAS[[#This Row],[DATA]],2),Listas!$A$2:$B$8,2,FALSE)</f>
        <v>Quinta</v>
      </c>
      <c r="C121" s="1" t="s">
        <v>418</v>
      </c>
      <c r="D121" s="1" t="s">
        <v>55</v>
      </c>
      <c r="E121" s="1">
        <v>20</v>
      </c>
      <c r="F121" s="12">
        <v>35</v>
      </c>
      <c r="H121" s="36">
        <f>DAY(VENDAS[[#This Row],[DATA]])</f>
        <v>5</v>
      </c>
    </row>
    <row r="122" spans="1:8" x14ac:dyDescent="0.2">
      <c r="A122" s="7">
        <v>44141</v>
      </c>
      <c r="B122" s="5" t="str">
        <f>VLOOKUP(WEEKDAY(VENDAS[[#This Row],[DATA]],2),Listas!$A$2:$B$8,2,FALSE)</f>
        <v>Sexta</v>
      </c>
      <c r="C122" s="1" t="s">
        <v>197</v>
      </c>
      <c r="D122" s="1" t="s">
        <v>55</v>
      </c>
      <c r="E122" s="1">
        <v>20</v>
      </c>
      <c r="F122" s="12">
        <v>35</v>
      </c>
      <c r="H122" s="36">
        <f>DAY(VENDAS[[#This Row],[DATA]])</f>
        <v>6</v>
      </c>
    </row>
    <row r="123" spans="1:8" x14ac:dyDescent="0.2">
      <c r="A123" s="7">
        <v>44141</v>
      </c>
      <c r="B123" s="5" t="str">
        <f>VLOOKUP(WEEKDAY(VENDAS[[#This Row],[DATA]],2),Listas!$A$2:$B$8,2,FALSE)</f>
        <v>Sexta</v>
      </c>
      <c r="C123" s="1" t="s">
        <v>197</v>
      </c>
      <c r="D123" s="1" t="s">
        <v>55</v>
      </c>
      <c r="E123" s="1">
        <v>20</v>
      </c>
      <c r="F123" s="12">
        <v>35</v>
      </c>
      <c r="H123" s="36">
        <f>DAY(VENDAS[[#This Row],[DATA]])</f>
        <v>6</v>
      </c>
    </row>
    <row r="124" spans="1:8" x14ac:dyDescent="0.2">
      <c r="A124" s="7">
        <v>44141</v>
      </c>
      <c r="B124" s="5" t="str">
        <f>VLOOKUP(WEEKDAY(VENDAS[[#This Row],[DATA]],2),Listas!$A$2:$B$8,2,FALSE)</f>
        <v>Sexta</v>
      </c>
      <c r="C124" s="1" t="s">
        <v>197</v>
      </c>
      <c r="D124" s="1" t="s">
        <v>55</v>
      </c>
      <c r="E124" s="1">
        <v>20</v>
      </c>
      <c r="F124" s="12">
        <v>35</v>
      </c>
      <c r="H124" s="36">
        <f>DAY(VENDAS[[#This Row],[DATA]])</f>
        <v>6</v>
      </c>
    </row>
    <row r="125" spans="1:8" x14ac:dyDescent="0.2">
      <c r="A125" s="7">
        <v>44142</v>
      </c>
      <c r="B125" s="5" t="str">
        <f>VLOOKUP(WEEKDAY(VENDAS[[#This Row],[DATA]],2),Listas!$A$2:$B$8,2,FALSE)</f>
        <v>Sábado</v>
      </c>
      <c r="C125" s="1" t="s">
        <v>105</v>
      </c>
      <c r="D125" s="1" t="s">
        <v>55</v>
      </c>
      <c r="E125" s="1">
        <v>20</v>
      </c>
      <c r="F125" s="12">
        <v>35</v>
      </c>
      <c r="H125" s="36">
        <f>DAY(VENDAS[[#This Row],[DATA]])</f>
        <v>7</v>
      </c>
    </row>
    <row r="126" spans="1:8" x14ac:dyDescent="0.2">
      <c r="A126" s="7">
        <v>44147</v>
      </c>
      <c r="B126" s="5" t="str">
        <f>VLOOKUP(WEEKDAY(VENDAS[[#This Row],[DATA]],2),Listas!$A$2:$B$8,2,FALSE)</f>
        <v>Quinta</v>
      </c>
      <c r="C126" s="1" t="s">
        <v>351</v>
      </c>
      <c r="D126" s="1" t="s">
        <v>55</v>
      </c>
      <c r="E126" s="1">
        <v>20</v>
      </c>
      <c r="F126" s="12">
        <v>35</v>
      </c>
      <c r="H126" s="36">
        <f>DAY(VENDAS[[#This Row],[DATA]])</f>
        <v>12</v>
      </c>
    </row>
    <row r="127" spans="1:8" x14ac:dyDescent="0.2">
      <c r="A127" s="7">
        <v>44147</v>
      </c>
      <c r="B127" s="5" t="str">
        <f>VLOOKUP(WEEKDAY(VENDAS[[#This Row],[DATA]],2),Listas!$A$2:$B$8,2,FALSE)</f>
        <v>Quinta</v>
      </c>
      <c r="C127" s="1" t="s">
        <v>386</v>
      </c>
      <c r="D127" s="1" t="s">
        <v>55</v>
      </c>
      <c r="E127" s="1">
        <v>20</v>
      </c>
      <c r="F127" s="12">
        <v>35</v>
      </c>
      <c r="H127" s="36">
        <f>DAY(VENDAS[[#This Row],[DATA]])</f>
        <v>12</v>
      </c>
    </row>
    <row r="128" spans="1:8" x14ac:dyDescent="0.2">
      <c r="A128" s="7">
        <v>44147</v>
      </c>
      <c r="B128" s="5" t="str">
        <f>VLOOKUP(WEEKDAY(VENDAS[[#This Row],[DATA]],2),Listas!$A$2:$B$8,2,FALSE)</f>
        <v>Quinta</v>
      </c>
      <c r="C128" s="1" t="s">
        <v>247</v>
      </c>
      <c r="D128" s="1" t="s">
        <v>55</v>
      </c>
      <c r="E128" s="1">
        <v>20</v>
      </c>
      <c r="F128" s="12">
        <v>35</v>
      </c>
      <c r="H128" s="36">
        <f>DAY(VENDAS[[#This Row],[DATA]])</f>
        <v>12</v>
      </c>
    </row>
    <row r="129" spans="1:8" x14ac:dyDescent="0.2">
      <c r="A129" s="7">
        <v>44147</v>
      </c>
      <c r="B129" s="5" t="str">
        <f>VLOOKUP(WEEKDAY(VENDAS[[#This Row],[DATA]],2),Listas!$A$2:$B$8,2,FALSE)</f>
        <v>Quinta</v>
      </c>
      <c r="C129" s="1" t="s">
        <v>199</v>
      </c>
      <c r="D129" s="1" t="s">
        <v>55</v>
      </c>
      <c r="E129" s="1">
        <v>20</v>
      </c>
      <c r="F129" s="12">
        <v>35</v>
      </c>
      <c r="H129" s="36">
        <f>DAY(VENDAS[[#This Row],[DATA]])</f>
        <v>12</v>
      </c>
    </row>
    <row r="130" spans="1:8" x14ac:dyDescent="0.2">
      <c r="A130" s="7">
        <v>44148</v>
      </c>
      <c r="B130" s="5" t="str">
        <f>VLOOKUP(WEEKDAY(VENDAS[[#This Row],[DATA]],2),Listas!$A$2:$B$8,2,FALSE)</f>
        <v>Sexta</v>
      </c>
      <c r="C130" s="1" t="s">
        <v>397</v>
      </c>
      <c r="D130" s="1" t="s">
        <v>55</v>
      </c>
      <c r="E130" s="1">
        <v>20</v>
      </c>
      <c r="F130" s="12">
        <v>35</v>
      </c>
      <c r="H130" s="36">
        <f>DAY(VENDAS[[#This Row],[DATA]])</f>
        <v>13</v>
      </c>
    </row>
    <row r="131" spans="1:8" x14ac:dyDescent="0.2">
      <c r="A131" s="7">
        <v>44148</v>
      </c>
      <c r="B131" s="5" t="str">
        <f>VLOOKUP(WEEKDAY(VENDAS[[#This Row],[DATA]],2),Listas!$A$2:$B$8,2,FALSE)</f>
        <v>Sexta</v>
      </c>
      <c r="C131" s="1" t="s">
        <v>170</v>
      </c>
      <c r="D131" s="1" t="s">
        <v>55</v>
      </c>
      <c r="E131" s="1">
        <v>20</v>
      </c>
      <c r="F131" s="12">
        <v>30</v>
      </c>
      <c r="H131" s="36">
        <f>DAY(VENDAS[[#This Row],[DATA]])</f>
        <v>13</v>
      </c>
    </row>
    <row r="132" spans="1:8" x14ac:dyDescent="0.2">
      <c r="A132" s="7">
        <v>44148</v>
      </c>
      <c r="B132" s="5" t="str">
        <f>VLOOKUP(WEEKDAY(VENDAS[[#This Row],[DATA]],2),Listas!$A$2:$B$8,2,FALSE)</f>
        <v>Sexta</v>
      </c>
      <c r="C132" s="1" t="s">
        <v>154</v>
      </c>
      <c r="D132" s="1" t="s">
        <v>55</v>
      </c>
      <c r="E132" s="1">
        <v>20</v>
      </c>
      <c r="F132" s="12">
        <v>35</v>
      </c>
      <c r="H132" s="36">
        <f>DAY(VENDAS[[#This Row],[DATA]])</f>
        <v>13</v>
      </c>
    </row>
    <row r="133" spans="1:8" x14ac:dyDescent="0.2">
      <c r="A133" s="7">
        <v>44152</v>
      </c>
      <c r="B133" s="5" t="str">
        <f>VLOOKUP(WEEKDAY(VENDAS[[#This Row],[DATA]],2),Listas!$A$2:$B$8,2,FALSE)</f>
        <v>Terça</v>
      </c>
      <c r="C133" s="1" t="s">
        <v>150</v>
      </c>
      <c r="D133" s="1" t="s">
        <v>55</v>
      </c>
      <c r="E133" s="1">
        <v>20</v>
      </c>
      <c r="F133" s="12">
        <v>35</v>
      </c>
      <c r="H133" s="36">
        <f>DAY(VENDAS[[#This Row],[DATA]])</f>
        <v>17</v>
      </c>
    </row>
    <row r="134" spans="1:8" x14ac:dyDescent="0.2">
      <c r="A134" s="7">
        <v>44155</v>
      </c>
      <c r="B134" s="5" t="str">
        <f>VLOOKUP(WEEKDAY(VENDAS[[#This Row],[DATA]],2),Listas!$A$2:$B$8,2,FALSE)</f>
        <v>Sexta</v>
      </c>
      <c r="C134" s="1" t="s">
        <v>182</v>
      </c>
      <c r="D134" s="1" t="s">
        <v>55</v>
      </c>
      <c r="E134" s="1">
        <v>20</v>
      </c>
      <c r="F134" s="12">
        <v>35</v>
      </c>
      <c r="H134" s="36">
        <f>DAY(VENDAS[[#This Row],[DATA]])</f>
        <v>20</v>
      </c>
    </row>
    <row r="135" spans="1:8" x14ac:dyDescent="0.2">
      <c r="A135" s="7">
        <v>44155</v>
      </c>
      <c r="B135" s="5" t="str">
        <f>VLOOKUP(WEEKDAY(VENDAS[[#This Row],[DATA]],2),Listas!$A$2:$B$8,2,FALSE)</f>
        <v>Sexta</v>
      </c>
      <c r="C135" s="1" t="s">
        <v>252</v>
      </c>
      <c r="D135" s="1" t="s">
        <v>55</v>
      </c>
      <c r="E135" s="1">
        <v>40</v>
      </c>
      <c r="F135" s="12">
        <v>70</v>
      </c>
      <c r="H135" s="36">
        <f>DAY(VENDAS[[#This Row],[DATA]])</f>
        <v>20</v>
      </c>
    </row>
    <row r="136" spans="1:8" x14ac:dyDescent="0.2">
      <c r="A136" s="7">
        <v>44155</v>
      </c>
      <c r="B136" s="5" t="str">
        <f>VLOOKUP(WEEKDAY(VENDAS[[#This Row],[DATA]],2),Listas!$A$2:$B$8,2,FALSE)</f>
        <v>Sexta</v>
      </c>
      <c r="C136" s="1" t="s">
        <v>199</v>
      </c>
      <c r="D136" s="1" t="s">
        <v>55</v>
      </c>
      <c r="E136" s="1">
        <v>20</v>
      </c>
      <c r="F136" s="12">
        <v>35</v>
      </c>
      <c r="H136" s="36">
        <f>DAY(VENDAS[[#This Row],[DATA]])</f>
        <v>20</v>
      </c>
    </row>
    <row r="137" spans="1:8" x14ac:dyDescent="0.2">
      <c r="A137" s="7">
        <v>44155</v>
      </c>
      <c r="B137" s="5" t="str">
        <f>VLOOKUP(WEEKDAY(VENDAS[[#This Row],[DATA]],2),Listas!$A$2:$B$8,2,FALSE)</f>
        <v>Sexta</v>
      </c>
      <c r="C137" s="1" t="s">
        <v>86</v>
      </c>
      <c r="D137" s="1" t="s">
        <v>55</v>
      </c>
      <c r="E137" s="1">
        <v>20</v>
      </c>
      <c r="F137" s="12">
        <v>35</v>
      </c>
      <c r="H137" s="36">
        <f>DAY(VENDAS[[#This Row],[DATA]])</f>
        <v>20</v>
      </c>
    </row>
    <row r="138" spans="1:8" x14ac:dyDescent="0.2">
      <c r="A138" s="7">
        <v>44155</v>
      </c>
      <c r="B138" s="5" t="str">
        <f>VLOOKUP(WEEKDAY(VENDAS[[#This Row],[DATA]],2),Listas!$A$2:$B$8,2,FALSE)</f>
        <v>Sexta</v>
      </c>
      <c r="C138" s="1" t="s">
        <v>317</v>
      </c>
      <c r="D138" s="1" t="s">
        <v>55</v>
      </c>
      <c r="E138" s="1">
        <v>20</v>
      </c>
      <c r="F138" s="12">
        <v>35</v>
      </c>
      <c r="H138" s="36">
        <f>DAY(VENDAS[[#This Row],[DATA]])</f>
        <v>20</v>
      </c>
    </row>
    <row r="139" spans="1:8" x14ac:dyDescent="0.2">
      <c r="A139" s="7">
        <v>44156</v>
      </c>
      <c r="B139" s="5" t="str">
        <f>VLOOKUP(WEEKDAY(VENDAS[[#This Row],[DATA]],2),Listas!$A$2:$B$8,2,FALSE)</f>
        <v>Sábado</v>
      </c>
      <c r="C139" s="1" t="s">
        <v>374</v>
      </c>
      <c r="D139" s="1" t="s">
        <v>54</v>
      </c>
      <c r="E139" s="1">
        <v>20</v>
      </c>
      <c r="F139" s="12">
        <v>40</v>
      </c>
      <c r="H139" s="36">
        <f>DAY(VENDAS[[#This Row],[DATA]])</f>
        <v>21</v>
      </c>
    </row>
    <row r="140" spans="1:8" x14ac:dyDescent="0.2">
      <c r="A140" s="7">
        <v>44157</v>
      </c>
      <c r="B140" s="5" t="str">
        <f>VLOOKUP(WEEKDAY(VENDAS[[#This Row],[DATA]],2),Listas!$A$2:$B$8,2,FALSE)</f>
        <v>Domingo</v>
      </c>
      <c r="C140" s="1" t="s">
        <v>186</v>
      </c>
      <c r="D140" s="1" t="s">
        <v>55</v>
      </c>
      <c r="E140" s="1">
        <v>20</v>
      </c>
      <c r="F140" s="12">
        <v>35</v>
      </c>
      <c r="H140" s="36">
        <f>DAY(VENDAS[[#This Row],[DATA]])</f>
        <v>22</v>
      </c>
    </row>
    <row r="141" spans="1:8" x14ac:dyDescent="0.2">
      <c r="A141" s="7">
        <v>44158</v>
      </c>
      <c r="B141" s="5" t="str">
        <f>VLOOKUP(WEEKDAY(VENDAS[[#This Row],[DATA]],2),Listas!$A$2:$B$8,2,FALSE)</f>
        <v>Segunda</v>
      </c>
      <c r="C141" s="1" t="s">
        <v>347</v>
      </c>
      <c r="D141" s="1" t="s">
        <v>55</v>
      </c>
      <c r="E141" s="1">
        <v>20</v>
      </c>
      <c r="F141" s="12">
        <v>35</v>
      </c>
      <c r="H141" s="36">
        <f>DAY(VENDAS[[#This Row],[DATA]])</f>
        <v>23</v>
      </c>
    </row>
    <row r="142" spans="1:8" x14ac:dyDescent="0.2">
      <c r="A142" s="7">
        <v>44160</v>
      </c>
      <c r="B142" s="5" t="str">
        <f>VLOOKUP(WEEKDAY(VENDAS[[#This Row],[DATA]],2),Listas!$A$2:$B$8,2,FALSE)</f>
        <v>Quarta</v>
      </c>
      <c r="C142" s="1" t="s">
        <v>379</v>
      </c>
      <c r="D142" s="1" t="s">
        <v>55</v>
      </c>
      <c r="E142" s="1">
        <v>20</v>
      </c>
      <c r="F142" s="12">
        <v>35</v>
      </c>
      <c r="H142" s="36">
        <f>DAY(VENDAS[[#This Row],[DATA]])</f>
        <v>25</v>
      </c>
    </row>
    <row r="143" spans="1:8" x14ac:dyDescent="0.2">
      <c r="A143" s="7">
        <v>44160</v>
      </c>
      <c r="B143" s="5" t="str">
        <f>VLOOKUP(WEEKDAY(VENDAS[[#This Row],[DATA]],2),Listas!$A$2:$B$8,2,FALSE)</f>
        <v>Quarta</v>
      </c>
      <c r="C143" s="1" t="s">
        <v>199</v>
      </c>
      <c r="D143" s="1" t="s">
        <v>54</v>
      </c>
      <c r="E143" s="1">
        <v>50</v>
      </c>
      <c r="F143" s="12">
        <v>70</v>
      </c>
      <c r="H143" s="36">
        <f>DAY(VENDAS[[#This Row],[DATA]])</f>
        <v>25</v>
      </c>
    </row>
    <row r="144" spans="1:8" x14ac:dyDescent="0.2">
      <c r="A144" s="7">
        <v>44161</v>
      </c>
      <c r="B144" s="5" t="str">
        <f>VLOOKUP(WEEKDAY(VENDAS[[#This Row],[DATA]],2),Listas!$A$2:$B$8,2,FALSE)</f>
        <v>Quinta</v>
      </c>
      <c r="C144" s="1" t="s">
        <v>226</v>
      </c>
      <c r="D144" s="1" t="s">
        <v>54</v>
      </c>
      <c r="E144" s="1">
        <v>10</v>
      </c>
      <c r="F144" s="12">
        <v>20</v>
      </c>
      <c r="H144" s="36">
        <f>DAY(VENDAS[[#This Row],[DATA]])</f>
        <v>26</v>
      </c>
    </row>
    <row r="145" spans="1:8" x14ac:dyDescent="0.2">
      <c r="A145" s="7">
        <v>44162</v>
      </c>
      <c r="B145" s="5" t="str">
        <f>VLOOKUP(WEEKDAY(VENDAS[[#This Row],[DATA]],2),Listas!$A$2:$B$8,2,FALSE)</f>
        <v>Sexta</v>
      </c>
      <c r="C145" s="1" t="s">
        <v>401</v>
      </c>
      <c r="D145" s="1" t="s">
        <v>54</v>
      </c>
      <c r="E145" s="1">
        <v>10</v>
      </c>
      <c r="F145" s="12">
        <v>20</v>
      </c>
      <c r="H145" s="36">
        <f>DAY(VENDAS[[#This Row],[DATA]])</f>
        <v>27</v>
      </c>
    </row>
    <row r="146" spans="1:8" x14ac:dyDescent="0.2">
      <c r="A146" s="7">
        <v>44162</v>
      </c>
      <c r="B146" s="5" t="str">
        <f>VLOOKUP(WEEKDAY(VENDAS[[#This Row],[DATA]],2),Listas!$A$2:$B$8,2,FALSE)</f>
        <v>Sexta</v>
      </c>
      <c r="C146" s="1" t="s">
        <v>170</v>
      </c>
      <c r="D146" s="1" t="s">
        <v>55</v>
      </c>
      <c r="E146" s="1">
        <v>60</v>
      </c>
      <c r="F146" s="12">
        <v>90</v>
      </c>
      <c r="H146" s="36">
        <f>DAY(VENDAS[[#This Row],[DATA]])</f>
        <v>27</v>
      </c>
    </row>
    <row r="147" spans="1:8" x14ac:dyDescent="0.2">
      <c r="A147" s="7">
        <v>44162</v>
      </c>
      <c r="B147" s="5" t="str">
        <f>VLOOKUP(WEEKDAY(VENDAS[[#This Row],[DATA]],2),Listas!$A$2:$B$8,2,FALSE)</f>
        <v>Sexta</v>
      </c>
      <c r="C147" s="1" t="s">
        <v>328</v>
      </c>
      <c r="D147" s="1" t="s">
        <v>55</v>
      </c>
      <c r="E147" s="1">
        <v>40</v>
      </c>
      <c r="F147" s="12">
        <v>60</v>
      </c>
      <c r="H147" s="36">
        <f>DAY(VENDAS[[#This Row],[DATA]])</f>
        <v>27</v>
      </c>
    </row>
    <row r="148" spans="1:8" x14ac:dyDescent="0.2">
      <c r="A148" s="7">
        <v>44163</v>
      </c>
      <c r="B148" s="5" t="str">
        <f>VLOOKUP(WEEKDAY(VENDAS[[#This Row],[DATA]],2),Listas!$A$2:$B$8,2,FALSE)</f>
        <v>Sábado</v>
      </c>
      <c r="C148" s="1" t="s">
        <v>292</v>
      </c>
      <c r="D148" s="1" t="s">
        <v>54</v>
      </c>
      <c r="E148" s="1">
        <v>50</v>
      </c>
      <c r="F148" s="12">
        <v>70</v>
      </c>
      <c r="H148" s="36">
        <f>DAY(VENDAS[[#This Row],[DATA]])</f>
        <v>28</v>
      </c>
    </row>
    <row r="149" spans="1:8" x14ac:dyDescent="0.2">
      <c r="A149" s="7">
        <v>44163</v>
      </c>
      <c r="B149" s="5" t="str">
        <f>VLOOKUP(WEEKDAY(VENDAS[[#This Row],[DATA]],2),Listas!$A$2:$B$8,2,FALSE)</f>
        <v>Sábado</v>
      </c>
      <c r="C149" s="1" t="s">
        <v>151</v>
      </c>
      <c r="D149" s="1" t="s">
        <v>54</v>
      </c>
      <c r="E149" s="1">
        <v>50</v>
      </c>
      <c r="F149" s="12">
        <v>70</v>
      </c>
      <c r="H149" s="36">
        <f>DAY(VENDAS[[#This Row],[DATA]])</f>
        <v>28</v>
      </c>
    </row>
    <row r="150" spans="1:8" x14ac:dyDescent="0.2">
      <c r="A150" s="7">
        <v>44164</v>
      </c>
      <c r="B150" s="5" t="str">
        <f>VLOOKUP(WEEKDAY(VENDAS[[#This Row],[DATA]],2),Listas!$A$2:$B$8,2,FALSE)</f>
        <v>Domingo</v>
      </c>
      <c r="C150" s="1" t="s">
        <v>127</v>
      </c>
      <c r="D150" s="1" t="s">
        <v>55</v>
      </c>
      <c r="E150" s="1">
        <v>20</v>
      </c>
      <c r="F150" s="12">
        <v>35</v>
      </c>
      <c r="H150" s="36">
        <f>DAY(VENDAS[[#This Row],[DATA]])</f>
        <v>29</v>
      </c>
    </row>
    <row r="151" spans="1:8" x14ac:dyDescent="0.2">
      <c r="A151" s="7">
        <v>44164</v>
      </c>
      <c r="B151" s="5" t="str">
        <f>VLOOKUP(WEEKDAY(VENDAS[[#This Row],[DATA]],2),Listas!$A$2:$B$8,2,FALSE)</f>
        <v>Domingo</v>
      </c>
      <c r="C151" s="1" t="s">
        <v>332</v>
      </c>
      <c r="D151" s="1" t="s">
        <v>54</v>
      </c>
      <c r="E151" s="1">
        <v>20</v>
      </c>
      <c r="F151" s="12">
        <v>40</v>
      </c>
      <c r="H151" s="36">
        <f>DAY(VENDAS[[#This Row],[DATA]])</f>
        <v>29</v>
      </c>
    </row>
    <row r="152" spans="1:8" x14ac:dyDescent="0.2">
      <c r="A152" s="7">
        <v>44169</v>
      </c>
      <c r="B152" s="5" t="str">
        <f>VLOOKUP(WEEKDAY(VENDAS[[#This Row],[DATA]],2),Listas!$A$2:$B$8,2,FALSE)</f>
        <v>Sexta</v>
      </c>
      <c r="C152" s="1" t="s">
        <v>292</v>
      </c>
      <c r="D152" s="1" t="s">
        <v>55</v>
      </c>
      <c r="E152" s="1">
        <v>60</v>
      </c>
      <c r="F152" s="12">
        <v>90</v>
      </c>
      <c r="H152" s="36">
        <f>DAY(VENDAS[[#This Row],[DATA]])</f>
        <v>4</v>
      </c>
    </row>
    <row r="153" spans="1:8" x14ac:dyDescent="0.2">
      <c r="A153" s="7">
        <v>44169</v>
      </c>
      <c r="B153" s="5" t="str">
        <f>VLOOKUP(WEEKDAY(VENDAS[[#This Row],[DATA]],2),Listas!$A$2:$B$8,2,FALSE)</f>
        <v>Sexta</v>
      </c>
      <c r="C153" s="1" t="s">
        <v>197</v>
      </c>
      <c r="D153" s="1" t="s">
        <v>55</v>
      </c>
      <c r="E153" s="1">
        <v>60</v>
      </c>
      <c r="F153" s="12">
        <v>105</v>
      </c>
      <c r="H153" s="36">
        <f>DAY(VENDAS[[#This Row],[DATA]])</f>
        <v>4</v>
      </c>
    </row>
    <row r="154" spans="1:8" x14ac:dyDescent="0.2">
      <c r="A154" s="7">
        <v>44169</v>
      </c>
      <c r="B154" s="5" t="str">
        <f>VLOOKUP(WEEKDAY(VENDAS[[#This Row],[DATA]],2),Listas!$A$2:$B$8,2,FALSE)</f>
        <v>Sexta</v>
      </c>
      <c r="C154" s="1" t="s">
        <v>120</v>
      </c>
      <c r="D154" s="1" t="s">
        <v>55</v>
      </c>
      <c r="E154" s="1">
        <v>20</v>
      </c>
      <c r="F154" s="12">
        <v>35</v>
      </c>
      <c r="H154" s="36">
        <f>DAY(VENDAS[[#This Row],[DATA]])</f>
        <v>4</v>
      </c>
    </row>
    <row r="155" spans="1:8" x14ac:dyDescent="0.2">
      <c r="A155" s="7">
        <v>44169</v>
      </c>
      <c r="B155" s="5" t="str">
        <f>VLOOKUP(WEEKDAY(VENDAS[[#This Row],[DATA]],2),Listas!$A$2:$B$8,2,FALSE)</f>
        <v>Sexta</v>
      </c>
      <c r="C155" s="1" t="s">
        <v>208</v>
      </c>
      <c r="D155" s="1" t="s">
        <v>55</v>
      </c>
      <c r="E155" s="1">
        <v>20</v>
      </c>
      <c r="F155" s="12">
        <v>35</v>
      </c>
      <c r="H155" s="36">
        <f>DAY(VENDAS[[#This Row],[DATA]])</f>
        <v>4</v>
      </c>
    </row>
    <row r="156" spans="1:8" x14ac:dyDescent="0.2">
      <c r="A156" s="7">
        <v>44169</v>
      </c>
      <c r="B156" s="5" t="str">
        <f>VLOOKUP(WEEKDAY(VENDAS[[#This Row],[DATA]],2),Listas!$A$2:$B$8,2,FALSE)</f>
        <v>Sexta</v>
      </c>
      <c r="C156" s="1" t="s">
        <v>338</v>
      </c>
      <c r="D156" s="1" t="s">
        <v>55</v>
      </c>
      <c r="E156" s="1">
        <v>20</v>
      </c>
      <c r="F156" s="12">
        <v>35</v>
      </c>
      <c r="H156" s="36">
        <f>DAY(VENDAS[[#This Row],[DATA]])</f>
        <v>4</v>
      </c>
    </row>
    <row r="157" spans="1:8" x14ac:dyDescent="0.2">
      <c r="A157" s="7">
        <v>44169</v>
      </c>
      <c r="B157" s="5" t="str">
        <f>VLOOKUP(WEEKDAY(VENDAS[[#This Row],[DATA]],2),Listas!$A$2:$B$8,2,FALSE)</f>
        <v>Sexta</v>
      </c>
      <c r="C157" s="1" t="s">
        <v>347</v>
      </c>
      <c r="D157" s="1" t="s">
        <v>55</v>
      </c>
      <c r="E157" s="1">
        <v>20</v>
      </c>
      <c r="F157" s="12">
        <v>35</v>
      </c>
      <c r="H157" s="36">
        <f>DAY(VENDAS[[#This Row],[DATA]])</f>
        <v>4</v>
      </c>
    </row>
    <row r="158" spans="1:8" x14ac:dyDescent="0.2">
      <c r="A158" s="7">
        <v>44175</v>
      </c>
      <c r="B158" s="5" t="str">
        <f>VLOOKUP(WEEKDAY(VENDAS[[#This Row],[DATA]],2),Listas!$A$2:$B$8,2,FALSE)</f>
        <v>Quinta</v>
      </c>
      <c r="C158" s="1" t="s">
        <v>187</v>
      </c>
      <c r="D158" s="1" t="s">
        <v>55</v>
      </c>
      <c r="E158" s="1">
        <v>40</v>
      </c>
      <c r="F158" s="12">
        <v>70</v>
      </c>
      <c r="H158" s="36">
        <f>DAY(VENDAS[[#This Row],[DATA]])</f>
        <v>10</v>
      </c>
    </row>
    <row r="159" spans="1:8" x14ac:dyDescent="0.2">
      <c r="A159" s="7">
        <v>44176</v>
      </c>
      <c r="B159" s="5" t="str">
        <f>VLOOKUP(WEEKDAY(VENDAS[[#This Row],[DATA]],2),Listas!$A$2:$B$8,2,FALSE)</f>
        <v>Sexta</v>
      </c>
      <c r="C159" s="1" t="s">
        <v>379</v>
      </c>
      <c r="D159" s="1" t="s">
        <v>55</v>
      </c>
      <c r="E159" s="1">
        <v>20</v>
      </c>
      <c r="F159" s="12">
        <v>35</v>
      </c>
      <c r="H159" s="36">
        <f>DAY(VENDAS[[#This Row],[DATA]])</f>
        <v>11</v>
      </c>
    </row>
    <row r="160" spans="1:8" x14ac:dyDescent="0.2">
      <c r="A160" s="7">
        <v>44176</v>
      </c>
      <c r="B160" s="5" t="str">
        <f>VLOOKUP(WEEKDAY(VENDAS[[#This Row],[DATA]],2),Listas!$A$2:$B$8,2,FALSE)</f>
        <v>Sexta</v>
      </c>
      <c r="C160" s="1" t="s">
        <v>292</v>
      </c>
      <c r="D160" s="1" t="s">
        <v>55</v>
      </c>
      <c r="E160" s="1">
        <v>60</v>
      </c>
      <c r="F160" s="12">
        <v>105</v>
      </c>
      <c r="H160" s="36">
        <f>DAY(VENDAS[[#This Row],[DATA]])</f>
        <v>11</v>
      </c>
    </row>
    <row r="161" spans="1:8" x14ac:dyDescent="0.2">
      <c r="A161" s="7">
        <v>44176</v>
      </c>
      <c r="B161" s="5" t="str">
        <f>VLOOKUP(WEEKDAY(VENDAS[[#This Row],[DATA]],2),Listas!$A$2:$B$8,2,FALSE)</f>
        <v>Sexta</v>
      </c>
      <c r="C161" s="1" t="s">
        <v>254</v>
      </c>
      <c r="D161" s="1" t="s">
        <v>54</v>
      </c>
      <c r="E161" s="1">
        <v>10</v>
      </c>
      <c r="F161" s="12">
        <v>25</v>
      </c>
      <c r="H161" s="36">
        <f>DAY(VENDAS[[#This Row],[DATA]])</f>
        <v>11</v>
      </c>
    </row>
    <row r="162" spans="1:8" x14ac:dyDescent="0.2">
      <c r="A162" s="7">
        <v>44176</v>
      </c>
      <c r="B162" s="5" t="str">
        <f>VLOOKUP(WEEKDAY(VENDAS[[#This Row],[DATA]],2),Listas!$A$2:$B$8,2,FALSE)</f>
        <v>Sexta</v>
      </c>
      <c r="C162" s="1" t="s">
        <v>151</v>
      </c>
      <c r="D162" s="1" t="s">
        <v>54</v>
      </c>
      <c r="E162" s="1">
        <v>40</v>
      </c>
      <c r="F162" s="12">
        <v>80</v>
      </c>
      <c r="H162" s="36">
        <f>DAY(VENDAS[[#This Row],[DATA]])</f>
        <v>11</v>
      </c>
    </row>
    <row r="163" spans="1:8" x14ac:dyDescent="0.2">
      <c r="A163" s="7">
        <v>44181</v>
      </c>
      <c r="B163" s="5" t="str">
        <f>VLOOKUP(WEEKDAY(VENDAS[[#This Row],[DATA]],2),Listas!$A$2:$B$8,2,FALSE)</f>
        <v>Quarta</v>
      </c>
      <c r="C163" s="1" t="s">
        <v>151</v>
      </c>
      <c r="D163" s="1" t="s">
        <v>54</v>
      </c>
      <c r="E163" s="1">
        <v>60</v>
      </c>
      <c r="F163" s="12">
        <v>120</v>
      </c>
      <c r="H163" s="36">
        <f>DAY(VENDAS[[#This Row],[DATA]])</f>
        <v>16</v>
      </c>
    </row>
    <row r="164" spans="1:8" x14ac:dyDescent="0.2">
      <c r="A164" s="7">
        <v>44181</v>
      </c>
      <c r="B164" s="5" t="str">
        <f>VLOOKUP(WEEKDAY(VENDAS[[#This Row],[DATA]],2),Listas!$A$2:$B$8,2,FALSE)</f>
        <v>Quarta</v>
      </c>
      <c r="C164" s="1" t="s">
        <v>174</v>
      </c>
      <c r="D164" s="1" t="s">
        <v>54</v>
      </c>
      <c r="E164" s="1">
        <v>40</v>
      </c>
      <c r="F164" s="12">
        <v>80</v>
      </c>
      <c r="H164" s="36">
        <f>DAY(VENDAS[[#This Row],[DATA]])</f>
        <v>16</v>
      </c>
    </row>
    <row r="165" spans="1:8" x14ac:dyDescent="0.2">
      <c r="A165" s="7">
        <v>44182</v>
      </c>
      <c r="B165" s="5" t="str">
        <f>VLOOKUP(WEEKDAY(VENDAS[[#This Row],[DATA]],2),Listas!$A$2:$B$8,2,FALSE)</f>
        <v>Quinta</v>
      </c>
      <c r="C165" s="1" t="s">
        <v>199</v>
      </c>
      <c r="D165" s="1" t="s">
        <v>54</v>
      </c>
      <c r="E165" s="1">
        <v>40</v>
      </c>
      <c r="F165" s="12">
        <v>80</v>
      </c>
      <c r="H165" s="36">
        <f>DAY(VENDAS[[#This Row],[DATA]])</f>
        <v>17</v>
      </c>
    </row>
    <row r="166" spans="1:8" x14ac:dyDescent="0.2">
      <c r="A166" s="7">
        <v>44182</v>
      </c>
      <c r="B166" s="5" t="str">
        <f>VLOOKUP(WEEKDAY(VENDAS[[#This Row],[DATA]],2),Listas!$A$2:$B$8,2,FALSE)</f>
        <v>Quinta</v>
      </c>
      <c r="C166" s="1" t="s">
        <v>397</v>
      </c>
      <c r="D166" s="1" t="s">
        <v>54</v>
      </c>
      <c r="E166" s="1">
        <v>20</v>
      </c>
      <c r="F166" s="12">
        <v>40</v>
      </c>
      <c r="H166" s="36">
        <f>DAY(VENDAS[[#This Row],[DATA]])</f>
        <v>17</v>
      </c>
    </row>
    <row r="167" spans="1:8" x14ac:dyDescent="0.2">
      <c r="A167" s="7">
        <v>44182</v>
      </c>
      <c r="B167" s="5" t="str">
        <f>VLOOKUP(WEEKDAY(VENDAS[[#This Row],[DATA]],2),Listas!$A$2:$B$8,2,FALSE)</f>
        <v>Quinta</v>
      </c>
      <c r="C167" s="1" t="s">
        <v>247</v>
      </c>
      <c r="D167" s="1" t="s">
        <v>54</v>
      </c>
      <c r="E167" s="1">
        <v>40</v>
      </c>
      <c r="F167" s="12">
        <v>80</v>
      </c>
      <c r="H167" s="36">
        <f>DAY(VENDAS[[#This Row],[DATA]])</f>
        <v>17</v>
      </c>
    </row>
    <row r="168" spans="1:8" x14ac:dyDescent="0.2">
      <c r="A168" s="7">
        <v>44183</v>
      </c>
      <c r="B168" s="5" t="str">
        <f>VLOOKUP(WEEKDAY(VENDAS[[#This Row],[DATA]],2),Listas!$A$2:$B$8,2,FALSE)</f>
        <v>Sexta</v>
      </c>
      <c r="C168" s="1" t="s">
        <v>120</v>
      </c>
      <c r="D168" s="1" t="s">
        <v>54</v>
      </c>
      <c r="E168" s="1">
        <v>20</v>
      </c>
      <c r="F168" s="12">
        <v>40</v>
      </c>
      <c r="H168" s="36">
        <f>DAY(VENDAS[[#This Row],[DATA]])</f>
        <v>18</v>
      </c>
    </row>
    <row r="169" spans="1:8" x14ac:dyDescent="0.2">
      <c r="A169" s="7">
        <v>44183</v>
      </c>
      <c r="B169" s="5" t="str">
        <f>VLOOKUP(WEEKDAY(VENDAS[[#This Row],[DATA]],2),Listas!$A$2:$B$8,2,FALSE)</f>
        <v>Sexta</v>
      </c>
      <c r="C169" s="1" t="s">
        <v>265</v>
      </c>
      <c r="D169" s="1" t="s">
        <v>54</v>
      </c>
      <c r="E169" s="1">
        <v>10</v>
      </c>
      <c r="F169" s="12">
        <v>25</v>
      </c>
      <c r="H169" s="36">
        <f>DAY(VENDAS[[#This Row],[DATA]])</f>
        <v>18</v>
      </c>
    </row>
    <row r="170" spans="1:8" x14ac:dyDescent="0.2">
      <c r="A170" s="7">
        <v>44187</v>
      </c>
      <c r="B170" s="5" t="str">
        <f>VLOOKUP(WEEKDAY(VENDAS[[#This Row],[DATA]],2),Listas!$A$2:$B$8,2,FALSE)</f>
        <v>Terça</v>
      </c>
      <c r="C170" s="1" t="s">
        <v>154</v>
      </c>
      <c r="D170" s="1" t="s">
        <v>55</v>
      </c>
      <c r="E170" s="1">
        <v>20</v>
      </c>
      <c r="F170" s="12">
        <v>35</v>
      </c>
      <c r="H170" s="36">
        <f>DAY(VENDAS[[#This Row],[DATA]])</f>
        <v>22</v>
      </c>
    </row>
    <row r="171" spans="1:8" x14ac:dyDescent="0.2">
      <c r="A171" s="7">
        <v>44188</v>
      </c>
      <c r="B171" s="5" t="str">
        <f>VLOOKUP(WEEKDAY(VENDAS[[#This Row],[DATA]],2),Listas!$A$2:$B$8,2,FALSE)</f>
        <v>Quarta</v>
      </c>
      <c r="C171" s="1" t="s">
        <v>292</v>
      </c>
      <c r="D171" s="1" t="s">
        <v>54</v>
      </c>
      <c r="E171" s="1">
        <v>60</v>
      </c>
      <c r="F171" s="12">
        <v>120</v>
      </c>
      <c r="H171" s="36">
        <f>DAY(VENDAS[[#This Row],[DATA]])</f>
        <v>23</v>
      </c>
    </row>
    <row r="172" spans="1:8" x14ac:dyDescent="0.2">
      <c r="A172" s="7">
        <v>44188</v>
      </c>
      <c r="B172" s="5" t="str">
        <f>VLOOKUP(WEEKDAY(VENDAS[[#This Row],[DATA]],2),Listas!$A$2:$B$8,2,FALSE)</f>
        <v>Quarta</v>
      </c>
      <c r="C172" s="1" t="s">
        <v>252</v>
      </c>
      <c r="D172" s="1" t="s">
        <v>54</v>
      </c>
      <c r="E172" s="1">
        <v>40</v>
      </c>
      <c r="F172" s="12">
        <v>80</v>
      </c>
      <c r="H172" s="36">
        <f>DAY(VENDAS[[#This Row],[DATA]])</f>
        <v>23</v>
      </c>
    </row>
    <row r="173" spans="1:8" x14ac:dyDescent="0.2">
      <c r="A173" s="7">
        <v>44188</v>
      </c>
      <c r="B173" s="5" t="str">
        <f>VLOOKUP(WEEKDAY(VENDAS[[#This Row],[DATA]],2),Listas!$A$2:$B$8,2,FALSE)</f>
        <v>Quarta</v>
      </c>
      <c r="C173" s="1" t="s">
        <v>418</v>
      </c>
      <c r="D173" s="1" t="s">
        <v>55</v>
      </c>
      <c r="E173" s="1">
        <v>20</v>
      </c>
      <c r="F173" s="12">
        <v>35</v>
      </c>
      <c r="H173" s="36">
        <f>DAY(VENDAS[[#This Row],[DATA]])</f>
        <v>23</v>
      </c>
    </row>
    <row r="174" spans="1:8" x14ac:dyDescent="0.2">
      <c r="A174" s="7">
        <v>44188</v>
      </c>
      <c r="B174" s="5" t="str">
        <f>VLOOKUP(WEEKDAY(VENDAS[[#This Row],[DATA]],2),Listas!$A$2:$B$8,2,FALSE)</f>
        <v>Quarta</v>
      </c>
      <c r="C174" s="1" t="s">
        <v>257</v>
      </c>
      <c r="D174" s="1" t="s">
        <v>54</v>
      </c>
      <c r="E174" s="1">
        <v>20</v>
      </c>
      <c r="F174" s="12">
        <v>40</v>
      </c>
      <c r="H174" s="36">
        <f>DAY(VENDAS[[#This Row],[DATA]])</f>
        <v>23</v>
      </c>
    </row>
    <row r="175" spans="1:8" x14ac:dyDescent="0.2">
      <c r="A175" s="7">
        <v>44188</v>
      </c>
      <c r="B175" s="5" t="str">
        <f>VLOOKUP(WEEKDAY(VENDAS[[#This Row],[DATA]],2),Listas!$A$2:$B$8,2,FALSE)</f>
        <v>Quarta</v>
      </c>
      <c r="C175" s="1" t="s">
        <v>335</v>
      </c>
      <c r="D175" s="1" t="s">
        <v>55</v>
      </c>
      <c r="E175" s="1">
        <v>20</v>
      </c>
      <c r="F175" s="12">
        <v>35</v>
      </c>
      <c r="H175" s="36">
        <f>DAY(VENDAS[[#This Row],[DATA]])</f>
        <v>23</v>
      </c>
    </row>
    <row r="176" spans="1:8" x14ac:dyDescent="0.2">
      <c r="A176" s="7">
        <v>44188</v>
      </c>
      <c r="B176" s="5" t="str">
        <f>VLOOKUP(WEEKDAY(VENDAS[[#This Row],[DATA]],2),Listas!$A$2:$B$8,2,FALSE)</f>
        <v>Quarta</v>
      </c>
      <c r="C176" s="1" t="s">
        <v>420</v>
      </c>
      <c r="D176" s="1" t="s">
        <v>54</v>
      </c>
      <c r="E176" s="1">
        <v>20</v>
      </c>
      <c r="F176" s="12">
        <v>40</v>
      </c>
      <c r="H176" s="36">
        <f>DAY(VENDAS[[#This Row],[DATA]])</f>
        <v>23</v>
      </c>
    </row>
    <row r="177" spans="1:8" x14ac:dyDescent="0.2">
      <c r="A177" s="7">
        <v>44195</v>
      </c>
      <c r="B177" s="5" t="str">
        <f>VLOOKUP(WEEKDAY(VENDAS[[#This Row],[DATA]],2),Listas!$A$2:$B$8,2,FALSE)</f>
        <v>Quarta</v>
      </c>
      <c r="C177" s="1" t="s">
        <v>347</v>
      </c>
      <c r="D177" s="1" t="s">
        <v>54</v>
      </c>
      <c r="E177" s="1">
        <v>20</v>
      </c>
      <c r="F177" s="12">
        <v>40</v>
      </c>
      <c r="H177" s="36">
        <f>DAY(VENDAS[[#This Row],[DATA]])</f>
        <v>30</v>
      </c>
    </row>
    <row r="178" spans="1:8" x14ac:dyDescent="0.2">
      <c r="A178" s="7">
        <v>44195</v>
      </c>
      <c r="B178" s="5" t="str">
        <f>VLOOKUP(WEEKDAY(VENDAS[[#This Row],[DATA]],2),Listas!$A$2:$B$8,2,FALSE)</f>
        <v>Quarta</v>
      </c>
      <c r="C178" s="1" t="s">
        <v>154</v>
      </c>
      <c r="D178" s="1" t="s">
        <v>54</v>
      </c>
      <c r="E178" s="1">
        <v>40</v>
      </c>
      <c r="F178" s="12">
        <v>80</v>
      </c>
      <c r="H178" s="36">
        <f>DAY(VENDAS[[#This Row],[DATA]])</f>
        <v>30</v>
      </c>
    </row>
    <row r="179" spans="1:8" x14ac:dyDescent="0.2">
      <c r="A179" s="7">
        <v>44195</v>
      </c>
      <c r="B179" s="5" t="str">
        <f>VLOOKUP(WEEKDAY(VENDAS[[#This Row],[DATA]],2),Listas!$A$2:$B$8,2,FALSE)</f>
        <v>Quarta</v>
      </c>
      <c r="C179" s="1" t="s">
        <v>170</v>
      </c>
      <c r="D179" s="1" t="s">
        <v>55</v>
      </c>
      <c r="E179" s="1">
        <v>40</v>
      </c>
      <c r="F179" s="12">
        <v>75</v>
      </c>
      <c r="H179" s="36">
        <f>DAY(VENDAS[[#This Row],[DATA]])</f>
        <v>30</v>
      </c>
    </row>
    <row r="180" spans="1:8" x14ac:dyDescent="0.2">
      <c r="A180" s="7">
        <v>44201</v>
      </c>
      <c r="B180" s="5" t="str">
        <f>VLOOKUP(WEEKDAY(VENDAS[[#This Row],[DATA]],2),Listas!$A$2:$B$8,2,FALSE)</f>
        <v>Terça</v>
      </c>
      <c r="C180" s="1" t="s">
        <v>184</v>
      </c>
      <c r="D180" s="1" t="s">
        <v>54</v>
      </c>
      <c r="E180" s="1">
        <v>20</v>
      </c>
      <c r="F180" s="12">
        <v>40</v>
      </c>
      <c r="H180" s="36">
        <f>DAY(VENDAS[[#This Row],[DATA]])</f>
        <v>5</v>
      </c>
    </row>
    <row r="181" spans="1:8" x14ac:dyDescent="0.2">
      <c r="A181" s="7">
        <v>44204</v>
      </c>
      <c r="B181" s="5" t="str">
        <f>VLOOKUP(WEEKDAY(VENDAS[[#This Row],[DATA]],2),Listas!$A$2:$B$8,2,FALSE)</f>
        <v>Sexta</v>
      </c>
      <c r="C181" s="1" t="s">
        <v>332</v>
      </c>
      <c r="D181" s="1" t="s">
        <v>54</v>
      </c>
      <c r="E181" s="1">
        <v>10</v>
      </c>
      <c r="F181" s="12">
        <v>25</v>
      </c>
      <c r="H181" s="36">
        <f>DAY(VENDAS[[#This Row],[DATA]])</f>
        <v>8</v>
      </c>
    </row>
    <row r="182" spans="1:8" x14ac:dyDescent="0.2">
      <c r="A182" s="7">
        <v>44205</v>
      </c>
      <c r="B182" s="5" t="str">
        <f>VLOOKUP(WEEKDAY(VENDAS[[#This Row],[DATA]],2),Listas!$A$2:$B$8,2,FALSE)</f>
        <v>Sábado</v>
      </c>
      <c r="C182" s="1" t="s">
        <v>358</v>
      </c>
      <c r="D182" s="1" t="s">
        <v>55</v>
      </c>
      <c r="E182" s="1">
        <v>40</v>
      </c>
      <c r="F182" s="12">
        <v>70</v>
      </c>
      <c r="H182" s="36">
        <f>DAY(VENDAS[[#This Row],[DATA]])</f>
        <v>9</v>
      </c>
    </row>
    <row r="183" spans="1:8" x14ac:dyDescent="0.2">
      <c r="A183" s="7">
        <v>44205</v>
      </c>
      <c r="B183" s="5" t="str">
        <f>VLOOKUP(WEEKDAY(VENDAS[[#This Row],[DATA]],2),Listas!$A$2:$B$8,2,FALSE)</f>
        <v>Sábado</v>
      </c>
      <c r="C183" s="1" t="s">
        <v>186</v>
      </c>
      <c r="D183" s="1" t="s">
        <v>54</v>
      </c>
      <c r="E183" s="1">
        <v>20</v>
      </c>
      <c r="F183" s="12">
        <v>40</v>
      </c>
      <c r="H183" s="36">
        <f>DAY(VENDAS[[#This Row],[DATA]])</f>
        <v>9</v>
      </c>
    </row>
    <row r="184" spans="1:8" x14ac:dyDescent="0.2">
      <c r="A184" s="7">
        <v>44207</v>
      </c>
      <c r="B184" s="5" t="str">
        <f>VLOOKUP(WEEKDAY(VENDAS[[#This Row],[DATA]],2),Listas!$A$2:$B$8,2,FALSE)</f>
        <v>Segunda</v>
      </c>
      <c r="C184" s="1" t="s">
        <v>199</v>
      </c>
      <c r="D184" s="1" t="s">
        <v>54</v>
      </c>
      <c r="E184" s="1">
        <v>40</v>
      </c>
      <c r="F184" s="12">
        <v>80</v>
      </c>
      <c r="H184" s="36">
        <f>DAY(VENDAS[[#This Row],[DATA]])</f>
        <v>11</v>
      </c>
    </row>
    <row r="185" spans="1:8" x14ac:dyDescent="0.2">
      <c r="A185" s="7">
        <v>44210</v>
      </c>
      <c r="B185" s="5" t="str">
        <f>VLOOKUP(WEEKDAY(VENDAS[[#This Row],[DATA]],2),Listas!$A$2:$B$8,2,FALSE)</f>
        <v>Quinta</v>
      </c>
      <c r="C185" s="1" t="s">
        <v>397</v>
      </c>
      <c r="D185" s="1" t="s">
        <v>54</v>
      </c>
      <c r="E185" s="1">
        <v>20</v>
      </c>
      <c r="F185" s="12">
        <v>40</v>
      </c>
      <c r="H185" s="36">
        <f>DAY(VENDAS[[#This Row],[DATA]])</f>
        <v>14</v>
      </c>
    </row>
    <row r="186" spans="1:8" x14ac:dyDescent="0.2">
      <c r="A186" s="7">
        <v>44211</v>
      </c>
      <c r="B186" s="5" t="str">
        <f>VLOOKUP(WEEKDAY(VENDAS[[#This Row],[DATA]],2),Listas!$A$2:$B$8,2,FALSE)</f>
        <v>Sexta</v>
      </c>
      <c r="C186" s="1" t="s">
        <v>328</v>
      </c>
      <c r="D186" s="1" t="s">
        <v>55</v>
      </c>
      <c r="E186" s="1">
        <v>40</v>
      </c>
      <c r="F186" s="12">
        <v>70</v>
      </c>
      <c r="H186" s="36">
        <f>DAY(VENDAS[[#This Row],[DATA]])</f>
        <v>15</v>
      </c>
    </row>
    <row r="187" spans="1:8" x14ac:dyDescent="0.2">
      <c r="A187" s="7">
        <v>44211</v>
      </c>
      <c r="B187" s="5" t="str">
        <f>VLOOKUP(WEEKDAY(VENDAS[[#This Row],[DATA]],2),Listas!$A$2:$B$8,2,FALSE)</f>
        <v>Sexta</v>
      </c>
      <c r="C187" s="1" t="s">
        <v>347</v>
      </c>
      <c r="D187" s="1" t="s">
        <v>54</v>
      </c>
      <c r="E187" s="1">
        <v>20</v>
      </c>
      <c r="F187" s="12">
        <v>40</v>
      </c>
      <c r="H187" s="36">
        <f>DAY(VENDAS[[#This Row],[DATA]])</f>
        <v>15</v>
      </c>
    </row>
    <row r="188" spans="1:8" x14ac:dyDescent="0.2">
      <c r="A188" s="7">
        <v>44211</v>
      </c>
      <c r="B188" s="5" t="str">
        <f>VLOOKUP(WEEKDAY(VENDAS[[#This Row],[DATA]],2),Listas!$A$2:$B$8,2,FALSE)</f>
        <v>Sexta</v>
      </c>
      <c r="C188" s="1" t="s">
        <v>292</v>
      </c>
      <c r="D188" s="1" t="s">
        <v>55</v>
      </c>
      <c r="E188" s="1">
        <v>40</v>
      </c>
      <c r="F188" s="12">
        <v>70</v>
      </c>
      <c r="H188" s="36">
        <f>DAY(VENDAS[[#This Row],[DATA]])</f>
        <v>15</v>
      </c>
    </row>
    <row r="189" spans="1:8" x14ac:dyDescent="0.2">
      <c r="A189" s="7">
        <v>44211</v>
      </c>
      <c r="B189" s="5" t="str">
        <f>VLOOKUP(WEEKDAY(VENDAS[[#This Row],[DATA]],2),Listas!$A$2:$B$8,2,FALSE)</f>
        <v>Sexta</v>
      </c>
      <c r="C189" s="1" t="s">
        <v>182</v>
      </c>
      <c r="D189" s="1" t="s">
        <v>54</v>
      </c>
      <c r="E189" s="1">
        <v>10</v>
      </c>
      <c r="F189" s="12">
        <v>25</v>
      </c>
      <c r="H189" s="36">
        <f>DAY(VENDAS[[#This Row],[DATA]])</f>
        <v>15</v>
      </c>
    </row>
    <row r="190" spans="1:8" x14ac:dyDescent="0.2">
      <c r="A190" s="7">
        <v>44211</v>
      </c>
      <c r="B190" s="5" t="str">
        <f>VLOOKUP(WEEKDAY(VENDAS[[#This Row],[DATA]],2),Listas!$A$2:$B$8,2,FALSE)</f>
        <v>Sexta</v>
      </c>
      <c r="C190" s="1" t="s">
        <v>317</v>
      </c>
      <c r="D190" s="1" t="s">
        <v>54</v>
      </c>
      <c r="E190" s="1">
        <v>20</v>
      </c>
      <c r="F190" s="12">
        <v>40</v>
      </c>
      <c r="H190" s="36">
        <f>DAY(VENDAS[[#This Row],[DATA]])</f>
        <v>15</v>
      </c>
    </row>
    <row r="191" spans="1:8" x14ac:dyDescent="0.2">
      <c r="A191" s="7">
        <v>44211</v>
      </c>
      <c r="B191" s="5" t="str">
        <f>VLOOKUP(WEEKDAY(VENDAS[[#This Row],[DATA]],2),Listas!$A$2:$B$8,2,FALSE)</f>
        <v>Sexta</v>
      </c>
      <c r="C191" s="1" t="s">
        <v>247</v>
      </c>
      <c r="D191" s="1" t="s">
        <v>54</v>
      </c>
      <c r="E191" s="1">
        <v>20</v>
      </c>
      <c r="F191" s="12">
        <v>40</v>
      </c>
      <c r="H191" s="36">
        <f>DAY(VENDAS[[#This Row],[DATA]])</f>
        <v>15</v>
      </c>
    </row>
    <row r="192" spans="1:8" x14ac:dyDescent="0.2">
      <c r="A192" s="7">
        <v>44212</v>
      </c>
      <c r="B192" s="5" t="str">
        <f>VLOOKUP(WEEKDAY(VENDAS[[#This Row],[DATA]],2),Listas!$A$2:$B$8,2,FALSE)</f>
        <v>Sábado</v>
      </c>
      <c r="C192" s="1" t="s">
        <v>289</v>
      </c>
      <c r="D192" s="1" t="s">
        <v>54</v>
      </c>
      <c r="E192" s="1">
        <v>20</v>
      </c>
      <c r="F192" s="12">
        <v>40</v>
      </c>
      <c r="H192" s="36">
        <f>DAY(VENDAS[[#This Row],[DATA]])</f>
        <v>16</v>
      </c>
    </row>
    <row r="193" spans="1:8" x14ac:dyDescent="0.2">
      <c r="A193" s="7">
        <v>44216</v>
      </c>
      <c r="B193" s="5" t="str">
        <f>VLOOKUP(WEEKDAY(VENDAS[[#This Row],[DATA]],2),Listas!$A$2:$B$8,2,FALSE)</f>
        <v>Quarta</v>
      </c>
      <c r="C193" s="1" t="s">
        <v>105</v>
      </c>
      <c r="D193" s="1" t="s">
        <v>55</v>
      </c>
      <c r="E193" s="1">
        <v>20</v>
      </c>
      <c r="F193" s="12">
        <v>35</v>
      </c>
      <c r="H193" s="36">
        <f>DAY(VENDAS[[#This Row],[DATA]])</f>
        <v>20</v>
      </c>
    </row>
    <row r="194" spans="1:8" x14ac:dyDescent="0.2">
      <c r="A194" s="7">
        <v>44218</v>
      </c>
      <c r="B194" s="5" t="str">
        <f>VLOOKUP(WEEKDAY(VENDAS[[#This Row],[DATA]],2),Listas!$A$2:$B$8,2,FALSE)</f>
        <v>Sexta</v>
      </c>
      <c r="C194" s="1" t="s">
        <v>336</v>
      </c>
      <c r="D194" s="1" t="s">
        <v>54</v>
      </c>
      <c r="E194" s="1">
        <v>20</v>
      </c>
      <c r="F194" s="12">
        <v>40</v>
      </c>
      <c r="H194" s="36">
        <f>DAY(VENDAS[[#This Row],[DATA]])</f>
        <v>22</v>
      </c>
    </row>
    <row r="195" spans="1:8" x14ac:dyDescent="0.2">
      <c r="A195" s="7">
        <v>44223</v>
      </c>
      <c r="B195" s="5" t="str">
        <f>VLOOKUP(WEEKDAY(VENDAS[[#This Row],[DATA]],2),Listas!$A$2:$B$8,2,FALSE)</f>
        <v>Quarta</v>
      </c>
      <c r="C195" s="1" t="s">
        <v>347</v>
      </c>
      <c r="D195" s="1" t="s">
        <v>54</v>
      </c>
      <c r="E195" s="1">
        <v>20</v>
      </c>
      <c r="F195" s="12">
        <v>40</v>
      </c>
      <c r="H195" s="36">
        <f>DAY(VENDAS[[#This Row],[DATA]])</f>
        <v>27</v>
      </c>
    </row>
    <row r="196" spans="1:8" x14ac:dyDescent="0.2">
      <c r="A196" s="7">
        <v>44223</v>
      </c>
      <c r="B196" s="5" t="str">
        <f>VLOOKUP(WEEKDAY(VENDAS[[#This Row],[DATA]],2),Listas!$A$2:$B$8,2,FALSE)</f>
        <v>Quarta</v>
      </c>
      <c r="C196" s="1" t="s">
        <v>270</v>
      </c>
      <c r="D196" s="1" t="s">
        <v>54</v>
      </c>
      <c r="E196" s="1">
        <v>10</v>
      </c>
      <c r="F196" s="12">
        <v>25</v>
      </c>
      <c r="H196" s="36">
        <f>DAY(VENDAS[[#This Row],[DATA]])</f>
        <v>27</v>
      </c>
    </row>
    <row r="197" spans="1:8" x14ac:dyDescent="0.2">
      <c r="A197" s="7">
        <v>44223</v>
      </c>
      <c r="B197" s="5" t="str">
        <f>VLOOKUP(WEEKDAY(VENDAS[[#This Row],[DATA]],2),Listas!$A$2:$B$8,2,FALSE)</f>
        <v>Quarta</v>
      </c>
      <c r="C197" s="1" t="s">
        <v>335</v>
      </c>
      <c r="D197" s="1" t="s">
        <v>55</v>
      </c>
      <c r="E197" s="1">
        <v>20</v>
      </c>
      <c r="F197" s="12">
        <v>35</v>
      </c>
      <c r="H197" s="36">
        <f>DAY(VENDAS[[#This Row],[DATA]])</f>
        <v>27</v>
      </c>
    </row>
    <row r="198" spans="1:8" x14ac:dyDescent="0.2">
      <c r="A198" s="7">
        <v>44225</v>
      </c>
      <c r="B198" s="5" t="str">
        <f>VLOOKUP(WEEKDAY(VENDAS[[#This Row],[DATA]],2),Listas!$A$2:$B$8,2,FALSE)</f>
        <v>Sexta</v>
      </c>
      <c r="C198" s="1" t="s">
        <v>414</v>
      </c>
      <c r="D198" s="1" t="s">
        <v>54</v>
      </c>
      <c r="E198" s="1">
        <v>20</v>
      </c>
      <c r="F198" s="12">
        <v>40</v>
      </c>
      <c r="H198" s="36">
        <f>DAY(VENDAS[[#This Row],[DATA]])</f>
        <v>29</v>
      </c>
    </row>
    <row r="199" spans="1:8" x14ac:dyDescent="0.2">
      <c r="A199" s="7">
        <v>44225</v>
      </c>
      <c r="B199" s="5" t="str">
        <f>VLOOKUP(WEEKDAY(VENDAS[[#This Row],[DATA]],2),Listas!$A$2:$B$8,2,FALSE)</f>
        <v>Sexta</v>
      </c>
      <c r="C199" s="1" t="s">
        <v>364</v>
      </c>
      <c r="D199" s="1" t="s">
        <v>55</v>
      </c>
      <c r="E199" s="1">
        <v>20</v>
      </c>
      <c r="F199" s="12">
        <v>35</v>
      </c>
      <c r="H199" s="36">
        <f>DAY(VENDAS[[#This Row],[DATA]])</f>
        <v>29</v>
      </c>
    </row>
    <row r="200" spans="1:8" x14ac:dyDescent="0.2">
      <c r="A200" s="7">
        <v>44225</v>
      </c>
      <c r="B200" s="5" t="str">
        <f>VLOOKUP(WEEKDAY(VENDAS[[#This Row],[DATA]],2),Listas!$A$2:$B$8,2,FALSE)</f>
        <v>Sexta</v>
      </c>
      <c r="C200" s="1" t="s">
        <v>234</v>
      </c>
      <c r="D200" s="1" t="s">
        <v>54</v>
      </c>
      <c r="E200" s="1">
        <v>10</v>
      </c>
      <c r="F200" s="12">
        <v>25</v>
      </c>
      <c r="H200" s="36">
        <f>DAY(VENDAS[[#This Row],[DATA]])</f>
        <v>29</v>
      </c>
    </row>
    <row r="201" spans="1:8" x14ac:dyDescent="0.2">
      <c r="A201" s="7">
        <v>44226</v>
      </c>
      <c r="B201" s="5" t="str">
        <f>VLOOKUP(WEEKDAY(VENDAS[[#This Row],[DATA]],2),Listas!$A$2:$B$8,2,FALSE)</f>
        <v>Sábado</v>
      </c>
      <c r="C201" s="1" t="s">
        <v>186</v>
      </c>
      <c r="D201" s="1" t="s">
        <v>54</v>
      </c>
      <c r="E201" s="1">
        <v>20</v>
      </c>
      <c r="F201" s="12">
        <v>40</v>
      </c>
      <c r="H201" s="36">
        <f>DAY(VENDAS[[#This Row],[DATA]])</f>
        <v>30</v>
      </c>
    </row>
    <row r="202" spans="1:8" x14ac:dyDescent="0.2">
      <c r="A202" s="7">
        <v>44230</v>
      </c>
      <c r="B202" s="5" t="str">
        <f>VLOOKUP(WEEKDAY(VENDAS[[#This Row],[DATA]],2),Listas!$A$2:$B$8,2,FALSE)</f>
        <v>Quarta</v>
      </c>
      <c r="C202" s="1" t="s">
        <v>188</v>
      </c>
      <c r="D202" s="1" t="s">
        <v>54</v>
      </c>
      <c r="E202" s="1">
        <v>60</v>
      </c>
      <c r="F202" s="12">
        <v>120</v>
      </c>
      <c r="H202" s="36">
        <f>DAY(VENDAS[[#This Row],[DATA]])</f>
        <v>3</v>
      </c>
    </row>
    <row r="203" spans="1:8" x14ac:dyDescent="0.2">
      <c r="A203" s="7">
        <v>44232</v>
      </c>
      <c r="B203" s="5" t="str">
        <f>VLOOKUP(WEEKDAY(VENDAS[[#This Row],[DATA]],2),Listas!$A$2:$B$8,2,FALSE)</f>
        <v>Sexta</v>
      </c>
      <c r="C203" s="1" t="s">
        <v>154</v>
      </c>
      <c r="D203" s="1" t="s">
        <v>54</v>
      </c>
      <c r="E203" s="1">
        <v>20</v>
      </c>
      <c r="F203" s="12">
        <v>40</v>
      </c>
      <c r="H203" s="36">
        <f>DAY(VENDAS[[#This Row],[DATA]])</f>
        <v>5</v>
      </c>
    </row>
    <row r="204" spans="1:8" x14ac:dyDescent="0.2">
      <c r="A204" s="7">
        <v>44232</v>
      </c>
      <c r="B204" s="5" t="str">
        <f>VLOOKUP(WEEKDAY(VENDAS[[#This Row],[DATA]],2),Listas!$A$2:$B$8,2,FALSE)</f>
        <v>Sexta</v>
      </c>
      <c r="C204" s="1" t="s">
        <v>397</v>
      </c>
      <c r="D204" s="1" t="s">
        <v>54</v>
      </c>
      <c r="E204" s="1">
        <v>20</v>
      </c>
      <c r="F204" s="12">
        <v>40</v>
      </c>
      <c r="H204" s="36">
        <f>DAY(VENDAS[[#This Row],[DATA]])</f>
        <v>5</v>
      </c>
    </row>
    <row r="205" spans="1:8" x14ac:dyDescent="0.2">
      <c r="A205" s="7">
        <v>44232</v>
      </c>
      <c r="B205" s="5" t="str">
        <f>VLOOKUP(WEEKDAY(VENDAS[[#This Row],[DATA]],2),Listas!$A$2:$B$8,2,FALSE)</f>
        <v>Sexta</v>
      </c>
      <c r="C205" s="1" t="s">
        <v>416</v>
      </c>
      <c r="D205" s="1" t="s">
        <v>54</v>
      </c>
      <c r="E205" s="1">
        <v>20</v>
      </c>
      <c r="F205" s="12">
        <v>40</v>
      </c>
      <c r="H205" s="36">
        <f>DAY(VENDAS[[#This Row],[DATA]])</f>
        <v>5</v>
      </c>
    </row>
    <row r="206" spans="1:8" x14ac:dyDescent="0.2">
      <c r="A206" s="7">
        <v>44232</v>
      </c>
      <c r="B206" s="5" t="str">
        <f>VLOOKUP(WEEKDAY(VENDAS[[#This Row],[DATA]],2),Listas!$A$2:$B$8,2,FALSE)</f>
        <v>Sexta</v>
      </c>
      <c r="C206" s="1" t="s">
        <v>197</v>
      </c>
      <c r="D206" s="1" t="s">
        <v>54</v>
      </c>
      <c r="E206" s="1">
        <v>20</v>
      </c>
      <c r="F206" s="12">
        <v>40</v>
      </c>
      <c r="H206" s="36">
        <f>DAY(VENDAS[[#This Row],[DATA]])</f>
        <v>5</v>
      </c>
    </row>
    <row r="207" spans="1:8" x14ac:dyDescent="0.2">
      <c r="A207" s="7">
        <v>44233</v>
      </c>
      <c r="B207" s="5" t="str">
        <f>VLOOKUP(WEEKDAY(VENDAS[[#This Row],[DATA]],2),Listas!$A$2:$B$8,2,FALSE)</f>
        <v>Sábado</v>
      </c>
      <c r="C207" s="1" t="s">
        <v>125</v>
      </c>
      <c r="D207" s="1" t="s">
        <v>54</v>
      </c>
      <c r="E207" s="1">
        <v>20</v>
      </c>
      <c r="F207" s="12">
        <v>40</v>
      </c>
      <c r="H207" s="36">
        <f>DAY(VENDAS[[#This Row],[DATA]])</f>
        <v>6</v>
      </c>
    </row>
    <row r="208" spans="1:8" x14ac:dyDescent="0.2">
      <c r="A208" s="7">
        <v>44236</v>
      </c>
      <c r="B208" s="5" t="str">
        <f>VLOOKUP(WEEKDAY(VENDAS[[#This Row],[DATA]],2),Listas!$A$2:$B$8,2,FALSE)</f>
        <v>Terça</v>
      </c>
      <c r="C208" s="1" t="s">
        <v>199</v>
      </c>
      <c r="D208" s="1" t="s">
        <v>54</v>
      </c>
      <c r="E208" s="1">
        <v>20</v>
      </c>
      <c r="F208" s="12">
        <v>40</v>
      </c>
      <c r="H208" s="36">
        <f>DAY(VENDAS[[#This Row],[DATA]])</f>
        <v>9</v>
      </c>
    </row>
    <row r="209" spans="1:8" x14ac:dyDescent="0.2">
      <c r="A209" s="7">
        <v>44239</v>
      </c>
      <c r="B209" s="5" t="str">
        <f>VLOOKUP(WEEKDAY(VENDAS[[#This Row],[DATA]],2),Listas!$A$2:$B$8,2,FALSE)</f>
        <v>Sexta</v>
      </c>
      <c r="C209" s="1" t="s">
        <v>120</v>
      </c>
      <c r="D209" s="1" t="s">
        <v>54</v>
      </c>
      <c r="E209" s="1">
        <v>20</v>
      </c>
      <c r="F209" s="12">
        <v>40</v>
      </c>
      <c r="H209" s="36">
        <f>DAY(VENDAS[[#This Row],[DATA]])</f>
        <v>12</v>
      </c>
    </row>
    <row r="210" spans="1:8" x14ac:dyDescent="0.2">
      <c r="A210" s="7">
        <v>44239</v>
      </c>
      <c r="B210" s="5" t="str">
        <f>VLOOKUP(WEEKDAY(VENDAS[[#This Row],[DATA]],2),Listas!$A$2:$B$8,2,FALSE)</f>
        <v>Sexta</v>
      </c>
      <c r="C210" s="1" t="s">
        <v>86</v>
      </c>
      <c r="D210" s="1" t="s">
        <v>54</v>
      </c>
      <c r="E210" s="1">
        <v>20</v>
      </c>
      <c r="F210" s="12">
        <v>40</v>
      </c>
      <c r="H210" s="36">
        <f>DAY(VENDAS[[#This Row],[DATA]])</f>
        <v>12</v>
      </c>
    </row>
    <row r="211" spans="1:8" x14ac:dyDescent="0.2">
      <c r="A211" s="7">
        <v>44239</v>
      </c>
      <c r="B211" s="5" t="str">
        <f>VLOOKUP(WEEKDAY(VENDAS[[#This Row],[DATA]],2),Listas!$A$2:$B$8,2,FALSE)</f>
        <v>Sexta</v>
      </c>
      <c r="C211" s="1" t="s">
        <v>170</v>
      </c>
      <c r="D211" s="1" t="s">
        <v>55</v>
      </c>
      <c r="E211" s="1">
        <v>20</v>
      </c>
      <c r="F211" s="12">
        <v>35</v>
      </c>
      <c r="H211" s="36">
        <f>DAY(VENDAS[[#This Row],[DATA]])</f>
        <v>12</v>
      </c>
    </row>
    <row r="212" spans="1:8" x14ac:dyDescent="0.2">
      <c r="A212" s="7">
        <v>44239</v>
      </c>
      <c r="B212" s="5" t="str">
        <f>VLOOKUP(WEEKDAY(VENDAS[[#This Row],[DATA]],2),Listas!$A$2:$B$8,2,FALSE)</f>
        <v>Sexta</v>
      </c>
      <c r="C212" s="1" t="s">
        <v>364</v>
      </c>
      <c r="D212" s="1" t="s">
        <v>55</v>
      </c>
      <c r="E212" s="1">
        <v>40</v>
      </c>
      <c r="F212" s="12">
        <v>70</v>
      </c>
      <c r="H212" s="36">
        <f>DAY(VENDAS[[#This Row],[DATA]])</f>
        <v>12</v>
      </c>
    </row>
    <row r="213" spans="1:8" x14ac:dyDescent="0.2">
      <c r="A213" s="7">
        <v>44239</v>
      </c>
      <c r="B213" s="5" t="str">
        <f>VLOOKUP(WEEKDAY(VENDAS[[#This Row],[DATA]],2),Listas!$A$2:$B$8,2,FALSE)</f>
        <v>Sexta</v>
      </c>
      <c r="C213" s="1" t="s">
        <v>292</v>
      </c>
      <c r="D213" s="1" t="s">
        <v>55</v>
      </c>
      <c r="E213" s="1">
        <v>40</v>
      </c>
      <c r="F213" s="12">
        <v>75</v>
      </c>
      <c r="H213" s="36">
        <f>DAY(VENDAS[[#This Row],[DATA]])</f>
        <v>12</v>
      </c>
    </row>
    <row r="214" spans="1:8" x14ac:dyDescent="0.2">
      <c r="A214" s="7">
        <v>44240</v>
      </c>
      <c r="B214" s="5" t="str">
        <f>VLOOKUP(WEEKDAY(VENDAS[[#This Row],[DATA]],2),Listas!$A$2:$B$8,2,FALSE)</f>
        <v>Sábado</v>
      </c>
      <c r="C214" s="1" t="s">
        <v>134</v>
      </c>
      <c r="D214" s="1" t="s">
        <v>54</v>
      </c>
      <c r="E214" s="1">
        <v>50</v>
      </c>
      <c r="F214" s="12">
        <v>100</v>
      </c>
      <c r="H214" s="36">
        <f>DAY(VENDAS[[#This Row],[DATA]])</f>
        <v>13</v>
      </c>
    </row>
    <row r="215" spans="1:8" x14ac:dyDescent="0.2">
      <c r="A215" s="7">
        <v>44244</v>
      </c>
      <c r="B215" s="5" t="str">
        <f>VLOOKUP(WEEKDAY(VENDAS[[#This Row],[DATA]],2),Listas!$A$2:$B$8,2,FALSE)</f>
        <v>Quarta</v>
      </c>
      <c r="C215" s="1" t="s">
        <v>297</v>
      </c>
      <c r="D215" s="1" t="s">
        <v>54</v>
      </c>
      <c r="E215" s="1">
        <v>20</v>
      </c>
      <c r="F215" s="12">
        <v>40</v>
      </c>
      <c r="H215" s="36">
        <f>DAY(VENDAS[[#This Row],[DATA]])</f>
        <v>17</v>
      </c>
    </row>
    <row r="216" spans="1:8" x14ac:dyDescent="0.2">
      <c r="A216" s="7">
        <v>44244</v>
      </c>
      <c r="B216" s="5" t="str">
        <f>VLOOKUP(WEEKDAY(VENDAS[[#This Row],[DATA]],2),Listas!$A$2:$B$8,2,FALSE)</f>
        <v>Quarta</v>
      </c>
      <c r="C216" s="1" t="s">
        <v>347</v>
      </c>
      <c r="D216" s="1" t="s">
        <v>54</v>
      </c>
      <c r="E216" s="1">
        <v>20</v>
      </c>
      <c r="F216" s="12">
        <v>40</v>
      </c>
      <c r="H216" s="36">
        <f>DAY(VENDAS[[#This Row],[DATA]])</f>
        <v>17</v>
      </c>
    </row>
    <row r="217" spans="1:8" x14ac:dyDescent="0.2">
      <c r="A217" s="7">
        <v>44246</v>
      </c>
      <c r="B217" s="5" t="str">
        <f>VLOOKUP(WEEKDAY(VENDAS[[#This Row],[DATA]],2),Listas!$A$2:$B$8,2,FALSE)</f>
        <v>Sexta</v>
      </c>
      <c r="C217" s="1" t="s">
        <v>326</v>
      </c>
      <c r="D217" s="1" t="s">
        <v>54</v>
      </c>
      <c r="E217" s="1">
        <v>20</v>
      </c>
      <c r="F217" s="12">
        <v>40</v>
      </c>
      <c r="H217" s="36">
        <f>DAY(VENDAS[[#This Row],[DATA]])</f>
        <v>19</v>
      </c>
    </row>
    <row r="218" spans="1:8" x14ac:dyDescent="0.2">
      <c r="A218" s="7">
        <v>44246</v>
      </c>
      <c r="B218" s="5" t="str">
        <f>VLOOKUP(WEEKDAY(VENDAS[[#This Row],[DATA]],2),Listas!$A$2:$B$8,2,FALSE)</f>
        <v>Sexta</v>
      </c>
      <c r="C218" s="1" t="s">
        <v>409</v>
      </c>
      <c r="D218" s="1" t="s">
        <v>54</v>
      </c>
      <c r="E218" s="1">
        <v>10</v>
      </c>
      <c r="F218" s="12">
        <v>25</v>
      </c>
      <c r="H218" s="36">
        <f>DAY(VENDAS[[#This Row],[DATA]])</f>
        <v>19</v>
      </c>
    </row>
    <row r="219" spans="1:8" x14ac:dyDescent="0.2">
      <c r="A219" s="7">
        <v>44246</v>
      </c>
      <c r="B219" s="5" t="str">
        <f>VLOOKUP(WEEKDAY(VENDAS[[#This Row],[DATA]],2),Listas!$A$2:$B$8,2,FALSE)</f>
        <v>Sexta</v>
      </c>
      <c r="C219" s="1" t="s">
        <v>132</v>
      </c>
      <c r="D219" s="1" t="s">
        <v>54</v>
      </c>
      <c r="E219" s="1">
        <v>20</v>
      </c>
      <c r="F219" s="12">
        <v>40</v>
      </c>
      <c r="G219" s="1">
        <v>10</v>
      </c>
      <c r="H219" s="36">
        <f>DAY(VENDAS[[#This Row],[DATA]])</f>
        <v>19</v>
      </c>
    </row>
    <row r="220" spans="1:8" x14ac:dyDescent="0.2">
      <c r="A220" s="7">
        <v>44246</v>
      </c>
      <c r="B220" s="5" t="str">
        <f>VLOOKUP(WEEKDAY(VENDAS[[#This Row],[DATA]],2),Listas!$A$2:$B$8,2,FALSE)</f>
        <v>Sexta</v>
      </c>
      <c r="C220" s="1" t="s">
        <v>234</v>
      </c>
      <c r="D220" s="1" t="s">
        <v>54</v>
      </c>
      <c r="E220" s="1">
        <v>20</v>
      </c>
      <c r="F220" s="12">
        <v>40</v>
      </c>
      <c r="H220" s="36">
        <f>DAY(VENDAS[[#This Row],[DATA]])</f>
        <v>19</v>
      </c>
    </row>
    <row r="221" spans="1:8" x14ac:dyDescent="0.2">
      <c r="A221" s="7">
        <v>44248</v>
      </c>
      <c r="B221" s="5" t="str">
        <f>VLOOKUP(WEEKDAY(VENDAS[[#This Row],[DATA]],2),Listas!$A$2:$B$8,2,FALSE)</f>
        <v>Domingo</v>
      </c>
      <c r="C221" s="1" t="s">
        <v>194</v>
      </c>
      <c r="D221" s="1" t="s">
        <v>58</v>
      </c>
      <c r="E221" s="1">
        <v>10</v>
      </c>
      <c r="F221" s="12">
        <v>42</v>
      </c>
      <c r="H221" s="36">
        <f>DAY(VENDAS[[#This Row],[DATA]])</f>
        <v>21</v>
      </c>
    </row>
    <row r="222" spans="1:8" x14ac:dyDescent="0.2">
      <c r="A222" s="7">
        <v>44252</v>
      </c>
      <c r="B222" s="5" t="str">
        <f>VLOOKUP(WEEKDAY(VENDAS[[#This Row],[DATA]],2),Listas!$A$2:$B$8,2,FALSE)</f>
        <v>Quinta</v>
      </c>
      <c r="C222" s="1" t="s">
        <v>297</v>
      </c>
      <c r="D222" s="1" t="s">
        <v>54</v>
      </c>
      <c r="E222" s="1">
        <v>40</v>
      </c>
      <c r="F222" s="12">
        <v>80</v>
      </c>
      <c r="H222" s="36">
        <f>DAY(VENDAS[[#This Row],[DATA]])</f>
        <v>25</v>
      </c>
    </row>
    <row r="223" spans="1:8" x14ac:dyDescent="0.2">
      <c r="A223" s="7">
        <v>44253</v>
      </c>
      <c r="B223" s="5" t="str">
        <f>VLOOKUP(WEEKDAY(VENDAS[[#This Row],[DATA]],2),Listas!$A$2:$B$8,2,FALSE)</f>
        <v>Sexta</v>
      </c>
      <c r="C223" s="1" t="s">
        <v>364</v>
      </c>
      <c r="D223" s="1" t="s">
        <v>55</v>
      </c>
      <c r="E223" s="1">
        <v>20</v>
      </c>
      <c r="F223" s="12">
        <v>35</v>
      </c>
      <c r="H223" s="36">
        <f>DAY(VENDAS[[#This Row],[DATA]])</f>
        <v>26</v>
      </c>
    </row>
    <row r="224" spans="1:8" x14ac:dyDescent="0.2">
      <c r="A224" s="7">
        <v>44253</v>
      </c>
      <c r="B224" s="5" t="str">
        <f>VLOOKUP(WEEKDAY(VENDAS[[#This Row],[DATA]],2),Listas!$A$2:$B$8,2,FALSE)</f>
        <v>Sexta</v>
      </c>
      <c r="C224" s="1" t="s">
        <v>247</v>
      </c>
      <c r="D224" s="1" t="s">
        <v>54</v>
      </c>
      <c r="E224" s="1">
        <v>20</v>
      </c>
      <c r="F224" s="12">
        <v>40</v>
      </c>
      <c r="H224" s="36">
        <f>DAY(VENDAS[[#This Row],[DATA]])</f>
        <v>26</v>
      </c>
    </row>
    <row r="225" spans="1:8" x14ac:dyDescent="0.2">
      <c r="A225" s="7">
        <v>44253</v>
      </c>
      <c r="B225" s="5" t="str">
        <f>VLOOKUP(WEEKDAY(VENDAS[[#This Row],[DATA]],2),Listas!$A$2:$B$8,2,FALSE)</f>
        <v>Sexta</v>
      </c>
      <c r="C225" s="1" t="s">
        <v>414</v>
      </c>
      <c r="D225" s="1" t="s">
        <v>54</v>
      </c>
      <c r="E225" s="1">
        <v>100</v>
      </c>
      <c r="F225" s="12">
        <v>190</v>
      </c>
      <c r="H225" s="36">
        <f>DAY(VENDAS[[#This Row],[DATA]])</f>
        <v>26</v>
      </c>
    </row>
    <row r="226" spans="1:8" x14ac:dyDescent="0.2">
      <c r="A226" s="7">
        <v>44253</v>
      </c>
      <c r="B226" s="5" t="str">
        <f>VLOOKUP(WEEKDAY(VENDAS[[#This Row],[DATA]],2),Listas!$A$2:$B$8,2,FALSE)</f>
        <v>Sexta</v>
      </c>
      <c r="C226" s="1" t="s">
        <v>182</v>
      </c>
      <c r="D226" s="1" t="s">
        <v>54</v>
      </c>
      <c r="E226" s="1">
        <v>10</v>
      </c>
      <c r="F226" s="12">
        <v>25</v>
      </c>
      <c r="H226" s="36">
        <f>DAY(VENDAS[[#This Row],[DATA]])</f>
        <v>26</v>
      </c>
    </row>
    <row r="227" spans="1:8" x14ac:dyDescent="0.2">
      <c r="A227" s="7">
        <v>44253</v>
      </c>
      <c r="B227" s="5" t="str">
        <f>VLOOKUP(WEEKDAY(VENDAS[[#This Row],[DATA]],2),Listas!$A$2:$B$8,2,FALSE)</f>
        <v>Sexta</v>
      </c>
      <c r="C227" s="1" t="s">
        <v>418</v>
      </c>
      <c r="D227" s="1" t="s">
        <v>54</v>
      </c>
      <c r="E227" s="1">
        <v>20</v>
      </c>
      <c r="F227" s="12">
        <v>40</v>
      </c>
      <c r="H227" s="36">
        <f>DAY(VENDAS[[#This Row],[DATA]])</f>
        <v>26</v>
      </c>
    </row>
    <row r="228" spans="1:8" x14ac:dyDescent="0.2">
      <c r="A228" s="7">
        <v>44253</v>
      </c>
      <c r="B228" s="5" t="str">
        <f>VLOOKUP(WEEKDAY(VENDAS[[#This Row],[DATA]],2),Listas!$A$2:$B$8,2,FALSE)</f>
        <v>Sexta</v>
      </c>
      <c r="C228" s="1" t="s">
        <v>108</v>
      </c>
      <c r="D228" s="1" t="s">
        <v>55</v>
      </c>
      <c r="E228" s="1">
        <v>20</v>
      </c>
      <c r="F228" s="12">
        <v>35</v>
      </c>
      <c r="H228" s="36">
        <f>DAY(VENDAS[[#This Row],[DATA]])</f>
        <v>26</v>
      </c>
    </row>
    <row r="229" spans="1:8" x14ac:dyDescent="0.2">
      <c r="A229" s="7">
        <v>44254</v>
      </c>
      <c r="B229" s="5" t="str">
        <f>VLOOKUP(WEEKDAY(VENDAS[[#This Row],[DATA]],2),Listas!$A$2:$B$8,2,FALSE)</f>
        <v>Sábado</v>
      </c>
      <c r="C229" s="1" t="s">
        <v>257</v>
      </c>
      <c r="D229" s="1" t="s">
        <v>54</v>
      </c>
      <c r="E229" s="1">
        <v>20</v>
      </c>
      <c r="F229" s="12">
        <v>40</v>
      </c>
      <c r="H229" s="36">
        <f>DAY(VENDAS[[#This Row],[DATA]])</f>
        <v>27</v>
      </c>
    </row>
    <row r="230" spans="1:8" x14ac:dyDescent="0.2">
      <c r="A230" s="7">
        <v>44260</v>
      </c>
      <c r="B230" s="5" t="str">
        <f>VLOOKUP(WEEKDAY(VENDAS[[#This Row],[DATA]],2),Listas!$A$2:$B$8,2,FALSE)</f>
        <v>Sexta</v>
      </c>
      <c r="C230" s="1" t="s">
        <v>355</v>
      </c>
      <c r="D230" s="1" t="s">
        <v>55</v>
      </c>
      <c r="E230" s="1">
        <v>20</v>
      </c>
      <c r="F230" s="12">
        <v>35</v>
      </c>
      <c r="H230" s="36">
        <f>DAY(VENDAS[[#This Row],[DATA]])</f>
        <v>5</v>
      </c>
    </row>
    <row r="231" spans="1:8" x14ac:dyDescent="0.2">
      <c r="A231" s="7">
        <v>44260</v>
      </c>
      <c r="B231" s="5" t="str">
        <f>VLOOKUP(WEEKDAY(VENDAS[[#This Row],[DATA]],2),Listas!$A$2:$B$8,2,FALSE)</f>
        <v>Sexta</v>
      </c>
      <c r="C231" s="1" t="s">
        <v>420</v>
      </c>
      <c r="D231" s="1" t="s">
        <v>54</v>
      </c>
      <c r="E231" s="1">
        <v>20</v>
      </c>
      <c r="F231" s="12">
        <v>40</v>
      </c>
      <c r="H231" s="36">
        <f>DAY(VENDAS[[#This Row],[DATA]])</f>
        <v>5</v>
      </c>
    </row>
    <row r="232" spans="1:8" x14ac:dyDescent="0.2">
      <c r="A232" s="7">
        <v>44260</v>
      </c>
      <c r="B232" s="5" t="str">
        <f>VLOOKUP(WEEKDAY(VENDAS[[#This Row],[DATA]],2),Listas!$A$2:$B$8,2,FALSE)</f>
        <v>Sexta</v>
      </c>
      <c r="C232" s="1" t="s">
        <v>95</v>
      </c>
      <c r="D232" s="1" t="s">
        <v>54</v>
      </c>
      <c r="E232" s="1">
        <v>20</v>
      </c>
      <c r="F232" s="12">
        <v>40</v>
      </c>
      <c r="H232" s="36">
        <f>DAY(VENDAS[[#This Row],[DATA]])</f>
        <v>5</v>
      </c>
    </row>
    <row r="233" spans="1:8" x14ac:dyDescent="0.2">
      <c r="A233" s="7">
        <v>44264</v>
      </c>
      <c r="B233" s="5" t="str">
        <f>VLOOKUP(WEEKDAY(VENDAS[[#This Row],[DATA]],2),Listas!$A$2:$B$8,2,FALSE)</f>
        <v>Terça</v>
      </c>
      <c r="C233" s="1" t="s">
        <v>199</v>
      </c>
      <c r="D233" s="1" t="s">
        <v>54</v>
      </c>
      <c r="E233" s="1">
        <v>20</v>
      </c>
      <c r="F233" s="12">
        <v>40</v>
      </c>
      <c r="H233" s="36">
        <f>DAY(VENDAS[[#This Row],[DATA]])</f>
        <v>9</v>
      </c>
    </row>
    <row r="234" spans="1:8" x14ac:dyDescent="0.2">
      <c r="A234" s="7">
        <v>44264</v>
      </c>
      <c r="B234" s="5" t="str">
        <f>VLOOKUP(WEEKDAY(VENDAS[[#This Row],[DATA]],2),Listas!$A$2:$B$8,2,FALSE)</f>
        <v>Terça</v>
      </c>
      <c r="C234" s="1" t="s">
        <v>151</v>
      </c>
      <c r="D234" s="1" t="s">
        <v>54</v>
      </c>
      <c r="E234" s="1">
        <v>20</v>
      </c>
      <c r="F234" s="12">
        <v>40</v>
      </c>
      <c r="H234" s="36">
        <f>DAY(VENDAS[[#This Row],[DATA]])</f>
        <v>9</v>
      </c>
    </row>
    <row r="235" spans="1:8" x14ac:dyDescent="0.2">
      <c r="A235" s="7">
        <v>44267</v>
      </c>
      <c r="B235" s="5" t="str">
        <f>VLOOKUP(WEEKDAY(VENDAS[[#This Row],[DATA]],2),Listas!$A$2:$B$8,2,FALSE)</f>
        <v>Sexta</v>
      </c>
      <c r="C235" s="1" t="s">
        <v>287</v>
      </c>
      <c r="D235" s="1" t="s">
        <v>54</v>
      </c>
      <c r="E235" s="1">
        <v>10</v>
      </c>
      <c r="F235" s="12">
        <v>25</v>
      </c>
      <c r="H235" s="36">
        <f>DAY(VENDAS[[#This Row],[DATA]])</f>
        <v>12</v>
      </c>
    </row>
    <row r="236" spans="1:8" x14ac:dyDescent="0.2">
      <c r="A236" s="7">
        <v>44267</v>
      </c>
      <c r="B236" s="5" t="str">
        <f>VLOOKUP(WEEKDAY(VENDAS[[#This Row],[DATA]],2),Listas!$A$2:$B$8,2,FALSE)</f>
        <v>Sexta</v>
      </c>
      <c r="C236" s="1" t="s">
        <v>129</v>
      </c>
      <c r="D236" s="1" t="s">
        <v>54</v>
      </c>
      <c r="E236" s="1">
        <v>10</v>
      </c>
      <c r="F236" s="12">
        <v>25</v>
      </c>
      <c r="H236" s="36">
        <f>DAY(VENDAS[[#This Row],[DATA]])</f>
        <v>12</v>
      </c>
    </row>
    <row r="237" spans="1:8" x14ac:dyDescent="0.2">
      <c r="A237" s="7">
        <v>44267</v>
      </c>
      <c r="B237" s="5" t="str">
        <f>VLOOKUP(WEEKDAY(VENDAS[[#This Row],[DATA]],2),Listas!$A$2:$B$8,2,FALSE)</f>
        <v>Sexta</v>
      </c>
      <c r="C237" s="1" t="s">
        <v>364</v>
      </c>
      <c r="D237" s="1" t="s">
        <v>55</v>
      </c>
      <c r="E237" s="1">
        <v>40</v>
      </c>
      <c r="F237" s="12">
        <v>70</v>
      </c>
      <c r="H237" s="36">
        <f>DAY(VENDAS[[#This Row],[DATA]])</f>
        <v>12</v>
      </c>
    </row>
    <row r="238" spans="1:8" x14ac:dyDescent="0.2">
      <c r="A238" s="7">
        <v>44267</v>
      </c>
      <c r="B238" s="5" t="str">
        <f>VLOOKUP(WEEKDAY(VENDAS[[#This Row],[DATA]],2),Listas!$A$2:$B$8,2,FALSE)</f>
        <v>Sexta</v>
      </c>
      <c r="C238" s="1" t="s">
        <v>154</v>
      </c>
      <c r="D238" s="1" t="s">
        <v>55</v>
      </c>
      <c r="E238" s="1">
        <v>20</v>
      </c>
      <c r="F238" s="12">
        <v>35</v>
      </c>
      <c r="H238" s="36">
        <f>DAY(VENDAS[[#This Row],[DATA]])</f>
        <v>12</v>
      </c>
    </row>
    <row r="239" spans="1:8" x14ac:dyDescent="0.2">
      <c r="A239" s="7">
        <v>44267</v>
      </c>
      <c r="B239" s="5" t="str">
        <f>VLOOKUP(WEEKDAY(VENDAS[[#This Row],[DATA]],2),Listas!$A$2:$B$8,2,FALSE)</f>
        <v>Sexta</v>
      </c>
      <c r="C239" s="1" t="s">
        <v>197</v>
      </c>
      <c r="D239" s="1" t="s">
        <v>54</v>
      </c>
      <c r="E239" s="1">
        <v>20</v>
      </c>
      <c r="F239" s="12">
        <v>40</v>
      </c>
      <c r="H239" s="36">
        <f>DAY(VENDAS[[#This Row],[DATA]])</f>
        <v>12</v>
      </c>
    </row>
    <row r="240" spans="1:8" x14ac:dyDescent="0.2">
      <c r="A240" s="7">
        <v>44267</v>
      </c>
      <c r="B240" s="5" t="str">
        <f>VLOOKUP(WEEKDAY(VENDAS[[#This Row],[DATA]],2),Listas!$A$2:$B$8,2,FALSE)</f>
        <v>Sexta</v>
      </c>
      <c r="C240" s="1" t="s">
        <v>256</v>
      </c>
      <c r="D240" s="1" t="s">
        <v>54</v>
      </c>
      <c r="E240" s="1">
        <v>20</v>
      </c>
      <c r="F240" s="12">
        <v>40</v>
      </c>
      <c r="H240" s="36">
        <f>DAY(VENDAS[[#This Row],[DATA]])</f>
        <v>12</v>
      </c>
    </row>
    <row r="241" spans="1:8" x14ac:dyDescent="0.2">
      <c r="A241" s="7">
        <v>44267</v>
      </c>
      <c r="B241" s="5" t="str">
        <f>VLOOKUP(WEEKDAY(VENDAS[[#This Row],[DATA]],2),Listas!$A$2:$B$8,2,FALSE)</f>
        <v>Sexta</v>
      </c>
      <c r="C241" s="1" t="s">
        <v>328</v>
      </c>
      <c r="D241" s="1" t="s">
        <v>55</v>
      </c>
      <c r="E241" s="1">
        <v>20</v>
      </c>
      <c r="F241" s="12">
        <v>35</v>
      </c>
      <c r="H241" s="36">
        <f>DAY(VENDAS[[#This Row],[DATA]])</f>
        <v>12</v>
      </c>
    </row>
    <row r="242" spans="1:8" x14ac:dyDescent="0.2">
      <c r="A242" s="7">
        <v>44267</v>
      </c>
      <c r="B242" s="5" t="str">
        <f>VLOOKUP(WEEKDAY(VENDAS[[#This Row],[DATA]],2),Listas!$A$2:$B$8,2,FALSE)</f>
        <v>Sexta</v>
      </c>
      <c r="C242" s="1" t="s">
        <v>114</v>
      </c>
      <c r="D242" s="1" t="s">
        <v>55</v>
      </c>
      <c r="E242" s="1">
        <v>30</v>
      </c>
      <c r="F242" s="12">
        <v>40</v>
      </c>
      <c r="H242" s="36">
        <f>DAY(VENDAS[[#This Row],[DATA]])</f>
        <v>12</v>
      </c>
    </row>
    <row r="243" spans="1:8" x14ac:dyDescent="0.2">
      <c r="A243" s="7">
        <v>44267</v>
      </c>
      <c r="B243" s="5" t="str">
        <f>VLOOKUP(WEEKDAY(VENDAS[[#This Row],[DATA]],2),Listas!$A$2:$B$8,2,FALSE)</f>
        <v>Sexta</v>
      </c>
      <c r="C243" s="1" t="s">
        <v>213</v>
      </c>
      <c r="D243" s="1" t="s">
        <v>54</v>
      </c>
      <c r="E243" s="1">
        <v>20</v>
      </c>
      <c r="F243" s="12">
        <v>40</v>
      </c>
      <c r="H243" s="36">
        <f>DAY(VENDAS[[#This Row],[DATA]])</f>
        <v>12</v>
      </c>
    </row>
    <row r="244" spans="1:8" x14ac:dyDescent="0.2">
      <c r="A244" s="7">
        <v>44267</v>
      </c>
      <c r="B244" s="5" t="str">
        <f>VLOOKUP(WEEKDAY(VENDAS[[#This Row],[DATA]],2),Listas!$A$2:$B$8,2,FALSE)</f>
        <v>Sexta</v>
      </c>
      <c r="C244" s="1" t="s">
        <v>259</v>
      </c>
      <c r="D244" s="1" t="s">
        <v>55</v>
      </c>
      <c r="E244" s="1">
        <v>20</v>
      </c>
      <c r="F244" s="12">
        <v>35</v>
      </c>
      <c r="H244" s="36">
        <f>DAY(VENDAS[[#This Row],[DATA]])</f>
        <v>12</v>
      </c>
    </row>
    <row r="245" spans="1:8" x14ac:dyDescent="0.2">
      <c r="A245" s="7">
        <v>44271</v>
      </c>
      <c r="B245" s="5" t="str">
        <f>VLOOKUP(WEEKDAY(VENDAS[[#This Row],[DATA]],2),Listas!$A$2:$B$8,2,FALSE)</f>
        <v>Terça</v>
      </c>
      <c r="C245" s="1" t="s">
        <v>272</v>
      </c>
      <c r="D245" s="1" t="s">
        <v>54</v>
      </c>
      <c r="E245" s="1">
        <v>20</v>
      </c>
      <c r="F245" s="12">
        <v>40</v>
      </c>
      <c r="H245" s="36">
        <f>DAY(VENDAS[[#This Row],[DATA]])</f>
        <v>16</v>
      </c>
    </row>
    <row r="246" spans="1:8" x14ac:dyDescent="0.2">
      <c r="A246" s="7">
        <v>44271</v>
      </c>
      <c r="B246" s="5" t="str">
        <f>VLOOKUP(WEEKDAY(VENDAS[[#This Row],[DATA]],2),Listas!$A$2:$B$8,2,FALSE)</f>
        <v>Terça</v>
      </c>
      <c r="C246" s="1" t="s">
        <v>89</v>
      </c>
      <c r="D246" s="1" t="s">
        <v>54</v>
      </c>
      <c r="E246" s="1">
        <v>20</v>
      </c>
      <c r="F246" s="12">
        <v>40</v>
      </c>
      <c r="H246" s="36">
        <f>DAY(VENDAS[[#This Row],[DATA]])</f>
        <v>16</v>
      </c>
    </row>
    <row r="247" spans="1:8" x14ac:dyDescent="0.2">
      <c r="A247" s="7">
        <v>44272</v>
      </c>
      <c r="B247" s="5" t="str">
        <f>VLOOKUP(WEEKDAY(VENDAS[[#This Row],[DATA]],2),Listas!$A$2:$B$8,2,FALSE)</f>
        <v>Quarta</v>
      </c>
      <c r="C247" s="1" t="s">
        <v>405</v>
      </c>
      <c r="D247" s="1" t="s">
        <v>54</v>
      </c>
      <c r="E247" s="1">
        <v>20</v>
      </c>
      <c r="F247" s="12">
        <v>40</v>
      </c>
      <c r="H247" s="36">
        <f>DAY(VENDAS[[#This Row],[DATA]])</f>
        <v>17</v>
      </c>
    </row>
    <row r="248" spans="1:8" x14ac:dyDescent="0.2">
      <c r="A248" s="7">
        <v>44272</v>
      </c>
      <c r="B248" s="5" t="str">
        <f>VLOOKUP(WEEKDAY(VENDAS[[#This Row],[DATA]],2),Listas!$A$2:$B$8,2,FALSE)</f>
        <v>Quarta</v>
      </c>
      <c r="C248" s="1" t="s">
        <v>260</v>
      </c>
      <c r="D248" s="1" t="s">
        <v>55</v>
      </c>
      <c r="E248" s="1">
        <v>40</v>
      </c>
      <c r="F248" s="12">
        <v>70</v>
      </c>
      <c r="H248" s="36">
        <f>DAY(VENDAS[[#This Row],[DATA]])</f>
        <v>17</v>
      </c>
    </row>
    <row r="249" spans="1:8" x14ac:dyDescent="0.2">
      <c r="A249" s="7">
        <v>44272</v>
      </c>
      <c r="B249" s="5" t="str">
        <f>VLOOKUP(WEEKDAY(VENDAS[[#This Row],[DATA]],2),Listas!$A$2:$B$8,2,FALSE)</f>
        <v>Quarta</v>
      </c>
      <c r="C249" s="1" t="s">
        <v>260</v>
      </c>
      <c r="D249" s="1" t="s">
        <v>54</v>
      </c>
      <c r="E249" s="1">
        <v>10</v>
      </c>
      <c r="F249" s="12">
        <v>25</v>
      </c>
      <c r="H249" s="36">
        <f>DAY(VENDAS[[#This Row],[DATA]])</f>
        <v>17</v>
      </c>
    </row>
    <row r="250" spans="1:8" x14ac:dyDescent="0.2">
      <c r="A250" s="7">
        <v>44272</v>
      </c>
      <c r="B250" s="5" t="str">
        <f>VLOOKUP(WEEKDAY(VENDAS[[#This Row],[DATA]],2),Listas!$A$2:$B$8,2,FALSE)</f>
        <v>Quarta</v>
      </c>
      <c r="C250" s="1" t="s">
        <v>149</v>
      </c>
      <c r="D250" s="1" t="s">
        <v>54</v>
      </c>
      <c r="E250" s="1">
        <v>10</v>
      </c>
      <c r="F250" s="12">
        <v>25</v>
      </c>
      <c r="H250" s="36">
        <f>DAY(VENDAS[[#This Row],[DATA]])</f>
        <v>17</v>
      </c>
    </row>
    <row r="251" spans="1:8" x14ac:dyDescent="0.2">
      <c r="A251" s="7">
        <v>44272</v>
      </c>
      <c r="B251" s="5" t="str">
        <f>VLOOKUP(WEEKDAY(VENDAS[[#This Row],[DATA]],2),Listas!$A$2:$B$8,2,FALSE)</f>
        <v>Quarta</v>
      </c>
      <c r="C251" s="1" t="s">
        <v>84</v>
      </c>
      <c r="D251" s="1" t="s">
        <v>54</v>
      </c>
      <c r="E251" s="1">
        <v>10</v>
      </c>
      <c r="F251" s="12">
        <v>25</v>
      </c>
      <c r="H251" s="36">
        <f>DAY(VENDAS[[#This Row],[DATA]])</f>
        <v>17</v>
      </c>
    </row>
    <row r="252" spans="1:8" x14ac:dyDescent="0.2">
      <c r="A252" s="7">
        <v>44272</v>
      </c>
      <c r="B252" s="5" t="str">
        <f>VLOOKUP(WEEKDAY(VENDAS[[#This Row],[DATA]],2),Listas!$A$2:$B$8,2,FALSE)</f>
        <v>Quarta</v>
      </c>
      <c r="C252" s="1" t="s">
        <v>257</v>
      </c>
      <c r="D252" s="1" t="s">
        <v>54</v>
      </c>
      <c r="E252" s="1">
        <v>10</v>
      </c>
      <c r="F252" s="12">
        <v>25</v>
      </c>
      <c r="H252" s="36">
        <f>DAY(VENDAS[[#This Row],[DATA]])</f>
        <v>17</v>
      </c>
    </row>
    <row r="253" spans="1:8" x14ac:dyDescent="0.2">
      <c r="A253" s="7">
        <v>44272</v>
      </c>
      <c r="B253" s="5" t="str">
        <f>VLOOKUP(WEEKDAY(VENDAS[[#This Row],[DATA]],2),Listas!$A$2:$B$8,2,FALSE)</f>
        <v>Quarta</v>
      </c>
      <c r="C253" s="1" t="s">
        <v>330</v>
      </c>
      <c r="D253" s="1" t="s">
        <v>54</v>
      </c>
      <c r="E253" s="1">
        <v>10</v>
      </c>
      <c r="F253" s="12">
        <v>25</v>
      </c>
      <c r="H253" s="36">
        <f>DAY(VENDAS[[#This Row],[DATA]])</f>
        <v>17</v>
      </c>
    </row>
    <row r="254" spans="1:8" x14ac:dyDescent="0.2">
      <c r="A254" s="7">
        <v>44273</v>
      </c>
      <c r="B254" s="5" t="str">
        <f>VLOOKUP(WEEKDAY(VENDAS[[#This Row],[DATA]],2),Listas!$A$2:$B$8,2,FALSE)</f>
        <v>Quinta</v>
      </c>
      <c r="C254" s="1" t="s">
        <v>367</v>
      </c>
      <c r="D254" s="1" t="s">
        <v>54</v>
      </c>
      <c r="E254" s="1">
        <v>40</v>
      </c>
      <c r="F254" s="12">
        <v>80</v>
      </c>
      <c r="H254" s="36">
        <f>DAY(VENDAS[[#This Row],[DATA]])</f>
        <v>18</v>
      </c>
    </row>
    <row r="255" spans="1:8" x14ac:dyDescent="0.2">
      <c r="A255" s="7">
        <v>44274</v>
      </c>
      <c r="B255" s="5" t="str">
        <f>VLOOKUP(WEEKDAY(VENDAS[[#This Row],[DATA]],2),Listas!$A$2:$B$8,2,FALSE)</f>
        <v>Sexta</v>
      </c>
      <c r="C255" s="1" t="s">
        <v>409</v>
      </c>
      <c r="D255" s="1" t="s">
        <v>54</v>
      </c>
      <c r="E255" s="1">
        <v>10</v>
      </c>
      <c r="F255" s="12">
        <v>25</v>
      </c>
      <c r="H255" s="36">
        <f>DAY(VENDAS[[#This Row],[DATA]])</f>
        <v>19</v>
      </c>
    </row>
    <row r="256" spans="1:8" x14ac:dyDescent="0.2">
      <c r="A256" s="7">
        <v>44274</v>
      </c>
      <c r="B256" s="5" t="str">
        <f>VLOOKUP(WEEKDAY(VENDAS[[#This Row],[DATA]],2),Listas!$A$2:$B$8,2,FALSE)</f>
        <v>Sexta</v>
      </c>
      <c r="C256" s="1" t="s">
        <v>393</v>
      </c>
      <c r="D256" s="1" t="s">
        <v>54</v>
      </c>
      <c r="E256" s="1">
        <v>10</v>
      </c>
      <c r="F256" s="12">
        <v>25</v>
      </c>
      <c r="H256" s="36">
        <f>DAY(VENDAS[[#This Row],[DATA]])</f>
        <v>19</v>
      </c>
    </row>
    <row r="257" spans="1:8" x14ac:dyDescent="0.2">
      <c r="A257" s="7">
        <v>44274</v>
      </c>
      <c r="B257" s="5" t="str">
        <f>VLOOKUP(WEEKDAY(VENDAS[[#This Row],[DATA]],2),Listas!$A$2:$B$8,2,FALSE)</f>
        <v>Sexta</v>
      </c>
      <c r="C257" s="1" t="s">
        <v>256</v>
      </c>
      <c r="D257" s="1" t="s">
        <v>54</v>
      </c>
      <c r="E257" s="1">
        <v>50</v>
      </c>
      <c r="F257" s="12">
        <v>100</v>
      </c>
      <c r="H257" s="36">
        <f>DAY(VENDAS[[#This Row],[DATA]])</f>
        <v>19</v>
      </c>
    </row>
    <row r="258" spans="1:8" x14ac:dyDescent="0.2">
      <c r="A258" s="7">
        <v>44274</v>
      </c>
      <c r="B258" s="5" t="str">
        <f>VLOOKUP(WEEKDAY(VENDAS[[#This Row],[DATA]],2),Listas!$A$2:$B$8,2,FALSE)</f>
        <v>Sexta</v>
      </c>
      <c r="C258" s="1" t="s">
        <v>287</v>
      </c>
      <c r="D258" s="1" t="s">
        <v>54</v>
      </c>
      <c r="E258" s="1">
        <v>20</v>
      </c>
      <c r="F258" s="12">
        <v>40</v>
      </c>
      <c r="H258" s="36">
        <f>DAY(VENDAS[[#This Row],[DATA]])</f>
        <v>19</v>
      </c>
    </row>
    <row r="259" spans="1:8" x14ac:dyDescent="0.2">
      <c r="A259" s="7">
        <v>44275</v>
      </c>
      <c r="B259" s="5" t="str">
        <f>VLOOKUP(WEEKDAY(VENDAS[[#This Row],[DATA]],2),Listas!$A$2:$B$8,2,FALSE)</f>
        <v>Sábado</v>
      </c>
      <c r="C259" s="1" t="s">
        <v>297</v>
      </c>
      <c r="D259" s="1" t="s">
        <v>54</v>
      </c>
      <c r="E259" s="1">
        <v>40</v>
      </c>
      <c r="F259" s="12">
        <v>80</v>
      </c>
      <c r="H259" s="36">
        <f>DAY(VENDAS[[#This Row],[DATA]])</f>
        <v>20</v>
      </c>
    </row>
    <row r="260" spans="1:8" x14ac:dyDescent="0.2">
      <c r="A260" s="7">
        <v>44275</v>
      </c>
      <c r="B260" s="5" t="str">
        <f>VLOOKUP(WEEKDAY(VENDAS[[#This Row],[DATA]],2),Listas!$A$2:$B$8,2,FALSE)</f>
        <v>Sábado</v>
      </c>
      <c r="C260" s="1" t="s">
        <v>199</v>
      </c>
      <c r="D260" s="1" t="s">
        <v>54</v>
      </c>
      <c r="E260" s="1">
        <v>20</v>
      </c>
      <c r="F260" s="12">
        <v>40</v>
      </c>
      <c r="H260" s="36">
        <f>DAY(VENDAS[[#This Row],[DATA]])</f>
        <v>20</v>
      </c>
    </row>
    <row r="261" spans="1:8" x14ac:dyDescent="0.2">
      <c r="A261" s="7">
        <v>44278</v>
      </c>
      <c r="B261" s="5" t="str">
        <f>VLOOKUP(WEEKDAY(VENDAS[[#This Row],[DATA]],2),Listas!$A$2:$B$8,2,FALSE)</f>
        <v>Terça</v>
      </c>
      <c r="C261" s="1" t="s">
        <v>260</v>
      </c>
      <c r="D261" s="1" t="s">
        <v>54</v>
      </c>
      <c r="E261" s="1">
        <v>10</v>
      </c>
      <c r="F261" s="12">
        <v>25</v>
      </c>
      <c r="H261" s="36">
        <f>DAY(VENDAS[[#This Row],[DATA]])</f>
        <v>23</v>
      </c>
    </row>
    <row r="262" spans="1:8" x14ac:dyDescent="0.2">
      <c r="A262" s="7">
        <v>44278</v>
      </c>
      <c r="B262" s="5" t="str">
        <f>VLOOKUP(WEEKDAY(VENDAS[[#This Row],[DATA]],2),Listas!$A$2:$B$8,2,FALSE)</f>
        <v>Terça</v>
      </c>
      <c r="C262" s="1" t="s">
        <v>260</v>
      </c>
      <c r="D262" s="1" t="s">
        <v>55</v>
      </c>
      <c r="E262" s="1">
        <v>40</v>
      </c>
      <c r="F262" s="12">
        <v>70</v>
      </c>
      <c r="H262" s="36">
        <f>DAY(VENDAS[[#This Row],[DATA]])</f>
        <v>23</v>
      </c>
    </row>
    <row r="263" spans="1:8" x14ac:dyDescent="0.2">
      <c r="A263" s="7">
        <v>44280</v>
      </c>
      <c r="B263" s="5" t="str">
        <f>VLOOKUP(WEEKDAY(VENDAS[[#This Row],[DATA]],2),Listas!$A$2:$B$8,2,FALSE)</f>
        <v>Quinta</v>
      </c>
      <c r="C263" s="1" t="s">
        <v>347</v>
      </c>
      <c r="D263" s="1" t="s">
        <v>54</v>
      </c>
      <c r="E263" s="1">
        <v>20</v>
      </c>
      <c r="F263" s="12">
        <v>40</v>
      </c>
      <c r="H263" s="36">
        <f>DAY(VENDAS[[#This Row],[DATA]])</f>
        <v>25</v>
      </c>
    </row>
    <row r="264" spans="1:8" x14ac:dyDescent="0.2">
      <c r="A264" s="7">
        <v>44280</v>
      </c>
      <c r="B264" s="5" t="str">
        <f>VLOOKUP(WEEKDAY(VENDAS[[#This Row],[DATA]],2),Listas!$A$2:$B$8,2,FALSE)</f>
        <v>Quinta</v>
      </c>
      <c r="C264" s="1" t="s">
        <v>252</v>
      </c>
      <c r="D264" s="1" t="s">
        <v>54</v>
      </c>
      <c r="E264" s="1">
        <v>40</v>
      </c>
      <c r="F264" s="12">
        <v>80</v>
      </c>
      <c r="H264" s="36">
        <f>DAY(VENDAS[[#This Row],[DATA]])</f>
        <v>25</v>
      </c>
    </row>
    <row r="265" spans="1:8" x14ac:dyDescent="0.2">
      <c r="A265" s="7">
        <v>44281</v>
      </c>
      <c r="B265" s="5" t="str">
        <f>VLOOKUP(WEEKDAY(VENDAS[[#This Row],[DATA]],2),Listas!$A$2:$B$8,2,FALSE)</f>
        <v>Sexta</v>
      </c>
      <c r="C265" s="1" t="s">
        <v>328</v>
      </c>
      <c r="D265" s="1" t="s">
        <v>55</v>
      </c>
      <c r="E265" s="1">
        <v>40</v>
      </c>
      <c r="F265" s="12">
        <v>70</v>
      </c>
      <c r="H265" s="36">
        <f>DAY(VENDAS[[#This Row],[DATA]])</f>
        <v>26</v>
      </c>
    </row>
    <row r="266" spans="1:8" x14ac:dyDescent="0.2">
      <c r="A266" s="7">
        <v>44282</v>
      </c>
      <c r="B266" s="5" t="str">
        <f>VLOOKUP(WEEKDAY(VENDAS[[#This Row],[DATA]],2),Listas!$A$2:$B$8,2,FALSE)</f>
        <v>Sábado</v>
      </c>
      <c r="C266" s="1" t="s">
        <v>353</v>
      </c>
      <c r="D266" s="1" t="s">
        <v>55</v>
      </c>
      <c r="E266" s="1">
        <v>20</v>
      </c>
      <c r="F266" s="12">
        <v>35</v>
      </c>
      <c r="H266" s="36">
        <f>DAY(VENDAS[[#This Row],[DATA]])</f>
        <v>27</v>
      </c>
    </row>
    <row r="267" spans="1:8" x14ac:dyDescent="0.2">
      <c r="A267" s="7">
        <v>44282</v>
      </c>
      <c r="B267" s="5" t="str">
        <f>VLOOKUP(WEEKDAY(VENDAS[[#This Row],[DATA]],2),Listas!$A$2:$B$8,2,FALSE)</f>
        <v>Sábado</v>
      </c>
      <c r="C267" s="1" t="s">
        <v>353</v>
      </c>
      <c r="D267" s="1" t="s">
        <v>54</v>
      </c>
      <c r="E267" s="1">
        <v>10</v>
      </c>
      <c r="F267" s="12">
        <v>25</v>
      </c>
      <c r="H267" s="36">
        <f>DAY(VENDAS[[#This Row],[DATA]])</f>
        <v>27</v>
      </c>
    </row>
    <row r="268" spans="1:8" x14ac:dyDescent="0.2">
      <c r="A268" s="7">
        <v>44286</v>
      </c>
      <c r="B268" s="5" t="str">
        <f>VLOOKUP(WEEKDAY(VENDAS[[#This Row],[DATA]],2),Listas!$A$2:$B$8,2,FALSE)</f>
        <v>Quarta</v>
      </c>
      <c r="C268" s="1" t="s">
        <v>418</v>
      </c>
      <c r="D268" s="1" t="s">
        <v>54</v>
      </c>
      <c r="E268" s="1">
        <v>20</v>
      </c>
      <c r="F268" s="12">
        <v>50</v>
      </c>
      <c r="H268" s="36">
        <f>DAY(VENDAS[[#This Row],[DATA]])</f>
        <v>31</v>
      </c>
    </row>
    <row r="269" spans="1:8" x14ac:dyDescent="0.2">
      <c r="A269" s="7">
        <v>44286</v>
      </c>
      <c r="B269" s="5" t="str">
        <f>VLOOKUP(WEEKDAY(VENDAS[[#This Row],[DATA]],2),Listas!$A$2:$B$8,2,FALSE)</f>
        <v>Quarta</v>
      </c>
      <c r="C269" s="1" t="s">
        <v>292</v>
      </c>
      <c r="D269" s="1" t="s">
        <v>55</v>
      </c>
      <c r="E269" s="1">
        <v>40</v>
      </c>
      <c r="F269" s="12">
        <v>70</v>
      </c>
      <c r="H269" s="36">
        <f>DAY(VENDAS[[#This Row],[DATA]])</f>
        <v>31</v>
      </c>
    </row>
    <row r="270" spans="1:8" x14ac:dyDescent="0.2">
      <c r="A270" s="7">
        <v>44286</v>
      </c>
      <c r="B270" s="5" t="str">
        <f>VLOOKUP(WEEKDAY(VENDAS[[#This Row],[DATA]],2),Listas!$A$2:$B$8,2,FALSE)</f>
        <v>Quarta</v>
      </c>
      <c r="C270" s="1" t="s">
        <v>347</v>
      </c>
      <c r="D270" s="1" t="s">
        <v>54</v>
      </c>
      <c r="E270" s="1">
        <v>20</v>
      </c>
      <c r="F270" s="12">
        <v>40</v>
      </c>
      <c r="H270" s="36">
        <f>DAY(VENDAS[[#This Row],[DATA]])</f>
        <v>31</v>
      </c>
    </row>
    <row r="271" spans="1:8" x14ac:dyDescent="0.2">
      <c r="A271" s="7">
        <v>44291</v>
      </c>
      <c r="B271" s="5" t="str">
        <f>VLOOKUP(WEEKDAY(VENDAS[[#This Row],[DATA]],2),Listas!$A$2:$B$8,2,FALSE)</f>
        <v>Segunda</v>
      </c>
      <c r="C271" s="1" t="s">
        <v>260</v>
      </c>
      <c r="D271" s="1" t="s">
        <v>54</v>
      </c>
      <c r="E271" s="1">
        <v>10</v>
      </c>
      <c r="F271" s="12">
        <v>25</v>
      </c>
      <c r="H271" s="36">
        <f>DAY(VENDAS[[#This Row],[DATA]])</f>
        <v>5</v>
      </c>
    </row>
    <row r="272" spans="1:8" x14ac:dyDescent="0.2">
      <c r="A272" s="7">
        <v>44291</v>
      </c>
      <c r="B272" s="5" t="str">
        <f>VLOOKUP(WEEKDAY(VENDAS[[#This Row],[DATA]],2),Listas!$A$2:$B$8,2,FALSE)</f>
        <v>Segunda</v>
      </c>
      <c r="C272" s="1" t="s">
        <v>260</v>
      </c>
      <c r="D272" s="1" t="s">
        <v>55</v>
      </c>
      <c r="E272" s="1">
        <v>40</v>
      </c>
      <c r="F272" s="12">
        <v>70</v>
      </c>
      <c r="H272" s="36">
        <f>DAY(VENDAS[[#This Row],[DATA]])</f>
        <v>5</v>
      </c>
    </row>
    <row r="273" spans="1:8" x14ac:dyDescent="0.2">
      <c r="A273" s="7">
        <v>44292</v>
      </c>
      <c r="B273" s="5" t="str">
        <f>VLOOKUP(WEEKDAY(VENDAS[[#This Row],[DATA]],2),Listas!$A$2:$B$8,2,FALSE)</f>
        <v>Terça</v>
      </c>
      <c r="C273" s="1" t="s">
        <v>385</v>
      </c>
      <c r="D273" s="1" t="s">
        <v>61</v>
      </c>
      <c r="E273" s="1">
        <v>10</v>
      </c>
      <c r="F273" s="12">
        <v>30</v>
      </c>
      <c r="H273" s="36">
        <f>DAY(VENDAS[[#This Row],[DATA]])</f>
        <v>6</v>
      </c>
    </row>
    <row r="274" spans="1:8" x14ac:dyDescent="0.2">
      <c r="A274" s="7">
        <v>44292</v>
      </c>
      <c r="B274" s="5" t="str">
        <f>VLOOKUP(WEEKDAY(VENDAS[[#This Row],[DATA]],2),Listas!$A$2:$B$8,2,FALSE)</f>
        <v>Terça</v>
      </c>
      <c r="C274" s="1" t="s">
        <v>385</v>
      </c>
      <c r="D274" s="1" t="s">
        <v>62</v>
      </c>
      <c r="E274" s="1">
        <v>10</v>
      </c>
      <c r="F274" s="12">
        <v>30</v>
      </c>
      <c r="H274" s="36">
        <f>DAY(VENDAS[[#This Row],[DATA]])</f>
        <v>6</v>
      </c>
    </row>
    <row r="275" spans="1:8" x14ac:dyDescent="0.2">
      <c r="A275" s="7">
        <v>44295</v>
      </c>
      <c r="B275" s="5" t="str">
        <f>VLOOKUP(WEEKDAY(VENDAS[[#This Row],[DATA]],2),Listas!$A$2:$B$8,2,FALSE)</f>
        <v>Sexta</v>
      </c>
      <c r="C275" s="1" t="s">
        <v>237</v>
      </c>
      <c r="D275" s="1" t="s">
        <v>54</v>
      </c>
      <c r="E275" s="1">
        <v>20</v>
      </c>
      <c r="F275" s="12">
        <v>40</v>
      </c>
      <c r="H275" s="36">
        <f>DAY(VENDAS[[#This Row],[DATA]])</f>
        <v>9</v>
      </c>
    </row>
    <row r="276" spans="1:8" x14ac:dyDescent="0.2">
      <c r="A276" s="7">
        <v>44295</v>
      </c>
      <c r="B276" s="5" t="str">
        <f>VLOOKUP(WEEKDAY(VENDAS[[#This Row],[DATA]],2),Listas!$A$2:$B$8,2,FALSE)</f>
        <v>Sexta</v>
      </c>
      <c r="C276" s="1" t="s">
        <v>237</v>
      </c>
      <c r="D276" s="1" t="s">
        <v>60</v>
      </c>
      <c r="E276" s="1">
        <v>5</v>
      </c>
      <c r="F276" s="12">
        <v>15</v>
      </c>
      <c r="H276" s="36">
        <f>DAY(VENDAS[[#This Row],[DATA]])</f>
        <v>9</v>
      </c>
    </row>
    <row r="277" spans="1:8" x14ac:dyDescent="0.2">
      <c r="A277" s="7">
        <v>44295</v>
      </c>
      <c r="B277" s="5" t="str">
        <f>VLOOKUP(WEEKDAY(VENDAS[[#This Row],[DATA]],2),Listas!$A$2:$B$8,2,FALSE)</f>
        <v>Sexta</v>
      </c>
      <c r="C277" s="1" t="s">
        <v>237</v>
      </c>
      <c r="D277" s="1" t="s">
        <v>61</v>
      </c>
      <c r="E277" s="1">
        <v>5</v>
      </c>
      <c r="F277" s="12">
        <v>15</v>
      </c>
      <c r="H277" s="36">
        <f>DAY(VENDAS[[#This Row],[DATA]])</f>
        <v>9</v>
      </c>
    </row>
    <row r="278" spans="1:8" x14ac:dyDescent="0.2">
      <c r="A278" s="7">
        <v>44295</v>
      </c>
      <c r="B278" s="5" t="str">
        <f>VLOOKUP(WEEKDAY(VENDAS[[#This Row],[DATA]],2),Listas!$A$2:$B$8,2,FALSE)</f>
        <v>Sexta</v>
      </c>
      <c r="C278" s="1" t="s">
        <v>120</v>
      </c>
      <c r="D278" s="1" t="s">
        <v>54</v>
      </c>
      <c r="E278" s="1">
        <v>20</v>
      </c>
      <c r="F278" s="12">
        <v>40</v>
      </c>
      <c r="H278" s="36">
        <f>DAY(VENDAS[[#This Row],[DATA]])</f>
        <v>9</v>
      </c>
    </row>
    <row r="279" spans="1:8" x14ac:dyDescent="0.2">
      <c r="A279" s="7">
        <v>44295</v>
      </c>
      <c r="B279" s="5" t="str">
        <f>VLOOKUP(WEEKDAY(VENDAS[[#This Row],[DATA]],2),Listas!$A$2:$B$8,2,FALSE)</f>
        <v>Sexta</v>
      </c>
      <c r="C279" s="1" t="s">
        <v>355</v>
      </c>
      <c r="D279" s="1" t="s">
        <v>55</v>
      </c>
      <c r="E279" s="1">
        <v>20</v>
      </c>
      <c r="F279" s="12">
        <v>35</v>
      </c>
      <c r="H279" s="36">
        <f>DAY(VENDAS[[#This Row],[DATA]])</f>
        <v>9</v>
      </c>
    </row>
    <row r="280" spans="1:8" x14ac:dyDescent="0.2">
      <c r="A280" s="7">
        <v>44295</v>
      </c>
      <c r="B280" s="5" t="str">
        <f>VLOOKUP(WEEKDAY(VENDAS[[#This Row],[DATA]],2),Listas!$A$2:$B$8,2,FALSE)</f>
        <v>Sexta</v>
      </c>
      <c r="C280" s="1" t="s">
        <v>379</v>
      </c>
      <c r="D280" s="1" t="s">
        <v>54</v>
      </c>
      <c r="E280" s="1">
        <v>10</v>
      </c>
      <c r="F280" s="12">
        <v>25</v>
      </c>
      <c r="H280" s="36">
        <f>DAY(VENDAS[[#This Row],[DATA]])</f>
        <v>9</v>
      </c>
    </row>
    <row r="281" spans="1:8" x14ac:dyDescent="0.2">
      <c r="A281" s="7">
        <v>44295</v>
      </c>
      <c r="B281" s="5" t="str">
        <f>VLOOKUP(WEEKDAY(VENDAS[[#This Row],[DATA]],2),Listas!$A$2:$B$8,2,FALSE)</f>
        <v>Sexta</v>
      </c>
      <c r="C281" s="1" t="s">
        <v>364</v>
      </c>
      <c r="D281" s="1" t="s">
        <v>55</v>
      </c>
      <c r="E281" s="1">
        <v>40</v>
      </c>
      <c r="F281" s="12">
        <v>70</v>
      </c>
      <c r="H281" s="36">
        <f>DAY(VENDAS[[#This Row],[DATA]])</f>
        <v>9</v>
      </c>
    </row>
    <row r="282" spans="1:8" x14ac:dyDescent="0.2">
      <c r="A282" s="7">
        <v>44295</v>
      </c>
      <c r="B282" s="5" t="str">
        <f>VLOOKUP(WEEKDAY(VENDAS[[#This Row],[DATA]],2),Listas!$A$2:$B$8,2,FALSE)</f>
        <v>Sexta</v>
      </c>
      <c r="C282" s="1" t="s">
        <v>208</v>
      </c>
      <c r="D282" s="1" t="s">
        <v>54</v>
      </c>
      <c r="E282" s="1">
        <v>10</v>
      </c>
      <c r="F282" s="12">
        <v>25</v>
      </c>
      <c r="H282" s="36">
        <f>DAY(VENDAS[[#This Row],[DATA]])</f>
        <v>9</v>
      </c>
    </row>
    <row r="283" spans="1:8" x14ac:dyDescent="0.2">
      <c r="A283" s="7">
        <v>44297</v>
      </c>
      <c r="B283" s="5" t="str">
        <f>VLOOKUP(WEEKDAY(VENDAS[[#This Row],[DATA]],2),Listas!$A$2:$B$8,2,FALSE)</f>
        <v>Domingo</v>
      </c>
      <c r="C283" s="1" t="s">
        <v>297</v>
      </c>
      <c r="D283" s="1" t="s">
        <v>54</v>
      </c>
      <c r="E283" s="1">
        <v>40</v>
      </c>
      <c r="F283" s="12">
        <v>80</v>
      </c>
      <c r="H283" s="36">
        <f>DAY(VENDAS[[#This Row],[DATA]])</f>
        <v>11</v>
      </c>
    </row>
    <row r="284" spans="1:8" x14ac:dyDescent="0.2">
      <c r="A284" s="7">
        <v>44300</v>
      </c>
      <c r="B284" s="5" t="str">
        <f>VLOOKUP(WEEKDAY(VENDAS[[#This Row],[DATA]],2),Listas!$A$2:$B$8,2,FALSE)</f>
        <v>Quarta</v>
      </c>
      <c r="C284" s="1" t="s">
        <v>249</v>
      </c>
      <c r="D284" s="1" t="s">
        <v>62</v>
      </c>
      <c r="E284" s="1">
        <v>10</v>
      </c>
      <c r="F284" s="12">
        <v>30</v>
      </c>
      <c r="H284" s="36">
        <f>DAY(VENDAS[[#This Row],[DATA]])</f>
        <v>14</v>
      </c>
    </row>
    <row r="285" spans="1:8" x14ac:dyDescent="0.2">
      <c r="A285" s="7">
        <v>44300</v>
      </c>
      <c r="B285" s="5" t="str">
        <f>VLOOKUP(WEEKDAY(VENDAS[[#This Row],[DATA]],2),Listas!$A$2:$B$8,2,FALSE)</f>
        <v>Quarta</v>
      </c>
      <c r="C285" s="1" t="s">
        <v>249</v>
      </c>
      <c r="D285" s="1" t="s">
        <v>60</v>
      </c>
      <c r="E285" s="1">
        <v>10</v>
      </c>
      <c r="F285" s="12">
        <v>30</v>
      </c>
      <c r="H285" s="36">
        <f>DAY(VENDAS[[#This Row],[DATA]])</f>
        <v>14</v>
      </c>
    </row>
    <row r="286" spans="1:8" x14ac:dyDescent="0.2">
      <c r="A286" s="7">
        <v>44301</v>
      </c>
      <c r="B286" s="5" t="str">
        <f>VLOOKUP(WEEKDAY(VENDAS[[#This Row],[DATA]],2),Listas!$A$2:$B$8,2,FALSE)</f>
        <v>Quinta</v>
      </c>
      <c r="C286" s="1" t="s">
        <v>282</v>
      </c>
      <c r="D286" s="1" t="s">
        <v>54</v>
      </c>
      <c r="E286" s="1">
        <v>40</v>
      </c>
      <c r="F286" s="12">
        <v>80</v>
      </c>
      <c r="H286" s="36">
        <f>DAY(VENDAS[[#This Row],[DATA]])</f>
        <v>15</v>
      </c>
    </row>
    <row r="287" spans="1:8" x14ac:dyDescent="0.2">
      <c r="A287" s="7">
        <v>44301</v>
      </c>
      <c r="B287" s="5" t="str">
        <f>VLOOKUP(WEEKDAY(VENDAS[[#This Row],[DATA]],2),Listas!$A$2:$B$8,2,FALSE)</f>
        <v>Quinta</v>
      </c>
      <c r="C287" s="1" t="s">
        <v>282</v>
      </c>
      <c r="D287" s="1" t="s">
        <v>55</v>
      </c>
      <c r="E287" s="1">
        <v>20</v>
      </c>
      <c r="F287" s="12">
        <v>20</v>
      </c>
      <c r="H287" s="36">
        <f>DAY(VENDAS[[#This Row],[DATA]])</f>
        <v>15</v>
      </c>
    </row>
    <row r="288" spans="1:8" x14ac:dyDescent="0.2">
      <c r="A288" s="7">
        <v>44301</v>
      </c>
      <c r="B288" s="5" t="str">
        <f>VLOOKUP(WEEKDAY(VENDAS[[#This Row],[DATA]],2),Listas!$A$2:$B$8,2,FALSE)</f>
        <v>Quinta</v>
      </c>
      <c r="C288" s="1" t="s">
        <v>277</v>
      </c>
      <c r="D288" s="1" t="s">
        <v>55</v>
      </c>
      <c r="E288" s="1">
        <v>20</v>
      </c>
      <c r="F288" s="12">
        <v>35</v>
      </c>
      <c r="G288" s="1">
        <v>12</v>
      </c>
      <c r="H288" s="36">
        <f>DAY(VENDAS[[#This Row],[DATA]])</f>
        <v>15</v>
      </c>
    </row>
    <row r="289" spans="1:8" x14ac:dyDescent="0.2">
      <c r="A289" s="7">
        <v>44301</v>
      </c>
      <c r="B289" s="5" t="str">
        <f>VLOOKUP(WEEKDAY(VENDAS[[#This Row],[DATA]],2),Listas!$A$2:$B$8,2,FALSE)</f>
        <v>Quinta</v>
      </c>
      <c r="C289" s="1" t="s">
        <v>277</v>
      </c>
      <c r="D289" s="1" t="s">
        <v>60</v>
      </c>
      <c r="E289" s="1">
        <v>10</v>
      </c>
      <c r="F289" s="12">
        <v>30</v>
      </c>
      <c r="H289" s="36">
        <f>DAY(VENDAS[[#This Row],[DATA]])</f>
        <v>15</v>
      </c>
    </row>
    <row r="290" spans="1:8" x14ac:dyDescent="0.2">
      <c r="A290" s="7">
        <v>44301</v>
      </c>
      <c r="B290" s="5" t="str">
        <f>VLOOKUP(WEEKDAY(VENDAS[[#This Row],[DATA]],2),Listas!$A$2:$B$8,2,FALSE)</f>
        <v>Quinta</v>
      </c>
      <c r="C290" s="1" t="s">
        <v>277</v>
      </c>
      <c r="D290" s="1" t="s">
        <v>62</v>
      </c>
      <c r="E290" s="1">
        <v>10</v>
      </c>
      <c r="F290" s="12">
        <v>30</v>
      </c>
      <c r="H290" s="36">
        <f>DAY(VENDAS[[#This Row],[DATA]])</f>
        <v>15</v>
      </c>
    </row>
    <row r="291" spans="1:8" x14ac:dyDescent="0.2">
      <c r="A291" s="7">
        <v>44302</v>
      </c>
      <c r="B291" s="5" t="str">
        <f>VLOOKUP(WEEKDAY(VENDAS[[#This Row],[DATA]],2),Listas!$A$2:$B$8,2,FALSE)</f>
        <v>Sexta</v>
      </c>
      <c r="C291" s="1" t="s">
        <v>397</v>
      </c>
      <c r="D291" s="1" t="s">
        <v>63</v>
      </c>
      <c r="E291" s="1">
        <v>10</v>
      </c>
      <c r="F291" s="12">
        <v>30</v>
      </c>
      <c r="H291" s="36">
        <f>DAY(VENDAS[[#This Row],[DATA]])</f>
        <v>16</v>
      </c>
    </row>
    <row r="292" spans="1:8" x14ac:dyDescent="0.2">
      <c r="A292" s="7">
        <v>44302</v>
      </c>
      <c r="B292" s="5" t="str">
        <f>VLOOKUP(WEEKDAY(VENDAS[[#This Row],[DATA]],2),Listas!$A$2:$B$8,2,FALSE)</f>
        <v>Sexta</v>
      </c>
      <c r="C292" s="1" t="s">
        <v>247</v>
      </c>
      <c r="D292" s="1" t="s">
        <v>54</v>
      </c>
      <c r="E292" s="1">
        <v>20</v>
      </c>
      <c r="F292" s="12">
        <v>40</v>
      </c>
      <c r="H292" s="36">
        <f>DAY(VENDAS[[#This Row],[DATA]])</f>
        <v>16</v>
      </c>
    </row>
    <row r="293" spans="1:8" x14ac:dyDescent="0.2">
      <c r="A293" s="7">
        <v>44305</v>
      </c>
      <c r="B293" s="5" t="str">
        <f>VLOOKUP(WEEKDAY(VENDAS[[#This Row],[DATA]],2),Listas!$A$2:$B$8,2,FALSE)</f>
        <v>Segunda</v>
      </c>
      <c r="C293" s="1" t="s">
        <v>208</v>
      </c>
      <c r="D293" s="1" t="s">
        <v>54</v>
      </c>
      <c r="E293" s="1">
        <v>20</v>
      </c>
      <c r="F293" s="12">
        <v>40</v>
      </c>
      <c r="H293" s="36">
        <f>DAY(VENDAS[[#This Row],[DATA]])</f>
        <v>19</v>
      </c>
    </row>
    <row r="294" spans="1:8" x14ac:dyDescent="0.2">
      <c r="A294" s="7">
        <v>44305</v>
      </c>
      <c r="B294" s="5" t="str">
        <f>VLOOKUP(WEEKDAY(VENDAS[[#This Row],[DATA]],2),Listas!$A$2:$B$8,2,FALSE)</f>
        <v>Segunda</v>
      </c>
      <c r="C294" s="1" t="s">
        <v>208</v>
      </c>
      <c r="D294" s="1" t="s">
        <v>63</v>
      </c>
      <c r="E294" s="1">
        <v>10</v>
      </c>
      <c r="F294" s="12">
        <v>30</v>
      </c>
      <c r="H294" s="36">
        <f>DAY(VENDAS[[#This Row],[DATA]])</f>
        <v>19</v>
      </c>
    </row>
    <row r="295" spans="1:8" x14ac:dyDescent="0.2">
      <c r="A295" s="7">
        <v>44308</v>
      </c>
      <c r="B295" s="5" t="str">
        <f>VLOOKUP(WEEKDAY(VENDAS[[#This Row],[DATA]],2),Listas!$A$2:$B$8,2,FALSE)</f>
        <v>Quinta</v>
      </c>
      <c r="C295" s="1" t="s">
        <v>416</v>
      </c>
      <c r="D295" s="1" t="s">
        <v>55</v>
      </c>
      <c r="E295" s="1">
        <v>40</v>
      </c>
      <c r="F295" s="12">
        <v>70</v>
      </c>
      <c r="H295" s="36">
        <f>DAY(VENDAS[[#This Row],[DATA]])</f>
        <v>22</v>
      </c>
    </row>
    <row r="296" spans="1:8" x14ac:dyDescent="0.2">
      <c r="A296" s="7">
        <v>44308</v>
      </c>
      <c r="B296" s="5" t="str">
        <f>VLOOKUP(WEEKDAY(VENDAS[[#This Row],[DATA]],2),Listas!$A$2:$B$8,2,FALSE)</f>
        <v>Quinta</v>
      </c>
      <c r="C296" s="1" t="s">
        <v>416</v>
      </c>
      <c r="D296" s="1" t="s">
        <v>59</v>
      </c>
      <c r="E296" s="1">
        <v>10</v>
      </c>
      <c r="F296" s="12">
        <v>30</v>
      </c>
      <c r="H296" s="36">
        <f>DAY(VENDAS[[#This Row],[DATA]])</f>
        <v>22</v>
      </c>
    </row>
    <row r="297" spans="1:8" x14ac:dyDescent="0.2">
      <c r="A297" s="7">
        <v>44309</v>
      </c>
      <c r="B297" s="5" t="str">
        <f>VLOOKUP(WEEKDAY(VENDAS[[#This Row],[DATA]],2),Listas!$A$2:$B$8,2,FALSE)</f>
        <v>Sexta</v>
      </c>
      <c r="C297" s="1" t="s">
        <v>282</v>
      </c>
      <c r="D297" s="1" t="s">
        <v>54</v>
      </c>
      <c r="E297" s="1">
        <v>40</v>
      </c>
      <c r="F297" s="12">
        <v>80</v>
      </c>
      <c r="H297" s="36">
        <f>DAY(VENDAS[[#This Row],[DATA]])</f>
        <v>23</v>
      </c>
    </row>
    <row r="298" spans="1:8" x14ac:dyDescent="0.2">
      <c r="A298" s="7">
        <v>44312</v>
      </c>
      <c r="B298" s="5" t="str">
        <f>VLOOKUP(WEEKDAY(VENDAS[[#This Row],[DATA]],2),Listas!$A$2:$B$8,2,FALSE)</f>
        <v>Segunda</v>
      </c>
      <c r="C298" s="1" t="s">
        <v>205</v>
      </c>
      <c r="D298" s="1" t="s">
        <v>54</v>
      </c>
      <c r="E298" s="1">
        <v>20</v>
      </c>
      <c r="F298" s="12">
        <v>40</v>
      </c>
      <c r="H298" s="36">
        <f>DAY(VENDAS[[#This Row],[DATA]])</f>
        <v>26</v>
      </c>
    </row>
    <row r="299" spans="1:8" x14ac:dyDescent="0.2">
      <c r="A299" s="7">
        <v>44312</v>
      </c>
      <c r="B299" s="5" t="str">
        <f>VLOOKUP(WEEKDAY(VENDAS[[#This Row],[DATA]],2),Listas!$A$2:$B$8,2,FALSE)</f>
        <v>Segunda</v>
      </c>
      <c r="C299" s="1" t="s">
        <v>205</v>
      </c>
      <c r="D299" s="1" t="s">
        <v>59</v>
      </c>
      <c r="E299" s="1">
        <v>10</v>
      </c>
      <c r="F299" s="12">
        <v>30</v>
      </c>
      <c r="H299" s="36">
        <f>DAY(VENDAS[[#This Row],[DATA]])</f>
        <v>26</v>
      </c>
    </row>
    <row r="300" spans="1:8" x14ac:dyDescent="0.2">
      <c r="A300" s="7">
        <v>44312</v>
      </c>
      <c r="B300" s="5" t="str">
        <f>VLOOKUP(WEEKDAY(VENDAS[[#This Row],[DATA]],2),Listas!$A$2:$B$8,2,FALSE)</f>
        <v>Segunda</v>
      </c>
      <c r="C300" s="1" t="s">
        <v>205</v>
      </c>
      <c r="D300" s="1" t="s">
        <v>62</v>
      </c>
      <c r="E300" s="1">
        <v>10</v>
      </c>
      <c r="F300" s="12">
        <v>30</v>
      </c>
      <c r="H300" s="36">
        <f>DAY(VENDAS[[#This Row],[DATA]])</f>
        <v>26</v>
      </c>
    </row>
    <row r="301" spans="1:8" x14ac:dyDescent="0.2">
      <c r="A301" s="7">
        <v>44314</v>
      </c>
      <c r="B301" s="5" t="str">
        <f>VLOOKUP(WEEKDAY(VENDAS[[#This Row],[DATA]],2),Listas!$A$2:$B$8,2,FALSE)</f>
        <v>Quarta</v>
      </c>
      <c r="C301" s="1" t="s">
        <v>274</v>
      </c>
      <c r="D301" s="1" t="s">
        <v>54</v>
      </c>
      <c r="E301" s="1">
        <v>40</v>
      </c>
      <c r="F301" s="12">
        <v>80</v>
      </c>
      <c r="H301" s="36">
        <f>DAY(VENDAS[[#This Row],[DATA]])</f>
        <v>28</v>
      </c>
    </row>
    <row r="302" spans="1:8" x14ac:dyDescent="0.2">
      <c r="A302" s="7">
        <v>44314</v>
      </c>
      <c r="B302" s="5" t="str">
        <f>VLOOKUP(WEEKDAY(VENDAS[[#This Row],[DATA]],2),Listas!$A$2:$B$8,2,FALSE)</f>
        <v>Quarta</v>
      </c>
      <c r="C302" s="1" t="s">
        <v>257</v>
      </c>
      <c r="D302" s="1" t="s">
        <v>54</v>
      </c>
      <c r="E302" s="1">
        <v>10</v>
      </c>
      <c r="F302" s="12">
        <v>25</v>
      </c>
      <c r="H302" s="36">
        <f>DAY(VENDAS[[#This Row],[DATA]])</f>
        <v>28</v>
      </c>
    </row>
    <row r="303" spans="1:8" x14ac:dyDescent="0.2">
      <c r="A303" s="7">
        <v>44314</v>
      </c>
      <c r="B303" s="5" t="str">
        <f>VLOOKUP(WEEKDAY(VENDAS[[#This Row],[DATA]],2),Listas!$A$2:$B$8,2,FALSE)</f>
        <v>Quarta</v>
      </c>
      <c r="C303" s="1" t="s">
        <v>188</v>
      </c>
      <c r="D303" s="1" t="s">
        <v>64</v>
      </c>
      <c r="E303" s="1">
        <v>10</v>
      </c>
      <c r="F303" s="12">
        <v>30</v>
      </c>
      <c r="H303" s="36">
        <f>DAY(VENDAS[[#This Row],[DATA]])</f>
        <v>28</v>
      </c>
    </row>
    <row r="304" spans="1:8" x14ac:dyDescent="0.2">
      <c r="A304" s="7">
        <v>44315</v>
      </c>
      <c r="B304" s="5" t="str">
        <f>VLOOKUP(WEEKDAY(VENDAS[[#This Row],[DATA]],2),Listas!$A$2:$B$8,2,FALSE)</f>
        <v>Quinta</v>
      </c>
      <c r="C304" s="1" t="s">
        <v>226</v>
      </c>
      <c r="D304" s="1" t="s">
        <v>54</v>
      </c>
      <c r="E304" s="1">
        <v>10</v>
      </c>
      <c r="F304" s="12">
        <v>25</v>
      </c>
      <c r="H304" s="36">
        <f>DAY(VENDAS[[#This Row],[DATA]])</f>
        <v>29</v>
      </c>
    </row>
    <row r="305" spans="1:8" x14ac:dyDescent="0.2">
      <c r="A305" s="7">
        <v>44315</v>
      </c>
      <c r="B305" s="5" t="str">
        <f>VLOOKUP(WEEKDAY(VENDAS[[#This Row],[DATA]],2),Listas!$A$2:$B$8,2,FALSE)</f>
        <v>Quinta</v>
      </c>
      <c r="C305" s="1" t="s">
        <v>304</v>
      </c>
      <c r="D305" s="1" t="s">
        <v>54</v>
      </c>
      <c r="E305" s="1">
        <v>20</v>
      </c>
      <c r="F305" s="12">
        <v>40</v>
      </c>
      <c r="H305" s="36">
        <f>DAY(VENDAS[[#This Row],[DATA]])</f>
        <v>29</v>
      </c>
    </row>
    <row r="306" spans="1:8" x14ac:dyDescent="0.2">
      <c r="A306" s="7">
        <v>44315</v>
      </c>
      <c r="B306" s="5" t="str">
        <f>VLOOKUP(WEEKDAY(VENDAS[[#This Row],[DATA]],2),Listas!$A$2:$B$8,2,FALSE)</f>
        <v>Quinta</v>
      </c>
      <c r="C306" s="1" t="s">
        <v>297</v>
      </c>
      <c r="D306" s="1" t="s">
        <v>54</v>
      </c>
      <c r="E306" s="1">
        <v>40</v>
      </c>
      <c r="F306" s="12">
        <v>80</v>
      </c>
      <c r="H306" s="36">
        <f>DAY(VENDAS[[#This Row],[DATA]])</f>
        <v>29</v>
      </c>
    </row>
    <row r="307" spans="1:8" x14ac:dyDescent="0.2">
      <c r="A307" s="7">
        <v>44316</v>
      </c>
      <c r="B307" s="5" t="str">
        <f>VLOOKUP(WEEKDAY(VENDAS[[#This Row],[DATA]],2),Listas!$A$2:$B$8,2,FALSE)</f>
        <v>Sexta</v>
      </c>
      <c r="C307" s="1" t="s">
        <v>353</v>
      </c>
      <c r="D307" s="1" t="s">
        <v>55</v>
      </c>
      <c r="E307" s="1">
        <v>40</v>
      </c>
      <c r="F307" s="12">
        <v>70</v>
      </c>
      <c r="H307" s="36">
        <f>DAY(VENDAS[[#This Row],[DATA]])</f>
        <v>30</v>
      </c>
    </row>
    <row r="308" spans="1:8" x14ac:dyDescent="0.2">
      <c r="A308" s="7">
        <v>44316</v>
      </c>
      <c r="B308" s="5" t="str">
        <f>VLOOKUP(WEEKDAY(VENDAS[[#This Row],[DATA]],2),Listas!$A$2:$B$8,2,FALSE)</f>
        <v>Sexta</v>
      </c>
      <c r="C308" s="1" t="s">
        <v>338</v>
      </c>
      <c r="D308" s="1" t="s">
        <v>63</v>
      </c>
      <c r="E308" s="1">
        <v>10</v>
      </c>
      <c r="F308" s="12">
        <v>30</v>
      </c>
      <c r="H308" s="36">
        <f>DAY(VENDAS[[#This Row],[DATA]])</f>
        <v>30</v>
      </c>
    </row>
    <row r="309" spans="1:8" x14ac:dyDescent="0.2">
      <c r="A309" s="7">
        <v>44316</v>
      </c>
      <c r="B309" s="5" t="str">
        <f>VLOOKUP(WEEKDAY(VENDAS[[#This Row],[DATA]],2),Listas!$A$2:$B$8,2,FALSE)</f>
        <v>Sexta</v>
      </c>
      <c r="C309" s="1" t="s">
        <v>187</v>
      </c>
      <c r="D309" s="1" t="s">
        <v>55</v>
      </c>
      <c r="E309" s="1">
        <v>20</v>
      </c>
      <c r="F309" s="12">
        <v>35</v>
      </c>
      <c r="H309" s="36">
        <f>DAY(VENDAS[[#This Row],[DATA]])</f>
        <v>30</v>
      </c>
    </row>
    <row r="310" spans="1:8" x14ac:dyDescent="0.2">
      <c r="A310" s="7">
        <v>44320</v>
      </c>
      <c r="B310" s="5" t="str">
        <f>VLOOKUP(WEEKDAY(VENDAS[[#This Row],[DATA]],2),Listas!$A$2:$B$8,2,FALSE)</f>
        <v>Terça</v>
      </c>
      <c r="C310" s="1" t="s">
        <v>350</v>
      </c>
      <c r="D310" s="1" t="s">
        <v>54</v>
      </c>
      <c r="E310" s="1">
        <v>40</v>
      </c>
      <c r="F310" s="12">
        <v>80</v>
      </c>
      <c r="H310" s="36">
        <f>DAY(VENDAS[[#This Row],[DATA]])</f>
        <v>4</v>
      </c>
    </row>
    <row r="311" spans="1:8" x14ac:dyDescent="0.2">
      <c r="A311" s="7">
        <v>44320</v>
      </c>
      <c r="B311" s="5" t="str">
        <f>VLOOKUP(WEEKDAY(VENDAS[[#This Row],[DATA]],2),Listas!$A$2:$B$8,2,FALSE)</f>
        <v>Terça</v>
      </c>
      <c r="C311" s="1" t="s">
        <v>422</v>
      </c>
      <c r="D311" s="1" t="s">
        <v>54</v>
      </c>
      <c r="E311" s="1">
        <v>20</v>
      </c>
      <c r="F311" s="12">
        <v>40</v>
      </c>
      <c r="H311" s="36">
        <f>DAY(VENDAS[[#This Row],[DATA]])</f>
        <v>4</v>
      </c>
    </row>
    <row r="312" spans="1:8" x14ac:dyDescent="0.2">
      <c r="A312" s="7">
        <v>44321</v>
      </c>
      <c r="B312" s="5" t="str">
        <f>VLOOKUP(WEEKDAY(VENDAS[[#This Row],[DATA]],2),Listas!$A$2:$B$8,2,FALSE)</f>
        <v>Quarta</v>
      </c>
      <c r="C312" s="1" t="s">
        <v>184</v>
      </c>
      <c r="D312" s="1" t="s">
        <v>54</v>
      </c>
      <c r="E312" s="1">
        <v>20</v>
      </c>
      <c r="F312" s="12">
        <v>40</v>
      </c>
      <c r="H312" s="36">
        <f>DAY(VENDAS[[#This Row],[DATA]])</f>
        <v>5</v>
      </c>
    </row>
    <row r="313" spans="1:8" x14ac:dyDescent="0.2">
      <c r="A313" s="7">
        <v>44322</v>
      </c>
      <c r="B313" s="5" t="str">
        <f>VLOOKUP(WEEKDAY(VENDAS[[#This Row],[DATA]],2),Listas!$A$2:$B$8,2,FALSE)</f>
        <v>Quinta</v>
      </c>
      <c r="C313" s="1" t="s">
        <v>204</v>
      </c>
      <c r="D313" s="1" t="s">
        <v>54</v>
      </c>
      <c r="E313" s="1">
        <v>80</v>
      </c>
      <c r="F313" s="12">
        <v>160</v>
      </c>
      <c r="H313" s="36">
        <f>DAY(VENDAS[[#This Row],[DATA]])</f>
        <v>6</v>
      </c>
    </row>
    <row r="314" spans="1:8" x14ac:dyDescent="0.2">
      <c r="A314" s="7">
        <v>44322</v>
      </c>
      <c r="B314" s="5" t="str">
        <f>VLOOKUP(WEEKDAY(VENDAS[[#This Row],[DATA]],2),Listas!$A$2:$B$8,2,FALSE)</f>
        <v>Quinta</v>
      </c>
      <c r="C314" s="1" t="s">
        <v>362</v>
      </c>
      <c r="D314" s="1" t="s">
        <v>54</v>
      </c>
      <c r="E314" s="1">
        <v>40</v>
      </c>
      <c r="F314" s="12">
        <v>80</v>
      </c>
      <c r="H314" s="36">
        <f>DAY(VENDAS[[#This Row],[DATA]])</f>
        <v>6</v>
      </c>
    </row>
    <row r="315" spans="1:8" x14ac:dyDescent="0.2">
      <c r="A315" s="7">
        <v>44322</v>
      </c>
      <c r="B315" s="5" t="str">
        <f>VLOOKUP(WEEKDAY(VENDAS[[#This Row],[DATA]],2),Listas!$A$2:$B$8,2,FALSE)</f>
        <v>Quinta</v>
      </c>
      <c r="C315" s="1" t="s">
        <v>311</v>
      </c>
      <c r="D315" s="1" t="s">
        <v>54</v>
      </c>
      <c r="E315" s="1">
        <v>20</v>
      </c>
      <c r="F315" s="12">
        <v>40</v>
      </c>
      <c r="H315" s="36">
        <f>DAY(VENDAS[[#This Row],[DATA]])</f>
        <v>6</v>
      </c>
    </row>
    <row r="316" spans="1:8" x14ac:dyDescent="0.2">
      <c r="A316" s="7">
        <v>44322</v>
      </c>
      <c r="B316" s="5" t="str">
        <f>VLOOKUP(WEEKDAY(VENDAS[[#This Row],[DATA]],2),Listas!$A$2:$B$8,2,FALSE)</f>
        <v>Quinta</v>
      </c>
      <c r="C316" s="1" t="s">
        <v>347</v>
      </c>
      <c r="D316" s="1" t="s">
        <v>54</v>
      </c>
      <c r="E316" s="1">
        <v>20</v>
      </c>
      <c r="F316" s="12">
        <v>40</v>
      </c>
      <c r="H316" s="36">
        <f>DAY(VENDAS[[#This Row],[DATA]])</f>
        <v>6</v>
      </c>
    </row>
    <row r="317" spans="1:8" x14ac:dyDescent="0.2">
      <c r="A317" s="7">
        <v>44322</v>
      </c>
      <c r="B317" s="5" t="str">
        <f>VLOOKUP(WEEKDAY(VENDAS[[#This Row],[DATA]],2),Listas!$A$2:$B$8,2,FALSE)</f>
        <v>Quinta</v>
      </c>
      <c r="C317" s="1" t="s">
        <v>328</v>
      </c>
      <c r="D317" s="1" t="s">
        <v>55</v>
      </c>
      <c r="E317" s="1">
        <v>20</v>
      </c>
      <c r="F317" s="12">
        <v>35</v>
      </c>
      <c r="H317" s="36">
        <f>DAY(VENDAS[[#This Row],[DATA]])</f>
        <v>6</v>
      </c>
    </row>
    <row r="318" spans="1:8" x14ac:dyDescent="0.2">
      <c r="A318" s="7">
        <v>44322</v>
      </c>
      <c r="B318" s="5" t="str">
        <f>VLOOKUP(WEEKDAY(VENDAS[[#This Row],[DATA]],2),Listas!$A$2:$B$8,2,FALSE)</f>
        <v>Quinta</v>
      </c>
      <c r="C318" s="1" t="s">
        <v>120</v>
      </c>
      <c r="D318" s="1" t="s">
        <v>54</v>
      </c>
      <c r="E318" s="1">
        <v>20</v>
      </c>
      <c r="F318" s="12">
        <v>40</v>
      </c>
      <c r="H318" s="36">
        <f>DAY(VENDAS[[#This Row],[DATA]])</f>
        <v>6</v>
      </c>
    </row>
    <row r="319" spans="1:8" x14ac:dyDescent="0.2">
      <c r="A319" s="7">
        <v>44323</v>
      </c>
      <c r="B319" s="5" t="str">
        <f>VLOOKUP(WEEKDAY(VENDAS[[#This Row],[DATA]],2),Listas!$A$2:$B$8,2,FALSE)</f>
        <v>Sexta</v>
      </c>
      <c r="C319" s="1" t="s">
        <v>170</v>
      </c>
      <c r="D319" s="1" t="s">
        <v>55</v>
      </c>
      <c r="E319" s="1">
        <v>20</v>
      </c>
      <c r="F319" s="12">
        <v>35</v>
      </c>
      <c r="H319" s="36">
        <f>DAY(VENDAS[[#This Row],[DATA]])</f>
        <v>7</v>
      </c>
    </row>
    <row r="320" spans="1:8" x14ac:dyDescent="0.2">
      <c r="A320" s="7">
        <v>44323</v>
      </c>
      <c r="B320" s="5" t="str">
        <f>VLOOKUP(WEEKDAY(VENDAS[[#This Row],[DATA]],2),Listas!$A$2:$B$8,2,FALSE)</f>
        <v>Sexta</v>
      </c>
      <c r="C320" s="1" t="s">
        <v>364</v>
      </c>
      <c r="D320" s="1" t="s">
        <v>55</v>
      </c>
      <c r="E320" s="1">
        <v>40</v>
      </c>
      <c r="F320" s="12">
        <v>70</v>
      </c>
      <c r="H320" s="36">
        <f>DAY(VENDAS[[#This Row],[DATA]])</f>
        <v>7</v>
      </c>
    </row>
    <row r="321" spans="1:8" x14ac:dyDescent="0.2">
      <c r="A321" s="7">
        <v>44323</v>
      </c>
      <c r="B321" s="5" t="str">
        <f>VLOOKUP(WEEKDAY(VENDAS[[#This Row],[DATA]],2),Listas!$A$2:$B$8,2,FALSE)</f>
        <v>Sexta</v>
      </c>
      <c r="C321" s="1" t="s">
        <v>351</v>
      </c>
      <c r="D321" s="1" t="s">
        <v>54</v>
      </c>
      <c r="E321" s="1">
        <v>20</v>
      </c>
      <c r="F321" s="12">
        <v>40</v>
      </c>
      <c r="H321" s="36">
        <f>DAY(VENDAS[[#This Row],[DATA]])</f>
        <v>7</v>
      </c>
    </row>
    <row r="322" spans="1:8" x14ac:dyDescent="0.2">
      <c r="A322" s="7">
        <v>44323</v>
      </c>
      <c r="B322" s="5" t="str">
        <f>VLOOKUP(WEEKDAY(VENDAS[[#This Row],[DATA]],2),Listas!$A$2:$B$8,2,FALSE)</f>
        <v>Sexta</v>
      </c>
      <c r="C322" s="1" t="s">
        <v>334</v>
      </c>
      <c r="D322" s="1" t="s">
        <v>54</v>
      </c>
      <c r="E322" s="1">
        <v>20</v>
      </c>
      <c r="F322" s="12">
        <v>40</v>
      </c>
      <c r="H322" s="36">
        <f>DAY(VENDAS[[#This Row],[DATA]])</f>
        <v>7</v>
      </c>
    </row>
    <row r="323" spans="1:8" x14ac:dyDescent="0.2">
      <c r="A323" s="7">
        <v>44323</v>
      </c>
      <c r="B323" s="5" t="str">
        <f>VLOOKUP(WEEKDAY(VENDAS[[#This Row],[DATA]],2),Listas!$A$2:$B$8,2,FALSE)</f>
        <v>Sexta</v>
      </c>
      <c r="C323" s="1" t="s">
        <v>412</v>
      </c>
      <c r="D323" s="1" t="s">
        <v>54</v>
      </c>
      <c r="E323" s="1">
        <v>20</v>
      </c>
      <c r="F323" s="12">
        <v>40</v>
      </c>
      <c r="H323" s="36">
        <f>DAY(VENDAS[[#This Row],[DATA]])</f>
        <v>7</v>
      </c>
    </row>
    <row r="324" spans="1:8" x14ac:dyDescent="0.2">
      <c r="A324" s="7">
        <v>44323</v>
      </c>
      <c r="B324" s="5" t="str">
        <f>VLOOKUP(WEEKDAY(VENDAS[[#This Row],[DATA]],2),Listas!$A$2:$B$8,2,FALSE)</f>
        <v>Sexta</v>
      </c>
      <c r="C324" s="1" t="s">
        <v>260</v>
      </c>
      <c r="D324" s="1" t="s">
        <v>55</v>
      </c>
      <c r="E324" s="1">
        <v>40</v>
      </c>
      <c r="F324" s="12">
        <v>70</v>
      </c>
      <c r="H324" s="36">
        <f>DAY(VENDAS[[#This Row],[DATA]])</f>
        <v>7</v>
      </c>
    </row>
    <row r="325" spans="1:8" x14ac:dyDescent="0.2">
      <c r="A325" s="7">
        <v>44323</v>
      </c>
      <c r="B325" s="5" t="str">
        <f>VLOOKUP(WEEKDAY(VENDAS[[#This Row],[DATA]],2),Listas!$A$2:$B$8,2,FALSE)</f>
        <v>Sexta</v>
      </c>
      <c r="C325" s="1" t="s">
        <v>260</v>
      </c>
      <c r="D325" s="1" t="s">
        <v>60</v>
      </c>
      <c r="E325" s="1">
        <v>10</v>
      </c>
      <c r="F325" s="12">
        <v>30</v>
      </c>
      <c r="H325" s="36">
        <f>DAY(VENDAS[[#This Row],[DATA]])</f>
        <v>7</v>
      </c>
    </row>
    <row r="326" spans="1:8" x14ac:dyDescent="0.2">
      <c r="A326" s="7">
        <v>44324</v>
      </c>
      <c r="B326" s="5" t="str">
        <f>VLOOKUP(WEEKDAY(VENDAS[[#This Row],[DATA]],2),Listas!$A$2:$B$8,2,FALSE)</f>
        <v>Sábado</v>
      </c>
      <c r="C326" s="1" t="s">
        <v>277</v>
      </c>
      <c r="D326" s="1" t="s">
        <v>62</v>
      </c>
      <c r="E326" s="1">
        <v>20</v>
      </c>
      <c r="F326" s="12">
        <v>60</v>
      </c>
      <c r="H326" s="36">
        <f>DAY(VENDAS[[#This Row],[DATA]])</f>
        <v>8</v>
      </c>
    </row>
    <row r="327" spans="1:8" x14ac:dyDescent="0.2">
      <c r="A327" s="7">
        <v>44324</v>
      </c>
      <c r="B327" s="5" t="str">
        <f>VLOOKUP(WEEKDAY(VENDAS[[#This Row],[DATA]],2),Listas!$A$2:$B$8,2,FALSE)</f>
        <v>Sábado</v>
      </c>
      <c r="C327" s="1" t="s">
        <v>277</v>
      </c>
      <c r="D327" s="1" t="s">
        <v>60</v>
      </c>
      <c r="E327" s="1">
        <v>20</v>
      </c>
      <c r="F327" s="12">
        <v>60</v>
      </c>
      <c r="H327" s="36">
        <f>DAY(VENDAS[[#This Row],[DATA]])</f>
        <v>8</v>
      </c>
    </row>
    <row r="328" spans="1:8" x14ac:dyDescent="0.2">
      <c r="A328" s="7">
        <v>44324</v>
      </c>
      <c r="B328" s="5" t="str">
        <f>VLOOKUP(WEEKDAY(VENDAS[[#This Row],[DATA]],2),Listas!$A$2:$B$8,2,FALSE)</f>
        <v>Sábado</v>
      </c>
      <c r="C328" s="1" t="s">
        <v>277</v>
      </c>
      <c r="D328" s="1" t="s">
        <v>55</v>
      </c>
      <c r="E328" s="1">
        <v>60</v>
      </c>
      <c r="F328" s="12">
        <v>105</v>
      </c>
      <c r="H328" s="36">
        <f>DAY(VENDAS[[#This Row],[DATA]])</f>
        <v>8</v>
      </c>
    </row>
    <row r="329" spans="1:8" x14ac:dyDescent="0.2">
      <c r="A329" s="7">
        <v>44324</v>
      </c>
      <c r="B329" s="5" t="str">
        <f>VLOOKUP(WEEKDAY(VENDAS[[#This Row],[DATA]],2),Listas!$A$2:$B$8,2,FALSE)</f>
        <v>Sábado</v>
      </c>
      <c r="C329" s="1" t="s">
        <v>405</v>
      </c>
      <c r="D329" s="1" t="s">
        <v>54</v>
      </c>
      <c r="E329" s="1">
        <v>20</v>
      </c>
      <c r="F329" s="12">
        <v>40</v>
      </c>
      <c r="H329" s="36">
        <f>DAY(VENDAS[[#This Row],[DATA]])</f>
        <v>8</v>
      </c>
    </row>
    <row r="330" spans="1:8" x14ac:dyDescent="0.2">
      <c r="A330" s="7">
        <v>44328</v>
      </c>
      <c r="B330" s="5" t="str">
        <f>VLOOKUP(WEEKDAY(VENDAS[[#This Row],[DATA]],2),Listas!$A$2:$B$8,2,FALSE)</f>
        <v>Quarta</v>
      </c>
      <c r="C330" s="1" t="s">
        <v>274</v>
      </c>
      <c r="D330" s="1" t="s">
        <v>54</v>
      </c>
      <c r="E330" s="1">
        <v>40</v>
      </c>
      <c r="F330" s="12">
        <v>80</v>
      </c>
      <c r="H330" s="36">
        <f>DAY(VENDAS[[#This Row],[DATA]])</f>
        <v>12</v>
      </c>
    </row>
    <row r="331" spans="1:8" x14ac:dyDescent="0.2">
      <c r="A331" s="7">
        <v>44328</v>
      </c>
      <c r="B331" s="5" t="str">
        <f>VLOOKUP(WEEKDAY(VENDAS[[#This Row],[DATA]],2),Listas!$A$2:$B$8,2,FALSE)</f>
        <v>Quarta</v>
      </c>
      <c r="C331" s="1" t="s">
        <v>282</v>
      </c>
      <c r="D331" s="1" t="s">
        <v>54</v>
      </c>
      <c r="E331" s="1">
        <v>20</v>
      </c>
      <c r="F331" s="12">
        <v>40</v>
      </c>
      <c r="H331" s="36">
        <f>DAY(VENDAS[[#This Row],[DATA]])</f>
        <v>12</v>
      </c>
    </row>
    <row r="332" spans="1:8" x14ac:dyDescent="0.2">
      <c r="A332" s="7">
        <v>44328</v>
      </c>
      <c r="B332" s="5" t="str">
        <f>VLOOKUP(WEEKDAY(VENDAS[[#This Row],[DATA]],2),Listas!$A$2:$B$8,2,FALSE)</f>
        <v>Quarta</v>
      </c>
      <c r="C332" s="1" t="s">
        <v>302</v>
      </c>
      <c r="D332" s="1" t="s">
        <v>65</v>
      </c>
      <c r="E332" s="1">
        <v>20</v>
      </c>
      <c r="F332" s="12">
        <v>40</v>
      </c>
      <c r="H332" s="36">
        <f>DAY(VENDAS[[#This Row],[DATA]])</f>
        <v>12</v>
      </c>
    </row>
    <row r="333" spans="1:8" x14ac:dyDescent="0.2">
      <c r="A333" s="7">
        <v>44330</v>
      </c>
      <c r="B333" s="5" t="str">
        <f>VLOOKUP(WEEKDAY(VENDAS[[#This Row],[DATA]],2),Listas!$A$2:$B$8,2,FALSE)</f>
        <v>Sexta</v>
      </c>
      <c r="C333" s="1" t="s">
        <v>208</v>
      </c>
      <c r="D333" s="1" t="s">
        <v>66</v>
      </c>
      <c r="E333" s="1">
        <v>4</v>
      </c>
      <c r="F333" s="12">
        <v>16</v>
      </c>
      <c r="H333" s="36">
        <f>DAY(VENDAS[[#This Row],[DATA]])</f>
        <v>14</v>
      </c>
    </row>
    <row r="334" spans="1:8" x14ac:dyDescent="0.2">
      <c r="A334" s="7">
        <v>44330</v>
      </c>
      <c r="B334" s="5" t="str">
        <f>VLOOKUP(WEEKDAY(VENDAS[[#This Row],[DATA]],2),Listas!$A$2:$B$8,2,FALSE)</f>
        <v>Sexta</v>
      </c>
      <c r="C334" s="1" t="s">
        <v>208</v>
      </c>
      <c r="D334" s="1" t="s">
        <v>67</v>
      </c>
      <c r="E334" s="1">
        <v>4</v>
      </c>
      <c r="F334" s="12">
        <v>16</v>
      </c>
      <c r="H334" s="36">
        <f>DAY(VENDAS[[#This Row],[DATA]])</f>
        <v>14</v>
      </c>
    </row>
    <row r="335" spans="1:8" x14ac:dyDescent="0.2">
      <c r="A335" s="7">
        <v>44330</v>
      </c>
      <c r="B335" s="5" t="str">
        <f>VLOOKUP(WEEKDAY(VENDAS[[#This Row],[DATA]],2),Listas!$A$2:$B$8,2,FALSE)</f>
        <v>Sexta</v>
      </c>
      <c r="C335" s="1" t="s">
        <v>120</v>
      </c>
      <c r="D335" s="1" t="s">
        <v>66</v>
      </c>
      <c r="E335" s="1">
        <v>2</v>
      </c>
      <c r="F335" s="12">
        <v>8</v>
      </c>
      <c r="H335" s="36">
        <f>DAY(VENDAS[[#This Row],[DATA]])</f>
        <v>14</v>
      </c>
    </row>
    <row r="336" spans="1:8" x14ac:dyDescent="0.2">
      <c r="A336" s="7">
        <v>44330</v>
      </c>
      <c r="B336" s="5" t="str">
        <f>VLOOKUP(WEEKDAY(VENDAS[[#This Row],[DATA]],2),Listas!$A$2:$B$8,2,FALSE)</f>
        <v>Sexta</v>
      </c>
      <c r="C336" s="1" t="s">
        <v>120</v>
      </c>
      <c r="D336" s="1" t="s">
        <v>67</v>
      </c>
      <c r="E336" s="1">
        <v>2</v>
      </c>
      <c r="F336" s="12">
        <v>8</v>
      </c>
      <c r="H336" s="36">
        <f>DAY(VENDAS[[#This Row],[DATA]])</f>
        <v>14</v>
      </c>
    </row>
    <row r="337" spans="1:8" x14ac:dyDescent="0.2">
      <c r="A337" s="7">
        <v>44330</v>
      </c>
      <c r="B337" s="5" t="str">
        <f>VLOOKUP(WEEKDAY(VENDAS[[#This Row],[DATA]],2),Listas!$A$2:$B$8,2,FALSE)</f>
        <v>Sexta</v>
      </c>
      <c r="C337" s="1" t="s">
        <v>297</v>
      </c>
      <c r="D337" s="1" t="s">
        <v>66</v>
      </c>
      <c r="E337" s="1">
        <v>8</v>
      </c>
      <c r="F337" s="12">
        <v>32</v>
      </c>
      <c r="H337" s="36">
        <f>DAY(VENDAS[[#This Row],[DATA]])</f>
        <v>14</v>
      </c>
    </row>
    <row r="338" spans="1:8" x14ac:dyDescent="0.2">
      <c r="A338" s="7">
        <v>44330</v>
      </c>
      <c r="B338" s="5" t="str">
        <f>VLOOKUP(WEEKDAY(VENDAS[[#This Row],[DATA]],2),Listas!$A$2:$B$8,2,FALSE)</f>
        <v>Sexta</v>
      </c>
      <c r="C338" s="1" t="s">
        <v>297</v>
      </c>
      <c r="D338" s="1" t="s">
        <v>67</v>
      </c>
      <c r="E338" s="1">
        <v>8</v>
      </c>
      <c r="F338" s="12">
        <v>32</v>
      </c>
      <c r="H338" s="36">
        <f>DAY(VENDAS[[#This Row],[DATA]])</f>
        <v>14</v>
      </c>
    </row>
    <row r="339" spans="1:8" x14ac:dyDescent="0.2">
      <c r="A339" s="7">
        <v>44330</v>
      </c>
      <c r="B339" s="5" t="str">
        <f>VLOOKUP(WEEKDAY(VENDAS[[#This Row],[DATA]],2),Listas!$A$2:$B$8,2,FALSE)</f>
        <v>Sexta</v>
      </c>
      <c r="C339" s="1" t="s">
        <v>297</v>
      </c>
      <c r="D339" s="1" t="s">
        <v>54</v>
      </c>
      <c r="E339" s="1">
        <v>20</v>
      </c>
      <c r="F339" s="12">
        <v>40</v>
      </c>
      <c r="H339" s="36">
        <f>DAY(VENDAS[[#This Row],[DATA]])</f>
        <v>14</v>
      </c>
    </row>
    <row r="340" spans="1:8" x14ac:dyDescent="0.2">
      <c r="A340" s="7">
        <v>44330</v>
      </c>
      <c r="B340" s="5" t="str">
        <f>VLOOKUP(WEEKDAY(VENDAS[[#This Row],[DATA]],2),Listas!$A$2:$B$8,2,FALSE)</f>
        <v>Sexta</v>
      </c>
      <c r="C340" s="1" t="s">
        <v>129</v>
      </c>
      <c r="D340" s="1" t="s">
        <v>54</v>
      </c>
      <c r="E340" s="1">
        <v>10</v>
      </c>
      <c r="F340" s="12">
        <v>25</v>
      </c>
      <c r="H340" s="36">
        <f>DAY(VENDAS[[#This Row],[DATA]])</f>
        <v>14</v>
      </c>
    </row>
    <row r="341" spans="1:8" x14ac:dyDescent="0.2">
      <c r="A341" s="7">
        <v>44330</v>
      </c>
      <c r="B341" s="5" t="str">
        <f>VLOOKUP(WEEKDAY(VENDAS[[#This Row],[DATA]],2),Listas!$A$2:$B$8,2,FALSE)</f>
        <v>Sexta</v>
      </c>
      <c r="C341" s="1" t="s">
        <v>129</v>
      </c>
      <c r="D341" s="1" t="s">
        <v>66</v>
      </c>
      <c r="E341" s="1">
        <v>12</v>
      </c>
      <c r="F341" s="12">
        <v>48</v>
      </c>
      <c r="H341" s="36">
        <f>DAY(VENDAS[[#This Row],[DATA]])</f>
        <v>14</v>
      </c>
    </row>
    <row r="342" spans="1:8" x14ac:dyDescent="0.2">
      <c r="A342" s="7">
        <v>44330</v>
      </c>
      <c r="B342" s="5" t="str">
        <f>VLOOKUP(WEEKDAY(VENDAS[[#This Row],[DATA]],2),Listas!$A$2:$B$8,2,FALSE)</f>
        <v>Sexta</v>
      </c>
      <c r="C342" s="1" t="s">
        <v>416</v>
      </c>
      <c r="D342" s="1" t="s">
        <v>66</v>
      </c>
      <c r="E342" s="1">
        <v>4</v>
      </c>
      <c r="F342" s="12">
        <v>16</v>
      </c>
      <c r="H342" s="36">
        <f>DAY(VENDAS[[#This Row],[DATA]])</f>
        <v>14</v>
      </c>
    </row>
    <row r="343" spans="1:8" x14ac:dyDescent="0.2">
      <c r="A343" s="7">
        <v>44330</v>
      </c>
      <c r="B343" s="5" t="str">
        <f>VLOOKUP(WEEKDAY(VENDAS[[#This Row],[DATA]],2),Listas!$A$2:$B$8,2,FALSE)</f>
        <v>Sexta</v>
      </c>
      <c r="C343" s="1" t="s">
        <v>416</v>
      </c>
      <c r="D343" s="1" t="s">
        <v>67</v>
      </c>
      <c r="E343" s="1">
        <v>4</v>
      </c>
      <c r="F343" s="12">
        <v>16</v>
      </c>
      <c r="H343" s="36">
        <f>DAY(VENDAS[[#This Row],[DATA]])</f>
        <v>14</v>
      </c>
    </row>
    <row r="344" spans="1:8" x14ac:dyDescent="0.2">
      <c r="A344" s="7">
        <v>44330</v>
      </c>
      <c r="B344" s="5" t="str">
        <f>VLOOKUP(WEEKDAY(VENDAS[[#This Row],[DATA]],2),Listas!$A$2:$B$8,2,FALSE)</f>
        <v>Sexta</v>
      </c>
      <c r="C344" s="1" t="s">
        <v>249</v>
      </c>
      <c r="D344" s="1" t="s">
        <v>67</v>
      </c>
      <c r="E344" s="1">
        <v>4</v>
      </c>
      <c r="F344" s="12">
        <v>16</v>
      </c>
      <c r="H344" s="36">
        <f>DAY(VENDAS[[#This Row],[DATA]])</f>
        <v>14</v>
      </c>
    </row>
    <row r="345" spans="1:8" x14ac:dyDescent="0.2">
      <c r="A345" s="7">
        <v>44330</v>
      </c>
      <c r="B345" s="5" t="str">
        <f>VLOOKUP(WEEKDAY(VENDAS[[#This Row],[DATA]],2),Listas!$A$2:$B$8,2,FALSE)</f>
        <v>Sexta</v>
      </c>
      <c r="C345" s="1" t="s">
        <v>287</v>
      </c>
      <c r="D345" s="1" t="s">
        <v>66</v>
      </c>
      <c r="E345" s="1">
        <v>4</v>
      </c>
      <c r="F345" s="12">
        <v>16</v>
      </c>
      <c r="H345" s="36">
        <f>DAY(VENDAS[[#This Row],[DATA]])</f>
        <v>14</v>
      </c>
    </row>
    <row r="346" spans="1:8" x14ac:dyDescent="0.2">
      <c r="A346" s="7">
        <v>44330</v>
      </c>
      <c r="B346" s="5" t="str">
        <f>VLOOKUP(WEEKDAY(VENDAS[[#This Row],[DATA]],2),Listas!$A$2:$B$8,2,FALSE)</f>
        <v>Sexta</v>
      </c>
      <c r="C346" s="1" t="s">
        <v>385</v>
      </c>
      <c r="D346" s="1" t="s">
        <v>66</v>
      </c>
      <c r="E346" s="1">
        <v>4</v>
      </c>
      <c r="F346" s="12">
        <v>16</v>
      </c>
      <c r="H346" s="36">
        <f>DAY(VENDAS[[#This Row],[DATA]])</f>
        <v>14</v>
      </c>
    </row>
    <row r="347" spans="1:8" x14ac:dyDescent="0.2">
      <c r="A347" s="7">
        <v>44330</v>
      </c>
      <c r="B347" s="5" t="str">
        <f>VLOOKUP(WEEKDAY(VENDAS[[#This Row],[DATA]],2),Listas!$A$2:$B$8,2,FALSE)</f>
        <v>Sexta</v>
      </c>
      <c r="C347" s="1" t="s">
        <v>385</v>
      </c>
      <c r="D347" s="1" t="s">
        <v>67</v>
      </c>
      <c r="E347" s="1">
        <v>8</v>
      </c>
      <c r="F347" s="12">
        <v>32</v>
      </c>
      <c r="H347" s="36">
        <f>DAY(VENDAS[[#This Row],[DATA]])</f>
        <v>14</v>
      </c>
    </row>
    <row r="348" spans="1:8" x14ac:dyDescent="0.2">
      <c r="A348" s="7">
        <v>44330</v>
      </c>
      <c r="B348" s="5" t="str">
        <f>VLOOKUP(WEEKDAY(VENDAS[[#This Row],[DATA]],2),Listas!$A$2:$B$8,2,FALSE)</f>
        <v>Sexta</v>
      </c>
      <c r="C348" s="1" t="s">
        <v>179</v>
      </c>
      <c r="D348" s="1" t="s">
        <v>67</v>
      </c>
      <c r="E348" s="1">
        <v>4</v>
      </c>
      <c r="F348" s="12">
        <v>16</v>
      </c>
      <c r="H348" s="36">
        <f>DAY(VENDAS[[#This Row],[DATA]])</f>
        <v>14</v>
      </c>
    </row>
    <row r="349" spans="1:8" x14ac:dyDescent="0.2">
      <c r="A349" s="7">
        <v>44330</v>
      </c>
      <c r="B349" s="5" t="str">
        <f>VLOOKUP(WEEKDAY(VENDAS[[#This Row],[DATA]],2),Listas!$A$2:$B$8,2,FALSE)</f>
        <v>Sexta</v>
      </c>
      <c r="C349" s="1" t="s">
        <v>442</v>
      </c>
      <c r="D349" s="1" t="s">
        <v>66</v>
      </c>
      <c r="E349" s="1">
        <v>4</v>
      </c>
      <c r="F349" s="12">
        <v>16</v>
      </c>
      <c r="H349" s="36">
        <f>DAY(VENDAS[[#This Row],[DATA]])</f>
        <v>14</v>
      </c>
    </row>
    <row r="350" spans="1:8" x14ac:dyDescent="0.2">
      <c r="A350" s="7">
        <v>44330</v>
      </c>
      <c r="B350" s="5" t="str">
        <f>VLOOKUP(WEEKDAY(VENDAS[[#This Row],[DATA]],2),Listas!$A$2:$B$8,2,FALSE)</f>
        <v>Sexta</v>
      </c>
      <c r="C350" s="1" t="s">
        <v>442</v>
      </c>
      <c r="D350" s="1" t="s">
        <v>67</v>
      </c>
      <c r="E350" s="1">
        <v>4</v>
      </c>
      <c r="F350" s="12">
        <v>16</v>
      </c>
      <c r="H350" s="36">
        <f>DAY(VENDAS[[#This Row],[DATA]])</f>
        <v>14</v>
      </c>
    </row>
    <row r="351" spans="1:8" x14ac:dyDescent="0.2">
      <c r="A351" s="7">
        <v>44330</v>
      </c>
      <c r="B351" s="5" t="str">
        <f>VLOOKUP(WEEKDAY(VENDAS[[#This Row],[DATA]],2),Listas!$A$2:$B$8,2,FALSE)</f>
        <v>Sexta</v>
      </c>
      <c r="C351" s="1" t="s">
        <v>311</v>
      </c>
      <c r="D351" s="1" t="s">
        <v>66</v>
      </c>
      <c r="E351" s="1">
        <v>4</v>
      </c>
      <c r="F351" s="12">
        <v>16</v>
      </c>
      <c r="H351" s="36">
        <f>DAY(VENDAS[[#This Row],[DATA]])</f>
        <v>14</v>
      </c>
    </row>
    <row r="352" spans="1:8" x14ac:dyDescent="0.2">
      <c r="A352" s="7">
        <v>44330</v>
      </c>
      <c r="B352" s="5" t="str">
        <f>VLOOKUP(WEEKDAY(VENDAS[[#This Row],[DATA]],2),Listas!$A$2:$B$8,2,FALSE)</f>
        <v>Sexta</v>
      </c>
      <c r="C352" s="1" t="s">
        <v>311</v>
      </c>
      <c r="D352" s="1" t="s">
        <v>67</v>
      </c>
      <c r="E352" s="1">
        <v>4</v>
      </c>
      <c r="F352" s="12">
        <v>16</v>
      </c>
      <c r="H352" s="36">
        <f>DAY(VENDAS[[#This Row],[DATA]])</f>
        <v>14</v>
      </c>
    </row>
    <row r="353" spans="1:8" x14ac:dyDescent="0.2">
      <c r="A353" s="7">
        <v>44330</v>
      </c>
      <c r="B353" s="5" t="str">
        <f>VLOOKUP(WEEKDAY(VENDAS[[#This Row],[DATA]],2),Listas!$A$2:$B$8,2,FALSE)</f>
        <v>Sexta</v>
      </c>
      <c r="C353" s="1" t="s">
        <v>170</v>
      </c>
      <c r="D353" s="1" t="s">
        <v>66</v>
      </c>
      <c r="E353" s="1">
        <v>4</v>
      </c>
      <c r="F353" s="12">
        <v>16</v>
      </c>
      <c r="H353" s="36">
        <f>DAY(VENDAS[[#This Row],[DATA]])</f>
        <v>14</v>
      </c>
    </row>
    <row r="354" spans="1:8" x14ac:dyDescent="0.2">
      <c r="A354" s="7">
        <v>44330</v>
      </c>
      <c r="B354" s="5" t="str">
        <f>VLOOKUP(WEEKDAY(VENDAS[[#This Row],[DATA]],2),Listas!$A$2:$B$8,2,FALSE)</f>
        <v>Sexta</v>
      </c>
      <c r="C354" s="1" t="s">
        <v>182</v>
      </c>
      <c r="D354" s="1" t="s">
        <v>66</v>
      </c>
      <c r="E354" s="1">
        <v>4</v>
      </c>
      <c r="F354" s="12">
        <v>16</v>
      </c>
      <c r="H354" s="36">
        <f>DAY(VENDAS[[#This Row],[DATA]])</f>
        <v>14</v>
      </c>
    </row>
    <row r="355" spans="1:8" x14ac:dyDescent="0.2">
      <c r="A355" s="7">
        <v>44331</v>
      </c>
      <c r="B355" s="5" t="str">
        <f>VLOOKUP(WEEKDAY(VENDAS[[#This Row],[DATA]],2),Listas!$A$2:$B$8,2,FALSE)</f>
        <v>Sábado</v>
      </c>
      <c r="C355" s="1" t="s">
        <v>292</v>
      </c>
      <c r="D355" s="1" t="s">
        <v>66</v>
      </c>
      <c r="E355" s="1">
        <v>4</v>
      </c>
      <c r="F355" s="12">
        <v>16</v>
      </c>
      <c r="G355" s="1">
        <v>5</v>
      </c>
      <c r="H355" s="36">
        <f>DAY(VENDAS[[#This Row],[DATA]])</f>
        <v>15</v>
      </c>
    </row>
    <row r="356" spans="1:8" x14ac:dyDescent="0.2">
      <c r="A356" s="7">
        <v>44331</v>
      </c>
      <c r="B356" s="5" t="str">
        <f>VLOOKUP(WEEKDAY(VENDAS[[#This Row],[DATA]],2),Listas!$A$2:$B$8,2,FALSE)</f>
        <v>Sábado</v>
      </c>
      <c r="C356" s="1" t="s">
        <v>292</v>
      </c>
      <c r="D356" s="1" t="s">
        <v>67</v>
      </c>
      <c r="E356" s="1">
        <v>4</v>
      </c>
      <c r="F356" s="12">
        <v>16</v>
      </c>
      <c r="H356" s="36">
        <f>DAY(VENDAS[[#This Row],[DATA]])</f>
        <v>15</v>
      </c>
    </row>
    <row r="357" spans="1:8" x14ac:dyDescent="0.2">
      <c r="A357" s="7">
        <v>44331</v>
      </c>
      <c r="B357" s="5" t="str">
        <f>VLOOKUP(WEEKDAY(VENDAS[[#This Row],[DATA]],2),Listas!$A$2:$B$8,2,FALSE)</f>
        <v>Sábado</v>
      </c>
      <c r="C357" s="1" t="s">
        <v>277</v>
      </c>
      <c r="D357" s="1" t="s">
        <v>66</v>
      </c>
      <c r="E357" s="1">
        <v>4</v>
      </c>
      <c r="F357" s="12">
        <v>16</v>
      </c>
      <c r="G357" s="1">
        <v>12</v>
      </c>
      <c r="H357" s="36">
        <f>DAY(VENDAS[[#This Row],[DATA]])</f>
        <v>15</v>
      </c>
    </row>
    <row r="358" spans="1:8" x14ac:dyDescent="0.2">
      <c r="A358" s="7">
        <v>44331</v>
      </c>
      <c r="B358" s="5" t="str">
        <f>VLOOKUP(WEEKDAY(VENDAS[[#This Row],[DATA]],2),Listas!$A$2:$B$8,2,FALSE)</f>
        <v>Sábado</v>
      </c>
      <c r="C358" s="1" t="s">
        <v>277</v>
      </c>
      <c r="D358" s="1" t="s">
        <v>67</v>
      </c>
      <c r="E358" s="1">
        <v>4</v>
      </c>
      <c r="F358" s="12">
        <v>16</v>
      </c>
      <c r="H358" s="36">
        <f>DAY(VENDAS[[#This Row],[DATA]])</f>
        <v>15</v>
      </c>
    </row>
    <row r="359" spans="1:8" x14ac:dyDescent="0.2">
      <c r="A359" s="7">
        <v>44331</v>
      </c>
      <c r="B359" s="5" t="str">
        <f>VLOOKUP(WEEKDAY(VENDAS[[#This Row],[DATA]],2),Listas!$A$2:$B$8,2,FALSE)</f>
        <v>Sábado</v>
      </c>
      <c r="C359" s="1" t="s">
        <v>338</v>
      </c>
      <c r="D359" s="1" t="s">
        <v>66</v>
      </c>
      <c r="E359" s="1">
        <v>4</v>
      </c>
      <c r="F359" s="12">
        <v>16</v>
      </c>
      <c r="H359" s="36">
        <f>DAY(VENDAS[[#This Row],[DATA]])</f>
        <v>15</v>
      </c>
    </row>
    <row r="360" spans="1:8" x14ac:dyDescent="0.2">
      <c r="A360" s="7">
        <v>44331</v>
      </c>
      <c r="B360" s="5" t="str">
        <f>VLOOKUP(WEEKDAY(VENDAS[[#This Row],[DATA]],2),Listas!$A$2:$B$8,2,FALSE)</f>
        <v>Sábado</v>
      </c>
      <c r="C360" s="1" t="s">
        <v>338</v>
      </c>
      <c r="D360" s="1" t="s">
        <v>67</v>
      </c>
      <c r="E360" s="1">
        <v>4</v>
      </c>
      <c r="F360" s="12">
        <v>16</v>
      </c>
      <c r="H360" s="36">
        <f>DAY(VENDAS[[#This Row],[DATA]])</f>
        <v>15</v>
      </c>
    </row>
    <row r="361" spans="1:8" x14ac:dyDescent="0.2">
      <c r="A361" s="7">
        <v>44331</v>
      </c>
      <c r="B361" s="5" t="str">
        <f>VLOOKUP(WEEKDAY(VENDAS[[#This Row],[DATA]],2),Listas!$A$2:$B$8,2,FALSE)</f>
        <v>Sábado</v>
      </c>
      <c r="C361" s="1" t="s">
        <v>338</v>
      </c>
      <c r="D361" s="1" t="s">
        <v>59</v>
      </c>
      <c r="E361" s="1">
        <v>10</v>
      </c>
      <c r="F361" s="12">
        <v>30</v>
      </c>
      <c r="H361" s="36">
        <f>DAY(VENDAS[[#This Row],[DATA]])</f>
        <v>15</v>
      </c>
    </row>
    <row r="362" spans="1:8" x14ac:dyDescent="0.2">
      <c r="A362" s="7">
        <v>44331</v>
      </c>
      <c r="B362" s="5" t="str">
        <f>VLOOKUP(WEEKDAY(VENDAS[[#This Row],[DATA]],2),Listas!$A$2:$B$8,2,FALSE)</f>
        <v>Sábado</v>
      </c>
      <c r="C362" s="1" t="s">
        <v>443</v>
      </c>
      <c r="D362" s="1" t="s">
        <v>55</v>
      </c>
      <c r="E362" s="1">
        <v>20</v>
      </c>
      <c r="F362" s="12">
        <v>35</v>
      </c>
      <c r="H362" s="36">
        <f>DAY(VENDAS[[#This Row],[DATA]])</f>
        <v>15</v>
      </c>
    </row>
    <row r="363" spans="1:8" x14ac:dyDescent="0.2">
      <c r="A363" s="7">
        <v>44335</v>
      </c>
      <c r="B363" s="5" t="str">
        <f>VLOOKUP(WEEKDAY(VENDAS[[#This Row],[DATA]],2),Listas!$A$2:$B$8,2,FALSE)</f>
        <v>Quarta</v>
      </c>
      <c r="C363" s="1" t="s">
        <v>234</v>
      </c>
      <c r="D363" s="1" t="s">
        <v>54</v>
      </c>
      <c r="E363" s="1">
        <v>10</v>
      </c>
      <c r="F363" s="12">
        <v>25</v>
      </c>
      <c r="H363" s="36">
        <f>DAY(VENDAS[[#This Row],[DATA]])</f>
        <v>19</v>
      </c>
    </row>
    <row r="364" spans="1:8" x14ac:dyDescent="0.2">
      <c r="A364" s="7">
        <v>44335</v>
      </c>
      <c r="B364" s="5" t="str">
        <f>VLOOKUP(WEEKDAY(VENDAS[[#This Row],[DATA]],2),Listas!$A$2:$B$8,2,FALSE)</f>
        <v>Quarta</v>
      </c>
      <c r="C364" s="1" t="s">
        <v>234</v>
      </c>
      <c r="D364" s="1" t="s">
        <v>67</v>
      </c>
      <c r="E364" s="1">
        <v>4</v>
      </c>
      <c r="F364" s="12">
        <v>16</v>
      </c>
      <c r="H364" s="36">
        <f>DAY(VENDAS[[#This Row],[DATA]])</f>
        <v>19</v>
      </c>
    </row>
    <row r="365" spans="1:8" x14ac:dyDescent="0.2">
      <c r="A365" s="7">
        <v>44335</v>
      </c>
      <c r="B365" s="5" t="str">
        <f>VLOOKUP(WEEKDAY(VENDAS[[#This Row],[DATA]],2),Listas!$A$2:$B$8,2,FALSE)</f>
        <v>Quarta</v>
      </c>
      <c r="C365" s="1" t="s">
        <v>234</v>
      </c>
      <c r="D365" s="1" t="s">
        <v>66</v>
      </c>
      <c r="E365" s="1">
        <v>4</v>
      </c>
      <c r="F365" s="12">
        <v>16</v>
      </c>
      <c r="H365" s="36">
        <f>DAY(VENDAS[[#This Row],[DATA]])</f>
        <v>19</v>
      </c>
    </row>
    <row r="366" spans="1:8" x14ac:dyDescent="0.2">
      <c r="A366" s="7">
        <v>44335</v>
      </c>
      <c r="B366" s="5" t="str">
        <f>VLOOKUP(WEEKDAY(VENDAS[[#This Row],[DATA]],2),Listas!$A$2:$B$8,2,FALSE)</f>
        <v>Quarta</v>
      </c>
      <c r="C366" s="1" t="s">
        <v>335</v>
      </c>
      <c r="D366" s="1" t="s">
        <v>66</v>
      </c>
      <c r="E366" s="1">
        <v>4</v>
      </c>
      <c r="F366" s="12">
        <v>16</v>
      </c>
      <c r="H366" s="36">
        <f>DAY(VENDAS[[#This Row],[DATA]])</f>
        <v>19</v>
      </c>
    </row>
    <row r="367" spans="1:8" x14ac:dyDescent="0.2">
      <c r="A367" s="7">
        <v>44335</v>
      </c>
      <c r="B367" s="5" t="str">
        <f>VLOOKUP(WEEKDAY(VENDAS[[#This Row],[DATA]],2),Listas!$A$2:$B$8,2,FALSE)</f>
        <v>Quarta</v>
      </c>
      <c r="C367" s="1" t="s">
        <v>335</v>
      </c>
      <c r="D367" s="1" t="s">
        <v>67</v>
      </c>
      <c r="E367" s="1">
        <v>4</v>
      </c>
      <c r="F367" s="12">
        <v>16</v>
      </c>
      <c r="H367" s="36">
        <f>DAY(VENDAS[[#This Row],[DATA]])</f>
        <v>19</v>
      </c>
    </row>
    <row r="368" spans="1:8" x14ac:dyDescent="0.2">
      <c r="A368" s="7">
        <v>44335</v>
      </c>
      <c r="B368" s="5" t="str">
        <f>VLOOKUP(WEEKDAY(VENDAS[[#This Row],[DATA]],2),Listas!$A$2:$B$8,2,FALSE)</f>
        <v>Quarta</v>
      </c>
      <c r="C368" s="1" t="s">
        <v>278</v>
      </c>
      <c r="D368" s="1" t="s">
        <v>67</v>
      </c>
      <c r="E368" s="1">
        <v>4</v>
      </c>
      <c r="F368" s="12">
        <v>16</v>
      </c>
      <c r="H368" s="36">
        <f>DAY(VENDAS[[#This Row],[DATA]])</f>
        <v>19</v>
      </c>
    </row>
    <row r="369" spans="1:8" x14ac:dyDescent="0.2">
      <c r="A369" s="7">
        <v>44335</v>
      </c>
      <c r="B369" s="5" t="str">
        <f>VLOOKUP(WEEKDAY(VENDAS[[#This Row],[DATA]],2),Listas!$A$2:$B$8,2,FALSE)</f>
        <v>Quarta</v>
      </c>
      <c r="C369" s="1" t="s">
        <v>420</v>
      </c>
      <c r="D369" s="1" t="s">
        <v>66</v>
      </c>
      <c r="E369" s="1">
        <v>4</v>
      </c>
      <c r="F369" s="12">
        <v>16</v>
      </c>
      <c r="H369" s="36">
        <f>DAY(VENDAS[[#This Row],[DATA]])</f>
        <v>19</v>
      </c>
    </row>
    <row r="370" spans="1:8" x14ac:dyDescent="0.2">
      <c r="A370" s="7">
        <v>44335</v>
      </c>
      <c r="B370" s="5" t="str">
        <f>VLOOKUP(WEEKDAY(VENDAS[[#This Row],[DATA]],2),Listas!$A$2:$B$8,2,FALSE)</f>
        <v>Quarta</v>
      </c>
      <c r="C370" s="1" t="s">
        <v>420</v>
      </c>
      <c r="D370" s="1" t="s">
        <v>67</v>
      </c>
      <c r="E370" s="1">
        <v>4</v>
      </c>
      <c r="F370" s="12">
        <v>16</v>
      </c>
      <c r="H370" s="36">
        <f>DAY(VENDAS[[#This Row],[DATA]])</f>
        <v>19</v>
      </c>
    </row>
    <row r="371" spans="1:8" x14ac:dyDescent="0.2">
      <c r="A371" s="7">
        <v>44335</v>
      </c>
      <c r="B371" s="5" t="str">
        <f>VLOOKUP(WEEKDAY(VENDAS[[#This Row],[DATA]],2),Listas!$A$2:$B$8,2,FALSE)</f>
        <v>Quarta</v>
      </c>
      <c r="C371" s="1" t="s">
        <v>355</v>
      </c>
      <c r="D371" s="1" t="s">
        <v>66</v>
      </c>
      <c r="E371" s="1">
        <v>4</v>
      </c>
      <c r="F371" s="12">
        <v>16</v>
      </c>
      <c r="H371" s="36">
        <f>DAY(VENDAS[[#This Row],[DATA]])</f>
        <v>19</v>
      </c>
    </row>
    <row r="372" spans="1:8" x14ac:dyDescent="0.2">
      <c r="A372" s="7">
        <v>44335</v>
      </c>
      <c r="B372" s="5" t="str">
        <f>VLOOKUP(WEEKDAY(VENDAS[[#This Row],[DATA]],2),Listas!$A$2:$B$8,2,FALSE)</f>
        <v>Quarta</v>
      </c>
      <c r="C372" s="1" t="s">
        <v>355</v>
      </c>
      <c r="D372" s="1" t="s">
        <v>67</v>
      </c>
      <c r="E372" s="1">
        <v>4</v>
      </c>
      <c r="F372" s="12">
        <v>16</v>
      </c>
      <c r="H372" s="36">
        <f>DAY(VENDAS[[#This Row],[DATA]])</f>
        <v>19</v>
      </c>
    </row>
    <row r="373" spans="1:8" x14ac:dyDescent="0.2">
      <c r="A373" s="7">
        <v>44336</v>
      </c>
      <c r="B373" s="5" t="str">
        <f>VLOOKUP(WEEKDAY(VENDAS[[#This Row],[DATA]],2),Listas!$A$2:$B$8,2,FALSE)</f>
        <v>Quinta</v>
      </c>
      <c r="C373" s="1" t="s">
        <v>217</v>
      </c>
      <c r="D373" s="1" t="s">
        <v>54</v>
      </c>
      <c r="E373" s="1">
        <v>20</v>
      </c>
      <c r="F373" s="12">
        <v>40</v>
      </c>
      <c r="H373" s="36">
        <f>DAY(VENDAS[[#This Row],[DATA]])</f>
        <v>20</v>
      </c>
    </row>
    <row r="374" spans="1:8" x14ac:dyDescent="0.2">
      <c r="A374" s="7">
        <v>44336</v>
      </c>
      <c r="B374" s="5" t="str">
        <f>VLOOKUP(WEEKDAY(VENDAS[[#This Row],[DATA]],2),Listas!$A$2:$B$8,2,FALSE)</f>
        <v>Quinta</v>
      </c>
      <c r="C374" s="1" t="s">
        <v>260</v>
      </c>
      <c r="D374" s="1" t="s">
        <v>55</v>
      </c>
      <c r="E374" s="1">
        <v>40</v>
      </c>
      <c r="F374" s="12">
        <v>70</v>
      </c>
      <c r="H374" s="36">
        <f>DAY(VENDAS[[#This Row],[DATA]])</f>
        <v>20</v>
      </c>
    </row>
    <row r="375" spans="1:8" x14ac:dyDescent="0.2">
      <c r="A375" s="7">
        <v>44336</v>
      </c>
      <c r="B375" s="5" t="str">
        <f>VLOOKUP(WEEKDAY(VENDAS[[#This Row],[DATA]],2),Listas!$A$2:$B$8,2,FALSE)</f>
        <v>Quinta</v>
      </c>
      <c r="C375" s="1" t="s">
        <v>260</v>
      </c>
      <c r="D375" s="1" t="s">
        <v>66</v>
      </c>
      <c r="E375" s="1">
        <v>8</v>
      </c>
      <c r="F375" s="12">
        <v>32</v>
      </c>
      <c r="H375" s="36">
        <f>DAY(VENDAS[[#This Row],[DATA]])</f>
        <v>20</v>
      </c>
    </row>
    <row r="376" spans="1:8" x14ac:dyDescent="0.2">
      <c r="A376" s="7">
        <v>44337</v>
      </c>
      <c r="B376" s="5" t="str">
        <f>VLOOKUP(WEEKDAY(VENDAS[[#This Row],[DATA]],2),Listas!$A$2:$B$8,2,FALSE)</f>
        <v>Sexta</v>
      </c>
      <c r="C376" s="1" t="s">
        <v>385</v>
      </c>
      <c r="D376" s="1" t="s">
        <v>54</v>
      </c>
      <c r="E376" s="1">
        <v>20</v>
      </c>
      <c r="F376" s="12">
        <v>40</v>
      </c>
      <c r="H376" s="36">
        <f>DAY(VENDAS[[#This Row],[DATA]])</f>
        <v>21</v>
      </c>
    </row>
    <row r="377" spans="1:8" x14ac:dyDescent="0.2">
      <c r="A377" s="7">
        <v>44337</v>
      </c>
      <c r="B377" s="5" t="str">
        <f>VLOOKUP(WEEKDAY(VENDAS[[#This Row],[DATA]],2),Listas!$A$2:$B$8,2,FALSE)</f>
        <v>Sexta</v>
      </c>
      <c r="C377" s="1" t="s">
        <v>385</v>
      </c>
      <c r="D377" s="1" t="s">
        <v>67</v>
      </c>
      <c r="E377" s="1">
        <v>4</v>
      </c>
      <c r="F377" s="12">
        <v>16</v>
      </c>
      <c r="H377" s="36">
        <f>DAY(VENDAS[[#This Row],[DATA]])</f>
        <v>21</v>
      </c>
    </row>
    <row r="378" spans="1:8" x14ac:dyDescent="0.2">
      <c r="A378" s="7">
        <v>44337</v>
      </c>
      <c r="B378" s="5" t="str">
        <f>VLOOKUP(WEEKDAY(VENDAS[[#This Row],[DATA]],2),Listas!$A$2:$B$8,2,FALSE)</f>
        <v>Sexta</v>
      </c>
      <c r="C378" s="1" t="s">
        <v>336</v>
      </c>
      <c r="D378" s="1" t="s">
        <v>62</v>
      </c>
      <c r="E378" s="1">
        <v>10</v>
      </c>
      <c r="F378" s="12">
        <v>30</v>
      </c>
      <c r="H378" s="36">
        <f>DAY(VENDAS[[#This Row],[DATA]])</f>
        <v>21</v>
      </c>
    </row>
    <row r="379" spans="1:8" x14ac:dyDescent="0.2">
      <c r="A379" s="7">
        <v>44337</v>
      </c>
      <c r="B379" s="5" t="str">
        <f>VLOOKUP(WEEKDAY(VENDAS[[#This Row],[DATA]],2),Listas!$A$2:$B$8,2,FALSE)</f>
        <v>Sexta</v>
      </c>
      <c r="C379" s="1" t="s">
        <v>199</v>
      </c>
      <c r="D379" s="1" t="s">
        <v>54</v>
      </c>
      <c r="E379" s="1">
        <v>20</v>
      </c>
      <c r="F379" s="12">
        <v>40</v>
      </c>
      <c r="H379" s="36">
        <f>DAY(VENDAS[[#This Row],[DATA]])</f>
        <v>21</v>
      </c>
    </row>
    <row r="380" spans="1:8" x14ac:dyDescent="0.2">
      <c r="A380" s="7">
        <v>44337</v>
      </c>
      <c r="B380" s="5" t="str">
        <f>VLOOKUP(WEEKDAY(VENDAS[[#This Row],[DATA]],2),Listas!$A$2:$B$8,2,FALSE)</f>
        <v>Sexta</v>
      </c>
      <c r="C380" s="1" t="s">
        <v>199</v>
      </c>
      <c r="D380" s="1" t="s">
        <v>67</v>
      </c>
      <c r="E380" s="1">
        <v>4</v>
      </c>
      <c r="F380" s="12">
        <v>16</v>
      </c>
      <c r="H380" s="36">
        <f>DAY(VENDAS[[#This Row],[DATA]])</f>
        <v>21</v>
      </c>
    </row>
    <row r="381" spans="1:8" x14ac:dyDescent="0.2">
      <c r="A381" s="7">
        <v>44337</v>
      </c>
      <c r="B381" s="5" t="str">
        <f>VLOOKUP(WEEKDAY(VENDAS[[#This Row],[DATA]],2),Listas!$A$2:$B$8,2,FALSE)</f>
        <v>Sexta</v>
      </c>
      <c r="C381" s="1" t="s">
        <v>199</v>
      </c>
      <c r="D381" s="1" t="s">
        <v>66</v>
      </c>
      <c r="E381" s="1">
        <v>4</v>
      </c>
      <c r="F381" s="12">
        <v>16</v>
      </c>
      <c r="H381" s="36">
        <f>DAY(VENDAS[[#This Row],[DATA]])</f>
        <v>21</v>
      </c>
    </row>
    <row r="382" spans="1:8" x14ac:dyDescent="0.2">
      <c r="A382" s="7">
        <v>44337</v>
      </c>
      <c r="B382" s="5" t="str">
        <f>VLOOKUP(WEEKDAY(VENDAS[[#This Row],[DATA]],2),Listas!$A$2:$B$8,2,FALSE)</f>
        <v>Sexta</v>
      </c>
      <c r="C382" s="1" t="s">
        <v>252</v>
      </c>
      <c r="D382" s="1" t="s">
        <v>54</v>
      </c>
      <c r="E382" s="1">
        <v>40</v>
      </c>
      <c r="F382" s="12">
        <v>80</v>
      </c>
      <c r="H382" s="36">
        <f>DAY(VENDAS[[#This Row],[DATA]])</f>
        <v>21</v>
      </c>
    </row>
    <row r="383" spans="1:8" x14ac:dyDescent="0.2">
      <c r="A383" s="7">
        <v>44338</v>
      </c>
      <c r="B383" s="5" t="str">
        <f>VLOOKUP(WEEKDAY(VENDAS[[#This Row],[DATA]],2),Listas!$A$2:$B$8,2,FALSE)</f>
        <v>Sábado</v>
      </c>
      <c r="C383" s="1" t="s">
        <v>274</v>
      </c>
      <c r="D383" s="1" t="s">
        <v>54</v>
      </c>
      <c r="E383" s="1">
        <v>25</v>
      </c>
      <c r="F383" s="12">
        <v>50</v>
      </c>
      <c r="H383" s="36">
        <f>DAY(VENDAS[[#This Row],[DATA]])</f>
        <v>22</v>
      </c>
    </row>
    <row r="384" spans="1:8" x14ac:dyDescent="0.2">
      <c r="A384" s="7">
        <v>44338</v>
      </c>
      <c r="B384" s="5" t="str">
        <f>VLOOKUP(WEEKDAY(VENDAS[[#This Row],[DATA]],2),Listas!$A$2:$B$8,2,FALSE)</f>
        <v>Sábado</v>
      </c>
      <c r="C384" s="1" t="s">
        <v>274</v>
      </c>
      <c r="D384" s="1" t="s">
        <v>55</v>
      </c>
      <c r="E384" s="1">
        <v>15</v>
      </c>
      <c r="F384" s="12">
        <v>26</v>
      </c>
      <c r="H384" s="36">
        <f>DAY(VENDAS[[#This Row],[DATA]])</f>
        <v>22</v>
      </c>
    </row>
    <row r="385" spans="1:8" x14ac:dyDescent="0.2">
      <c r="A385" s="7">
        <v>44338</v>
      </c>
      <c r="B385" s="5" t="str">
        <f>VLOOKUP(WEEKDAY(VENDAS[[#This Row],[DATA]],2),Listas!$A$2:$B$8,2,FALSE)</f>
        <v>Sábado</v>
      </c>
      <c r="C385" s="1" t="s">
        <v>336</v>
      </c>
      <c r="D385" s="1" t="s">
        <v>66</v>
      </c>
      <c r="E385" s="1">
        <v>4</v>
      </c>
      <c r="F385" s="12">
        <v>16</v>
      </c>
      <c r="H385" s="36">
        <f>DAY(VENDAS[[#This Row],[DATA]])</f>
        <v>22</v>
      </c>
    </row>
    <row r="386" spans="1:8" x14ac:dyDescent="0.2">
      <c r="A386" s="7">
        <v>44338</v>
      </c>
      <c r="B386" s="5" t="str">
        <f>VLOOKUP(WEEKDAY(VENDAS[[#This Row],[DATA]],2),Listas!$A$2:$B$8,2,FALSE)</f>
        <v>Sábado</v>
      </c>
      <c r="C386" s="1" t="s">
        <v>336</v>
      </c>
      <c r="D386" s="1" t="s">
        <v>67</v>
      </c>
      <c r="E386" s="1">
        <v>4</v>
      </c>
      <c r="F386" s="12">
        <v>16</v>
      </c>
      <c r="H386" s="36">
        <f>DAY(VENDAS[[#This Row],[DATA]])</f>
        <v>22</v>
      </c>
    </row>
    <row r="387" spans="1:8" x14ac:dyDescent="0.2">
      <c r="A387" s="7">
        <v>44338</v>
      </c>
      <c r="B387" s="5" t="str">
        <f>VLOOKUP(WEEKDAY(VENDAS[[#This Row],[DATA]],2),Listas!$A$2:$B$8,2,FALSE)</f>
        <v>Sábado</v>
      </c>
      <c r="C387" s="1" t="s">
        <v>588</v>
      </c>
      <c r="D387" s="1" t="s">
        <v>66</v>
      </c>
      <c r="E387" s="1">
        <v>4</v>
      </c>
      <c r="F387" s="12">
        <v>16</v>
      </c>
      <c r="H387" s="36">
        <f>DAY(VENDAS[[#This Row],[DATA]])</f>
        <v>22</v>
      </c>
    </row>
    <row r="388" spans="1:8" x14ac:dyDescent="0.2">
      <c r="A388" s="7">
        <v>44338</v>
      </c>
      <c r="B388" s="5" t="str">
        <f>VLOOKUP(WEEKDAY(VENDAS[[#This Row],[DATA]],2),Listas!$A$2:$B$8,2,FALSE)</f>
        <v>Sábado</v>
      </c>
      <c r="C388" s="1" t="s">
        <v>588</v>
      </c>
      <c r="D388" s="1" t="s">
        <v>67</v>
      </c>
      <c r="E388" s="1">
        <v>4</v>
      </c>
      <c r="F388" s="12">
        <v>16</v>
      </c>
      <c r="H388" s="36">
        <f>DAY(VENDAS[[#This Row],[DATA]])</f>
        <v>22</v>
      </c>
    </row>
    <row r="389" spans="1:8" x14ac:dyDescent="0.2">
      <c r="A389" s="7">
        <v>44343</v>
      </c>
      <c r="B389" s="5" t="str">
        <f>VLOOKUP(WEEKDAY(VENDAS[[#This Row],[DATA]],2),Listas!$A$2:$B$8,2,FALSE)</f>
        <v>Quinta</v>
      </c>
      <c r="C389" s="1" t="s">
        <v>220</v>
      </c>
      <c r="D389" s="1" t="s">
        <v>55</v>
      </c>
      <c r="E389" s="1">
        <v>40</v>
      </c>
      <c r="F389" s="12">
        <v>70</v>
      </c>
      <c r="H389" s="36">
        <f>DAY(VENDAS[[#This Row],[DATA]])</f>
        <v>27</v>
      </c>
    </row>
    <row r="390" spans="1:8" x14ac:dyDescent="0.2">
      <c r="A390" s="7">
        <v>44343</v>
      </c>
      <c r="B390" s="5" t="str">
        <f>VLOOKUP(WEEKDAY(VENDAS[[#This Row],[DATA]],2),Listas!$A$2:$B$8,2,FALSE)</f>
        <v>Quinta</v>
      </c>
      <c r="C390" s="1" t="s">
        <v>364</v>
      </c>
      <c r="D390" s="1" t="s">
        <v>55</v>
      </c>
      <c r="E390" s="1">
        <v>60</v>
      </c>
      <c r="F390" s="12">
        <v>105</v>
      </c>
      <c r="H390" s="36">
        <f>DAY(VENDAS[[#This Row],[DATA]])</f>
        <v>27</v>
      </c>
    </row>
    <row r="391" spans="1:8" x14ac:dyDescent="0.2">
      <c r="A391" s="7">
        <v>44343</v>
      </c>
      <c r="B391" s="5" t="str">
        <f>VLOOKUP(WEEKDAY(VENDAS[[#This Row],[DATA]],2),Listas!$A$2:$B$8,2,FALSE)</f>
        <v>Quinta</v>
      </c>
      <c r="C391" s="1" t="s">
        <v>409</v>
      </c>
      <c r="D391" s="1" t="s">
        <v>54</v>
      </c>
      <c r="E391" s="1">
        <v>10</v>
      </c>
      <c r="F391" s="12">
        <v>25</v>
      </c>
      <c r="H391" s="36">
        <f>DAY(VENDAS[[#This Row],[DATA]])</f>
        <v>27</v>
      </c>
    </row>
    <row r="392" spans="1:8" x14ac:dyDescent="0.2">
      <c r="A392" s="7">
        <v>44344</v>
      </c>
      <c r="B392" s="5" t="str">
        <f>VLOOKUP(WEEKDAY(VENDAS[[#This Row],[DATA]],2),Listas!$A$2:$B$8,2,FALSE)</f>
        <v>Sexta</v>
      </c>
      <c r="C392" s="1" t="s">
        <v>418</v>
      </c>
      <c r="D392" s="1" t="s">
        <v>66</v>
      </c>
      <c r="E392" s="1">
        <v>4</v>
      </c>
      <c r="F392" s="12">
        <v>16</v>
      </c>
      <c r="H392" s="36">
        <f>DAY(VENDAS[[#This Row],[DATA]])</f>
        <v>28</v>
      </c>
    </row>
    <row r="393" spans="1:8" x14ac:dyDescent="0.2">
      <c r="A393" s="7">
        <v>44344</v>
      </c>
      <c r="B393" s="5" t="str">
        <f>VLOOKUP(WEEKDAY(VENDAS[[#This Row],[DATA]],2),Listas!$A$2:$B$8,2,FALSE)</f>
        <v>Sexta</v>
      </c>
      <c r="C393" s="1" t="s">
        <v>418</v>
      </c>
      <c r="D393" s="1" t="s">
        <v>67</v>
      </c>
      <c r="E393" s="1">
        <v>4</v>
      </c>
      <c r="F393" s="12">
        <v>16</v>
      </c>
      <c r="H393" s="36">
        <f>DAY(VENDAS[[#This Row],[DATA]])</f>
        <v>28</v>
      </c>
    </row>
    <row r="394" spans="1:8" x14ac:dyDescent="0.2">
      <c r="A394" s="7">
        <v>44344</v>
      </c>
      <c r="B394" s="5" t="str">
        <f>VLOOKUP(WEEKDAY(VENDAS[[#This Row],[DATA]],2),Listas!$A$2:$B$8,2,FALSE)</f>
        <v>Sexta</v>
      </c>
      <c r="C394" s="1" t="s">
        <v>217</v>
      </c>
      <c r="D394" s="1" t="s">
        <v>66</v>
      </c>
      <c r="E394" s="1">
        <v>4</v>
      </c>
      <c r="F394" s="12">
        <v>16</v>
      </c>
      <c r="H394" s="36">
        <f>DAY(VENDAS[[#This Row],[DATA]])</f>
        <v>28</v>
      </c>
    </row>
    <row r="395" spans="1:8" x14ac:dyDescent="0.2">
      <c r="A395" s="7">
        <v>44344</v>
      </c>
      <c r="B395" s="5" t="str">
        <f>VLOOKUP(WEEKDAY(VENDAS[[#This Row],[DATA]],2),Listas!$A$2:$B$8,2,FALSE)</f>
        <v>Sexta</v>
      </c>
      <c r="C395" s="1" t="s">
        <v>217</v>
      </c>
      <c r="D395" s="1" t="s">
        <v>67</v>
      </c>
      <c r="E395" s="1">
        <v>4</v>
      </c>
      <c r="F395" s="12">
        <v>16</v>
      </c>
      <c r="H395" s="36">
        <f>DAY(VENDAS[[#This Row],[DATA]])</f>
        <v>28</v>
      </c>
    </row>
    <row r="396" spans="1:8" x14ac:dyDescent="0.2">
      <c r="A396" s="7">
        <v>44344</v>
      </c>
      <c r="B396" s="5" t="str">
        <f>VLOOKUP(WEEKDAY(VENDAS[[#This Row],[DATA]],2),Listas!$A$2:$B$8,2,FALSE)</f>
        <v>Sexta</v>
      </c>
      <c r="C396" s="1" t="s">
        <v>326</v>
      </c>
      <c r="D396" s="1" t="s">
        <v>54</v>
      </c>
      <c r="E396" s="1">
        <v>20</v>
      </c>
      <c r="F396" s="12">
        <v>40</v>
      </c>
      <c r="H396" s="36">
        <f>DAY(VENDAS[[#This Row],[DATA]])</f>
        <v>28</v>
      </c>
    </row>
    <row r="397" spans="1:8" x14ac:dyDescent="0.2">
      <c r="A397" s="7">
        <v>44344</v>
      </c>
      <c r="B397" s="5" t="str">
        <f>VLOOKUP(WEEKDAY(VENDAS[[#This Row],[DATA]],2),Listas!$A$2:$B$8,2,FALSE)</f>
        <v>Sexta</v>
      </c>
      <c r="C397" s="1" t="s">
        <v>412</v>
      </c>
      <c r="D397" s="1" t="s">
        <v>54</v>
      </c>
      <c r="E397" s="1">
        <v>20</v>
      </c>
      <c r="F397" s="12">
        <v>40</v>
      </c>
      <c r="H397" s="36">
        <f>DAY(VENDAS[[#This Row],[DATA]])</f>
        <v>28</v>
      </c>
    </row>
    <row r="398" spans="1:8" x14ac:dyDescent="0.2">
      <c r="A398" s="7">
        <v>44344</v>
      </c>
      <c r="B398" s="5" t="str">
        <f>VLOOKUP(WEEKDAY(VENDAS[[#This Row],[DATA]],2),Listas!$A$2:$B$8,2,FALSE)</f>
        <v>Sexta</v>
      </c>
      <c r="C398" s="1" t="s">
        <v>91</v>
      </c>
      <c r="D398" s="1" t="s">
        <v>62</v>
      </c>
      <c r="E398" s="1">
        <v>10</v>
      </c>
      <c r="F398" s="12">
        <v>30</v>
      </c>
      <c r="H398" s="36">
        <f>DAY(VENDAS[[#This Row],[DATA]])</f>
        <v>28</v>
      </c>
    </row>
    <row r="399" spans="1:8" x14ac:dyDescent="0.2">
      <c r="A399" s="7">
        <v>44344</v>
      </c>
      <c r="B399" s="5" t="str">
        <f>VLOOKUP(WEEKDAY(VENDAS[[#This Row],[DATA]],2),Listas!$A$2:$B$8,2,FALSE)</f>
        <v>Sexta</v>
      </c>
      <c r="C399" s="1" t="s">
        <v>91</v>
      </c>
      <c r="D399" s="1" t="s">
        <v>63</v>
      </c>
      <c r="E399" s="1">
        <v>10</v>
      </c>
      <c r="F399" s="12">
        <v>30</v>
      </c>
      <c r="H399" s="36">
        <f>DAY(VENDAS[[#This Row],[DATA]])</f>
        <v>28</v>
      </c>
    </row>
    <row r="400" spans="1:8" x14ac:dyDescent="0.2">
      <c r="A400" s="7">
        <v>44344</v>
      </c>
      <c r="B400" s="5" t="str">
        <f>VLOOKUP(WEEKDAY(VENDAS[[#This Row],[DATA]],2),Listas!$A$2:$B$8,2,FALSE)</f>
        <v>Sexta</v>
      </c>
      <c r="C400" s="1" t="s">
        <v>91</v>
      </c>
      <c r="D400" s="1" t="s">
        <v>67</v>
      </c>
      <c r="E400" s="1">
        <v>4</v>
      </c>
      <c r="F400" s="12">
        <v>16</v>
      </c>
      <c r="H400" s="36">
        <f>DAY(VENDAS[[#This Row],[DATA]])</f>
        <v>28</v>
      </c>
    </row>
    <row r="401" spans="1:8" x14ac:dyDescent="0.2">
      <c r="A401" s="7">
        <v>44344</v>
      </c>
      <c r="B401" s="5" t="str">
        <f>VLOOKUP(WEEKDAY(VENDAS[[#This Row],[DATA]],2),Listas!$A$2:$B$8,2,FALSE)</f>
        <v>Sexta</v>
      </c>
      <c r="C401" s="1" t="s">
        <v>328</v>
      </c>
      <c r="D401" s="1" t="s">
        <v>66</v>
      </c>
      <c r="E401" s="1">
        <v>4</v>
      </c>
      <c r="F401" s="12">
        <v>16</v>
      </c>
      <c r="H401" s="36">
        <f>DAY(VENDAS[[#This Row],[DATA]])</f>
        <v>28</v>
      </c>
    </row>
    <row r="402" spans="1:8" x14ac:dyDescent="0.2">
      <c r="A402" s="7">
        <v>44344</v>
      </c>
      <c r="B402" s="5" t="str">
        <f>VLOOKUP(WEEKDAY(VENDAS[[#This Row],[DATA]],2),Listas!$A$2:$B$8,2,FALSE)</f>
        <v>Sexta</v>
      </c>
      <c r="C402" s="1" t="s">
        <v>162</v>
      </c>
      <c r="D402" s="1" t="s">
        <v>59</v>
      </c>
      <c r="E402" s="1">
        <v>10</v>
      </c>
      <c r="F402" s="12">
        <v>30</v>
      </c>
      <c r="H402" s="36">
        <f>DAY(VENDAS[[#This Row],[DATA]])</f>
        <v>28</v>
      </c>
    </row>
    <row r="403" spans="1:8" x14ac:dyDescent="0.2">
      <c r="A403" s="7">
        <v>44345</v>
      </c>
      <c r="B403" s="5" t="str">
        <f>VLOOKUP(WEEKDAY(VENDAS[[#This Row],[DATA]],2),Listas!$A$2:$B$8,2,FALSE)</f>
        <v>Sábado</v>
      </c>
      <c r="C403" s="1" t="s">
        <v>274</v>
      </c>
      <c r="D403" s="1" t="s">
        <v>54</v>
      </c>
      <c r="E403" s="1">
        <v>40</v>
      </c>
      <c r="F403" s="12">
        <v>80</v>
      </c>
      <c r="H403" s="36">
        <f>DAY(VENDAS[[#This Row],[DATA]])</f>
        <v>29</v>
      </c>
    </row>
    <row r="404" spans="1:8" x14ac:dyDescent="0.2">
      <c r="A404" s="7">
        <v>44347</v>
      </c>
      <c r="B404" s="5" t="str">
        <f>VLOOKUP(WEEKDAY(VENDAS[[#This Row],[DATA]],2),Listas!$A$2:$B$8,2,FALSE)</f>
        <v>Segunda</v>
      </c>
      <c r="C404" s="1" t="s">
        <v>220</v>
      </c>
      <c r="D404" s="1" t="s">
        <v>55</v>
      </c>
      <c r="E404" s="1">
        <v>20</v>
      </c>
      <c r="F404" s="12">
        <v>35</v>
      </c>
      <c r="H404" s="36">
        <f>DAY(VENDAS[[#This Row],[DATA]])</f>
        <v>31</v>
      </c>
    </row>
    <row r="405" spans="1:8" x14ac:dyDescent="0.2">
      <c r="A405" s="7">
        <v>44347</v>
      </c>
      <c r="B405" s="5" t="str">
        <f>VLOOKUP(WEEKDAY(VENDAS[[#This Row],[DATA]],2),Listas!$A$2:$B$8,2,FALSE)</f>
        <v>Segunda</v>
      </c>
      <c r="C405" s="1" t="s">
        <v>412</v>
      </c>
      <c r="D405" s="1" t="s">
        <v>67</v>
      </c>
      <c r="E405" s="1">
        <v>4</v>
      </c>
      <c r="F405" s="12">
        <v>16</v>
      </c>
      <c r="H405" s="36">
        <f>DAY(VENDAS[[#This Row],[DATA]])</f>
        <v>31</v>
      </c>
    </row>
    <row r="406" spans="1:8" x14ac:dyDescent="0.2">
      <c r="A406" s="7">
        <v>44347</v>
      </c>
      <c r="B406" s="5" t="str">
        <f>VLOOKUP(WEEKDAY(VENDAS[[#This Row],[DATA]],2),Listas!$A$2:$B$8,2,FALSE)</f>
        <v>Segunda</v>
      </c>
      <c r="C406" s="1" t="s">
        <v>412</v>
      </c>
      <c r="D406" s="1" t="s">
        <v>66</v>
      </c>
      <c r="E406" s="1">
        <v>4</v>
      </c>
      <c r="F406" s="12">
        <v>16</v>
      </c>
      <c r="H406" s="36">
        <f>DAY(VENDAS[[#This Row],[DATA]])</f>
        <v>31</v>
      </c>
    </row>
    <row r="407" spans="1:8" x14ac:dyDescent="0.2">
      <c r="A407" s="7">
        <v>44347</v>
      </c>
      <c r="B407" s="5" t="str">
        <f>VLOOKUP(WEEKDAY(VENDAS[[#This Row],[DATA]],2),Listas!$A$2:$B$8,2,FALSE)</f>
        <v>Segunda</v>
      </c>
      <c r="C407" s="1" t="s">
        <v>326</v>
      </c>
      <c r="D407" s="1" t="s">
        <v>67</v>
      </c>
      <c r="E407" s="1">
        <v>4</v>
      </c>
      <c r="F407" s="12">
        <v>16</v>
      </c>
      <c r="H407" s="36">
        <f>DAY(VENDAS[[#This Row],[DATA]])</f>
        <v>31</v>
      </c>
    </row>
    <row r="408" spans="1:8" x14ac:dyDescent="0.2">
      <c r="A408" s="7">
        <v>44347</v>
      </c>
      <c r="B408" s="5" t="str">
        <f>VLOOKUP(WEEKDAY(VENDAS[[#This Row],[DATA]],2),Listas!$A$2:$B$8,2,FALSE)</f>
        <v>Segunda</v>
      </c>
      <c r="C408" s="1" t="s">
        <v>347</v>
      </c>
      <c r="D408" s="1" t="s">
        <v>66</v>
      </c>
      <c r="E408" s="1">
        <v>4</v>
      </c>
      <c r="F408" s="12">
        <v>16</v>
      </c>
      <c r="H408" s="36">
        <f>DAY(VENDAS[[#This Row],[DATA]])</f>
        <v>31</v>
      </c>
    </row>
    <row r="409" spans="1:8" x14ac:dyDescent="0.2">
      <c r="A409" s="7">
        <v>44347</v>
      </c>
      <c r="B409" s="5" t="str">
        <f>VLOOKUP(WEEKDAY(VENDAS[[#This Row],[DATA]],2),Listas!$A$2:$B$8,2,FALSE)</f>
        <v>Segunda</v>
      </c>
      <c r="C409" s="1" t="s">
        <v>347</v>
      </c>
      <c r="D409" s="1" t="s">
        <v>67</v>
      </c>
      <c r="E409" s="1">
        <v>4</v>
      </c>
      <c r="F409" s="12">
        <v>16</v>
      </c>
      <c r="H409" s="36">
        <f>DAY(VENDAS[[#This Row],[DATA]])</f>
        <v>31</v>
      </c>
    </row>
    <row r="410" spans="1:8" x14ac:dyDescent="0.2">
      <c r="A410" s="7">
        <v>44348</v>
      </c>
      <c r="B410" s="5" t="str">
        <f>VLOOKUP(WEEKDAY(VENDAS[[#This Row],[DATA]],2),Listas!$A$2:$B$8,2,FALSE)</f>
        <v>Terça</v>
      </c>
      <c r="C410" s="1" t="s">
        <v>151</v>
      </c>
      <c r="D410" s="1" t="s">
        <v>55</v>
      </c>
      <c r="E410" s="1">
        <v>20</v>
      </c>
      <c r="F410" s="12">
        <v>35</v>
      </c>
      <c r="H410" s="36">
        <f>DAY(VENDAS[[#This Row],[DATA]])</f>
        <v>1</v>
      </c>
    </row>
    <row r="411" spans="1:8" x14ac:dyDescent="0.2">
      <c r="A411" s="7">
        <v>44348</v>
      </c>
      <c r="B411" s="5" t="str">
        <f>VLOOKUP(WEEKDAY(VENDAS[[#This Row],[DATA]],2),Listas!$A$2:$B$8,2,FALSE)</f>
        <v>Terça</v>
      </c>
      <c r="C411" s="1" t="s">
        <v>151</v>
      </c>
      <c r="D411" s="1" t="s">
        <v>66</v>
      </c>
      <c r="E411" s="1">
        <v>4</v>
      </c>
      <c r="F411" s="12">
        <v>16</v>
      </c>
      <c r="H411" s="36">
        <f>DAY(VENDAS[[#This Row],[DATA]])</f>
        <v>1</v>
      </c>
    </row>
    <row r="412" spans="1:8" x14ac:dyDescent="0.2">
      <c r="A412" s="7">
        <v>44348</v>
      </c>
      <c r="B412" s="5" t="str">
        <f>VLOOKUP(WEEKDAY(VENDAS[[#This Row],[DATA]],2),Listas!$A$2:$B$8,2,FALSE)</f>
        <v>Terça</v>
      </c>
      <c r="C412" s="1" t="s">
        <v>151</v>
      </c>
      <c r="D412" s="1" t="s">
        <v>67</v>
      </c>
      <c r="E412" s="1">
        <v>4</v>
      </c>
      <c r="F412" s="12">
        <v>16</v>
      </c>
      <c r="H412" s="36">
        <f>DAY(VENDAS[[#This Row],[DATA]])</f>
        <v>1</v>
      </c>
    </row>
    <row r="413" spans="1:8" x14ac:dyDescent="0.2">
      <c r="A413" s="7">
        <v>44350</v>
      </c>
      <c r="B413" s="5" t="str">
        <f>VLOOKUP(WEEKDAY(VENDAS[[#This Row],[DATA]],2),Listas!$A$2:$B$8,2,FALSE)</f>
        <v>Quinta</v>
      </c>
      <c r="C413" s="1" t="s">
        <v>174</v>
      </c>
      <c r="D413" s="1" t="s">
        <v>54</v>
      </c>
      <c r="E413" s="1">
        <v>20</v>
      </c>
      <c r="F413" s="12">
        <v>40</v>
      </c>
      <c r="H413" s="36">
        <f>DAY(VENDAS[[#This Row],[DATA]])</f>
        <v>3</v>
      </c>
    </row>
    <row r="414" spans="1:8" x14ac:dyDescent="0.2">
      <c r="A414" s="7">
        <v>44350</v>
      </c>
      <c r="B414" s="5" t="str">
        <f>VLOOKUP(WEEKDAY(VENDAS[[#This Row],[DATA]],2),Listas!$A$2:$B$8,2,FALSE)</f>
        <v>Quinta</v>
      </c>
      <c r="C414" s="1" t="s">
        <v>174</v>
      </c>
      <c r="D414" s="1" t="s">
        <v>55</v>
      </c>
      <c r="E414" s="1">
        <v>30</v>
      </c>
      <c r="F414" s="12">
        <v>40</v>
      </c>
      <c r="H414" s="36">
        <f>DAY(VENDAS[[#This Row],[DATA]])</f>
        <v>3</v>
      </c>
    </row>
    <row r="415" spans="1:8" x14ac:dyDescent="0.2">
      <c r="A415" s="7">
        <v>44350</v>
      </c>
      <c r="B415" s="5" t="str">
        <f>VLOOKUP(WEEKDAY(VENDAS[[#This Row],[DATA]],2),Listas!$A$2:$B$8,2,FALSE)</f>
        <v>Quinta</v>
      </c>
      <c r="C415" s="1" t="s">
        <v>174</v>
      </c>
      <c r="D415" s="1" t="s">
        <v>67</v>
      </c>
      <c r="E415" s="1">
        <v>12</v>
      </c>
      <c r="F415" s="12">
        <v>48</v>
      </c>
      <c r="H415" s="36">
        <f>DAY(VENDAS[[#This Row],[DATA]])</f>
        <v>3</v>
      </c>
    </row>
    <row r="416" spans="1:8" x14ac:dyDescent="0.2">
      <c r="A416" s="7">
        <v>44351</v>
      </c>
      <c r="B416" s="5" t="str">
        <f>VLOOKUP(WEEKDAY(VENDAS[[#This Row],[DATA]],2),Listas!$A$2:$B$8,2,FALSE)</f>
        <v>Sexta</v>
      </c>
      <c r="C416" s="1" t="s">
        <v>147</v>
      </c>
      <c r="D416" s="1" t="s">
        <v>54</v>
      </c>
      <c r="E416" s="1">
        <v>20</v>
      </c>
      <c r="F416" s="12">
        <v>40</v>
      </c>
      <c r="H416" s="36">
        <f>DAY(VENDAS[[#This Row],[DATA]])</f>
        <v>4</v>
      </c>
    </row>
    <row r="417" spans="1:8" x14ac:dyDescent="0.2">
      <c r="A417" s="7">
        <v>44351</v>
      </c>
      <c r="B417" s="5" t="str">
        <f>VLOOKUP(WEEKDAY(VENDAS[[#This Row],[DATA]],2),Listas!$A$2:$B$8,2,FALSE)</f>
        <v>Sexta</v>
      </c>
      <c r="C417" s="1" t="s">
        <v>147</v>
      </c>
      <c r="D417" s="1" t="s">
        <v>66</v>
      </c>
      <c r="E417" s="1">
        <v>8</v>
      </c>
      <c r="F417" s="12">
        <v>32</v>
      </c>
      <c r="H417" s="36">
        <f>DAY(VENDAS[[#This Row],[DATA]])</f>
        <v>4</v>
      </c>
    </row>
    <row r="418" spans="1:8" x14ac:dyDescent="0.2">
      <c r="A418" s="7">
        <v>44351</v>
      </c>
      <c r="B418" s="5" t="str">
        <f>VLOOKUP(WEEKDAY(VENDAS[[#This Row],[DATA]],2),Listas!$A$2:$B$8,2,FALSE)</f>
        <v>Sexta</v>
      </c>
      <c r="C418" s="1" t="s">
        <v>147</v>
      </c>
      <c r="D418" s="1" t="s">
        <v>67</v>
      </c>
      <c r="E418" s="1">
        <v>8</v>
      </c>
      <c r="F418" s="12">
        <v>32</v>
      </c>
      <c r="H418" s="36">
        <f>DAY(VENDAS[[#This Row],[DATA]])</f>
        <v>4</v>
      </c>
    </row>
    <row r="419" spans="1:8" x14ac:dyDescent="0.2">
      <c r="A419" s="7">
        <v>44351</v>
      </c>
      <c r="B419" s="5" t="str">
        <f>VLOOKUP(WEEKDAY(VENDAS[[#This Row],[DATA]],2),Listas!$A$2:$B$8,2,FALSE)</f>
        <v>Sexta</v>
      </c>
      <c r="C419" s="1" t="s">
        <v>297</v>
      </c>
      <c r="D419" s="1" t="s">
        <v>54</v>
      </c>
      <c r="E419" s="1">
        <v>20</v>
      </c>
      <c r="F419" s="12">
        <v>40</v>
      </c>
      <c r="H419" s="36">
        <f>DAY(VENDAS[[#This Row],[DATA]])</f>
        <v>4</v>
      </c>
    </row>
    <row r="420" spans="1:8" x14ac:dyDescent="0.2">
      <c r="A420" s="7">
        <v>44351</v>
      </c>
      <c r="B420" s="5" t="str">
        <f>VLOOKUP(WEEKDAY(VENDAS[[#This Row],[DATA]],2),Listas!$A$2:$B$8,2,FALSE)</f>
        <v>Sexta</v>
      </c>
      <c r="C420" s="1" t="s">
        <v>297</v>
      </c>
      <c r="D420" s="1" t="s">
        <v>66</v>
      </c>
      <c r="E420" s="1">
        <v>8</v>
      </c>
      <c r="F420" s="12">
        <v>32</v>
      </c>
      <c r="H420" s="36">
        <f>DAY(VENDAS[[#This Row],[DATA]])</f>
        <v>4</v>
      </c>
    </row>
    <row r="421" spans="1:8" x14ac:dyDescent="0.2">
      <c r="A421" s="7">
        <v>44351</v>
      </c>
      <c r="B421" s="5" t="str">
        <f>VLOOKUP(WEEKDAY(VENDAS[[#This Row],[DATA]],2),Listas!$A$2:$B$8,2,FALSE)</f>
        <v>Sexta</v>
      </c>
      <c r="C421" s="1" t="s">
        <v>297</v>
      </c>
      <c r="D421" s="1" t="s">
        <v>67</v>
      </c>
      <c r="E421" s="1">
        <v>8</v>
      </c>
      <c r="F421" s="12">
        <v>32</v>
      </c>
      <c r="H421" s="36">
        <f>DAY(VENDAS[[#This Row],[DATA]])</f>
        <v>4</v>
      </c>
    </row>
    <row r="422" spans="1:8" x14ac:dyDescent="0.2">
      <c r="A422" s="7">
        <v>44353</v>
      </c>
      <c r="B422" s="5" t="str">
        <f>VLOOKUP(WEEKDAY(VENDAS[[#This Row],[DATA]],2),Listas!$A$2:$B$8,2,FALSE)</f>
        <v>Domingo</v>
      </c>
      <c r="C422" s="1" t="s">
        <v>232</v>
      </c>
      <c r="D422" s="1" t="s">
        <v>54</v>
      </c>
      <c r="E422" s="1">
        <v>30</v>
      </c>
      <c r="F422" s="12">
        <v>60</v>
      </c>
      <c r="H422" s="36">
        <f>DAY(VENDAS[[#This Row],[DATA]])</f>
        <v>6</v>
      </c>
    </row>
    <row r="423" spans="1:8" x14ac:dyDescent="0.2">
      <c r="A423" s="7">
        <v>44354</v>
      </c>
      <c r="B423" s="5" t="str">
        <f>VLOOKUP(WEEKDAY(VENDAS[[#This Row],[DATA]],2),Listas!$A$2:$B$8,2,FALSE)</f>
        <v>Segunda</v>
      </c>
      <c r="C423" s="1" t="s">
        <v>405</v>
      </c>
      <c r="D423" s="1" t="s">
        <v>55</v>
      </c>
      <c r="E423" s="1">
        <v>20</v>
      </c>
      <c r="F423" s="12">
        <v>35</v>
      </c>
      <c r="H423" s="36">
        <f>DAY(VENDAS[[#This Row],[DATA]])</f>
        <v>7</v>
      </c>
    </row>
    <row r="424" spans="1:8" x14ac:dyDescent="0.2">
      <c r="A424" s="7">
        <v>44357</v>
      </c>
      <c r="B424" s="5" t="str">
        <f>VLOOKUP(WEEKDAY(VENDAS[[#This Row],[DATA]],2),Listas!$A$2:$B$8,2,FALSE)</f>
        <v>Quinta</v>
      </c>
      <c r="C424" s="1" t="s">
        <v>405</v>
      </c>
      <c r="D424" s="1" t="s">
        <v>67</v>
      </c>
      <c r="E424" s="1">
        <v>4</v>
      </c>
      <c r="F424" s="12">
        <v>16</v>
      </c>
      <c r="H424" s="36">
        <f>DAY(VENDAS[[#This Row],[DATA]])</f>
        <v>10</v>
      </c>
    </row>
    <row r="425" spans="1:8" x14ac:dyDescent="0.2">
      <c r="A425" s="7">
        <v>44357</v>
      </c>
      <c r="B425" s="5" t="str">
        <f>VLOOKUP(WEEKDAY(VENDAS[[#This Row],[DATA]],2),Listas!$A$2:$B$8,2,FALSE)</f>
        <v>Quinta</v>
      </c>
      <c r="C425" s="1" t="s">
        <v>405</v>
      </c>
      <c r="D425" s="1" t="s">
        <v>66</v>
      </c>
      <c r="E425" s="1">
        <v>4</v>
      </c>
      <c r="F425" s="12">
        <v>16</v>
      </c>
      <c r="H425" s="36">
        <f>DAY(VENDAS[[#This Row],[DATA]])</f>
        <v>10</v>
      </c>
    </row>
    <row r="426" spans="1:8" x14ac:dyDescent="0.2">
      <c r="A426" s="7">
        <v>44357</v>
      </c>
      <c r="B426" s="5" t="str">
        <f>VLOOKUP(WEEKDAY(VENDAS[[#This Row],[DATA]],2),Listas!$A$2:$B$8,2,FALSE)</f>
        <v>Quinta</v>
      </c>
      <c r="C426" s="1" t="s">
        <v>364</v>
      </c>
      <c r="D426" s="1" t="s">
        <v>55</v>
      </c>
      <c r="E426" s="1">
        <v>40</v>
      </c>
      <c r="F426" s="12">
        <v>70</v>
      </c>
      <c r="H426" s="36">
        <f>DAY(VENDAS[[#This Row],[DATA]])</f>
        <v>10</v>
      </c>
    </row>
    <row r="427" spans="1:8" x14ac:dyDescent="0.2">
      <c r="A427" s="7">
        <v>44357</v>
      </c>
      <c r="B427" s="5" t="str">
        <f>VLOOKUP(WEEKDAY(VENDAS[[#This Row],[DATA]],2),Listas!$A$2:$B$8,2,FALSE)</f>
        <v>Quinta</v>
      </c>
      <c r="C427" s="1" t="s">
        <v>260</v>
      </c>
      <c r="D427" s="1" t="s">
        <v>54</v>
      </c>
      <c r="E427" s="1">
        <v>10</v>
      </c>
      <c r="F427" s="12">
        <v>25</v>
      </c>
      <c r="H427" s="36">
        <f>DAY(VENDAS[[#This Row],[DATA]])</f>
        <v>10</v>
      </c>
    </row>
    <row r="428" spans="1:8" x14ac:dyDescent="0.2">
      <c r="A428" s="7">
        <v>44357</v>
      </c>
      <c r="B428" s="5" t="str">
        <f>VLOOKUP(WEEKDAY(VENDAS[[#This Row],[DATA]],2),Listas!$A$2:$B$8,2,FALSE)</f>
        <v>Quinta</v>
      </c>
      <c r="C428" s="1" t="s">
        <v>260</v>
      </c>
      <c r="D428" s="1" t="s">
        <v>66</v>
      </c>
      <c r="E428" s="1">
        <v>8</v>
      </c>
      <c r="F428" s="12">
        <v>32</v>
      </c>
      <c r="H428" s="36">
        <f>DAY(VENDAS[[#This Row],[DATA]])</f>
        <v>10</v>
      </c>
    </row>
    <row r="429" spans="1:8" x14ac:dyDescent="0.2">
      <c r="A429" s="7">
        <v>44357</v>
      </c>
      <c r="B429" s="5" t="str">
        <f>VLOOKUP(WEEKDAY(VENDAS[[#This Row],[DATA]],2),Listas!$A$2:$B$8,2,FALSE)</f>
        <v>Quinta</v>
      </c>
      <c r="C429" s="1" t="s">
        <v>154</v>
      </c>
      <c r="D429" s="1" t="s">
        <v>55</v>
      </c>
      <c r="E429" s="1">
        <v>20</v>
      </c>
      <c r="F429" s="12">
        <v>35</v>
      </c>
      <c r="H429" s="36">
        <f>DAY(VENDAS[[#This Row],[DATA]])</f>
        <v>10</v>
      </c>
    </row>
    <row r="430" spans="1:8" x14ac:dyDescent="0.2">
      <c r="A430" s="7">
        <v>44358</v>
      </c>
      <c r="B430" s="5" t="str">
        <f>VLOOKUP(WEEKDAY(VENDAS[[#This Row],[DATA]],2),Listas!$A$2:$B$8,2,FALSE)</f>
        <v>Sexta</v>
      </c>
      <c r="C430" s="1" t="s">
        <v>284</v>
      </c>
      <c r="D430" s="1" t="s">
        <v>54</v>
      </c>
      <c r="E430" s="1">
        <v>10</v>
      </c>
      <c r="F430" s="12">
        <v>25</v>
      </c>
      <c r="H430" s="36">
        <f>DAY(VENDAS[[#This Row],[DATA]])</f>
        <v>11</v>
      </c>
    </row>
    <row r="431" spans="1:8" x14ac:dyDescent="0.2">
      <c r="A431" s="7">
        <v>44358</v>
      </c>
      <c r="B431" s="5" t="str">
        <f>VLOOKUP(WEEKDAY(VENDAS[[#This Row],[DATA]],2),Listas!$A$2:$B$8,2,FALSE)</f>
        <v>Sexta</v>
      </c>
      <c r="C431" s="1" t="s">
        <v>287</v>
      </c>
      <c r="D431" s="1" t="s">
        <v>54</v>
      </c>
      <c r="E431" s="1">
        <v>20</v>
      </c>
      <c r="F431" s="12">
        <v>40</v>
      </c>
      <c r="H431" s="36">
        <f>DAY(VENDAS[[#This Row],[DATA]])</f>
        <v>11</v>
      </c>
    </row>
    <row r="432" spans="1:8" x14ac:dyDescent="0.2">
      <c r="A432" s="7">
        <v>44358</v>
      </c>
      <c r="B432" s="5" t="str">
        <f>VLOOKUP(WEEKDAY(VENDAS[[#This Row],[DATA]],2),Listas!$A$2:$B$8,2,FALSE)</f>
        <v>Sexta</v>
      </c>
      <c r="C432" s="1" t="s">
        <v>167</v>
      </c>
      <c r="D432" s="1" t="s">
        <v>55</v>
      </c>
      <c r="E432" s="1">
        <v>20</v>
      </c>
      <c r="F432" s="12">
        <v>35</v>
      </c>
      <c r="H432" s="36">
        <f>DAY(VENDAS[[#This Row],[DATA]])</f>
        <v>11</v>
      </c>
    </row>
    <row r="433" spans="1:8" x14ac:dyDescent="0.2">
      <c r="A433" s="7">
        <v>44358</v>
      </c>
      <c r="B433" s="5" t="str">
        <f>VLOOKUP(WEEKDAY(VENDAS[[#This Row],[DATA]],2),Listas!$A$2:$B$8,2,FALSE)</f>
        <v>Sexta</v>
      </c>
      <c r="C433" s="1" t="s">
        <v>184</v>
      </c>
      <c r="D433" s="1" t="s">
        <v>54</v>
      </c>
      <c r="E433" s="1">
        <v>20</v>
      </c>
      <c r="F433" s="12">
        <v>40</v>
      </c>
      <c r="H433" s="36">
        <f>DAY(VENDAS[[#This Row],[DATA]])</f>
        <v>11</v>
      </c>
    </row>
    <row r="434" spans="1:8" x14ac:dyDescent="0.2">
      <c r="A434" s="7">
        <v>44358</v>
      </c>
      <c r="B434" s="5" t="str">
        <f>VLOOKUP(WEEKDAY(VENDAS[[#This Row],[DATA]],2),Listas!$A$2:$B$8,2,FALSE)</f>
        <v>Sexta</v>
      </c>
      <c r="C434" s="1" t="s">
        <v>401</v>
      </c>
      <c r="D434" s="1" t="s">
        <v>66</v>
      </c>
      <c r="E434" s="1">
        <v>4</v>
      </c>
      <c r="F434" s="12">
        <v>16</v>
      </c>
      <c r="H434" s="36">
        <f>DAY(VENDAS[[#This Row],[DATA]])</f>
        <v>11</v>
      </c>
    </row>
    <row r="435" spans="1:8" x14ac:dyDescent="0.2">
      <c r="A435" s="7">
        <v>44358</v>
      </c>
      <c r="B435" s="5" t="str">
        <f>VLOOKUP(WEEKDAY(VENDAS[[#This Row],[DATA]],2),Listas!$A$2:$B$8,2,FALSE)</f>
        <v>Sexta</v>
      </c>
      <c r="C435" s="1" t="s">
        <v>401</v>
      </c>
      <c r="D435" s="1" t="s">
        <v>67</v>
      </c>
      <c r="E435" s="1">
        <v>4</v>
      </c>
      <c r="F435" s="12">
        <v>16</v>
      </c>
      <c r="H435" s="36">
        <f>DAY(VENDAS[[#This Row],[DATA]])</f>
        <v>11</v>
      </c>
    </row>
    <row r="436" spans="1:8" x14ac:dyDescent="0.2">
      <c r="A436" s="7">
        <v>44358</v>
      </c>
      <c r="B436" s="5" t="str">
        <f>VLOOKUP(WEEKDAY(VENDAS[[#This Row],[DATA]],2),Listas!$A$2:$B$8,2,FALSE)</f>
        <v>Sexta</v>
      </c>
      <c r="C436" s="1" t="s">
        <v>371</v>
      </c>
      <c r="D436" s="1" t="s">
        <v>54</v>
      </c>
      <c r="E436" s="1">
        <v>20</v>
      </c>
      <c r="F436" s="12">
        <v>40</v>
      </c>
      <c r="H436" s="36">
        <f>DAY(VENDAS[[#This Row],[DATA]])</f>
        <v>11</v>
      </c>
    </row>
    <row r="437" spans="1:8" x14ac:dyDescent="0.2">
      <c r="A437" s="7">
        <v>44358</v>
      </c>
      <c r="B437" s="5" t="str">
        <f>VLOOKUP(WEEKDAY(VENDAS[[#This Row],[DATA]],2),Listas!$A$2:$B$8,2,FALSE)</f>
        <v>Sexta</v>
      </c>
      <c r="C437" s="1" t="s">
        <v>371</v>
      </c>
      <c r="D437" s="1" t="s">
        <v>55</v>
      </c>
      <c r="E437" s="1">
        <v>20</v>
      </c>
      <c r="F437" s="12">
        <v>35</v>
      </c>
      <c r="H437" s="36">
        <f>DAY(VENDAS[[#This Row],[DATA]])</f>
        <v>11</v>
      </c>
    </row>
    <row r="438" spans="1:8" x14ac:dyDescent="0.2">
      <c r="A438" s="7">
        <v>44358</v>
      </c>
      <c r="B438" s="5" t="str">
        <f>VLOOKUP(WEEKDAY(VENDAS[[#This Row],[DATA]],2),Listas!$A$2:$B$8,2,FALSE)</f>
        <v>Sexta</v>
      </c>
      <c r="C438" s="1" t="s">
        <v>186</v>
      </c>
      <c r="D438" s="1" t="s">
        <v>54</v>
      </c>
      <c r="E438" s="1">
        <v>10</v>
      </c>
      <c r="F438" s="12">
        <v>25</v>
      </c>
      <c r="H438" s="36">
        <f>DAY(VENDAS[[#This Row],[DATA]])</f>
        <v>11</v>
      </c>
    </row>
    <row r="439" spans="1:8" x14ac:dyDescent="0.2">
      <c r="A439" s="7">
        <v>44363</v>
      </c>
      <c r="B439" s="5" t="str">
        <f>VLOOKUP(WEEKDAY(VENDAS[[#This Row],[DATA]],2),Listas!$A$2:$B$8,2,FALSE)</f>
        <v>Quarta</v>
      </c>
      <c r="C439" s="1" t="s">
        <v>194</v>
      </c>
      <c r="D439" s="1" t="s">
        <v>66</v>
      </c>
      <c r="E439" s="1">
        <v>4</v>
      </c>
      <c r="F439" s="12">
        <v>16</v>
      </c>
      <c r="H439" s="36">
        <f>DAY(VENDAS[[#This Row],[DATA]])</f>
        <v>16</v>
      </c>
    </row>
    <row r="440" spans="1:8" x14ac:dyDescent="0.2">
      <c r="A440" s="7">
        <v>44365</v>
      </c>
      <c r="B440" s="5" t="str">
        <f>VLOOKUP(WEEKDAY(VENDAS[[#This Row],[DATA]],2),Listas!$A$2:$B$8,2,FALSE)</f>
        <v>Sexta</v>
      </c>
      <c r="C440" s="1" t="s">
        <v>355</v>
      </c>
      <c r="D440" s="1" t="s">
        <v>66</v>
      </c>
      <c r="E440" s="1">
        <v>4</v>
      </c>
      <c r="F440" s="12">
        <v>16</v>
      </c>
      <c r="H440" s="36">
        <f>DAY(VENDAS[[#This Row],[DATA]])</f>
        <v>18</v>
      </c>
    </row>
    <row r="441" spans="1:8" x14ac:dyDescent="0.2">
      <c r="A441" s="7">
        <v>44365</v>
      </c>
      <c r="B441" s="5" t="str">
        <f>VLOOKUP(WEEKDAY(VENDAS[[#This Row],[DATA]],2),Listas!$A$2:$B$8,2,FALSE)</f>
        <v>Sexta</v>
      </c>
      <c r="C441" s="1" t="s">
        <v>355</v>
      </c>
      <c r="D441" s="1" t="s">
        <v>67</v>
      </c>
      <c r="E441" s="1">
        <v>8</v>
      </c>
      <c r="F441" s="12">
        <v>32</v>
      </c>
      <c r="H441" s="36">
        <f>DAY(VENDAS[[#This Row],[DATA]])</f>
        <v>18</v>
      </c>
    </row>
    <row r="442" spans="1:8" x14ac:dyDescent="0.2">
      <c r="A442" s="7">
        <v>44365</v>
      </c>
      <c r="B442" s="5" t="str">
        <f>VLOOKUP(WEEKDAY(VENDAS[[#This Row],[DATA]],2),Listas!$A$2:$B$8,2,FALSE)</f>
        <v>Sexta</v>
      </c>
      <c r="C442" s="1" t="s">
        <v>418</v>
      </c>
      <c r="D442" s="1" t="s">
        <v>54</v>
      </c>
      <c r="E442" s="1">
        <v>20</v>
      </c>
      <c r="F442" s="12">
        <v>40</v>
      </c>
      <c r="H442" s="36">
        <f>DAY(VENDAS[[#This Row],[DATA]])</f>
        <v>18</v>
      </c>
    </row>
    <row r="443" spans="1:8" x14ac:dyDescent="0.2">
      <c r="A443" s="7">
        <v>44365</v>
      </c>
      <c r="B443" s="5" t="str">
        <f>VLOOKUP(WEEKDAY(VENDAS[[#This Row],[DATA]],2),Listas!$A$2:$B$8,2,FALSE)</f>
        <v>Sexta</v>
      </c>
      <c r="C443" s="1" t="s">
        <v>292</v>
      </c>
      <c r="D443" s="1" t="s">
        <v>66</v>
      </c>
      <c r="E443" s="1">
        <v>4</v>
      </c>
      <c r="F443" s="12">
        <v>16</v>
      </c>
      <c r="H443" s="36">
        <f>DAY(VENDAS[[#This Row],[DATA]])</f>
        <v>18</v>
      </c>
    </row>
    <row r="444" spans="1:8" x14ac:dyDescent="0.2">
      <c r="A444" s="7">
        <v>44365</v>
      </c>
      <c r="B444" s="5" t="str">
        <f>VLOOKUP(WEEKDAY(VENDAS[[#This Row],[DATA]],2),Listas!$A$2:$B$8,2,FALSE)</f>
        <v>Sexta</v>
      </c>
      <c r="C444" s="1" t="s">
        <v>292</v>
      </c>
      <c r="D444" s="1" t="s">
        <v>67</v>
      </c>
      <c r="E444" s="1">
        <v>12</v>
      </c>
      <c r="F444" s="12">
        <v>48</v>
      </c>
      <c r="H444" s="36">
        <f>DAY(VENDAS[[#This Row],[DATA]])</f>
        <v>18</v>
      </c>
    </row>
    <row r="445" spans="1:8" x14ac:dyDescent="0.2">
      <c r="A445" s="7">
        <v>44365</v>
      </c>
      <c r="B445" s="5" t="str">
        <f>VLOOKUP(WEEKDAY(VENDAS[[#This Row],[DATA]],2),Listas!$A$2:$B$8,2,FALSE)</f>
        <v>Sexta</v>
      </c>
      <c r="C445" s="1" t="s">
        <v>297</v>
      </c>
      <c r="D445" s="1" t="s">
        <v>54</v>
      </c>
      <c r="E445" s="1">
        <v>30</v>
      </c>
      <c r="F445" s="12">
        <v>60</v>
      </c>
      <c r="H445" s="36">
        <f>DAY(VENDAS[[#This Row],[DATA]])</f>
        <v>18</v>
      </c>
    </row>
    <row r="446" spans="1:8" x14ac:dyDescent="0.2">
      <c r="A446" s="7">
        <v>44365</v>
      </c>
      <c r="B446" s="5" t="str">
        <f>VLOOKUP(WEEKDAY(VENDAS[[#This Row],[DATA]],2),Listas!$A$2:$B$8,2,FALSE)</f>
        <v>Sexta</v>
      </c>
      <c r="C446" s="1" t="s">
        <v>297</v>
      </c>
      <c r="D446" s="1" t="s">
        <v>66</v>
      </c>
      <c r="E446" s="1">
        <v>8</v>
      </c>
      <c r="F446" s="12">
        <v>32</v>
      </c>
      <c r="H446" s="36">
        <f>DAY(VENDAS[[#This Row],[DATA]])</f>
        <v>18</v>
      </c>
    </row>
    <row r="447" spans="1:8" x14ac:dyDescent="0.2">
      <c r="A447" s="7">
        <v>44365</v>
      </c>
      <c r="B447" s="5" t="str">
        <f>VLOOKUP(WEEKDAY(VENDAS[[#This Row],[DATA]],2),Listas!$A$2:$B$8,2,FALSE)</f>
        <v>Sexta</v>
      </c>
      <c r="C447" s="1" t="s">
        <v>297</v>
      </c>
      <c r="D447" s="1" t="s">
        <v>67</v>
      </c>
      <c r="E447" s="1">
        <v>8</v>
      </c>
      <c r="F447" s="12">
        <v>32</v>
      </c>
      <c r="H447" s="36">
        <f>DAY(VENDAS[[#This Row],[DATA]])</f>
        <v>18</v>
      </c>
    </row>
    <row r="448" spans="1:8" x14ac:dyDescent="0.2">
      <c r="A448" s="7">
        <v>44365</v>
      </c>
      <c r="B448" s="5" t="str">
        <f>VLOOKUP(WEEKDAY(VENDAS[[#This Row],[DATA]],2),Listas!$A$2:$B$8,2,FALSE)</f>
        <v>Sexta</v>
      </c>
      <c r="C448" s="1" t="s">
        <v>108</v>
      </c>
      <c r="D448" s="1" t="s">
        <v>66</v>
      </c>
      <c r="E448" s="1">
        <v>4</v>
      </c>
      <c r="F448" s="12">
        <v>16</v>
      </c>
      <c r="H448" s="36">
        <f>DAY(VENDAS[[#This Row],[DATA]])</f>
        <v>18</v>
      </c>
    </row>
    <row r="449" spans="1:8" x14ac:dyDescent="0.2">
      <c r="A449" s="7">
        <v>44365</v>
      </c>
      <c r="B449" s="5" t="str">
        <f>VLOOKUP(WEEKDAY(VENDAS[[#This Row],[DATA]],2),Listas!$A$2:$B$8,2,FALSE)</f>
        <v>Sexta</v>
      </c>
      <c r="C449" s="1" t="s">
        <v>108</v>
      </c>
      <c r="D449" s="1" t="s">
        <v>67</v>
      </c>
      <c r="E449" s="1">
        <v>4</v>
      </c>
      <c r="F449" s="12">
        <v>16</v>
      </c>
      <c r="H449" s="36">
        <f>DAY(VENDAS[[#This Row],[DATA]])</f>
        <v>18</v>
      </c>
    </row>
    <row r="450" spans="1:8" x14ac:dyDescent="0.2">
      <c r="A450" s="7">
        <v>44366</v>
      </c>
      <c r="B450" s="5" t="str">
        <f>VLOOKUP(WEEKDAY(VENDAS[[#This Row],[DATA]],2),Listas!$A$2:$B$8,2,FALSE)</f>
        <v>Sábado</v>
      </c>
      <c r="C450" s="1" t="s">
        <v>274</v>
      </c>
      <c r="D450" s="1" t="s">
        <v>54</v>
      </c>
      <c r="E450" s="1">
        <v>40</v>
      </c>
      <c r="F450" s="12">
        <v>80</v>
      </c>
      <c r="H450" s="36">
        <f>DAY(VENDAS[[#This Row],[DATA]])</f>
        <v>19</v>
      </c>
    </row>
    <row r="451" spans="1:8" x14ac:dyDescent="0.2">
      <c r="A451" s="7">
        <v>44366</v>
      </c>
      <c r="B451" s="5" t="str">
        <f>VLOOKUP(WEEKDAY(VENDAS[[#This Row],[DATA]],2),Listas!$A$2:$B$8,2,FALSE)</f>
        <v>Sábado</v>
      </c>
      <c r="C451" s="1" t="s">
        <v>364</v>
      </c>
      <c r="D451" s="1" t="s">
        <v>55</v>
      </c>
      <c r="E451" s="1">
        <v>20</v>
      </c>
      <c r="F451" s="12">
        <v>35</v>
      </c>
      <c r="H451" s="36">
        <f>DAY(VENDAS[[#This Row],[DATA]])</f>
        <v>19</v>
      </c>
    </row>
    <row r="452" spans="1:8" x14ac:dyDescent="0.2">
      <c r="A452" s="7">
        <v>44366</v>
      </c>
      <c r="B452" s="5" t="str">
        <f>VLOOKUP(WEEKDAY(VENDAS[[#This Row],[DATA]],2),Listas!$A$2:$B$8,2,FALSE)</f>
        <v>Sábado</v>
      </c>
      <c r="C452" s="1" t="s">
        <v>444</v>
      </c>
      <c r="D452" s="1" t="s">
        <v>54</v>
      </c>
      <c r="E452" s="1">
        <v>10</v>
      </c>
      <c r="F452" s="12">
        <v>20</v>
      </c>
      <c r="H452" s="36">
        <f>DAY(VENDAS[[#This Row],[DATA]])</f>
        <v>19</v>
      </c>
    </row>
    <row r="453" spans="1:8" x14ac:dyDescent="0.2">
      <c r="A453" s="7">
        <v>44366</v>
      </c>
      <c r="B453" s="5" t="str">
        <f>VLOOKUP(WEEKDAY(VENDAS[[#This Row],[DATA]],2),Listas!$A$2:$B$8,2,FALSE)</f>
        <v>Sábado</v>
      </c>
      <c r="C453" s="1" t="s">
        <v>444</v>
      </c>
      <c r="D453" s="1" t="s">
        <v>65</v>
      </c>
      <c r="E453" s="1">
        <v>10</v>
      </c>
      <c r="F453" s="12">
        <v>20</v>
      </c>
      <c r="H453" s="36">
        <f>DAY(VENDAS[[#This Row],[DATA]])</f>
        <v>19</v>
      </c>
    </row>
    <row r="454" spans="1:8" x14ac:dyDescent="0.2">
      <c r="A454" s="7">
        <v>44366</v>
      </c>
      <c r="B454" s="5" t="str">
        <f>VLOOKUP(WEEKDAY(VENDAS[[#This Row],[DATA]],2),Listas!$A$2:$B$8,2,FALSE)</f>
        <v>Sábado</v>
      </c>
      <c r="C454" s="1" t="s">
        <v>355</v>
      </c>
      <c r="D454" s="1" t="s">
        <v>59</v>
      </c>
      <c r="E454" s="1">
        <v>10</v>
      </c>
      <c r="F454" s="12">
        <v>30</v>
      </c>
      <c r="H454" s="36">
        <f>DAY(VENDAS[[#This Row],[DATA]])</f>
        <v>19</v>
      </c>
    </row>
    <row r="455" spans="1:8" x14ac:dyDescent="0.2">
      <c r="A455" s="7">
        <v>44368</v>
      </c>
      <c r="B455" s="5" t="str">
        <f>VLOOKUP(WEEKDAY(VENDAS[[#This Row],[DATA]],2),Listas!$A$2:$B$8,2,FALSE)</f>
        <v>Segunda</v>
      </c>
      <c r="C455" s="1" t="s">
        <v>355</v>
      </c>
      <c r="D455" s="1" t="s">
        <v>60</v>
      </c>
      <c r="E455" s="1">
        <v>10</v>
      </c>
      <c r="F455" s="12">
        <v>30</v>
      </c>
      <c r="H455" s="36">
        <f>DAY(VENDAS[[#This Row],[DATA]])</f>
        <v>21</v>
      </c>
    </row>
    <row r="456" spans="1:8" x14ac:dyDescent="0.2">
      <c r="A456" s="7">
        <v>44370</v>
      </c>
      <c r="B456" s="5" t="str">
        <f>VLOOKUP(WEEKDAY(VENDAS[[#This Row],[DATA]],2),Listas!$A$2:$B$8,2,FALSE)</f>
        <v>Quarta</v>
      </c>
      <c r="C456" s="1" t="s">
        <v>217</v>
      </c>
      <c r="D456" s="1" t="s">
        <v>54</v>
      </c>
      <c r="E456" s="1">
        <v>40</v>
      </c>
      <c r="F456" s="12">
        <v>80</v>
      </c>
      <c r="H456" s="36">
        <f>DAY(VENDAS[[#This Row],[DATA]])</f>
        <v>23</v>
      </c>
    </row>
    <row r="457" spans="1:8" x14ac:dyDescent="0.2">
      <c r="A457" s="7">
        <v>44370</v>
      </c>
      <c r="B457" s="5" t="str">
        <f>VLOOKUP(WEEKDAY(VENDAS[[#This Row],[DATA]],2),Listas!$A$2:$B$8,2,FALSE)</f>
        <v>Quarta</v>
      </c>
      <c r="C457" s="1" t="s">
        <v>263</v>
      </c>
      <c r="D457" s="1" t="s">
        <v>54</v>
      </c>
      <c r="E457" s="1">
        <v>20</v>
      </c>
      <c r="F457" s="12">
        <v>40</v>
      </c>
      <c r="H457" s="36">
        <f>DAY(VENDAS[[#This Row],[DATA]])</f>
        <v>23</v>
      </c>
    </row>
    <row r="458" spans="1:8" x14ac:dyDescent="0.2">
      <c r="A458" s="7">
        <v>44370</v>
      </c>
      <c r="B458" s="5" t="str">
        <f>VLOOKUP(WEEKDAY(VENDAS[[#This Row],[DATA]],2),Listas!$A$2:$B$8,2,FALSE)</f>
        <v>Quarta</v>
      </c>
      <c r="C458" s="1" t="s">
        <v>263</v>
      </c>
      <c r="D458" s="1" t="s">
        <v>66</v>
      </c>
      <c r="E458" s="1">
        <v>4</v>
      </c>
      <c r="F458" s="12">
        <v>16</v>
      </c>
      <c r="H458" s="36">
        <f>DAY(VENDAS[[#This Row],[DATA]])</f>
        <v>23</v>
      </c>
    </row>
    <row r="459" spans="1:8" x14ac:dyDescent="0.2">
      <c r="A459" s="7">
        <v>44370</v>
      </c>
      <c r="B459" s="5" t="str">
        <f>VLOOKUP(WEEKDAY(VENDAS[[#This Row],[DATA]],2),Listas!$A$2:$B$8,2,FALSE)</f>
        <v>Quarta</v>
      </c>
      <c r="C459" s="1" t="s">
        <v>263</v>
      </c>
      <c r="D459" s="1" t="s">
        <v>67</v>
      </c>
      <c r="E459" s="1">
        <v>4</v>
      </c>
      <c r="F459" s="12">
        <v>16</v>
      </c>
      <c r="H459" s="36">
        <f>DAY(VENDAS[[#This Row],[DATA]])</f>
        <v>23</v>
      </c>
    </row>
    <row r="460" spans="1:8" x14ac:dyDescent="0.2">
      <c r="A460" s="7">
        <v>44370</v>
      </c>
      <c r="B460" s="5" t="str">
        <f>VLOOKUP(WEEKDAY(VENDAS[[#This Row],[DATA]],2),Listas!$A$2:$B$8,2,FALSE)</f>
        <v>Quarta</v>
      </c>
      <c r="C460" s="1" t="s">
        <v>194</v>
      </c>
      <c r="D460" s="1" t="s">
        <v>55</v>
      </c>
      <c r="E460" s="1">
        <v>20</v>
      </c>
      <c r="F460" s="12">
        <v>35</v>
      </c>
      <c r="H460" s="36">
        <f>DAY(VENDAS[[#This Row],[DATA]])</f>
        <v>23</v>
      </c>
    </row>
    <row r="461" spans="1:8" x14ac:dyDescent="0.2">
      <c r="A461" s="7">
        <v>44370</v>
      </c>
      <c r="B461" s="5" t="str">
        <f>VLOOKUP(WEEKDAY(VENDAS[[#This Row],[DATA]],2),Listas!$A$2:$B$8,2,FALSE)</f>
        <v>Quarta</v>
      </c>
      <c r="C461" s="1" t="s">
        <v>112</v>
      </c>
      <c r="D461" s="1" t="s">
        <v>54</v>
      </c>
      <c r="E461" s="1">
        <v>20</v>
      </c>
      <c r="F461" s="12">
        <v>40</v>
      </c>
      <c r="H461" s="36">
        <f>DAY(VENDAS[[#This Row],[DATA]])</f>
        <v>23</v>
      </c>
    </row>
    <row r="462" spans="1:8" x14ac:dyDescent="0.2">
      <c r="A462" s="7">
        <v>44370</v>
      </c>
      <c r="B462" s="5" t="str">
        <f>VLOOKUP(WEEKDAY(VENDAS[[#This Row],[DATA]],2),Listas!$A$2:$B$8,2,FALSE)</f>
        <v>Quarta</v>
      </c>
      <c r="C462" s="1" t="s">
        <v>112</v>
      </c>
      <c r="D462" s="1" t="s">
        <v>55</v>
      </c>
      <c r="E462" s="1">
        <v>20</v>
      </c>
      <c r="F462" s="12">
        <v>35</v>
      </c>
      <c r="H462" s="36">
        <f>DAY(VENDAS[[#This Row],[DATA]])</f>
        <v>23</v>
      </c>
    </row>
    <row r="463" spans="1:8" x14ac:dyDescent="0.2">
      <c r="A463" s="7">
        <v>44370</v>
      </c>
      <c r="B463" s="5" t="str">
        <f>VLOOKUP(WEEKDAY(VENDAS[[#This Row],[DATA]],2),Listas!$A$2:$B$8,2,FALSE)</f>
        <v>Quarta</v>
      </c>
      <c r="C463" s="1" t="s">
        <v>390</v>
      </c>
      <c r="D463" s="1" t="s">
        <v>55</v>
      </c>
      <c r="E463" s="1">
        <v>20</v>
      </c>
      <c r="F463" s="12">
        <v>35</v>
      </c>
      <c r="G463" s="1">
        <v>10</v>
      </c>
      <c r="H463" s="36">
        <f>DAY(VENDAS[[#This Row],[DATA]])</f>
        <v>23</v>
      </c>
    </row>
    <row r="464" spans="1:8" x14ac:dyDescent="0.2">
      <c r="A464" s="7">
        <v>44370</v>
      </c>
      <c r="B464" s="5" t="str">
        <f>VLOOKUP(WEEKDAY(VENDAS[[#This Row],[DATA]],2),Listas!$A$2:$B$8,2,FALSE)</f>
        <v>Quarta</v>
      </c>
      <c r="C464" s="1" t="s">
        <v>278</v>
      </c>
      <c r="D464" s="1" t="s">
        <v>67</v>
      </c>
      <c r="E464" s="1">
        <v>4</v>
      </c>
      <c r="F464" s="12">
        <v>16</v>
      </c>
      <c r="H464" s="36">
        <f>DAY(VENDAS[[#This Row],[DATA]])</f>
        <v>23</v>
      </c>
    </row>
    <row r="465" spans="1:8" x14ac:dyDescent="0.2">
      <c r="A465" s="7">
        <v>44372</v>
      </c>
      <c r="B465" s="5" t="str">
        <f>VLOOKUP(WEEKDAY(VENDAS[[#This Row],[DATA]],2),Listas!$A$2:$B$8,2,FALSE)</f>
        <v>Sexta</v>
      </c>
      <c r="C465" s="1" t="s">
        <v>362</v>
      </c>
      <c r="D465" s="1" t="s">
        <v>55</v>
      </c>
      <c r="E465" s="1">
        <v>60</v>
      </c>
      <c r="F465" s="12">
        <v>100</v>
      </c>
      <c r="H465" s="36">
        <f>DAY(VENDAS[[#This Row],[DATA]])</f>
        <v>25</v>
      </c>
    </row>
    <row r="466" spans="1:8" x14ac:dyDescent="0.2">
      <c r="A466" s="7">
        <v>44376</v>
      </c>
      <c r="B466" s="5" t="str">
        <f>VLOOKUP(WEEKDAY(VENDAS[[#This Row],[DATA]],2),Listas!$A$2:$B$8,2,FALSE)</f>
        <v>Terça</v>
      </c>
      <c r="C466" s="1" t="s">
        <v>260</v>
      </c>
      <c r="D466" s="1" t="s">
        <v>60</v>
      </c>
      <c r="E466" s="1">
        <v>10</v>
      </c>
      <c r="F466" s="12">
        <v>30</v>
      </c>
      <c r="H466" s="36">
        <f>DAY(VENDAS[[#This Row],[DATA]])</f>
        <v>29</v>
      </c>
    </row>
    <row r="467" spans="1:8" x14ac:dyDescent="0.2">
      <c r="A467" s="7">
        <v>44376</v>
      </c>
      <c r="B467" s="5" t="str">
        <f>VLOOKUP(WEEKDAY(VENDAS[[#This Row],[DATA]],2),Listas!$A$2:$B$8,2,FALSE)</f>
        <v>Terça</v>
      </c>
      <c r="C467" s="1" t="s">
        <v>260</v>
      </c>
      <c r="D467" s="1" t="s">
        <v>66</v>
      </c>
      <c r="E467" s="1">
        <v>12</v>
      </c>
      <c r="F467" s="12">
        <v>48</v>
      </c>
      <c r="H467" s="36">
        <f>DAY(VENDAS[[#This Row],[DATA]])</f>
        <v>29</v>
      </c>
    </row>
    <row r="468" spans="1:8" x14ac:dyDescent="0.2">
      <c r="A468" s="7">
        <v>44376</v>
      </c>
      <c r="B468" s="5" t="str">
        <f>VLOOKUP(WEEKDAY(VENDAS[[#This Row],[DATA]],2),Listas!$A$2:$B$8,2,FALSE)</f>
        <v>Terça</v>
      </c>
      <c r="C468" s="1" t="s">
        <v>367</v>
      </c>
      <c r="D468" s="1" t="s">
        <v>54</v>
      </c>
      <c r="E468" s="1">
        <v>20</v>
      </c>
      <c r="F468" s="12">
        <v>40</v>
      </c>
      <c r="H468" s="36">
        <f>DAY(VENDAS[[#This Row],[DATA]])</f>
        <v>29</v>
      </c>
    </row>
    <row r="469" spans="1:8" x14ac:dyDescent="0.2">
      <c r="A469" s="7">
        <v>44377</v>
      </c>
      <c r="B469" s="5" t="str">
        <f>VLOOKUP(WEEKDAY(VENDAS[[#This Row],[DATA]],2),Listas!$A$2:$B$8,2,FALSE)</f>
        <v>Quarta</v>
      </c>
      <c r="C469" s="1" t="s">
        <v>174</v>
      </c>
      <c r="D469" s="1" t="s">
        <v>54</v>
      </c>
      <c r="E469" s="1">
        <v>40</v>
      </c>
      <c r="F469" s="12">
        <v>80</v>
      </c>
      <c r="H469" s="36">
        <f>DAY(VENDAS[[#This Row],[DATA]])</f>
        <v>30</v>
      </c>
    </row>
    <row r="470" spans="1:8" x14ac:dyDescent="0.2">
      <c r="A470" s="7">
        <v>44377</v>
      </c>
      <c r="B470" s="5" t="str">
        <f>VLOOKUP(WEEKDAY(VENDAS[[#This Row],[DATA]],2),Listas!$A$2:$B$8,2,FALSE)</f>
        <v>Quarta</v>
      </c>
      <c r="C470" s="1" t="s">
        <v>347</v>
      </c>
      <c r="D470" s="1" t="s">
        <v>54</v>
      </c>
      <c r="E470" s="1">
        <v>20</v>
      </c>
      <c r="F470" s="12">
        <v>40</v>
      </c>
      <c r="H470" s="36">
        <f>DAY(VENDAS[[#This Row],[DATA]])</f>
        <v>30</v>
      </c>
    </row>
    <row r="471" spans="1:8" x14ac:dyDescent="0.2">
      <c r="A471" s="7">
        <v>44377</v>
      </c>
      <c r="B471" s="5" t="str">
        <f>VLOOKUP(WEEKDAY(VENDAS[[#This Row],[DATA]],2),Listas!$A$2:$B$8,2,FALSE)</f>
        <v>Quarta</v>
      </c>
      <c r="C471" s="1" t="s">
        <v>362</v>
      </c>
      <c r="D471" s="1" t="s">
        <v>55</v>
      </c>
      <c r="E471" s="1">
        <v>20</v>
      </c>
      <c r="F471" s="12">
        <v>35</v>
      </c>
      <c r="H471" s="36">
        <f>DAY(VENDAS[[#This Row],[DATA]])</f>
        <v>30</v>
      </c>
    </row>
    <row r="472" spans="1:8" x14ac:dyDescent="0.2">
      <c r="A472" s="7">
        <v>44377</v>
      </c>
      <c r="B472" s="5" t="str">
        <f>VLOOKUP(WEEKDAY(VENDAS[[#This Row],[DATA]],2),Listas!$A$2:$B$8,2,FALSE)</f>
        <v>Quarta</v>
      </c>
      <c r="C472" s="1" t="s">
        <v>317</v>
      </c>
      <c r="D472" s="1" t="s">
        <v>54</v>
      </c>
      <c r="E472" s="1">
        <v>20</v>
      </c>
      <c r="F472" s="12">
        <v>40</v>
      </c>
      <c r="H472" s="36">
        <f>DAY(VENDAS[[#This Row],[DATA]])</f>
        <v>30</v>
      </c>
    </row>
    <row r="473" spans="1:8" x14ac:dyDescent="0.2">
      <c r="A473" s="7">
        <v>44377</v>
      </c>
      <c r="B473" s="5" t="str">
        <f>VLOOKUP(WEEKDAY(VENDAS[[#This Row],[DATA]],2),Listas!$A$2:$B$8,2,FALSE)</f>
        <v>Quarta</v>
      </c>
      <c r="C473" s="1" t="s">
        <v>317</v>
      </c>
      <c r="D473" s="1" t="s">
        <v>67</v>
      </c>
      <c r="E473" s="1">
        <v>4</v>
      </c>
      <c r="F473" s="12">
        <v>16</v>
      </c>
      <c r="H473" s="36">
        <f>DAY(VENDAS[[#This Row],[DATA]])</f>
        <v>30</v>
      </c>
    </row>
    <row r="474" spans="1:8" x14ac:dyDescent="0.2">
      <c r="A474" s="7">
        <v>44377</v>
      </c>
      <c r="B474" s="5" t="str">
        <f>VLOOKUP(WEEKDAY(VENDAS[[#This Row],[DATA]],2),Listas!$A$2:$B$8,2,FALSE)</f>
        <v>Quarta</v>
      </c>
      <c r="C474" s="1" t="s">
        <v>317</v>
      </c>
      <c r="D474" s="1" t="s">
        <v>66</v>
      </c>
      <c r="E474" s="1">
        <v>4</v>
      </c>
      <c r="F474" s="12">
        <v>16</v>
      </c>
      <c r="H474" s="36">
        <f>DAY(VENDAS[[#This Row],[DATA]])</f>
        <v>30</v>
      </c>
    </row>
    <row r="475" spans="1:8" x14ac:dyDescent="0.2">
      <c r="A475" s="7">
        <v>44377</v>
      </c>
      <c r="B475" s="5" t="str">
        <f>VLOOKUP(WEEKDAY(VENDAS[[#This Row],[DATA]],2),Listas!$A$2:$B$8,2,FALSE)</f>
        <v>Quarta</v>
      </c>
      <c r="C475" s="1" t="s">
        <v>120</v>
      </c>
      <c r="D475" s="1" t="s">
        <v>54</v>
      </c>
      <c r="E475" s="1">
        <v>20</v>
      </c>
      <c r="F475" s="12">
        <v>40</v>
      </c>
      <c r="H475" s="36">
        <f>DAY(VENDAS[[#This Row],[DATA]])</f>
        <v>30</v>
      </c>
    </row>
    <row r="476" spans="1:8" x14ac:dyDescent="0.2">
      <c r="A476" s="7">
        <v>44377</v>
      </c>
      <c r="B476" s="5" t="str">
        <f>VLOOKUP(WEEKDAY(VENDAS[[#This Row],[DATA]],2),Listas!$A$2:$B$8,2,FALSE)</f>
        <v>Quarta</v>
      </c>
      <c r="C476" s="1" t="s">
        <v>297</v>
      </c>
      <c r="D476" s="1" t="s">
        <v>54</v>
      </c>
      <c r="E476" s="1">
        <v>30</v>
      </c>
      <c r="F476" s="12">
        <v>60</v>
      </c>
      <c r="H476" s="36">
        <f>DAY(VENDAS[[#This Row],[DATA]])</f>
        <v>30</v>
      </c>
    </row>
    <row r="477" spans="1:8" x14ac:dyDescent="0.2">
      <c r="A477" s="7">
        <v>44385</v>
      </c>
      <c r="B477" s="5" t="str">
        <f>VLOOKUP(WEEKDAY(VENDAS[[#This Row],[DATA]],2),Listas!$A$2:$B$8,2,FALSE)</f>
        <v>Quinta</v>
      </c>
      <c r="C477" s="1" t="s">
        <v>278</v>
      </c>
      <c r="D477" s="1" t="s">
        <v>67</v>
      </c>
      <c r="E477" s="1">
        <v>4</v>
      </c>
      <c r="F477" s="12">
        <v>16</v>
      </c>
      <c r="H477" s="36">
        <f>DAY(VENDAS[[#This Row],[DATA]])</f>
        <v>8</v>
      </c>
    </row>
    <row r="478" spans="1:8" x14ac:dyDescent="0.2">
      <c r="A478" s="7">
        <v>44387</v>
      </c>
      <c r="B478" s="5" t="str">
        <f>VLOOKUP(WEEKDAY(VENDAS[[#This Row],[DATA]],2),Listas!$A$2:$B$8,2,FALSE)</f>
        <v>Sábado</v>
      </c>
      <c r="C478" s="1" t="s">
        <v>374</v>
      </c>
      <c r="D478" s="1" t="s">
        <v>54</v>
      </c>
      <c r="E478" s="1">
        <v>20</v>
      </c>
      <c r="F478" s="12">
        <v>45</v>
      </c>
      <c r="G478" s="1">
        <v>5</v>
      </c>
      <c r="H478" s="36">
        <f>DAY(VENDAS[[#This Row],[DATA]])</f>
        <v>10</v>
      </c>
    </row>
    <row r="479" spans="1:8" x14ac:dyDescent="0.2">
      <c r="A479" s="7">
        <v>44387</v>
      </c>
      <c r="B479" s="5" t="str">
        <f>VLOOKUP(WEEKDAY(VENDAS[[#This Row],[DATA]],2),Listas!$A$2:$B$8,2,FALSE)</f>
        <v>Sábado</v>
      </c>
      <c r="C479" s="1" t="s">
        <v>274</v>
      </c>
      <c r="D479" s="1" t="s">
        <v>54</v>
      </c>
      <c r="E479" s="1">
        <v>50</v>
      </c>
      <c r="F479" s="12">
        <v>100</v>
      </c>
      <c r="H479" s="36">
        <f>DAY(VENDAS[[#This Row],[DATA]])</f>
        <v>10</v>
      </c>
    </row>
    <row r="480" spans="1:8" x14ac:dyDescent="0.2">
      <c r="A480" s="7">
        <v>44388</v>
      </c>
      <c r="B480" s="5" t="str">
        <f>VLOOKUP(WEEKDAY(VENDAS[[#This Row],[DATA]],2),Listas!$A$2:$B$8,2,FALSE)</f>
        <v>Domingo</v>
      </c>
      <c r="C480" s="1" t="s">
        <v>364</v>
      </c>
      <c r="D480" s="1" t="s">
        <v>55</v>
      </c>
      <c r="E480" s="1">
        <v>40</v>
      </c>
      <c r="F480" s="12">
        <v>70</v>
      </c>
      <c r="H480" s="36">
        <f>DAY(VENDAS[[#This Row],[DATA]])</f>
        <v>11</v>
      </c>
    </row>
    <row r="481" spans="1:8" x14ac:dyDescent="0.2">
      <c r="A481" s="7">
        <v>44391</v>
      </c>
      <c r="B481" s="5" t="str">
        <f>VLOOKUP(WEEKDAY(VENDAS[[#This Row],[DATA]],2),Listas!$A$2:$B$8,2,FALSE)</f>
        <v>Quarta</v>
      </c>
      <c r="C481" s="1" t="s">
        <v>220</v>
      </c>
      <c r="D481" s="1" t="s">
        <v>55</v>
      </c>
      <c r="E481" s="1">
        <v>40</v>
      </c>
      <c r="F481" s="12">
        <v>70</v>
      </c>
      <c r="H481" s="36">
        <f>DAY(VENDAS[[#This Row],[DATA]])</f>
        <v>14</v>
      </c>
    </row>
    <row r="482" spans="1:8" x14ac:dyDescent="0.2">
      <c r="A482" s="7">
        <v>44391</v>
      </c>
      <c r="B482" s="5" t="str">
        <f>VLOOKUP(WEEKDAY(VENDAS[[#This Row],[DATA]],2),Listas!$A$2:$B$8,2,FALSE)</f>
        <v>Quarta</v>
      </c>
      <c r="C482" s="1" t="s">
        <v>409</v>
      </c>
      <c r="D482" s="1" t="s">
        <v>54</v>
      </c>
      <c r="E482" s="1">
        <v>10</v>
      </c>
      <c r="F482" s="12">
        <v>25</v>
      </c>
      <c r="H482" s="36">
        <f>DAY(VENDAS[[#This Row],[DATA]])</f>
        <v>14</v>
      </c>
    </row>
    <row r="483" spans="1:8" x14ac:dyDescent="0.2">
      <c r="A483" s="7">
        <v>44392</v>
      </c>
      <c r="B483" s="5" t="str">
        <f>VLOOKUP(WEEKDAY(VENDAS[[#This Row],[DATA]],2),Listas!$A$2:$B$8,2,FALSE)</f>
        <v>Quinta</v>
      </c>
      <c r="C483" s="1" t="s">
        <v>91</v>
      </c>
      <c r="D483" s="1" t="s">
        <v>60</v>
      </c>
      <c r="E483" s="1">
        <v>10</v>
      </c>
      <c r="F483" s="12">
        <v>30</v>
      </c>
      <c r="H483" s="36">
        <f>DAY(VENDAS[[#This Row],[DATA]])</f>
        <v>15</v>
      </c>
    </row>
    <row r="484" spans="1:8" x14ac:dyDescent="0.2">
      <c r="A484" s="7">
        <v>44392</v>
      </c>
      <c r="B484" s="5" t="str">
        <f>VLOOKUP(WEEKDAY(VENDAS[[#This Row],[DATA]],2),Listas!$A$2:$B$8,2,FALSE)</f>
        <v>Quinta</v>
      </c>
      <c r="C484" s="1" t="s">
        <v>91</v>
      </c>
      <c r="D484" s="1" t="s">
        <v>62</v>
      </c>
      <c r="E484" s="1">
        <v>10</v>
      </c>
      <c r="F484" s="12">
        <v>30</v>
      </c>
      <c r="H484" s="36">
        <f>DAY(VENDAS[[#This Row],[DATA]])</f>
        <v>15</v>
      </c>
    </row>
    <row r="485" spans="1:8" x14ac:dyDescent="0.2">
      <c r="A485" s="7">
        <v>44392</v>
      </c>
      <c r="B485" s="5" t="str">
        <f>VLOOKUP(WEEKDAY(VENDAS[[#This Row],[DATA]],2),Listas!$A$2:$B$8,2,FALSE)</f>
        <v>Quinta</v>
      </c>
      <c r="C485" s="1" t="s">
        <v>91</v>
      </c>
      <c r="D485" s="1" t="s">
        <v>67</v>
      </c>
      <c r="E485" s="1">
        <v>16</v>
      </c>
      <c r="F485" s="12">
        <v>80</v>
      </c>
      <c r="H485" s="36">
        <f>DAY(VENDAS[[#This Row],[DATA]])</f>
        <v>15</v>
      </c>
    </row>
    <row r="486" spans="1:8" x14ac:dyDescent="0.2">
      <c r="A486" s="7">
        <v>44392</v>
      </c>
      <c r="B486" s="5" t="str">
        <f>VLOOKUP(WEEKDAY(VENDAS[[#This Row],[DATA]],2),Listas!$A$2:$B$8,2,FALSE)</f>
        <v>Quinta</v>
      </c>
      <c r="C486" s="1" t="s">
        <v>186</v>
      </c>
      <c r="D486" s="1" t="s">
        <v>54</v>
      </c>
      <c r="E486" s="1">
        <v>10</v>
      </c>
      <c r="F486" s="12">
        <v>25</v>
      </c>
      <c r="H486" s="36">
        <f>DAY(VENDAS[[#This Row],[DATA]])</f>
        <v>15</v>
      </c>
    </row>
    <row r="487" spans="1:8" x14ac:dyDescent="0.2">
      <c r="A487" s="7">
        <v>44393</v>
      </c>
      <c r="B487" s="5" t="str">
        <f>VLOOKUP(WEEKDAY(VENDAS[[#This Row],[DATA]],2),Listas!$A$2:$B$8,2,FALSE)</f>
        <v>Sexta</v>
      </c>
      <c r="C487" s="1" t="s">
        <v>297</v>
      </c>
      <c r="D487" s="1" t="s">
        <v>54</v>
      </c>
      <c r="E487" s="1">
        <v>40</v>
      </c>
      <c r="F487" s="12">
        <v>80</v>
      </c>
      <c r="H487" s="36">
        <f>DAY(VENDAS[[#This Row],[DATA]])</f>
        <v>16</v>
      </c>
    </row>
    <row r="488" spans="1:8" x14ac:dyDescent="0.2">
      <c r="A488" s="7">
        <v>44397</v>
      </c>
      <c r="B488" s="5" t="str">
        <f>VLOOKUP(WEEKDAY(VENDAS[[#This Row],[DATA]],2),Listas!$A$2:$B$8,2,FALSE)</f>
        <v>Terça</v>
      </c>
      <c r="C488" s="1" t="s">
        <v>247</v>
      </c>
      <c r="D488" s="1" t="s">
        <v>54</v>
      </c>
      <c r="E488" s="1">
        <v>20</v>
      </c>
      <c r="F488" s="12">
        <v>40</v>
      </c>
      <c r="H488" s="36">
        <f>DAY(VENDAS[[#This Row],[DATA]])</f>
        <v>20</v>
      </c>
    </row>
    <row r="489" spans="1:8" x14ac:dyDescent="0.2">
      <c r="A489" s="7">
        <v>44397</v>
      </c>
      <c r="B489" s="5" t="str">
        <f>VLOOKUP(WEEKDAY(VENDAS[[#This Row],[DATA]],2),Listas!$A$2:$B$8,2,FALSE)</f>
        <v>Terça</v>
      </c>
      <c r="C489" s="1" t="s">
        <v>205</v>
      </c>
      <c r="D489" s="1" t="s">
        <v>59</v>
      </c>
      <c r="E489" s="1">
        <v>10</v>
      </c>
      <c r="F489" s="12">
        <v>30</v>
      </c>
      <c r="H489" s="36">
        <f>DAY(VENDAS[[#This Row],[DATA]])</f>
        <v>20</v>
      </c>
    </row>
    <row r="490" spans="1:8" x14ac:dyDescent="0.2">
      <c r="A490" s="7">
        <v>44397</v>
      </c>
      <c r="B490" s="5" t="str">
        <f>VLOOKUP(WEEKDAY(VENDAS[[#This Row],[DATA]],2),Listas!$A$2:$B$8,2,FALSE)</f>
        <v>Terça</v>
      </c>
      <c r="C490" s="1" t="s">
        <v>205</v>
      </c>
      <c r="D490" s="1" t="s">
        <v>62</v>
      </c>
      <c r="E490" s="1">
        <v>10</v>
      </c>
      <c r="F490" s="12">
        <v>30</v>
      </c>
      <c r="H490" s="36">
        <f>DAY(VENDAS[[#This Row],[DATA]])</f>
        <v>20</v>
      </c>
    </row>
    <row r="491" spans="1:8" x14ac:dyDescent="0.2">
      <c r="A491" s="7">
        <v>44398</v>
      </c>
      <c r="B491" s="5" t="str">
        <f>VLOOKUP(WEEKDAY(VENDAS[[#This Row],[DATA]],2),Listas!$A$2:$B$8,2,FALSE)</f>
        <v>Quarta</v>
      </c>
      <c r="C491" s="1" t="s">
        <v>187</v>
      </c>
      <c r="D491" s="1" t="s">
        <v>54</v>
      </c>
      <c r="E491" s="1">
        <v>20</v>
      </c>
      <c r="F491" s="12">
        <v>40</v>
      </c>
      <c r="H491" s="36">
        <f>DAY(VENDAS[[#This Row],[DATA]])</f>
        <v>21</v>
      </c>
    </row>
    <row r="492" spans="1:8" x14ac:dyDescent="0.2">
      <c r="A492" s="7">
        <v>44398</v>
      </c>
      <c r="B492" s="5" t="str">
        <f>VLOOKUP(WEEKDAY(VENDAS[[#This Row],[DATA]],2),Listas!$A$2:$B$8,2,FALSE)</f>
        <v>Quarta</v>
      </c>
      <c r="C492" s="1" t="s">
        <v>187</v>
      </c>
      <c r="D492" s="1" t="s">
        <v>55</v>
      </c>
      <c r="E492" s="1">
        <v>20</v>
      </c>
      <c r="F492" s="12">
        <v>35</v>
      </c>
      <c r="H492" s="36">
        <f>DAY(VENDAS[[#This Row],[DATA]])</f>
        <v>21</v>
      </c>
    </row>
    <row r="493" spans="1:8" x14ac:dyDescent="0.2">
      <c r="A493" s="7">
        <v>44398</v>
      </c>
      <c r="B493" s="5" t="str">
        <f>VLOOKUP(WEEKDAY(VENDAS[[#This Row],[DATA]],2),Listas!$A$2:$B$8,2,FALSE)</f>
        <v>Quarta</v>
      </c>
      <c r="C493" s="1" t="s">
        <v>147</v>
      </c>
      <c r="D493" s="1" t="s">
        <v>54</v>
      </c>
      <c r="E493" s="1">
        <v>20</v>
      </c>
      <c r="F493" s="12">
        <v>40</v>
      </c>
      <c r="H493" s="36">
        <f>DAY(VENDAS[[#This Row],[DATA]])</f>
        <v>21</v>
      </c>
    </row>
    <row r="494" spans="1:8" x14ac:dyDescent="0.2">
      <c r="A494" s="7">
        <v>44400</v>
      </c>
      <c r="B494" s="5" t="str">
        <f>VLOOKUP(WEEKDAY(VENDAS[[#This Row],[DATA]],2),Listas!$A$2:$B$8,2,FALSE)</f>
        <v>Sexta</v>
      </c>
      <c r="C494" s="1" t="s">
        <v>199</v>
      </c>
      <c r="D494" s="1" t="s">
        <v>54</v>
      </c>
      <c r="E494" s="1">
        <v>40</v>
      </c>
      <c r="F494" s="12">
        <v>80</v>
      </c>
      <c r="H494" s="36">
        <f>DAY(VENDAS[[#This Row],[DATA]])</f>
        <v>23</v>
      </c>
    </row>
    <row r="495" spans="1:8" x14ac:dyDescent="0.2">
      <c r="A495" s="7">
        <v>44400</v>
      </c>
      <c r="B495" s="5" t="str">
        <f>VLOOKUP(WEEKDAY(VENDAS[[#This Row],[DATA]],2),Listas!$A$2:$B$8,2,FALSE)</f>
        <v>Sexta</v>
      </c>
      <c r="C495" s="1" t="s">
        <v>274</v>
      </c>
      <c r="D495" s="1" t="s">
        <v>54</v>
      </c>
      <c r="E495" s="1">
        <v>50</v>
      </c>
      <c r="F495" s="12">
        <v>100</v>
      </c>
      <c r="H495" s="36">
        <f>DAY(VENDAS[[#This Row],[DATA]])</f>
        <v>23</v>
      </c>
    </row>
    <row r="496" spans="1:8" x14ac:dyDescent="0.2">
      <c r="A496" s="7">
        <v>44400</v>
      </c>
      <c r="B496" s="5" t="str">
        <f>VLOOKUP(WEEKDAY(VENDAS[[#This Row],[DATA]],2),Listas!$A$2:$B$8,2,FALSE)</f>
        <v>Sexta</v>
      </c>
      <c r="C496" s="1" t="s">
        <v>443</v>
      </c>
      <c r="D496" s="1" t="s">
        <v>61</v>
      </c>
      <c r="E496" s="1">
        <v>10</v>
      </c>
      <c r="F496" s="12">
        <v>30</v>
      </c>
      <c r="H496" s="36">
        <f>DAY(VENDAS[[#This Row],[DATA]])</f>
        <v>23</v>
      </c>
    </row>
    <row r="497" spans="1:8" x14ac:dyDescent="0.2">
      <c r="A497" s="7">
        <v>44400</v>
      </c>
      <c r="B497" s="5" t="str">
        <f>VLOOKUP(WEEKDAY(VENDAS[[#This Row],[DATA]],2),Listas!$A$2:$B$8,2,FALSE)</f>
        <v>Sexta</v>
      </c>
      <c r="C497" s="1" t="s">
        <v>443</v>
      </c>
      <c r="D497" s="1" t="s">
        <v>66</v>
      </c>
      <c r="E497" s="1">
        <v>8</v>
      </c>
      <c r="F497" s="12">
        <v>40</v>
      </c>
      <c r="H497" s="36">
        <f>DAY(VENDAS[[#This Row],[DATA]])</f>
        <v>23</v>
      </c>
    </row>
    <row r="498" spans="1:8" x14ac:dyDescent="0.2">
      <c r="A498" s="7">
        <v>44400</v>
      </c>
      <c r="B498" s="5" t="str">
        <f>VLOOKUP(WEEKDAY(VENDAS[[#This Row],[DATA]],2),Listas!$A$2:$B$8,2,FALSE)</f>
        <v>Sexta</v>
      </c>
      <c r="C498" s="1" t="s">
        <v>443</v>
      </c>
      <c r="D498" s="1" t="s">
        <v>67</v>
      </c>
      <c r="E498" s="1">
        <v>8</v>
      </c>
      <c r="F498" s="12">
        <v>40</v>
      </c>
      <c r="H498" s="36">
        <f>DAY(VENDAS[[#This Row],[DATA]])</f>
        <v>23</v>
      </c>
    </row>
    <row r="499" spans="1:8" x14ac:dyDescent="0.2">
      <c r="A499" s="7">
        <v>44402</v>
      </c>
      <c r="B499" s="5" t="str">
        <f>VLOOKUP(WEEKDAY(VENDAS[[#This Row],[DATA]],2),Listas!$A$2:$B$8,2,FALSE)</f>
        <v>Domingo</v>
      </c>
      <c r="C499" s="1" t="s">
        <v>416</v>
      </c>
      <c r="D499" s="1" t="s">
        <v>54</v>
      </c>
      <c r="E499" s="1">
        <v>20</v>
      </c>
      <c r="F499" s="12">
        <v>40</v>
      </c>
      <c r="H499" s="36">
        <f>DAY(VENDAS[[#This Row],[DATA]])</f>
        <v>25</v>
      </c>
    </row>
    <row r="500" spans="1:8" x14ac:dyDescent="0.2">
      <c r="A500" s="7">
        <v>44403</v>
      </c>
      <c r="B500" s="5" t="str">
        <f>VLOOKUP(WEEKDAY(VENDAS[[#This Row],[DATA]],2),Listas!$A$2:$B$8,2,FALSE)</f>
        <v>Segunda</v>
      </c>
      <c r="C500" s="1" t="s">
        <v>247</v>
      </c>
      <c r="D500" s="1" t="s">
        <v>66</v>
      </c>
      <c r="E500" s="1">
        <v>4</v>
      </c>
      <c r="F500" s="12">
        <v>20</v>
      </c>
      <c r="H500" s="36">
        <f>DAY(VENDAS[[#This Row],[DATA]])</f>
        <v>26</v>
      </c>
    </row>
    <row r="501" spans="1:8" x14ac:dyDescent="0.2">
      <c r="A501" s="7">
        <v>44404</v>
      </c>
      <c r="B501" s="5" t="str">
        <f>VLOOKUP(WEEKDAY(VENDAS[[#This Row],[DATA]],2),Listas!$A$2:$B$8,2,FALSE)</f>
        <v>Terça</v>
      </c>
      <c r="C501" s="1" t="s">
        <v>157</v>
      </c>
      <c r="D501" s="1" t="s">
        <v>54</v>
      </c>
      <c r="E501" s="1">
        <v>20</v>
      </c>
      <c r="F501" s="12">
        <v>40</v>
      </c>
      <c r="H501" s="36">
        <f>DAY(VENDAS[[#This Row],[DATA]])</f>
        <v>27</v>
      </c>
    </row>
    <row r="502" spans="1:8" x14ac:dyDescent="0.2">
      <c r="A502" s="7">
        <v>44404</v>
      </c>
      <c r="B502" s="5" t="str">
        <f>VLOOKUP(WEEKDAY(VENDAS[[#This Row],[DATA]],2),Listas!$A$2:$B$8,2,FALSE)</f>
        <v>Terça</v>
      </c>
      <c r="C502" s="1" t="s">
        <v>157</v>
      </c>
      <c r="D502" s="1" t="s">
        <v>61</v>
      </c>
      <c r="E502" s="1">
        <v>10</v>
      </c>
      <c r="F502" s="12">
        <v>30</v>
      </c>
      <c r="H502" s="36">
        <f>DAY(VENDAS[[#This Row],[DATA]])</f>
        <v>27</v>
      </c>
    </row>
    <row r="503" spans="1:8" x14ac:dyDescent="0.2">
      <c r="A503" s="7">
        <v>44405</v>
      </c>
      <c r="B503" s="5" t="str">
        <f>VLOOKUP(WEEKDAY(VENDAS[[#This Row],[DATA]],2),Listas!$A$2:$B$8,2,FALSE)</f>
        <v>Quarta</v>
      </c>
      <c r="C503" s="1" t="s">
        <v>120</v>
      </c>
      <c r="D503" s="1" t="s">
        <v>54</v>
      </c>
      <c r="E503" s="1">
        <v>20</v>
      </c>
      <c r="F503" s="12">
        <v>40</v>
      </c>
      <c r="H503" s="36">
        <f>DAY(VENDAS[[#This Row],[DATA]])</f>
        <v>28</v>
      </c>
    </row>
    <row r="504" spans="1:8" x14ac:dyDescent="0.2">
      <c r="A504" s="7">
        <v>44405</v>
      </c>
      <c r="B504" s="5" t="str">
        <f>VLOOKUP(WEEKDAY(VENDAS[[#This Row],[DATA]],2),Listas!$A$2:$B$8,2,FALSE)</f>
        <v>Quarta</v>
      </c>
      <c r="C504" s="1" t="s">
        <v>208</v>
      </c>
      <c r="D504" s="1" t="s">
        <v>54</v>
      </c>
      <c r="E504" s="1">
        <v>20</v>
      </c>
      <c r="F504" s="12">
        <v>40</v>
      </c>
      <c r="H504" s="36">
        <f>DAY(VENDAS[[#This Row],[DATA]])</f>
        <v>28</v>
      </c>
    </row>
    <row r="505" spans="1:8" x14ac:dyDescent="0.2">
      <c r="A505" s="7">
        <v>44405</v>
      </c>
      <c r="B505" s="5" t="str">
        <f>VLOOKUP(WEEKDAY(VENDAS[[#This Row],[DATA]],2),Listas!$A$2:$B$8,2,FALSE)</f>
        <v>Quarta</v>
      </c>
      <c r="C505" s="1" t="s">
        <v>297</v>
      </c>
      <c r="D505" s="1" t="s">
        <v>54</v>
      </c>
      <c r="E505" s="1">
        <v>30</v>
      </c>
      <c r="F505" s="12">
        <v>60</v>
      </c>
      <c r="H505" s="36">
        <f>DAY(VENDAS[[#This Row],[DATA]])</f>
        <v>28</v>
      </c>
    </row>
    <row r="506" spans="1:8" x14ac:dyDescent="0.2">
      <c r="A506" s="7">
        <v>44405</v>
      </c>
      <c r="B506" s="5" t="str">
        <f>VLOOKUP(WEEKDAY(VENDAS[[#This Row],[DATA]],2),Listas!$A$2:$B$8,2,FALSE)</f>
        <v>Quarta</v>
      </c>
      <c r="C506" s="1" t="s">
        <v>223</v>
      </c>
      <c r="D506" s="1" t="s">
        <v>59</v>
      </c>
      <c r="E506" s="1">
        <v>10</v>
      </c>
      <c r="F506" s="12">
        <v>30</v>
      </c>
      <c r="H506" s="36">
        <f>DAY(VENDAS[[#This Row],[DATA]])</f>
        <v>28</v>
      </c>
    </row>
    <row r="507" spans="1:8" x14ac:dyDescent="0.2">
      <c r="A507" s="7">
        <v>44405</v>
      </c>
      <c r="B507" s="5" t="str">
        <f>VLOOKUP(WEEKDAY(VENDAS[[#This Row],[DATA]],2),Listas!$A$2:$B$8,2,FALSE)</f>
        <v>Quarta</v>
      </c>
      <c r="C507" s="1" t="s">
        <v>223</v>
      </c>
      <c r="D507" s="1" t="s">
        <v>67</v>
      </c>
      <c r="E507" s="1">
        <v>4</v>
      </c>
      <c r="F507" s="12">
        <v>20</v>
      </c>
      <c r="H507" s="36">
        <f>DAY(VENDAS[[#This Row],[DATA]])</f>
        <v>28</v>
      </c>
    </row>
    <row r="508" spans="1:8" x14ac:dyDescent="0.2">
      <c r="A508" s="7">
        <v>44405</v>
      </c>
      <c r="B508" s="5" t="str">
        <f>VLOOKUP(WEEKDAY(VENDAS[[#This Row],[DATA]],2),Listas!$A$2:$B$8,2,FALSE)</f>
        <v>Quarta</v>
      </c>
      <c r="C508" s="1" t="s">
        <v>191</v>
      </c>
      <c r="D508" s="1" t="s">
        <v>54</v>
      </c>
      <c r="E508" s="1">
        <v>10</v>
      </c>
      <c r="F508" s="12">
        <v>25</v>
      </c>
      <c r="H508" s="36">
        <f>DAY(VENDAS[[#This Row],[DATA]])</f>
        <v>28</v>
      </c>
    </row>
    <row r="509" spans="1:8" x14ac:dyDescent="0.2">
      <c r="A509" s="7">
        <v>44407</v>
      </c>
      <c r="B509" s="5" t="str">
        <f>VLOOKUP(WEEKDAY(VENDAS[[#This Row],[DATA]],2),Listas!$A$2:$B$8,2,FALSE)</f>
        <v>Sexta</v>
      </c>
      <c r="C509" s="1" t="s">
        <v>317</v>
      </c>
      <c r="D509" s="1" t="s">
        <v>54</v>
      </c>
      <c r="E509" s="1">
        <v>20</v>
      </c>
      <c r="F509" s="12">
        <v>40</v>
      </c>
      <c r="H509" s="36">
        <f>DAY(VENDAS[[#This Row],[DATA]])</f>
        <v>30</v>
      </c>
    </row>
    <row r="510" spans="1:8" x14ac:dyDescent="0.2">
      <c r="A510" s="7">
        <v>44407</v>
      </c>
      <c r="B510" s="5" t="str">
        <f>VLOOKUP(WEEKDAY(VENDAS[[#This Row],[DATA]],2),Listas!$A$2:$B$8,2,FALSE)</f>
        <v>Sexta</v>
      </c>
      <c r="C510" s="1" t="s">
        <v>317</v>
      </c>
      <c r="D510" s="1" t="s">
        <v>67</v>
      </c>
      <c r="E510" s="1">
        <v>4</v>
      </c>
      <c r="F510" s="12">
        <v>20</v>
      </c>
      <c r="H510" s="36">
        <f>DAY(VENDAS[[#This Row],[DATA]])</f>
        <v>30</v>
      </c>
    </row>
    <row r="511" spans="1:8" x14ac:dyDescent="0.2">
      <c r="A511" s="7">
        <v>44407</v>
      </c>
      <c r="B511" s="5" t="str">
        <f>VLOOKUP(WEEKDAY(VENDAS[[#This Row],[DATA]],2),Listas!$A$2:$B$8,2,FALSE)</f>
        <v>Sexta</v>
      </c>
      <c r="C511" s="1" t="s">
        <v>317</v>
      </c>
      <c r="D511" s="1" t="s">
        <v>66</v>
      </c>
      <c r="E511" s="1">
        <v>4</v>
      </c>
      <c r="F511" s="12">
        <v>20</v>
      </c>
      <c r="H511" s="36">
        <f>DAY(VENDAS[[#This Row],[DATA]])</f>
        <v>30</v>
      </c>
    </row>
    <row r="512" spans="1:8" x14ac:dyDescent="0.2">
      <c r="A512" s="7">
        <v>44407</v>
      </c>
      <c r="B512" s="5" t="str">
        <f>VLOOKUP(WEEKDAY(VENDAS[[#This Row],[DATA]],2),Listas!$A$2:$B$8,2,FALSE)</f>
        <v>Sexta</v>
      </c>
      <c r="C512" s="1" t="s">
        <v>278</v>
      </c>
      <c r="D512" s="1" t="s">
        <v>66</v>
      </c>
      <c r="E512" s="1">
        <v>4</v>
      </c>
      <c r="F512" s="12">
        <v>20</v>
      </c>
      <c r="H512" s="36">
        <f>DAY(VENDAS[[#This Row],[DATA]])</f>
        <v>30</v>
      </c>
    </row>
    <row r="513" spans="1:8" x14ac:dyDescent="0.2">
      <c r="A513" s="7">
        <v>44407</v>
      </c>
      <c r="B513" s="5" t="str">
        <f>VLOOKUP(WEEKDAY(VENDAS[[#This Row],[DATA]],2),Listas!$A$2:$B$8,2,FALSE)</f>
        <v>Sexta</v>
      </c>
      <c r="C513" s="1" t="s">
        <v>278</v>
      </c>
      <c r="D513" s="1" t="s">
        <v>67</v>
      </c>
      <c r="E513" s="1">
        <v>4</v>
      </c>
      <c r="F513" s="12">
        <v>20</v>
      </c>
      <c r="H513" s="36">
        <f>DAY(VENDAS[[#This Row],[DATA]])</f>
        <v>30</v>
      </c>
    </row>
    <row r="514" spans="1:8" x14ac:dyDescent="0.2">
      <c r="A514" s="7">
        <v>44407</v>
      </c>
      <c r="B514" s="5" t="str">
        <f>VLOOKUP(WEEKDAY(VENDAS[[#This Row],[DATA]],2),Listas!$A$2:$B$8,2,FALSE)</f>
        <v>Sexta</v>
      </c>
      <c r="C514" s="1" t="s">
        <v>228</v>
      </c>
      <c r="D514" s="1" t="s">
        <v>54</v>
      </c>
      <c r="E514" s="1">
        <v>10</v>
      </c>
      <c r="F514" s="12">
        <v>25</v>
      </c>
      <c r="H514" s="36">
        <f>DAY(VENDAS[[#This Row],[DATA]])</f>
        <v>30</v>
      </c>
    </row>
    <row r="515" spans="1:8" x14ac:dyDescent="0.2">
      <c r="A515" s="7">
        <v>44407</v>
      </c>
      <c r="B515" s="5" t="str">
        <f>VLOOKUP(WEEKDAY(VENDAS[[#This Row],[DATA]],2),Listas!$A$2:$B$8,2,FALSE)</f>
        <v>Sexta</v>
      </c>
      <c r="C515" s="1" t="s">
        <v>262</v>
      </c>
      <c r="D515" s="1" t="s">
        <v>54</v>
      </c>
      <c r="E515" s="1">
        <v>10</v>
      </c>
      <c r="F515" s="12">
        <v>25</v>
      </c>
      <c r="H515" s="36">
        <f>DAY(VENDAS[[#This Row],[DATA]])</f>
        <v>30</v>
      </c>
    </row>
    <row r="516" spans="1:8" x14ac:dyDescent="0.2">
      <c r="A516" s="7">
        <v>44408</v>
      </c>
      <c r="B516" s="5" t="str">
        <f>VLOOKUP(WEEKDAY(VENDAS[[#This Row],[DATA]],2),Listas!$A$2:$B$8,2,FALSE)</f>
        <v>Sábado</v>
      </c>
      <c r="C516" s="1" t="s">
        <v>304</v>
      </c>
      <c r="D516" s="1" t="s">
        <v>54</v>
      </c>
      <c r="E516" s="1">
        <v>20</v>
      </c>
      <c r="F516" s="12">
        <v>40</v>
      </c>
      <c r="H516" s="36">
        <f>DAY(VENDAS[[#This Row],[DATA]])</f>
        <v>31</v>
      </c>
    </row>
    <row r="517" spans="1:8" x14ac:dyDescent="0.2">
      <c r="A517" s="7">
        <v>44412</v>
      </c>
      <c r="B517" s="5" t="str">
        <f>VLOOKUP(WEEKDAY(VENDAS[[#This Row],[DATA]],2),Listas!$A$2:$B$8,2,FALSE)</f>
        <v>Quarta</v>
      </c>
      <c r="C517" s="1" t="s">
        <v>260</v>
      </c>
      <c r="D517" s="1" t="s">
        <v>55</v>
      </c>
      <c r="E517" s="1">
        <v>20</v>
      </c>
      <c r="F517" s="12">
        <v>35</v>
      </c>
      <c r="H517" s="36">
        <f>DAY(VENDAS[[#This Row],[DATA]])</f>
        <v>4</v>
      </c>
    </row>
    <row r="518" spans="1:8" x14ac:dyDescent="0.2">
      <c r="A518" s="7">
        <v>44412</v>
      </c>
      <c r="B518" s="5" t="str">
        <f>VLOOKUP(WEEKDAY(VENDAS[[#This Row],[DATA]],2),Listas!$A$2:$B$8,2,FALSE)</f>
        <v>Quarta</v>
      </c>
      <c r="C518" s="1" t="s">
        <v>260</v>
      </c>
      <c r="D518" s="1" t="s">
        <v>66</v>
      </c>
      <c r="E518" s="1">
        <v>12</v>
      </c>
      <c r="F518" s="12">
        <v>60</v>
      </c>
      <c r="H518" s="36">
        <f>DAY(VENDAS[[#This Row],[DATA]])</f>
        <v>4</v>
      </c>
    </row>
    <row r="519" spans="1:8" x14ac:dyDescent="0.2">
      <c r="A519" s="7">
        <v>44412</v>
      </c>
      <c r="B519" s="5" t="str">
        <f>VLOOKUP(WEEKDAY(VENDAS[[#This Row],[DATA]],2),Listas!$A$2:$B$8,2,FALSE)</f>
        <v>Quarta</v>
      </c>
      <c r="C519" s="1" t="s">
        <v>322</v>
      </c>
      <c r="D519" s="1" t="s">
        <v>54</v>
      </c>
      <c r="E519" s="1">
        <v>20</v>
      </c>
      <c r="F519" s="12">
        <v>40</v>
      </c>
      <c r="G519" s="1">
        <v>5</v>
      </c>
      <c r="H519" s="36">
        <f>DAY(VENDAS[[#This Row],[DATA]])</f>
        <v>4</v>
      </c>
    </row>
    <row r="520" spans="1:8" x14ac:dyDescent="0.2">
      <c r="A520" s="7">
        <v>44412</v>
      </c>
      <c r="B520" s="5" t="str">
        <f>VLOOKUP(WEEKDAY(VENDAS[[#This Row],[DATA]],2),Listas!$A$2:$B$8,2,FALSE)</f>
        <v>Quarta</v>
      </c>
      <c r="C520" s="1" t="s">
        <v>322</v>
      </c>
      <c r="D520" s="1" t="s">
        <v>61</v>
      </c>
      <c r="E520" s="1">
        <v>10</v>
      </c>
      <c r="F520" s="12">
        <v>30</v>
      </c>
      <c r="H520" s="36">
        <f>DAY(VENDAS[[#This Row],[DATA]])</f>
        <v>4</v>
      </c>
    </row>
    <row r="521" spans="1:8" x14ac:dyDescent="0.2">
      <c r="A521" s="7">
        <v>44414</v>
      </c>
      <c r="B521" s="5" t="str">
        <f>VLOOKUP(WEEKDAY(VENDAS[[#This Row],[DATA]],2),Listas!$A$2:$B$8,2,FALSE)</f>
        <v>Sexta</v>
      </c>
      <c r="C521" s="1" t="s">
        <v>186</v>
      </c>
      <c r="D521" s="1" t="s">
        <v>54</v>
      </c>
      <c r="E521" s="1">
        <v>10</v>
      </c>
      <c r="F521" s="12">
        <v>25</v>
      </c>
      <c r="H521" s="36">
        <f>DAY(VENDAS[[#This Row],[DATA]])</f>
        <v>6</v>
      </c>
    </row>
    <row r="522" spans="1:8" x14ac:dyDescent="0.2">
      <c r="A522" s="7">
        <v>44418</v>
      </c>
      <c r="B522" s="5" t="str">
        <f>VLOOKUP(WEEKDAY(VENDAS[[#This Row],[DATA]],2),Listas!$A$2:$B$8,2,FALSE)</f>
        <v>Terça</v>
      </c>
      <c r="C522" s="1" t="s">
        <v>282</v>
      </c>
      <c r="D522" s="1" t="s">
        <v>54</v>
      </c>
      <c r="E522" s="1">
        <v>20</v>
      </c>
      <c r="F522" s="12">
        <v>40</v>
      </c>
      <c r="H522" s="36">
        <f>DAY(VENDAS[[#This Row],[DATA]])</f>
        <v>10</v>
      </c>
    </row>
    <row r="523" spans="1:8" x14ac:dyDescent="0.2">
      <c r="A523" s="7">
        <v>44421</v>
      </c>
      <c r="B523" s="5" t="str">
        <f>VLOOKUP(WEEKDAY(VENDAS[[#This Row],[DATA]],2),Listas!$A$2:$B$8,2,FALSE)</f>
        <v>Sexta</v>
      </c>
      <c r="C523" s="1" t="s">
        <v>379</v>
      </c>
      <c r="D523" s="1" t="s">
        <v>54</v>
      </c>
      <c r="E523" s="1">
        <v>20</v>
      </c>
      <c r="F523" s="12">
        <v>40</v>
      </c>
      <c r="H523" s="36">
        <f>DAY(VENDAS[[#This Row],[DATA]])</f>
        <v>13</v>
      </c>
    </row>
    <row r="524" spans="1:8" x14ac:dyDescent="0.2">
      <c r="A524" s="7">
        <v>44421</v>
      </c>
      <c r="B524" s="5" t="str">
        <f>VLOOKUP(WEEKDAY(VENDAS[[#This Row],[DATA]],2),Listas!$A$2:$B$8,2,FALSE)</f>
        <v>Sexta</v>
      </c>
      <c r="C524" s="1" t="s">
        <v>445</v>
      </c>
      <c r="D524" s="1" t="s">
        <v>59</v>
      </c>
      <c r="E524" s="1">
        <v>10</v>
      </c>
      <c r="F524" s="12">
        <v>30</v>
      </c>
      <c r="H524" s="36">
        <f>DAY(VENDAS[[#This Row],[DATA]])</f>
        <v>13</v>
      </c>
    </row>
    <row r="525" spans="1:8" x14ac:dyDescent="0.2">
      <c r="A525" s="7">
        <v>44421</v>
      </c>
      <c r="B525" s="5" t="str">
        <f>VLOOKUP(WEEKDAY(VENDAS[[#This Row],[DATA]],2),Listas!$A$2:$B$8,2,FALSE)</f>
        <v>Sexta</v>
      </c>
      <c r="C525" s="1" t="s">
        <v>328</v>
      </c>
      <c r="D525" s="1" t="s">
        <v>55</v>
      </c>
      <c r="E525" s="1">
        <v>20</v>
      </c>
      <c r="F525" s="12">
        <v>35</v>
      </c>
      <c r="H525" s="36">
        <f>DAY(VENDAS[[#This Row],[DATA]])</f>
        <v>13</v>
      </c>
    </row>
    <row r="526" spans="1:8" x14ac:dyDescent="0.2">
      <c r="A526" s="7">
        <v>44421</v>
      </c>
      <c r="B526" s="5" t="str">
        <f>VLOOKUP(WEEKDAY(VENDAS[[#This Row],[DATA]],2),Listas!$A$2:$B$8,2,FALSE)</f>
        <v>Sexta</v>
      </c>
      <c r="C526" s="1" t="s">
        <v>328</v>
      </c>
      <c r="D526" s="1" t="s">
        <v>66</v>
      </c>
      <c r="E526" s="1">
        <v>4</v>
      </c>
      <c r="F526" s="12">
        <v>20</v>
      </c>
      <c r="H526" s="36">
        <f>DAY(VENDAS[[#This Row],[DATA]])</f>
        <v>13</v>
      </c>
    </row>
    <row r="527" spans="1:8" x14ac:dyDescent="0.2">
      <c r="A527" s="7">
        <v>44423</v>
      </c>
      <c r="B527" s="5" t="str">
        <f>VLOOKUP(WEEKDAY(VENDAS[[#This Row],[DATA]],2),Listas!$A$2:$B$8,2,FALSE)</f>
        <v>Domingo</v>
      </c>
      <c r="C527" s="1" t="s">
        <v>274</v>
      </c>
      <c r="D527" s="1" t="s">
        <v>54</v>
      </c>
      <c r="E527" s="1">
        <v>20</v>
      </c>
      <c r="F527" s="12">
        <v>40</v>
      </c>
      <c r="H527" s="36">
        <f>DAY(VENDAS[[#This Row],[DATA]])</f>
        <v>15</v>
      </c>
    </row>
    <row r="528" spans="1:8" x14ac:dyDescent="0.2">
      <c r="A528" s="7">
        <v>44426</v>
      </c>
      <c r="B528" s="5" t="str">
        <f>VLOOKUP(WEEKDAY(VENDAS[[#This Row],[DATA]],2),Listas!$A$2:$B$8,2,FALSE)</f>
        <v>Quarta</v>
      </c>
      <c r="C528" s="1" t="s">
        <v>319</v>
      </c>
      <c r="D528" s="1" t="s">
        <v>54</v>
      </c>
      <c r="E528" s="1">
        <v>20</v>
      </c>
      <c r="F528" s="12">
        <v>40</v>
      </c>
      <c r="H528" s="36">
        <f>DAY(VENDAS[[#This Row],[DATA]])</f>
        <v>18</v>
      </c>
    </row>
    <row r="529" spans="1:8" x14ac:dyDescent="0.2">
      <c r="A529" s="7">
        <v>44426</v>
      </c>
      <c r="B529" s="5" t="str">
        <f>VLOOKUP(WEEKDAY(VENDAS[[#This Row],[DATA]],2),Listas!$A$2:$B$8,2,FALSE)</f>
        <v>Quarta</v>
      </c>
      <c r="C529" s="1" t="s">
        <v>319</v>
      </c>
      <c r="D529" s="1" t="s">
        <v>66</v>
      </c>
      <c r="E529" s="1">
        <v>8</v>
      </c>
      <c r="F529" s="12">
        <v>40</v>
      </c>
      <c r="H529" s="36">
        <f>DAY(VENDAS[[#This Row],[DATA]])</f>
        <v>18</v>
      </c>
    </row>
    <row r="530" spans="1:8" x14ac:dyDescent="0.2">
      <c r="A530" s="7">
        <v>44426</v>
      </c>
      <c r="B530" s="5" t="str">
        <f>VLOOKUP(WEEKDAY(VENDAS[[#This Row],[DATA]],2),Listas!$A$2:$B$8,2,FALSE)</f>
        <v>Quarta</v>
      </c>
      <c r="C530" s="1" t="s">
        <v>319</v>
      </c>
      <c r="D530" s="1" t="s">
        <v>67</v>
      </c>
      <c r="E530" s="1">
        <v>8</v>
      </c>
      <c r="F530" s="12">
        <v>40</v>
      </c>
      <c r="H530" s="36">
        <f>DAY(VENDAS[[#This Row],[DATA]])</f>
        <v>18</v>
      </c>
    </row>
    <row r="531" spans="1:8" x14ac:dyDescent="0.2">
      <c r="A531" s="7">
        <v>44427</v>
      </c>
      <c r="B531" s="5" t="str">
        <f>VLOOKUP(WEEKDAY(VENDAS[[#This Row],[DATA]],2),Listas!$A$2:$B$8,2,FALSE)</f>
        <v>Quinta</v>
      </c>
      <c r="C531" s="1" t="s">
        <v>355</v>
      </c>
      <c r="D531" s="1" t="s">
        <v>59</v>
      </c>
      <c r="E531" s="1">
        <v>10</v>
      </c>
      <c r="F531" s="12">
        <v>30</v>
      </c>
      <c r="H531" s="36">
        <f>DAY(VENDAS[[#This Row],[DATA]])</f>
        <v>19</v>
      </c>
    </row>
    <row r="532" spans="1:8" x14ac:dyDescent="0.2">
      <c r="A532" s="7">
        <v>44427</v>
      </c>
      <c r="B532" s="5" t="str">
        <f>VLOOKUP(WEEKDAY(VENDAS[[#This Row],[DATA]],2),Listas!$A$2:$B$8,2,FALSE)</f>
        <v>Quinta</v>
      </c>
      <c r="C532" s="1" t="s">
        <v>274</v>
      </c>
      <c r="D532" s="1" t="s">
        <v>54</v>
      </c>
      <c r="E532" s="1">
        <v>50</v>
      </c>
      <c r="F532" s="12">
        <v>100</v>
      </c>
      <c r="H532" s="36">
        <f>DAY(VENDAS[[#This Row],[DATA]])</f>
        <v>19</v>
      </c>
    </row>
    <row r="533" spans="1:8" x14ac:dyDescent="0.2">
      <c r="A533" s="7">
        <v>44427</v>
      </c>
      <c r="B533" s="5" t="str">
        <f>VLOOKUP(WEEKDAY(VENDAS[[#This Row],[DATA]],2),Listas!$A$2:$B$8,2,FALSE)</f>
        <v>Quinta</v>
      </c>
      <c r="C533" s="1" t="s">
        <v>82</v>
      </c>
      <c r="D533" s="1" t="s">
        <v>55</v>
      </c>
      <c r="E533" s="1">
        <v>20</v>
      </c>
      <c r="F533" s="12">
        <v>35</v>
      </c>
      <c r="H533" s="36">
        <f>DAY(VENDAS[[#This Row],[DATA]])</f>
        <v>19</v>
      </c>
    </row>
    <row r="534" spans="1:8" x14ac:dyDescent="0.2">
      <c r="A534" s="7">
        <v>44428</v>
      </c>
      <c r="B534" s="5" t="str">
        <f>VLOOKUP(WEEKDAY(VENDAS[[#This Row],[DATA]],2),Listas!$A$2:$B$8,2,FALSE)</f>
        <v>Sexta</v>
      </c>
      <c r="C534" s="1" t="s">
        <v>199</v>
      </c>
      <c r="D534" s="1" t="s">
        <v>54</v>
      </c>
      <c r="E534" s="1">
        <v>20</v>
      </c>
      <c r="F534" s="12">
        <v>40</v>
      </c>
      <c r="H534" s="36">
        <f>DAY(VENDAS[[#This Row],[DATA]])</f>
        <v>20</v>
      </c>
    </row>
    <row r="535" spans="1:8" x14ac:dyDescent="0.2">
      <c r="A535" s="7">
        <v>44435</v>
      </c>
      <c r="B535" s="5" t="str">
        <f>VLOOKUP(WEEKDAY(VENDAS[[#This Row],[DATA]],2),Listas!$A$2:$B$8,2,FALSE)</f>
        <v>Sexta</v>
      </c>
      <c r="C535" s="1" t="s">
        <v>292</v>
      </c>
      <c r="D535" s="1" t="s">
        <v>55</v>
      </c>
      <c r="E535" s="1">
        <v>20</v>
      </c>
      <c r="F535" s="12">
        <v>35</v>
      </c>
      <c r="G535" s="1">
        <v>5</v>
      </c>
      <c r="H535" s="36">
        <f>DAY(VENDAS[[#This Row],[DATA]])</f>
        <v>27</v>
      </c>
    </row>
    <row r="536" spans="1:8" x14ac:dyDescent="0.2">
      <c r="A536" s="7">
        <v>44435</v>
      </c>
      <c r="B536" s="5" t="str">
        <f>VLOOKUP(WEEKDAY(VENDAS[[#This Row],[DATA]],2),Listas!$A$2:$B$8,2,FALSE)</f>
        <v>Sexta</v>
      </c>
      <c r="C536" s="1" t="s">
        <v>292</v>
      </c>
      <c r="D536" s="1" t="s">
        <v>67</v>
      </c>
      <c r="E536" s="1">
        <v>8</v>
      </c>
      <c r="F536" s="12">
        <v>40</v>
      </c>
      <c r="H536" s="36">
        <f>DAY(VENDAS[[#This Row],[DATA]])</f>
        <v>27</v>
      </c>
    </row>
    <row r="537" spans="1:8" x14ac:dyDescent="0.2">
      <c r="A537" s="7">
        <v>44435</v>
      </c>
      <c r="B537" s="5" t="str">
        <f>VLOOKUP(WEEKDAY(VENDAS[[#This Row],[DATA]],2),Listas!$A$2:$B$8,2,FALSE)</f>
        <v>Sexta</v>
      </c>
      <c r="C537" s="1" t="s">
        <v>292</v>
      </c>
      <c r="D537" s="1" t="s">
        <v>66</v>
      </c>
      <c r="E537" s="1">
        <v>8</v>
      </c>
      <c r="F537" s="12">
        <v>40</v>
      </c>
      <c r="H537" s="36">
        <f>DAY(VENDAS[[#This Row],[DATA]])</f>
        <v>27</v>
      </c>
    </row>
    <row r="538" spans="1:8" x14ac:dyDescent="0.2">
      <c r="A538" s="7">
        <v>44435</v>
      </c>
      <c r="B538" s="5" t="str">
        <f>VLOOKUP(WEEKDAY(VENDAS[[#This Row],[DATA]],2),Listas!$A$2:$B$8,2,FALSE)</f>
        <v>Sexta</v>
      </c>
      <c r="C538" s="1" t="s">
        <v>278</v>
      </c>
      <c r="D538" s="1" t="s">
        <v>67</v>
      </c>
      <c r="E538" s="1">
        <v>4</v>
      </c>
      <c r="F538" s="12">
        <v>20</v>
      </c>
      <c r="H538" s="36">
        <f>DAY(VENDAS[[#This Row],[DATA]])</f>
        <v>27</v>
      </c>
    </row>
    <row r="539" spans="1:8" x14ac:dyDescent="0.2">
      <c r="A539" s="7">
        <v>44435</v>
      </c>
      <c r="B539" s="5" t="str">
        <f>VLOOKUP(WEEKDAY(VENDAS[[#This Row],[DATA]],2),Listas!$A$2:$B$8,2,FALSE)</f>
        <v>Sexta</v>
      </c>
      <c r="C539" s="1" t="s">
        <v>347</v>
      </c>
      <c r="D539" s="1" t="s">
        <v>54</v>
      </c>
      <c r="E539" s="1">
        <v>20</v>
      </c>
      <c r="F539" s="12">
        <v>40</v>
      </c>
      <c r="H539" s="36">
        <f>DAY(VENDAS[[#This Row],[DATA]])</f>
        <v>27</v>
      </c>
    </row>
    <row r="540" spans="1:8" x14ac:dyDescent="0.2">
      <c r="A540" s="7">
        <v>44436</v>
      </c>
      <c r="B540" s="5" t="str">
        <f>VLOOKUP(WEEKDAY(VENDAS[[#This Row],[DATA]],2),Listas!$A$2:$B$8,2,FALSE)</f>
        <v>Sábado</v>
      </c>
      <c r="C540" s="1" t="s">
        <v>373</v>
      </c>
      <c r="D540" s="1" t="s">
        <v>55</v>
      </c>
      <c r="E540" s="1">
        <v>20</v>
      </c>
      <c r="F540" s="12">
        <v>35</v>
      </c>
      <c r="H540" s="36">
        <f>DAY(VENDAS[[#This Row],[DATA]])</f>
        <v>28</v>
      </c>
    </row>
    <row r="541" spans="1:8" x14ac:dyDescent="0.2">
      <c r="A541" s="7">
        <v>44438</v>
      </c>
      <c r="B541" s="5" t="str">
        <f>VLOOKUP(WEEKDAY(VENDAS[[#This Row],[DATA]],2),Listas!$A$2:$B$8,2,FALSE)</f>
        <v>Segunda</v>
      </c>
      <c r="C541" s="1" t="s">
        <v>226</v>
      </c>
      <c r="D541" s="1" t="s">
        <v>54</v>
      </c>
      <c r="E541" s="1">
        <v>10</v>
      </c>
      <c r="F541" s="12">
        <v>25</v>
      </c>
      <c r="H541" s="36">
        <f>DAY(VENDAS[[#This Row],[DATA]])</f>
        <v>30</v>
      </c>
    </row>
    <row r="542" spans="1:8" x14ac:dyDescent="0.2">
      <c r="A542" s="7">
        <v>44440</v>
      </c>
      <c r="B542" s="5" t="str">
        <f>VLOOKUP(WEEKDAY(VENDAS[[#This Row],[DATA]],2),Listas!$A$2:$B$8,2,FALSE)</f>
        <v>Quarta</v>
      </c>
      <c r="C542" s="1" t="s">
        <v>322</v>
      </c>
      <c r="D542" s="1" t="s">
        <v>61</v>
      </c>
      <c r="E542" s="1">
        <v>20</v>
      </c>
      <c r="F542" s="12">
        <v>60</v>
      </c>
      <c r="H542" s="36">
        <f>DAY(VENDAS[[#This Row],[DATA]])</f>
        <v>1</v>
      </c>
    </row>
    <row r="543" spans="1:8" x14ac:dyDescent="0.2">
      <c r="A543" s="7">
        <v>44440</v>
      </c>
      <c r="B543" s="5" t="str">
        <f>VLOOKUP(WEEKDAY(VENDAS[[#This Row],[DATA]],2),Listas!$A$2:$B$8,2,FALSE)</f>
        <v>Quarta</v>
      </c>
      <c r="C543" s="1" t="s">
        <v>322</v>
      </c>
      <c r="D543" s="1" t="s">
        <v>62</v>
      </c>
      <c r="E543" s="1">
        <v>10</v>
      </c>
      <c r="F543" s="12">
        <v>30</v>
      </c>
      <c r="H543" s="36">
        <f>DAY(VENDAS[[#This Row],[DATA]])</f>
        <v>1</v>
      </c>
    </row>
    <row r="544" spans="1:8" x14ac:dyDescent="0.2">
      <c r="A544" s="7">
        <v>44440</v>
      </c>
      <c r="B544" s="5" t="str">
        <f>VLOOKUP(WEEKDAY(VENDAS[[#This Row],[DATA]],2),Listas!$A$2:$B$8,2,FALSE)</f>
        <v>Quarta</v>
      </c>
      <c r="C544" s="1" t="s">
        <v>322</v>
      </c>
      <c r="D544" s="1" t="s">
        <v>54</v>
      </c>
      <c r="E544" s="1">
        <v>10</v>
      </c>
      <c r="F544" s="12">
        <v>20</v>
      </c>
      <c r="G544" s="1">
        <v>5</v>
      </c>
      <c r="H544" s="36">
        <f>DAY(VENDAS[[#This Row],[DATA]])</f>
        <v>1</v>
      </c>
    </row>
    <row r="545" spans="1:8" x14ac:dyDescent="0.2">
      <c r="A545" s="7">
        <v>44440</v>
      </c>
      <c r="B545" s="5" t="str">
        <f>VLOOKUP(WEEKDAY(VENDAS[[#This Row],[DATA]],2),Listas!$A$2:$B$8,2,FALSE)</f>
        <v>Quarta</v>
      </c>
      <c r="C545" s="1" t="s">
        <v>322</v>
      </c>
      <c r="D545" s="1" t="s">
        <v>54</v>
      </c>
      <c r="E545" s="1">
        <v>10</v>
      </c>
      <c r="F545" s="12">
        <v>20</v>
      </c>
      <c r="H545" s="36">
        <f>DAY(VENDAS[[#This Row],[DATA]])</f>
        <v>1</v>
      </c>
    </row>
    <row r="546" spans="1:8" x14ac:dyDescent="0.2">
      <c r="A546" s="7">
        <v>44441</v>
      </c>
      <c r="B546" s="5" t="str">
        <f>VLOOKUP(WEEKDAY(VENDAS[[#This Row],[DATA]],2),Listas!$A$2:$B$8,2,FALSE)</f>
        <v>Quinta</v>
      </c>
      <c r="C546" s="1" t="s">
        <v>147</v>
      </c>
      <c r="D546" s="1" t="s">
        <v>54</v>
      </c>
      <c r="E546" s="1">
        <v>20</v>
      </c>
      <c r="F546" s="12">
        <v>40</v>
      </c>
      <c r="H546" s="36">
        <f>DAY(VENDAS[[#This Row],[DATA]])</f>
        <v>2</v>
      </c>
    </row>
    <row r="547" spans="1:8" x14ac:dyDescent="0.2">
      <c r="A547" s="7">
        <v>44441</v>
      </c>
      <c r="B547" s="5" t="str">
        <f>VLOOKUP(WEEKDAY(VENDAS[[#This Row],[DATA]],2),Listas!$A$2:$B$8,2,FALSE)</f>
        <v>Quinta</v>
      </c>
      <c r="C547" s="1" t="s">
        <v>147</v>
      </c>
      <c r="D547" s="1" t="s">
        <v>61</v>
      </c>
      <c r="E547" s="1">
        <v>10</v>
      </c>
      <c r="F547" s="12">
        <v>30</v>
      </c>
      <c r="H547" s="36">
        <f>DAY(VENDAS[[#This Row],[DATA]])</f>
        <v>2</v>
      </c>
    </row>
    <row r="548" spans="1:8" x14ac:dyDescent="0.2">
      <c r="A548" s="7">
        <v>44441</v>
      </c>
      <c r="B548" s="5" t="str">
        <f>VLOOKUP(WEEKDAY(VENDAS[[#This Row],[DATA]],2),Listas!$A$2:$B$8,2,FALSE)</f>
        <v>Quinta</v>
      </c>
      <c r="C548" s="1" t="s">
        <v>364</v>
      </c>
      <c r="D548" s="1" t="s">
        <v>55</v>
      </c>
      <c r="E548" s="1">
        <v>20</v>
      </c>
      <c r="F548" s="12">
        <v>35</v>
      </c>
      <c r="H548" s="36">
        <f>DAY(VENDAS[[#This Row],[DATA]])</f>
        <v>2</v>
      </c>
    </row>
    <row r="549" spans="1:8" x14ac:dyDescent="0.2">
      <c r="A549" s="7">
        <v>44441</v>
      </c>
      <c r="B549" s="5" t="str">
        <f>VLOOKUP(WEEKDAY(VENDAS[[#This Row],[DATA]],2),Listas!$A$2:$B$8,2,FALSE)</f>
        <v>Quinta</v>
      </c>
      <c r="C549" s="1" t="s">
        <v>364</v>
      </c>
      <c r="D549" s="1" t="s">
        <v>66</v>
      </c>
      <c r="E549" s="1">
        <v>8</v>
      </c>
      <c r="F549" s="12">
        <v>40</v>
      </c>
      <c r="H549" s="36">
        <f>DAY(VENDAS[[#This Row],[DATA]])</f>
        <v>2</v>
      </c>
    </row>
    <row r="550" spans="1:8" x14ac:dyDescent="0.2">
      <c r="A550" s="7">
        <v>44441</v>
      </c>
      <c r="B550" s="5" t="str">
        <f>VLOOKUP(WEEKDAY(VENDAS[[#This Row],[DATA]],2),Listas!$A$2:$B$8,2,FALSE)</f>
        <v>Quinta</v>
      </c>
      <c r="C550" s="1" t="s">
        <v>364</v>
      </c>
      <c r="D550" s="1" t="s">
        <v>67</v>
      </c>
      <c r="E550" s="1">
        <v>4</v>
      </c>
      <c r="F550" s="12">
        <v>20</v>
      </c>
      <c r="H550" s="36">
        <f>DAY(VENDAS[[#This Row],[DATA]])</f>
        <v>2</v>
      </c>
    </row>
    <row r="551" spans="1:8" x14ac:dyDescent="0.2">
      <c r="A551" s="7">
        <v>44441</v>
      </c>
      <c r="B551" s="5" t="str">
        <f>VLOOKUP(WEEKDAY(VENDAS[[#This Row],[DATA]],2),Listas!$A$2:$B$8,2,FALSE)</f>
        <v>Quinta</v>
      </c>
      <c r="C551" s="1" t="s">
        <v>319</v>
      </c>
      <c r="D551" s="1" t="s">
        <v>55</v>
      </c>
      <c r="E551" s="1">
        <v>20</v>
      </c>
      <c r="F551" s="12">
        <v>35</v>
      </c>
      <c r="H551" s="36">
        <f>DAY(VENDAS[[#This Row],[DATA]])</f>
        <v>2</v>
      </c>
    </row>
    <row r="552" spans="1:8" x14ac:dyDescent="0.2">
      <c r="A552" s="7">
        <v>44441</v>
      </c>
      <c r="B552" s="5" t="str">
        <f>VLOOKUP(WEEKDAY(VENDAS[[#This Row],[DATA]],2),Listas!$A$2:$B$8,2,FALSE)</f>
        <v>Quinta</v>
      </c>
      <c r="C552" s="1" t="s">
        <v>319</v>
      </c>
      <c r="D552" s="1" t="s">
        <v>54</v>
      </c>
      <c r="E552" s="1">
        <v>10</v>
      </c>
      <c r="F552" s="12">
        <v>25</v>
      </c>
      <c r="H552" s="36">
        <f>DAY(VENDAS[[#This Row],[DATA]])</f>
        <v>2</v>
      </c>
    </row>
    <row r="553" spans="1:8" x14ac:dyDescent="0.2">
      <c r="A553" s="7">
        <v>44441</v>
      </c>
      <c r="B553" s="5" t="str">
        <f>VLOOKUP(WEEKDAY(VENDAS[[#This Row],[DATA]],2),Listas!$A$2:$B$8,2,FALSE)</f>
        <v>Quinta</v>
      </c>
      <c r="C553" s="1" t="s">
        <v>159</v>
      </c>
      <c r="D553" s="1" t="s">
        <v>54</v>
      </c>
      <c r="E553" s="1">
        <v>20</v>
      </c>
      <c r="F553" s="12">
        <v>40</v>
      </c>
      <c r="H553" s="36">
        <f>DAY(VENDAS[[#This Row],[DATA]])</f>
        <v>2</v>
      </c>
    </row>
    <row r="554" spans="1:8" x14ac:dyDescent="0.2">
      <c r="A554" s="7">
        <v>44441</v>
      </c>
      <c r="B554" s="5" t="str">
        <f>VLOOKUP(WEEKDAY(VENDAS[[#This Row],[DATA]],2),Listas!$A$2:$B$8,2,FALSE)</f>
        <v>Quinta</v>
      </c>
      <c r="C554" s="1" t="s">
        <v>297</v>
      </c>
      <c r="D554" s="1" t="s">
        <v>54</v>
      </c>
      <c r="E554" s="1">
        <v>40</v>
      </c>
      <c r="F554" s="12">
        <v>80</v>
      </c>
      <c r="H554" s="36">
        <f>DAY(VENDAS[[#This Row],[DATA]])</f>
        <v>2</v>
      </c>
    </row>
    <row r="555" spans="1:8" x14ac:dyDescent="0.2">
      <c r="A555" s="7">
        <v>44441</v>
      </c>
      <c r="B555" s="5" t="str">
        <f>VLOOKUP(WEEKDAY(VENDAS[[#This Row],[DATA]],2),Listas!$A$2:$B$8,2,FALSE)</f>
        <v>Quinta</v>
      </c>
      <c r="C555" s="1" t="s">
        <v>154</v>
      </c>
      <c r="D555" s="1" t="s">
        <v>55</v>
      </c>
      <c r="E555" s="1">
        <v>20</v>
      </c>
      <c r="F555" s="12">
        <v>35</v>
      </c>
      <c r="H555" s="36">
        <f>DAY(VENDAS[[#This Row],[DATA]])</f>
        <v>2</v>
      </c>
    </row>
    <row r="556" spans="1:8" x14ac:dyDescent="0.2">
      <c r="A556" s="7">
        <v>44442</v>
      </c>
      <c r="B556" s="5" t="str">
        <f>VLOOKUP(WEEKDAY(VENDAS[[#This Row],[DATA]],2),Listas!$A$2:$B$8,2,FALSE)</f>
        <v>Sexta</v>
      </c>
      <c r="C556" s="1" t="s">
        <v>418</v>
      </c>
      <c r="D556" s="1" t="s">
        <v>54</v>
      </c>
      <c r="E556" s="1">
        <v>10</v>
      </c>
      <c r="F556" s="12">
        <v>25</v>
      </c>
      <c r="H556" s="36">
        <f>DAY(VENDAS[[#This Row],[DATA]])</f>
        <v>3</v>
      </c>
    </row>
    <row r="557" spans="1:8" x14ac:dyDescent="0.2">
      <c r="A557" s="7">
        <v>44442</v>
      </c>
      <c r="B557" s="5" t="str">
        <f>VLOOKUP(WEEKDAY(VENDAS[[#This Row],[DATA]],2),Listas!$A$2:$B$8,2,FALSE)</f>
        <v>Sexta</v>
      </c>
      <c r="C557" s="1" t="s">
        <v>387</v>
      </c>
      <c r="D557" s="1" t="s">
        <v>54</v>
      </c>
      <c r="E557" s="1">
        <v>10</v>
      </c>
      <c r="F557" s="12">
        <v>25</v>
      </c>
      <c r="H557" s="36">
        <f>DAY(VENDAS[[#This Row],[DATA]])</f>
        <v>3</v>
      </c>
    </row>
    <row r="558" spans="1:8" x14ac:dyDescent="0.2">
      <c r="A558" s="7">
        <v>44442</v>
      </c>
      <c r="B558" s="5" t="str">
        <f>VLOOKUP(WEEKDAY(VENDAS[[#This Row],[DATA]],2),Listas!$A$2:$B$8,2,FALSE)</f>
        <v>Sexta</v>
      </c>
      <c r="C558" s="1" t="s">
        <v>387</v>
      </c>
      <c r="D558" s="1" t="s">
        <v>60</v>
      </c>
      <c r="E558" s="1">
        <v>5</v>
      </c>
      <c r="F558" s="12">
        <v>15</v>
      </c>
      <c r="H558" s="36">
        <f>DAY(VENDAS[[#This Row],[DATA]])</f>
        <v>3</v>
      </c>
    </row>
    <row r="559" spans="1:8" x14ac:dyDescent="0.2">
      <c r="A559" s="7">
        <v>44442</v>
      </c>
      <c r="B559" s="5" t="str">
        <f>VLOOKUP(WEEKDAY(VENDAS[[#This Row],[DATA]],2),Listas!$A$2:$B$8,2,FALSE)</f>
        <v>Sexta</v>
      </c>
      <c r="C559" s="1" t="s">
        <v>387</v>
      </c>
      <c r="D559" s="1" t="s">
        <v>62</v>
      </c>
      <c r="E559" s="1">
        <v>5</v>
      </c>
      <c r="F559" s="12">
        <v>15</v>
      </c>
      <c r="H559" s="36">
        <f>DAY(VENDAS[[#This Row],[DATA]])</f>
        <v>3</v>
      </c>
    </row>
    <row r="560" spans="1:8" x14ac:dyDescent="0.2">
      <c r="A560" s="7">
        <v>44442</v>
      </c>
      <c r="B560" s="5" t="str">
        <f>VLOOKUP(WEEKDAY(VENDAS[[#This Row],[DATA]],2),Listas!$A$2:$B$8,2,FALSE)</f>
        <v>Sexta</v>
      </c>
      <c r="C560" s="1" t="s">
        <v>313</v>
      </c>
      <c r="D560" s="1" t="s">
        <v>55</v>
      </c>
      <c r="E560" s="1">
        <v>20</v>
      </c>
      <c r="F560" s="12">
        <v>35</v>
      </c>
      <c r="H560" s="36">
        <f>DAY(VENDAS[[#This Row],[DATA]])</f>
        <v>3</v>
      </c>
    </row>
    <row r="561" spans="1:8" x14ac:dyDescent="0.2">
      <c r="A561" s="7">
        <v>44442</v>
      </c>
      <c r="B561" s="5" t="str">
        <f>VLOOKUP(WEEKDAY(VENDAS[[#This Row],[DATA]],2),Listas!$A$2:$B$8,2,FALSE)</f>
        <v>Sexta</v>
      </c>
      <c r="C561" s="1" t="s">
        <v>194</v>
      </c>
      <c r="D561" s="1" t="s">
        <v>55</v>
      </c>
      <c r="E561" s="1">
        <v>20</v>
      </c>
      <c r="F561" s="12">
        <v>35</v>
      </c>
      <c r="H561" s="36">
        <f>DAY(VENDAS[[#This Row],[DATA]])</f>
        <v>3</v>
      </c>
    </row>
    <row r="562" spans="1:8" x14ac:dyDescent="0.2">
      <c r="A562" s="7">
        <v>44442</v>
      </c>
      <c r="B562" s="5" t="str">
        <f>VLOOKUP(WEEKDAY(VENDAS[[#This Row],[DATA]],2),Listas!$A$2:$B$8,2,FALSE)</f>
        <v>Sexta</v>
      </c>
      <c r="C562" s="1" t="s">
        <v>228</v>
      </c>
      <c r="D562" s="1" t="s">
        <v>54</v>
      </c>
      <c r="E562" s="1">
        <v>10</v>
      </c>
      <c r="F562" s="12">
        <v>25</v>
      </c>
      <c r="H562" s="36">
        <f>DAY(VENDAS[[#This Row],[DATA]])</f>
        <v>3</v>
      </c>
    </row>
    <row r="563" spans="1:8" x14ac:dyDescent="0.2">
      <c r="A563" s="7">
        <v>44442</v>
      </c>
      <c r="B563" s="5" t="str">
        <f>VLOOKUP(WEEKDAY(VENDAS[[#This Row],[DATA]],2),Listas!$A$2:$B$8,2,FALSE)</f>
        <v>Sexta</v>
      </c>
      <c r="C563" s="1" t="s">
        <v>84</v>
      </c>
      <c r="D563" s="1" t="s">
        <v>54</v>
      </c>
      <c r="E563" s="1">
        <v>10</v>
      </c>
      <c r="F563" s="12">
        <v>25</v>
      </c>
      <c r="H563" s="36">
        <f>DAY(VENDAS[[#This Row],[DATA]])</f>
        <v>3</v>
      </c>
    </row>
    <row r="564" spans="1:8" x14ac:dyDescent="0.2">
      <c r="A564" s="7">
        <v>44443</v>
      </c>
      <c r="B564" s="5" t="str">
        <f>VLOOKUP(WEEKDAY(VENDAS[[#This Row],[DATA]],2),Listas!$A$2:$B$8,2,FALSE)</f>
        <v>Sábado</v>
      </c>
      <c r="C564" s="1" t="s">
        <v>260</v>
      </c>
      <c r="D564" s="1" t="s">
        <v>55</v>
      </c>
      <c r="E564" s="1">
        <v>40</v>
      </c>
      <c r="F564" s="12">
        <v>70</v>
      </c>
      <c r="H564" s="36">
        <f>DAY(VENDAS[[#This Row],[DATA]])</f>
        <v>4</v>
      </c>
    </row>
    <row r="565" spans="1:8" x14ac:dyDescent="0.2">
      <c r="A565" s="7">
        <v>44443</v>
      </c>
      <c r="B565" s="5" t="str">
        <f>VLOOKUP(WEEKDAY(VENDAS[[#This Row],[DATA]],2),Listas!$A$2:$B$8,2,FALSE)</f>
        <v>Sábado</v>
      </c>
      <c r="C565" s="1" t="s">
        <v>260</v>
      </c>
      <c r="D565" s="1" t="s">
        <v>66</v>
      </c>
      <c r="E565" s="1">
        <v>8</v>
      </c>
      <c r="F565" s="12">
        <v>40</v>
      </c>
      <c r="H565" s="36">
        <f>DAY(VENDAS[[#This Row],[DATA]])</f>
        <v>4</v>
      </c>
    </row>
    <row r="566" spans="1:8" x14ac:dyDescent="0.2">
      <c r="A566" s="7">
        <v>44448</v>
      </c>
      <c r="B566" s="5" t="str">
        <f>VLOOKUP(WEEKDAY(VENDAS[[#This Row],[DATA]],2),Listas!$A$2:$B$8,2,FALSE)</f>
        <v>Quinta</v>
      </c>
      <c r="C566" s="1" t="s">
        <v>397</v>
      </c>
      <c r="D566" s="1" t="s">
        <v>54</v>
      </c>
      <c r="E566" s="1">
        <v>20</v>
      </c>
      <c r="F566" s="12">
        <v>40</v>
      </c>
      <c r="H566" s="36">
        <f>DAY(VENDAS[[#This Row],[DATA]])</f>
        <v>9</v>
      </c>
    </row>
    <row r="567" spans="1:8" x14ac:dyDescent="0.2">
      <c r="A567" s="7">
        <v>44448</v>
      </c>
      <c r="B567" s="5" t="str">
        <f>VLOOKUP(WEEKDAY(VENDAS[[#This Row],[DATA]],2),Listas!$A$2:$B$8,2,FALSE)</f>
        <v>Quinta</v>
      </c>
      <c r="C567" s="1" t="s">
        <v>120</v>
      </c>
      <c r="D567" s="1" t="s">
        <v>54</v>
      </c>
      <c r="E567" s="1">
        <v>20</v>
      </c>
      <c r="F567" s="12">
        <v>40</v>
      </c>
      <c r="H567" s="36">
        <f>DAY(VENDAS[[#This Row],[DATA]])</f>
        <v>9</v>
      </c>
    </row>
    <row r="568" spans="1:8" x14ac:dyDescent="0.2">
      <c r="A568" s="7">
        <v>44449</v>
      </c>
      <c r="B568" s="5" t="str">
        <f>VLOOKUP(WEEKDAY(VENDAS[[#This Row],[DATA]],2),Listas!$A$2:$B$8,2,FALSE)</f>
        <v>Sexta</v>
      </c>
      <c r="C568" s="1" t="s">
        <v>223</v>
      </c>
      <c r="D568" s="1" t="s">
        <v>59</v>
      </c>
      <c r="E568" s="1">
        <v>10</v>
      </c>
      <c r="F568" s="12">
        <v>30</v>
      </c>
      <c r="H568" s="36">
        <f>DAY(VENDAS[[#This Row],[DATA]])</f>
        <v>10</v>
      </c>
    </row>
    <row r="569" spans="1:8" x14ac:dyDescent="0.2">
      <c r="A569" s="7">
        <v>44449</v>
      </c>
      <c r="B569" s="5" t="str">
        <f>VLOOKUP(WEEKDAY(VENDAS[[#This Row],[DATA]],2),Listas!$A$2:$B$8,2,FALSE)</f>
        <v>Sexta</v>
      </c>
      <c r="C569" s="1" t="s">
        <v>319</v>
      </c>
      <c r="D569" s="1" t="s">
        <v>54</v>
      </c>
      <c r="E569" s="1">
        <v>20</v>
      </c>
      <c r="F569" s="12">
        <v>40</v>
      </c>
      <c r="H569" s="36">
        <f>DAY(VENDAS[[#This Row],[DATA]])</f>
        <v>10</v>
      </c>
    </row>
    <row r="570" spans="1:8" x14ac:dyDescent="0.2">
      <c r="A570" s="7">
        <v>44449</v>
      </c>
      <c r="B570" s="5" t="str">
        <f>VLOOKUP(WEEKDAY(VENDAS[[#This Row],[DATA]],2),Listas!$A$2:$B$8,2,FALSE)</f>
        <v>Sexta</v>
      </c>
      <c r="C570" s="1" t="s">
        <v>319</v>
      </c>
      <c r="D570" s="1" t="s">
        <v>67</v>
      </c>
      <c r="E570" s="1">
        <v>8</v>
      </c>
      <c r="F570" s="12">
        <v>40</v>
      </c>
      <c r="H570" s="36">
        <f>DAY(VENDAS[[#This Row],[DATA]])</f>
        <v>10</v>
      </c>
    </row>
    <row r="571" spans="1:8" x14ac:dyDescent="0.2">
      <c r="A571" s="7">
        <v>44449</v>
      </c>
      <c r="B571" s="5" t="str">
        <f>VLOOKUP(WEEKDAY(VENDAS[[#This Row],[DATA]],2),Listas!$A$2:$B$8,2,FALSE)</f>
        <v>Sexta</v>
      </c>
      <c r="C571" s="1" t="s">
        <v>319</v>
      </c>
      <c r="D571" s="1" t="s">
        <v>66</v>
      </c>
      <c r="E571" s="1">
        <v>4</v>
      </c>
      <c r="F571" s="12">
        <v>20</v>
      </c>
      <c r="H571" s="36">
        <f>DAY(VENDAS[[#This Row],[DATA]])</f>
        <v>10</v>
      </c>
    </row>
    <row r="572" spans="1:8" x14ac:dyDescent="0.2">
      <c r="A572" s="7">
        <v>44449</v>
      </c>
      <c r="B572" s="5" t="str">
        <f>VLOOKUP(WEEKDAY(VENDAS[[#This Row],[DATA]],2),Listas!$A$2:$B$8,2,FALSE)</f>
        <v>Sexta</v>
      </c>
      <c r="C572" s="1" t="s">
        <v>278</v>
      </c>
      <c r="D572" s="1" t="s">
        <v>67</v>
      </c>
      <c r="E572" s="1">
        <v>4</v>
      </c>
      <c r="F572" s="12">
        <v>20</v>
      </c>
      <c r="H572" s="36">
        <f>DAY(VENDAS[[#This Row],[DATA]])</f>
        <v>10</v>
      </c>
    </row>
    <row r="573" spans="1:8" x14ac:dyDescent="0.2">
      <c r="A573" s="7">
        <v>44453</v>
      </c>
      <c r="B573" s="5" t="str">
        <f>VLOOKUP(WEEKDAY(VENDAS[[#This Row],[DATA]],2),Listas!$A$2:$B$8,2,FALSE)</f>
        <v>Terça</v>
      </c>
      <c r="C573" s="1" t="s">
        <v>91</v>
      </c>
      <c r="D573" s="1" t="s">
        <v>62</v>
      </c>
      <c r="E573" s="1">
        <v>20</v>
      </c>
      <c r="F573" s="12">
        <v>60</v>
      </c>
      <c r="H573" s="36">
        <f>DAY(VENDAS[[#This Row],[DATA]])</f>
        <v>14</v>
      </c>
    </row>
    <row r="574" spans="1:8" x14ac:dyDescent="0.2">
      <c r="A574" s="7">
        <v>44453</v>
      </c>
      <c r="B574" s="5" t="str">
        <f>VLOOKUP(WEEKDAY(VENDAS[[#This Row],[DATA]],2),Listas!$A$2:$B$8,2,FALSE)</f>
        <v>Terça</v>
      </c>
      <c r="C574" s="1" t="s">
        <v>180</v>
      </c>
      <c r="D574" s="1" t="s">
        <v>54</v>
      </c>
      <c r="E574" s="1">
        <v>10</v>
      </c>
      <c r="F574" s="12">
        <v>25</v>
      </c>
      <c r="H574" s="36">
        <f>DAY(VENDAS[[#This Row],[DATA]])</f>
        <v>14</v>
      </c>
    </row>
    <row r="575" spans="1:8" x14ac:dyDescent="0.2">
      <c r="A575" s="7">
        <v>44453</v>
      </c>
      <c r="B575" s="5" t="str">
        <f>VLOOKUP(WEEKDAY(VENDAS[[#This Row],[DATA]],2),Listas!$A$2:$B$8,2,FALSE)</f>
        <v>Terça</v>
      </c>
      <c r="C575" s="1" t="s">
        <v>180</v>
      </c>
      <c r="D575" s="1" t="s">
        <v>61</v>
      </c>
      <c r="E575" s="1">
        <v>10</v>
      </c>
      <c r="F575" s="12">
        <v>30</v>
      </c>
      <c r="H575" s="36">
        <f>DAY(VENDAS[[#This Row],[DATA]])</f>
        <v>14</v>
      </c>
    </row>
    <row r="576" spans="1:8" x14ac:dyDescent="0.2">
      <c r="A576" s="7">
        <v>44453</v>
      </c>
      <c r="B576" s="5" t="str">
        <f>VLOOKUP(WEEKDAY(VENDAS[[#This Row],[DATA]],2),Listas!$A$2:$B$8,2,FALSE)</f>
        <v>Terça</v>
      </c>
      <c r="C576" s="1" t="s">
        <v>369</v>
      </c>
      <c r="D576" s="1" t="s">
        <v>66</v>
      </c>
      <c r="E576" s="1">
        <v>8</v>
      </c>
      <c r="F576" s="12">
        <v>40</v>
      </c>
      <c r="H576" s="36">
        <f>DAY(VENDAS[[#This Row],[DATA]])</f>
        <v>14</v>
      </c>
    </row>
    <row r="577" spans="1:8" x14ac:dyDescent="0.2">
      <c r="A577" s="7">
        <v>44453</v>
      </c>
      <c r="B577" s="5" t="str">
        <f>VLOOKUP(WEEKDAY(VENDAS[[#This Row],[DATA]],2),Listas!$A$2:$B$8,2,FALSE)</f>
        <v>Terça</v>
      </c>
      <c r="C577" s="1" t="s">
        <v>369</v>
      </c>
      <c r="D577" s="1" t="s">
        <v>67</v>
      </c>
      <c r="E577" s="1">
        <v>12</v>
      </c>
      <c r="F577" s="12">
        <v>60</v>
      </c>
      <c r="H577" s="36">
        <f>DAY(VENDAS[[#This Row],[DATA]])</f>
        <v>14</v>
      </c>
    </row>
    <row r="578" spans="1:8" x14ac:dyDescent="0.2">
      <c r="A578" s="7">
        <v>44455</v>
      </c>
      <c r="B578" s="5" t="str">
        <f>VLOOKUP(WEEKDAY(VENDAS[[#This Row],[DATA]],2),Listas!$A$2:$B$8,2,FALSE)</f>
        <v>Quinta</v>
      </c>
      <c r="C578" s="1" t="s">
        <v>182</v>
      </c>
      <c r="D578" s="1" t="s">
        <v>54</v>
      </c>
      <c r="E578" s="1">
        <v>10</v>
      </c>
      <c r="F578" s="12">
        <v>25</v>
      </c>
      <c r="H578" s="36">
        <f>DAY(VENDAS[[#This Row],[DATA]])</f>
        <v>16</v>
      </c>
    </row>
    <row r="579" spans="1:8" x14ac:dyDescent="0.2">
      <c r="A579" s="7">
        <v>44455</v>
      </c>
      <c r="B579" s="5" t="str">
        <f>VLOOKUP(WEEKDAY(VENDAS[[#This Row],[DATA]],2),Listas!$A$2:$B$8,2,FALSE)</f>
        <v>Quinta</v>
      </c>
      <c r="C579" s="1" t="s">
        <v>129</v>
      </c>
      <c r="D579" s="1" t="s">
        <v>54</v>
      </c>
      <c r="E579" s="1">
        <v>20</v>
      </c>
      <c r="F579" s="12">
        <v>40</v>
      </c>
      <c r="H579" s="36">
        <f>DAY(VENDAS[[#This Row],[DATA]])</f>
        <v>16</v>
      </c>
    </row>
    <row r="580" spans="1:8" x14ac:dyDescent="0.2">
      <c r="A580" s="7">
        <v>44455</v>
      </c>
      <c r="B580" s="5" t="str">
        <f>VLOOKUP(WEEKDAY(VENDAS[[#This Row],[DATA]],2),Listas!$A$2:$B$8,2,FALSE)</f>
        <v>Quinta</v>
      </c>
      <c r="C580" s="1" t="s">
        <v>217</v>
      </c>
      <c r="D580" s="1" t="s">
        <v>55</v>
      </c>
      <c r="E580" s="1">
        <v>20</v>
      </c>
      <c r="F580" s="12">
        <v>35</v>
      </c>
      <c r="H580" s="36">
        <f>DAY(VENDAS[[#This Row],[DATA]])</f>
        <v>16</v>
      </c>
    </row>
    <row r="581" spans="1:8" x14ac:dyDescent="0.2">
      <c r="A581" s="7">
        <v>44456</v>
      </c>
      <c r="B581" s="5" t="str">
        <f>VLOOKUP(WEEKDAY(VENDAS[[#This Row],[DATA]],2),Listas!$A$2:$B$8,2,FALSE)</f>
        <v>Sexta</v>
      </c>
      <c r="C581" s="1" t="s">
        <v>205</v>
      </c>
      <c r="D581" s="1" t="s">
        <v>59</v>
      </c>
      <c r="E581" s="1">
        <v>10</v>
      </c>
      <c r="F581" s="12">
        <v>30</v>
      </c>
      <c r="H581" s="36">
        <f>DAY(VENDAS[[#This Row],[DATA]])</f>
        <v>17</v>
      </c>
    </row>
    <row r="582" spans="1:8" x14ac:dyDescent="0.2">
      <c r="A582" s="7">
        <v>44456</v>
      </c>
      <c r="B582" s="5" t="str">
        <f>VLOOKUP(WEEKDAY(VENDAS[[#This Row],[DATA]],2),Listas!$A$2:$B$8,2,FALSE)</f>
        <v>Sexta</v>
      </c>
      <c r="C582" s="1" t="s">
        <v>205</v>
      </c>
      <c r="D582" s="1" t="s">
        <v>61</v>
      </c>
      <c r="E582" s="1">
        <v>10</v>
      </c>
      <c r="F582" s="12">
        <v>30</v>
      </c>
      <c r="H582" s="36">
        <f>DAY(VENDAS[[#This Row],[DATA]])</f>
        <v>17</v>
      </c>
    </row>
    <row r="583" spans="1:8" x14ac:dyDescent="0.2">
      <c r="A583" s="7">
        <v>44456</v>
      </c>
      <c r="B583" s="5" t="str">
        <f>VLOOKUP(WEEKDAY(VENDAS[[#This Row],[DATA]],2),Listas!$A$2:$B$8,2,FALSE)</f>
        <v>Sexta</v>
      </c>
      <c r="C583" s="1" t="s">
        <v>297</v>
      </c>
      <c r="D583" s="1" t="s">
        <v>54</v>
      </c>
      <c r="E583" s="1">
        <v>30</v>
      </c>
      <c r="F583" s="12">
        <v>60</v>
      </c>
      <c r="H583" s="36">
        <f>DAY(VENDAS[[#This Row],[DATA]])</f>
        <v>17</v>
      </c>
    </row>
    <row r="584" spans="1:8" x14ac:dyDescent="0.2">
      <c r="A584" s="7">
        <v>44456</v>
      </c>
      <c r="B584" s="5" t="str">
        <f>VLOOKUP(WEEKDAY(VENDAS[[#This Row],[DATA]],2),Listas!$A$2:$B$8,2,FALSE)</f>
        <v>Sexta</v>
      </c>
      <c r="C584" s="1" t="s">
        <v>362</v>
      </c>
      <c r="D584" s="1" t="s">
        <v>55</v>
      </c>
      <c r="E584" s="1">
        <v>40</v>
      </c>
      <c r="F584" s="12">
        <v>70</v>
      </c>
      <c r="H584" s="36">
        <f>DAY(VENDAS[[#This Row],[DATA]])</f>
        <v>17</v>
      </c>
    </row>
    <row r="585" spans="1:8" x14ac:dyDescent="0.2">
      <c r="A585" s="7">
        <v>44457</v>
      </c>
      <c r="B585" s="5" t="str">
        <f>VLOOKUP(WEEKDAY(VENDAS[[#This Row],[DATA]],2),Listas!$A$2:$B$8,2,FALSE)</f>
        <v>Sábado</v>
      </c>
      <c r="C585" s="1" t="s">
        <v>338</v>
      </c>
      <c r="D585" s="1" t="s">
        <v>55</v>
      </c>
      <c r="E585" s="1">
        <v>20</v>
      </c>
      <c r="F585" s="12">
        <v>35</v>
      </c>
      <c r="H585" s="36">
        <f>DAY(VENDAS[[#This Row],[DATA]])</f>
        <v>18</v>
      </c>
    </row>
    <row r="586" spans="1:8" x14ac:dyDescent="0.2">
      <c r="A586" s="7">
        <v>44457</v>
      </c>
      <c r="B586" s="5" t="str">
        <f>VLOOKUP(WEEKDAY(VENDAS[[#This Row],[DATA]],2),Listas!$A$2:$B$8,2,FALSE)</f>
        <v>Sábado</v>
      </c>
      <c r="C586" s="1" t="s">
        <v>338</v>
      </c>
      <c r="D586" s="1" t="s">
        <v>61</v>
      </c>
      <c r="E586" s="1">
        <v>10</v>
      </c>
      <c r="F586" s="12">
        <v>30</v>
      </c>
      <c r="H586" s="36">
        <f>DAY(VENDAS[[#This Row],[DATA]])</f>
        <v>18</v>
      </c>
    </row>
    <row r="587" spans="1:8" x14ac:dyDescent="0.2">
      <c r="A587" s="7">
        <v>44457</v>
      </c>
      <c r="B587" s="5" t="str">
        <f>VLOOKUP(WEEKDAY(VENDAS[[#This Row],[DATA]],2),Listas!$A$2:$B$8,2,FALSE)</f>
        <v>Sábado</v>
      </c>
      <c r="C587" s="1" t="s">
        <v>338</v>
      </c>
      <c r="D587" s="1" t="s">
        <v>66</v>
      </c>
      <c r="E587" s="1">
        <v>8</v>
      </c>
      <c r="F587" s="12">
        <v>40</v>
      </c>
      <c r="H587" s="36">
        <f>DAY(VENDAS[[#This Row],[DATA]])</f>
        <v>18</v>
      </c>
    </row>
    <row r="588" spans="1:8" x14ac:dyDescent="0.2">
      <c r="A588" s="7">
        <v>44457</v>
      </c>
      <c r="B588" s="5" t="str">
        <f>VLOOKUP(WEEKDAY(VENDAS[[#This Row],[DATA]],2),Listas!$A$2:$B$8,2,FALSE)</f>
        <v>Sábado</v>
      </c>
      <c r="C588" s="1" t="s">
        <v>338</v>
      </c>
      <c r="D588" s="1" t="s">
        <v>67</v>
      </c>
      <c r="E588" s="1">
        <v>8</v>
      </c>
      <c r="F588" s="12">
        <v>40</v>
      </c>
      <c r="H588" s="36">
        <f>DAY(VENDAS[[#This Row],[DATA]])</f>
        <v>18</v>
      </c>
    </row>
    <row r="589" spans="1:8" x14ac:dyDescent="0.2">
      <c r="A589" s="7">
        <v>44463</v>
      </c>
      <c r="B589" s="5" t="str">
        <f>VLOOKUP(WEEKDAY(VENDAS[[#This Row],[DATA]],2),Listas!$A$2:$B$8,2,FALSE)</f>
        <v>Sexta</v>
      </c>
      <c r="C589" s="1" t="s">
        <v>260</v>
      </c>
      <c r="D589" s="1" t="s">
        <v>55</v>
      </c>
      <c r="E589" s="1">
        <v>20</v>
      </c>
      <c r="F589" s="12">
        <v>35</v>
      </c>
      <c r="H589" s="36">
        <f>DAY(VENDAS[[#This Row],[DATA]])</f>
        <v>24</v>
      </c>
    </row>
    <row r="590" spans="1:8" x14ac:dyDescent="0.2">
      <c r="A590" s="7">
        <v>44463</v>
      </c>
      <c r="B590" s="5" t="str">
        <f>VLOOKUP(WEEKDAY(VENDAS[[#This Row],[DATA]],2),Listas!$A$2:$B$8,2,FALSE)</f>
        <v>Sexta</v>
      </c>
      <c r="C590" s="1" t="s">
        <v>260</v>
      </c>
      <c r="D590" s="1" t="s">
        <v>66</v>
      </c>
      <c r="E590" s="1">
        <v>8</v>
      </c>
      <c r="F590" s="12">
        <v>40</v>
      </c>
      <c r="H590" s="36">
        <f>DAY(VENDAS[[#This Row],[DATA]])</f>
        <v>24</v>
      </c>
    </row>
    <row r="591" spans="1:8" x14ac:dyDescent="0.2">
      <c r="A591" s="7">
        <v>44466</v>
      </c>
      <c r="B591" s="5" t="str">
        <f>VLOOKUP(WEEKDAY(VENDAS[[#This Row],[DATA]],2),Listas!$A$2:$B$8,2,FALSE)</f>
        <v>Segunda</v>
      </c>
      <c r="C591" s="1" t="s">
        <v>338</v>
      </c>
      <c r="D591" s="1" t="s">
        <v>55</v>
      </c>
      <c r="E591" s="1">
        <v>50</v>
      </c>
      <c r="F591" s="12">
        <v>97</v>
      </c>
      <c r="H591" s="36">
        <f>DAY(VENDAS[[#This Row],[DATA]])</f>
        <v>27</v>
      </c>
    </row>
    <row r="592" spans="1:8" x14ac:dyDescent="0.2">
      <c r="A592" s="7">
        <v>44469</v>
      </c>
      <c r="B592" s="5" t="str">
        <f>VLOOKUP(WEEKDAY(VENDAS[[#This Row],[DATA]],2),Listas!$A$2:$B$8,2,FALSE)</f>
        <v>Quinta</v>
      </c>
      <c r="C592" s="1" t="s">
        <v>278</v>
      </c>
      <c r="D592" s="1" t="s">
        <v>67</v>
      </c>
      <c r="E592" s="1">
        <v>4</v>
      </c>
      <c r="F592" s="12">
        <v>20</v>
      </c>
      <c r="H592" s="36">
        <f>DAY(VENDAS[[#This Row],[DATA]])</f>
        <v>30</v>
      </c>
    </row>
    <row r="593" spans="1:8" x14ac:dyDescent="0.2">
      <c r="A593" s="7">
        <v>44469</v>
      </c>
      <c r="B593" s="5" t="str">
        <f>VLOOKUP(WEEKDAY(VENDAS[[#This Row],[DATA]],2),Listas!$A$2:$B$8,2,FALSE)</f>
        <v>Quinta</v>
      </c>
      <c r="C593" s="1" t="s">
        <v>228</v>
      </c>
      <c r="D593" s="1" t="s">
        <v>54</v>
      </c>
      <c r="E593" s="1">
        <v>10</v>
      </c>
      <c r="F593" s="12">
        <v>25</v>
      </c>
      <c r="H593" s="36">
        <f>DAY(VENDAS[[#This Row],[DATA]])</f>
        <v>30</v>
      </c>
    </row>
    <row r="594" spans="1:8" x14ac:dyDescent="0.2">
      <c r="A594" s="7">
        <v>44469</v>
      </c>
      <c r="B594" s="5" t="str">
        <f>VLOOKUP(WEEKDAY(VENDAS[[#This Row],[DATA]],2),Listas!$A$2:$B$8,2,FALSE)</f>
        <v>Quinta</v>
      </c>
      <c r="C594" s="1" t="s">
        <v>266</v>
      </c>
      <c r="D594" s="1" t="s">
        <v>55</v>
      </c>
      <c r="E594" s="1">
        <v>20</v>
      </c>
      <c r="F594" s="12">
        <v>35</v>
      </c>
      <c r="H594" s="36">
        <f>DAY(VENDAS[[#This Row],[DATA]])</f>
        <v>30</v>
      </c>
    </row>
    <row r="595" spans="1:8" x14ac:dyDescent="0.2">
      <c r="A595" s="7">
        <v>44469</v>
      </c>
      <c r="B595" s="5" t="str">
        <f>VLOOKUP(WEEKDAY(VENDAS[[#This Row],[DATA]],2),Listas!$A$2:$B$8,2,FALSE)</f>
        <v>Quinta</v>
      </c>
      <c r="C595" s="1" t="s">
        <v>381</v>
      </c>
      <c r="D595" s="1" t="s">
        <v>55</v>
      </c>
      <c r="E595" s="1">
        <v>20</v>
      </c>
      <c r="F595" s="12">
        <v>35</v>
      </c>
      <c r="H595" s="36">
        <f>DAY(VENDAS[[#This Row],[DATA]])</f>
        <v>30</v>
      </c>
    </row>
    <row r="596" spans="1:8" x14ac:dyDescent="0.2">
      <c r="A596" s="7">
        <v>44470</v>
      </c>
      <c r="B596" s="5" t="str">
        <f>VLOOKUP(WEEKDAY(VENDAS[[#This Row],[DATA]],2),Listas!$A$2:$B$8,2,FALSE)</f>
        <v>Sexta</v>
      </c>
      <c r="C596" s="1" t="s">
        <v>297</v>
      </c>
      <c r="D596" s="1" t="s">
        <v>54</v>
      </c>
      <c r="E596" s="1">
        <v>40</v>
      </c>
      <c r="F596" s="12">
        <v>80</v>
      </c>
      <c r="H596" s="36">
        <f>DAY(VENDAS[[#This Row],[DATA]])</f>
        <v>1</v>
      </c>
    </row>
    <row r="597" spans="1:8" x14ac:dyDescent="0.2">
      <c r="A597" s="7">
        <v>44470</v>
      </c>
      <c r="B597" s="5" t="str">
        <f>VLOOKUP(WEEKDAY(VENDAS[[#This Row],[DATA]],2),Listas!$A$2:$B$8,2,FALSE)</f>
        <v>Sexta</v>
      </c>
      <c r="C597" s="1" t="s">
        <v>354</v>
      </c>
      <c r="D597" s="1" t="s">
        <v>54</v>
      </c>
      <c r="E597" s="1">
        <v>20</v>
      </c>
      <c r="F597" s="12">
        <v>40</v>
      </c>
      <c r="H597" s="36">
        <f>DAY(VENDAS[[#This Row],[DATA]])</f>
        <v>1</v>
      </c>
    </row>
    <row r="598" spans="1:8" x14ac:dyDescent="0.2">
      <c r="A598" s="7">
        <v>44471</v>
      </c>
      <c r="B598" s="5" t="str">
        <f>VLOOKUP(WEEKDAY(VENDAS[[#This Row],[DATA]],2),Listas!$A$2:$B$8,2,FALSE)</f>
        <v>Sábado</v>
      </c>
      <c r="C598" s="1" t="s">
        <v>381</v>
      </c>
      <c r="D598" s="1" t="s">
        <v>55</v>
      </c>
      <c r="E598" s="1">
        <v>20</v>
      </c>
      <c r="F598" s="12">
        <v>35</v>
      </c>
      <c r="H598" s="36">
        <f>DAY(VENDAS[[#This Row],[DATA]])</f>
        <v>2</v>
      </c>
    </row>
    <row r="599" spans="1:8" x14ac:dyDescent="0.2">
      <c r="A599" s="7">
        <v>44471</v>
      </c>
      <c r="B599" s="5" t="str">
        <f>VLOOKUP(WEEKDAY(VENDAS[[#This Row],[DATA]],2),Listas!$A$2:$B$8,2,FALSE)</f>
        <v>Sábado</v>
      </c>
      <c r="C599" s="1" t="s">
        <v>164</v>
      </c>
      <c r="D599" s="1" t="s">
        <v>54</v>
      </c>
      <c r="E599" s="1">
        <v>10</v>
      </c>
      <c r="F599" s="12">
        <v>25</v>
      </c>
      <c r="H599" s="36">
        <f>DAY(VENDAS[[#This Row],[DATA]])</f>
        <v>2</v>
      </c>
    </row>
    <row r="600" spans="1:8" x14ac:dyDescent="0.2">
      <c r="A600" s="7">
        <v>44471</v>
      </c>
      <c r="B600" s="5" t="str">
        <f>VLOOKUP(WEEKDAY(VENDAS[[#This Row],[DATA]],2),Listas!$A$2:$B$8,2,FALSE)</f>
        <v>Sábado</v>
      </c>
      <c r="C600" s="1" t="s">
        <v>164</v>
      </c>
      <c r="D600" s="1" t="s">
        <v>54</v>
      </c>
      <c r="E600" s="1">
        <v>20</v>
      </c>
      <c r="F600" s="12">
        <v>40</v>
      </c>
      <c r="H600" s="36">
        <f>DAY(VENDAS[[#This Row],[DATA]])</f>
        <v>2</v>
      </c>
    </row>
    <row r="601" spans="1:8" x14ac:dyDescent="0.2">
      <c r="A601" s="7">
        <v>44471</v>
      </c>
      <c r="B601" s="5" t="str">
        <f>VLOOKUP(WEEKDAY(VENDAS[[#This Row],[DATA]],2),Listas!$A$2:$B$8,2,FALSE)</f>
        <v>Sábado</v>
      </c>
      <c r="C601" s="1" t="s">
        <v>164</v>
      </c>
      <c r="D601" s="1" t="s">
        <v>54</v>
      </c>
      <c r="E601" s="1">
        <v>10</v>
      </c>
      <c r="F601" s="12">
        <v>25</v>
      </c>
      <c r="H601" s="36">
        <f>DAY(VENDAS[[#This Row],[DATA]])</f>
        <v>2</v>
      </c>
    </row>
    <row r="602" spans="1:8" x14ac:dyDescent="0.2">
      <c r="A602" s="7">
        <v>44471</v>
      </c>
      <c r="B602" s="5" t="str">
        <f>VLOOKUP(WEEKDAY(VENDAS[[#This Row],[DATA]],2),Listas!$A$2:$B$8,2,FALSE)</f>
        <v>Sábado</v>
      </c>
      <c r="C602" s="1" t="s">
        <v>164</v>
      </c>
      <c r="D602" s="1" t="s">
        <v>68</v>
      </c>
      <c r="E602" s="1">
        <v>9</v>
      </c>
      <c r="F602" s="12">
        <v>32</v>
      </c>
      <c r="H602" s="36">
        <f>DAY(VENDAS[[#This Row],[DATA]])</f>
        <v>2</v>
      </c>
    </row>
    <row r="603" spans="1:8" x14ac:dyDescent="0.2">
      <c r="A603" s="7">
        <v>44471</v>
      </c>
      <c r="B603" s="5" t="str">
        <f>VLOOKUP(WEEKDAY(VENDAS[[#This Row],[DATA]],2),Listas!$A$2:$B$8,2,FALSE)</f>
        <v>Sábado</v>
      </c>
      <c r="C603" s="1" t="s">
        <v>164</v>
      </c>
      <c r="D603" s="1" t="s">
        <v>68</v>
      </c>
      <c r="E603" s="1">
        <v>9</v>
      </c>
      <c r="F603" s="12">
        <v>36</v>
      </c>
      <c r="H603" s="36">
        <f>DAY(VENDAS[[#This Row],[DATA]])</f>
        <v>2</v>
      </c>
    </row>
    <row r="604" spans="1:8" x14ac:dyDescent="0.2">
      <c r="A604" s="7">
        <v>44471</v>
      </c>
      <c r="B604" s="5" t="str">
        <f>VLOOKUP(WEEKDAY(VENDAS[[#This Row],[DATA]],2),Listas!$A$2:$B$8,2,FALSE)</f>
        <v>Sábado</v>
      </c>
      <c r="C604" s="1" t="s">
        <v>164</v>
      </c>
      <c r="D604" s="1" t="s">
        <v>54</v>
      </c>
      <c r="E604" s="1">
        <v>10</v>
      </c>
      <c r="F604" s="12">
        <v>25</v>
      </c>
      <c r="H604" s="36">
        <f>DAY(VENDAS[[#This Row],[DATA]])</f>
        <v>2</v>
      </c>
    </row>
    <row r="605" spans="1:8" x14ac:dyDescent="0.2">
      <c r="A605" s="7">
        <v>44471</v>
      </c>
      <c r="B605" s="5" t="str">
        <f>VLOOKUP(WEEKDAY(VENDAS[[#This Row],[DATA]],2),Listas!$A$2:$B$8,2,FALSE)</f>
        <v>Sábado</v>
      </c>
      <c r="C605" s="1" t="s">
        <v>164</v>
      </c>
      <c r="D605" s="1" t="s">
        <v>68</v>
      </c>
      <c r="E605" s="1">
        <v>5</v>
      </c>
      <c r="F605" s="12">
        <v>20</v>
      </c>
      <c r="H605" s="36">
        <f>DAY(VENDAS[[#This Row],[DATA]])</f>
        <v>2</v>
      </c>
    </row>
    <row r="606" spans="1:8" x14ac:dyDescent="0.2">
      <c r="A606" s="7">
        <v>44471</v>
      </c>
      <c r="B606" s="5" t="str">
        <f>VLOOKUP(WEEKDAY(VENDAS[[#This Row],[DATA]],2),Listas!$A$2:$B$8,2,FALSE)</f>
        <v>Sábado</v>
      </c>
      <c r="C606" s="1" t="s">
        <v>164</v>
      </c>
      <c r="D606" s="1" t="s">
        <v>54</v>
      </c>
      <c r="E606" s="1">
        <v>10</v>
      </c>
      <c r="F606" s="12">
        <v>25</v>
      </c>
      <c r="H606" s="36">
        <f>DAY(VENDAS[[#This Row],[DATA]])</f>
        <v>2</v>
      </c>
    </row>
    <row r="607" spans="1:8" x14ac:dyDescent="0.2">
      <c r="A607" s="7">
        <v>44471</v>
      </c>
      <c r="B607" s="5" t="str">
        <f>VLOOKUP(WEEKDAY(VENDAS[[#This Row],[DATA]],2),Listas!$A$2:$B$8,2,FALSE)</f>
        <v>Sábado</v>
      </c>
      <c r="C607" s="1" t="s">
        <v>164</v>
      </c>
      <c r="D607" s="1" t="s">
        <v>68</v>
      </c>
      <c r="E607" s="1">
        <v>4</v>
      </c>
      <c r="F607" s="12">
        <v>16</v>
      </c>
      <c r="H607" s="36">
        <f>DAY(VENDAS[[#This Row],[DATA]])</f>
        <v>2</v>
      </c>
    </row>
    <row r="608" spans="1:8" x14ac:dyDescent="0.2">
      <c r="A608" s="7">
        <v>44471</v>
      </c>
      <c r="B608" s="5" t="str">
        <f>VLOOKUP(WEEKDAY(VENDAS[[#This Row],[DATA]],2),Listas!$A$2:$B$8,2,FALSE)</f>
        <v>Sábado</v>
      </c>
      <c r="C608" s="1" t="s">
        <v>164</v>
      </c>
      <c r="D608" s="1" t="s">
        <v>69</v>
      </c>
      <c r="E608" s="1">
        <v>2</v>
      </c>
      <c r="F608" s="12">
        <v>5</v>
      </c>
      <c r="H608" s="36">
        <f>DAY(VENDAS[[#This Row],[DATA]])</f>
        <v>2</v>
      </c>
    </row>
    <row r="609" spans="1:8" x14ac:dyDescent="0.2">
      <c r="A609" s="7">
        <v>44471</v>
      </c>
      <c r="B609" s="5" t="str">
        <f>VLOOKUP(WEEKDAY(VENDAS[[#This Row],[DATA]],2),Listas!$A$2:$B$8,2,FALSE)</f>
        <v>Sábado</v>
      </c>
      <c r="C609" s="1" t="s">
        <v>164</v>
      </c>
      <c r="D609" s="1" t="s">
        <v>54</v>
      </c>
      <c r="E609" s="1">
        <v>10</v>
      </c>
      <c r="F609" s="12">
        <v>25</v>
      </c>
      <c r="H609" s="36">
        <f>DAY(VENDAS[[#This Row],[DATA]])</f>
        <v>2</v>
      </c>
    </row>
    <row r="610" spans="1:8" x14ac:dyDescent="0.2">
      <c r="A610" s="7">
        <v>44471</v>
      </c>
      <c r="B610" s="5" t="str">
        <f>VLOOKUP(WEEKDAY(VENDAS[[#This Row],[DATA]],2),Listas!$A$2:$B$8,2,FALSE)</f>
        <v>Sábado</v>
      </c>
      <c r="C610" s="1" t="s">
        <v>164</v>
      </c>
      <c r="D610" s="1" t="s">
        <v>54</v>
      </c>
      <c r="E610" s="1">
        <v>10</v>
      </c>
      <c r="F610" s="12">
        <v>25</v>
      </c>
      <c r="H610" s="36">
        <f>DAY(VENDAS[[#This Row],[DATA]])</f>
        <v>2</v>
      </c>
    </row>
    <row r="611" spans="1:8" x14ac:dyDescent="0.2">
      <c r="A611" s="7">
        <v>44472</v>
      </c>
      <c r="B611" s="5" t="str">
        <f>VLOOKUP(WEEKDAY(VENDAS[[#This Row],[DATA]],2),Listas!$A$2:$B$8,2,FALSE)</f>
        <v>Domingo</v>
      </c>
      <c r="C611" s="1" t="s">
        <v>164</v>
      </c>
      <c r="D611" s="1" t="s">
        <v>55</v>
      </c>
      <c r="E611" s="1">
        <v>20</v>
      </c>
      <c r="F611" s="12">
        <v>35</v>
      </c>
      <c r="H611" s="36">
        <f>DAY(VENDAS[[#This Row],[DATA]])</f>
        <v>3</v>
      </c>
    </row>
    <row r="612" spans="1:8" x14ac:dyDescent="0.2">
      <c r="A612" s="7">
        <v>44472</v>
      </c>
      <c r="B612" s="5" t="str">
        <f>VLOOKUP(WEEKDAY(VENDAS[[#This Row],[DATA]],2),Listas!$A$2:$B$8,2,FALSE)</f>
        <v>Domingo</v>
      </c>
      <c r="C612" s="1" t="s">
        <v>164</v>
      </c>
      <c r="D612" s="1" t="s">
        <v>68</v>
      </c>
      <c r="E612" s="1">
        <v>4</v>
      </c>
      <c r="F612" s="12">
        <v>16</v>
      </c>
      <c r="H612" s="36">
        <f>DAY(VENDAS[[#This Row],[DATA]])</f>
        <v>3</v>
      </c>
    </row>
    <row r="613" spans="1:8" x14ac:dyDescent="0.2">
      <c r="A613" s="7">
        <v>44472</v>
      </c>
      <c r="B613" s="5" t="str">
        <f>VLOOKUP(WEEKDAY(VENDAS[[#This Row],[DATA]],2),Listas!$A$2:$B$8,2,FALSE)</f>
        <v>Domingo</v>
      </c>
      <c r="C613" s="1" t="s">
        <v>164</v>
      </c>
      <c r="D613" s="1" t="s">
        <v>69</v>
      </c>
      <c r="E613" s="1">
        <v>6</v>
      </c>
      <c r="F613" s="12">
        <v>18</v>
      </c>
      <c r="H613" s="36">
        <f>DAY(VENDAS[[#This Row],[DATA]])</f>
        <v>3</v>
      </c>
    </row>
    <row r="614" spans="1:8" x14ac:dyDescent="0.2">
      <c r="A614" s="7">
        <v>44472</v>
      </c>
      <c r="B614" s="5" t="str">
        <f>VLOOKUP(WEEKDAY(VENDAS[[#This Row],[DATA]],2),Listas!$A$2:$B$8,2,FALSE)</f>
        <v>Domingo</v>
      </c>
      <c r="C614" s="1" t="s">
        <v>164</v>
      </c>
      <c r="D614" s="1" t="s">
        <v>69</v>
      </c>
      <c r="E614" s="1">
        <v>7</v>
      </c>
      <c r="F614" s="12">
        <v>21</v>
      </c>
      <c r="H614" s="36">
        <f>DAY(VENDAS[[#This Row],[DATA]])</f>
        <v>3</v>
      </c>
    </row>
    <row r="615" spans="1:8" x14ac:dyDescent="0.2">
      <c r="A615" s="7">
        <v>44472</v>
      </c>
      <c r="B615" s="5" t="str">
        <f>VLOOKUP(WEEKDAY(VENDAS[[#This Row],[DATA]],2),Listas!$A$2:$B$8,2,FALSE)</f>
        <v>Domingo</v>
      </c>
      <c r="C615" s="1" t="s">
        <v>164</v>
      </c>
      <c r="D615" s="1" t="s">
        <v>69</v>
      </c>
      <c r="E615" s="1">
        <v>14</v>
      </c>
      <c r="F615" s="12">
        <v>42</v>
      </c>
      <c r="H615" s="36">
        <f>DAY(VENDAS[[#This Row],[DATA]])</f>
        <v>3</v>
      </c>
    </row>
    <row r="616" spans="1:8" x14ac:dyDescent="0.2">
      <c r="A616" s="7">
        <v>44473</v>
      </c>
      <c r="B616" s="5" t="str">
        <f>VLOOKUP(WEEKDAY(VENDAS[[#This Row],[DATA]],2),Listas!$A$2:$B$8,2,FALSE)</f>
        <v>Segunda</v>
      </c>
      <c r="C616" s="1" t="s">
        <v>188</v>
      </c>
      <c r="D616" s="1" t="s">
        <v>55</v>
      </c>
      <c r="E616" s="1">
        <v>20</v>
      </c>
      <c r="F616" s="12">
        <v>35</v>
      </c>
      <c r="H616" s="36">
        <f>DAY(VENDAS[[#This Row],[DATA]])</f>
        <v>4</v>
      </c>
    </row>
    <row r="617" spans="1:8" x14ac:dyDescent="0.2">
      <c r="A617" s="7">
        <v>44476</v>
      </c>
      <c r="B617" s="5" t="str">
        <f>VLOOKUP(WEEKDAY(VENDAS[[#This Row],[DATA]],2),Listas!$A$2:$B$8,2,FALSE)</f>
        <v>Quinta</v>
      </c>
      <c r="C617" s="1" t="s">
        <v>266</v>
      </c>
      <c r="D617" s="1" t="s">
        <v>55</v>
      </c>
      <c r="E617" s="1">
        <v>240</v>
      </c>
      <c r="F617" s="12">
        <v>399</v>
      </c>
      <c r="H617" s="36">
        <f>DAY(VENDAS[[#This Row],[DATA]])</f>
        <v>7</v>
      </c>
    </row>
    <row r="618" spans="1:8" x14ac:dyDescent="0.2">
      <c r="A618" s="7">
        <v>44477</v>
      </c>
      <c r="B618" s="5" t="str">
        <f>VLOOKUP(WEEKDAY(VENDAS[[#This Row],[DATA]],2),Listas!$A$2:$B$8,2,FALSE)</f>
        <v>Sexta</v>
      </c>
      <c r="C618" s="1" t="s">
        <v>214</v>
      </c>
      <c r="D618" s="1" t="s">
        <v>54</v>
      </c>
      <c r="E618" s="1">
        <v>20</v>
      </c>
      <c r="F618" s="12">
        <v>40</v>
      </c>
      <c r="H618" s="36">
        <f>DAY(VENDAS[[#This Row],[DATA]])</f>
        <v>8</v>
      </c>
    </row>
    <row r="619" spans="1:8" x14ac:dyDescent="0.2">
      <c r="A619" s="7">
        <v>44477</v>
      </c>
      <c r="B619" s="5" t="str">
        <f>VLOOKUP(WEEKDAY(VENDAS[[#This Row],[DATA]],2),Listas!$A$2:$B$8,2,FALSE)</f>
        <v>Sexta</v>
      </c>
      <c r="C619" s="1" t="s">
        <v>201</v>
      </c>
      <c r="D619" s="1" t="s">
        <v>60</v>
      </c>
      <c r="E619" s="1">
        <v>10</v>
      </c>
      <c r="F619" s="12">
        <v>30</v>
      </c>
      <c r="H619" s="36">
        <f>DAY(VENDAS[[#This Row],[DATA]])</f>
        <v>8</v>
      </c>
    </row>
    <row r="620" spans="1:8" x14ac:dyDescent="0.2">
      <c r="A620" s="7">
        <v>44477</v>
      </c>
      <c r="B620" s="5" t="str">
        <f>VLOOKUP(WEEKDAY(VENDAS[[#This Row],[DATA]],2),Listas!$A$2:$B$8,2,FALSE)</f>
        <v>Sexta</v>
      </c>
      <c r="C620" s="1" t="s">
        <v>201</v>
      </c>
      <c r="D620" s="1" t="s">
        <v>62</v>
      </c>
      <c r="E620" s="1">
        <v>10</v>
      </c>
      <c r="F620" s="12">
        <v>30</v>
      </c>
      <c r="H620" s="36">
        <f>DAY(VENDAS[[#This Row],[DATA]])</f>
        <v>8</v>
      </c>
    </row>
    <row r="621" spans="1:8" x14ac:dyDescent="0.2">
      <c r="A621" s="7">
        <v>44478</v>
      </c>
      <c r="B621" s="5" t="str">
        <f>VLOOKUP(WEEKDAY(VENDAS[[#This Row],[DATA]],2),Listas!$A$2:$B$8,2,FALSE)</f>
        <v>Sábado</v>
      </c>
      <c r="C621" s="1" t="s">
        <v>292</v>
      </c>
      <c r="D621" s="1" t="s">
        <v>55</v>
      </c>
      <c r="E621" s="1">
        <v>40</v>
      </c>
      <c r="F621" s="12">
        <v>75</v>
      </c>
      <c r="G621" s="1">
        <v>5</v>
      </c>
      <c r="H621" s="36">
        <f>DAY(VENDAS[[#This Row],[DATA]])</f>
        <v>9</v>
      </c>
    </row>
    <row r="622" spans="1:8" x14ac:dyDescent="0.2">
      <c r="A622" s="7">
        <v>44478</v>
      </c>
      <c r="B622" s="5" t="str">
        <f>VLOOKUP(WEEKDAY(VENDAS[[#This Row],[DATA]],2),Listas!$A$2:$B$8,2,FALSE)</f>
        <v>Sábado</v>
      </c>
      <c r="C622" s="1" t="s">
        <v>154</v>
      </c>
      <c r="D622" s="1" t="s">
        <v>55</v>
      </c>
      <c r="E622" s="1">
        <v>20</v>
      </c>
      <c r="F622" s="12">
        <v>35</v>
      </c>
      <c r="H622" s="36">
        <f>DAY(VENDAS[[#This Row],[DATA]])</f>
        <v>9</v>
      </c>
    </row>
    <row r="623" spans="1:8" x14ac:dyDescent="0.2">
      <c r="A623" s="7">
        <v>44478</v>
      </c>
      <c r="B623" s="5" t="str">
        <f>VLOOKUP(WEEKDAY(VENDAS[[#This Row],[DATA]],2),Listas!$A$2:$B$8,2,FALSE)</f>
        <v>Sábado</v>
      </c>
      <c r="C623" s="1" t="s">
        <v>199</v>
      </c>
      <c r="D623" s="1" t="s">
        <v>54</v>
      </c>
      <c r="E623" s="1">
        <v>20</v>
      </c>
      <c r="F623" s="12">
        <v>40</v>
      </c>
      <c r="H623" s="36">
        <f>DAY(VENDAS[[#This Row],[DATA]])</f>
        <v>9</v>
      </c>
    </row>
    <row r="624" spans="1:8" x14ac:dyDescent="0.2">
      <c r="A624" s="7">
        <v>44478</v>
      </c>
      <c r="B624" s="5" t="str">
        <f>VLOOKUP(WEEKDAY(VENDAS[[#This Row],[DATA]],2),Listas!$A$2:$B$8,2,FALSE)</f>
        <v>Sábado</v>
      </c>
      <c r="C624" s="1" t="s">
        <v>280</v>
      </c>
      <c r="D624" s="1" t="s">
        <v>54</v>
      </c>
      <c r="E624" s="1">
        <v>20</v>
      </c>
      <c r="F624" s="12">
        <v>40</v>
      </c>
      <c r="H624" s="36">
        <f>DAY(VENDAS[[#This Row],[DATA]])</f>
        <v>9</v>
      </c>
    </row>
    <row r="625" spans="1:8" x14ac:dyDescent="0.2">
      <c r="A625" s="7">
        <v>44478</v>
      </c>
      <c r="B625" s="5" t="str">
        <f>VLOOKUP(WEEKDAY(VENDAS[[#This Row],[DATA]],2),Listas!$A$2:$B$8,2,FALSE)</f>
        <v>Sábado</v>
      </c>
      <c r="C625" s="1" t="s">
        <v>182</v>
      </c>
      <c r="D625" s="1" t="s">
        <v>54</v>
      </c>
      <c r="E625" s="1">
        <v>10</v>
      </c>
      <c r="F625" s="12">
        <v>25</v>
      </c>
      <c r="H625" s="36">
        <f>DAY(VENDAS[[#This Row],[DATA]])</f>
        <v>9</v>
      </c>
    </row>
    <row r="626" spans="1:8" x14ac:dyDescent="0.2">
      <c r="A626" s="7">
        <v>44478</v>
      </c>
      <c r="B626" s="5" t="str">
        <f>VLOOKUP(WEEKDAY(VENDAS[[#This Row],[DATA]],2),Listas!$A$2:$B$8,2,FALSE)</f>
        <v>Sábado</v>
      </c>
      <c r="C626" s="1" t="s">
        <v>418</v>
      </c>
      <c r="D626" s="1" t="s">
        <v>54</v>
      </c>
      <c r="E626" s="1">
        <v>20</v>
      </c>
      <c r="F626" s="12">
        <v>40</v>
      </c>
      <c r="H626" s="36">
        <f>DAY(VENDAS[[#This Row],[DATA]])</f>
        <v>9</v>
      </c>
    </row>
    <row r="627" spans="1:8" x14ac:dyDescent="0.2">
      <c r="A627" s="7">
        <v>44478</v>
      </c>
      <c r="B627" s="5" t="str">
        <f>VLOOKUP(WEEKDAY(VENDAS[[#This Row],[DATA]],2),Listas!$A$2:$B$8,2,FALSE)</f>
        <v>Sábado</v>
      </c>
      <c r="C627" s="1" t="s">
        <v>147</v>
      </c>
      <c r="D627" s="1" t="s">
        <v>54</v>
      </c>
      <c r="E627" s="1">
        <v>20</v>
      </c>
      <c r="F627" s="12">
        <v>40</v>
      </c>
      <c r="H627" s="36">
        <f>DAY(VENDAS[[#This Row],[DATA]])</f>
        <v>9</v>
      </c>
    </row>
    <row r="628" spans="1:8" x14ac:dyDescent="0.2">
      <c r="A628" s="7">
        <v>44478</v>
      </c>
      <c r="B628" s="5" t="str">
        <f>VLOOKUP(WEEKDAY(VENDAS[[#This Row],[DATA]],2),Listas!$A$2:$B$8,2,FALSE)</f>
        <v>Sábado</v>
      </c>
      <c r="C628" s="1" t="s">
        <v>147</v>
      </c>
      <c r="D628" s="1" t="s">
        <v>67</v>
      </c>
      <c r="E628" s="1">
        <v>2</v>
      </c>
      <c r="F628" s="12">
        <v>10</v>
      </c>
      <c r="H628" s="36">
        <f>DAY(VENDAS[[#This Row],[DATA]])</f>
        <v>9</v>
      </c>
    </row>
    <row r="629" spans="1:8" x14ac:dyDescent="0.2">
      <c r="A629" s="7">
        <v>44478</v>
      </c>
      <c r="B629" s="5" t="str">
        <f>VLOOKUP(WEEKDAY(VENDAS[[#This Row],[DATA]],2),Listas!$A$2:$B$8,2,FALSE)</f>
        <v>Sábado</v>
      </c>
      <c r="C629" s="1" t="s">
        <v>147</v>
      </c>
      <c r="D629" s="1" t="s">
        <v>66</v>
      </c>
      <c r="E629" s="1">
        <v>2</v>
      </c>
      <c r="F629" s="12">
        <v>10</v>
      </c>
      <c r="H629" s="36">
        <f>DAY(VENDAS[[#This Row],[DATA]])</f>
        <v>9</v>
      </c>
    </row>
    <row r="630" spans="1:8" x14ac:dyDescent="0.2">
      <c r="A630" s="7">
        <v>44478</v>
      </c>
      <c r="B630" s="5" t="str">
        <f>VLOOKUP(WEEKDAY(VENDAS[[#This Row],[DATA]],2),Listas!$A$2:$B$8,2,FALSE)</f>
        <v>Sábado</v>
      </c>
      <c r="C630" s="1" t="s">
        <v>137</v>
      </c>
      <c r="D630" s="1" t="s">
        <v>54</v>
      </c>
      <c r="E630" s="1">
        <v>10</v>
      </c>
      <c r="F630" s="12">
        <v>25</v>
      </c>
      <c r="H630" s="36">
        <f>DAY(VENDAS[[#This Row],[DATA]])</f>
        <v>9</v>
      </c>
    </row>
    <row r="631" spans="1:8" x14ac:dyDescent="0.2">
      <c r="A631" s="7">
        <v>44478</v>
      </c>
      <c r="B631" s="5" t="str">
        <f>VLOOKUP(WEEKDAY(VENDAS[[#This Row],[DATA]],2),Listas!$A$2:$B$8,2,FALSE)</f>
        <v>Sábado</v>
      </c>
      <c r="C631" s="1" t="s">
        <v>137</v>
      </c>
      <c r="D631" s="1" t="s">
        <v>66</v>
      </c>
      <c r="E631" s="1">
        <v>4</v>
      </c>
      <c r="F631" s="12">
        <v>20</v>
      </c>
      <c r="H631" s="36">
        <f>DAY(VENDAS[[#This Row],[DATA]])</f>
        <v>9</v>
      </c>
    </row>
    <row r="632" spans="1:8" x14ac:dyDescent="0.2">
      <c r="A632" s="7">
        <v>44478</v>
      </c>
      <c r="B632" s="5" t="str">
        <f>VLOOKUP(WEEKDAY(VENDAS[[#This Row],[DATA]],2),Listas!$A$2:$B$8,2,FALSE)</f>
        <v>Sábado</v>
      </c>
      <c r="C632" s="1" t="s">
        <v>137</v>
      </c>
      <c r="D632" s="1" t="s">
        <v>67</v>
      </c>
      <c r="E632" s="1">
        <v>4</v>
      </c>
      <c r="F632" s="12">
        <v>20</v>
      </c>
      <c r="H632" s="36">
        <f>DAY(VENDAS[[#This Row],[DATA]])</f>
        <v>9</v>
      </c>
    </row>
    <row r="633" spans="1:8" x14ac:dyDescent="0.2">
      <c r="A633" s="7">
        <v>44481</v>
      </c>
      <c r="B633" s="5" t="str">
        <f>VLOOKUP(WEEKDAY(VENDAS[[#This Row],[DATA]],2),Listas!$A$2:$B$8,2,FALSE)</f>
        <v>Terça</v>
      </c>
      <c r="C633" s="1" t="s">
        <v>170</v>
      </c>
      <c r="D633" s="1" t="s">
        <v>55</v>
      </c>
      <c r="E633" s="1">
        <v>20</v>
      </c>
      <c r="F633" s="12">
        <v>35</v>
      </c>
      <c r="H633" s="36">
        <f>DAY(VENDAS[[#This Row],[DATA]])</f>
        <v>12</v>
      </c>
    </row>
    <row r="634" spans="1:8" x14ac:dyDescent="0.2">
      <c r="A634" s="7">
        <v>44481</v>
      </c>
      <c r="B634" s="5" t="str">
        <f>VLOOKUP(WEEKDAY(VENDAS[[#This Row],[DATA]],2),Listas!$A$2:$B$8,2,FALSE)</f>
        <v>Terça</v>
      </c>
      <c r="C634" s="1" t="s">
        <v>260</v>
      </c>
      <c r="D634" s="1" t="s">
        <v>55</v>
      </c>
      <c r="E634" s="1">
        <v>20</v>
      </c>
      <c r="F634" s="12">
        <v>35</v>
      </c>
      <c r="H634" s="36">
        <f>DAY(VENDAS[[#This Row],[DATA]])</f>
        <v>12</v>
      </c>
    </row>
    <row r="635" spans="1:8" x14ac:dyDescent="0.2">
      <c r="A635" s="7">
        <v>44481</v>
      </c>
      <c r="B635" s="5" t="str">
        <f>VLOOKUP(WEEKDAY(VENDAS[[#This Row],[DATA]],2),Listas!$A$2:$B$8,2,FALSE)</f>
        <v>Terça</v>
      </c>
      <c r="C635" s="1" t="s">
        <v>260</v>
      </c>
      <c r="D635" s="1" t="s">
        <v>66</v>
      </c>
      <c r="E635" s="1">
        <v>8</v>
      </c>
      <c r="F635" s="12">
        <v>40</v>
      </c>
      <c r="H635" s="36">
        <f>DAY(VENDAS[[#This Row],[DATA]])</f>
        <v>12</v>
      </c>
    </row>
    <row r="636" spans="1:8" x14ac:dyDescent="0.2">
      <c r="A636" s="7">
        <v>44483</v>
      </c>
      <c r="B636" s="5" t="str">
        <f>VLOOKUP(WEEKDAY(VENDAS[[#This Row],[DATA]],2),Listas!$A$2:$B$8,2,FALSE)</f>
        <v>Quinta</v>
      </c>
      <c r="C636" s="1" t="s">
        <v>381</v>
      </c>
      <c r="D636" s="1" t="s">
        <v>55</v>
      </c>
      <c r="E636" s="1">
        <v>42</v>
      </c>
      <c r="F636" s="12">
        <v>71.3</v>
      </c>
      <c r="H636" s="36">
        <f>DAY(VENDAS[[#This Row],[DATA]])</f>
        <v>14</v>
      </c>
    </row>
    <row r="637" spans="1:8" x14ac:dyDescent="0.2">
      <c r="A637" s="7">
        <v>44486</v>
      </c>
      <c r="B637" s="5" t="str">
        <f>VLOOKUP(WEEKDAY(VENDAS[[#This Row],[DATA]],2),Listas!$A$2:$B$8,2,FALSE)</f>
        <v>Domingo</v>
      </c>
      <c r="C637" s="1" t="s">
        <v>184</v>
      </c>
      <c r="D637" s="1" t="s">
        <v>55</v>
      </c>
      <c r="E637" s="1">
        <v>20</v>
      </c>
      <c r="F637" s="12">
        <v>35</v>
      </c>
      <c r="H637" s="36">
        <f>DAY(VENDAS[[#This Row],[DATA]])</f>
        <v>17</v>
      </c>
    </row>
    <row r="638" spans="1:8" x14ac:dyDescent="0.2">
      <c r="A638" s="7">
        <v>44489</v>
      </c>
      <c r="B638" s="5" t="str">
        <f>VLOOKUP(WEEKDAY(VENDAS[[#This Row],[DATA]],2),Listas!$A$2:$B$8,2,FALSE)</f>
        <v>Quarta</v>
      </c>
      <c r="C638" s="1" t="s">
        <v>395</v>
      </c>
      <c r="D638" s="1" t="s">
        <v>54</v>
      </c>
      <c r="E638" s="1">
        <v>10</v>
      </c>
      <c r="F638" s="12">
        <v>25</v>
      </c>
      <c r="H638" s="36">
        <f>DAY(VENDAS[[#This Row],[DATA]])</f>
        <v>20</v>
      </c>
    </row>
    <row r="639" spans="1:8" x14ac:dyDescent="0.2">
      <c r="A639" s="7">
        <v>44489</v>
      </c>
      <c r="B639" s="5" t="str">
        <f>VLOOKUP(WEEKDAY(VENDAS[[#This Row],[DATA]],2),Listas!$A$2:$B$8,2,FALSE)</f>
        <v>Quarta</v>
      </c>
      <c r="C639" s="1" t="s">
        <v>395</v>
      </c>
      <c r="D639" s="1" t="s">
        <v>55</v>
      </c>
      <c r="E639" s="1">
        <v>20</v>
      </c>
      <c r="F639" s="12">
        <v>35</v>
      </c>
      <c r="H639" s="36">
        <f>DAY(VENDAS[[#This Row],[DATA]])</f>
        <v>20</v>
      </c>
    </row>
    <row r="640" spans="1:8" x14ac:dyDescent="0.2">
      <c r="A640" s="7">
        <v>44490</v>
      </c>
      <c r="B640" s="5" t="str">
        <f>VLOOKUP(WEEKDAY(VENDAS[[#This Row],[DATA]],2),Listas!$A$2:$B$8,2,FALSE)</f>
        <v>Quinta</v>
      </c>
      <c r="C640" s="1" t="s">
        <v>266</v>
      </c>
      <c r="D640" s="1" t="s">
        <v>55</v>
      </c>
      <c r="E640" s="1">
        <v>240</v>
      </c>
      <c r="F640" s="12">
        <v>399</v>
      </c>
      <c r="H640" s="36">
        <f>DAY(VENDAS[[#This Row],[DATA]])</f>
        <v>21</v>
      </c>
    </row>
    <row r="641" spans="1:8" x14ac:dyDescent="0.2">
      <c r="A641" s="7">
        <v>44490</v>
      </c>
      <c r="B641" s="5" t="str">
        <f>VLOOKUP(WEEKDAY(VENDAS[[#This Row],[DATA]],2),Listas!$A$2:$B$8,2,FALSE)</f>
        <v>Quinta</v>
      </c>
      <c r="C641" s="1" t="s">
        <v>319</v>
      </c>
      <c r="D641" s="1" t="s">
        <v>54</v>
      </c>
      <c r="E641" s="1">
        <v>20</v>
      </c>
      <c r="F641" s="12">
        <v>40</v>
      </c>
      <c r="H641" s="36">
        <f>DAY(VENDAS[[#This Row],[DATA]])</f>
        <v>21</v>
      </c>
    </row>
    <row r="642" spans="1:8" x14ac:dyDescent="0.2">
      <c r="A642" s="7">
        <v>44490</v>
      </c>
      <c r="B642" s="5" t="str">
        <f>VLOOKUP(WEEKDAY(VENDAS[[#This Row],[DATA]],2),Listas!$A$2:$B$8,2,FALSE)</f>
        <v>Quinta</v>
      </c>
      <c r="C642" s="1" t="s">
        <v>297</v>
      </c>
      <c r="D642" s="1" t="s">
        <v>54</v>
      </c>
      <c r="E642" s="1">
        <v>30</v>
      </c>
      <c r="F642" s="12">
        <v>60</v>
      </c>
      <c r="H642" s="36">
        <f>DAY(VENDAS[[#This Row],[DATA]])</f>
        <v>21</v>
      </c>
    </row>
    <row r="643" spans="1:8" x14ac:dyDescent="0.2">
      <c r="A643" s="7">
        <v>44490</v>
      </c>
      <c r="B643" s="5" t="str">
        <f>VLOOKUP(WEEKDAY(VENDAS[[#This Row],[DATA]],2),Listas!$A$2:$B$8,2,FALSE)</f>
        <v>Quinta</v>
      </c>
      <c r="C643" s="1" t="s">
        <v>228</v>
      </c>
      <c r="D643" s="1" t="s">
        <v>55</v>
      </c>
      <c r="E643" s="1">
        <v>20</v>
      </c>
      <c r="F643" s="12">
        <v>35</v>
      </c>
      <c r="H643" s="36">
        <f>DAY(VENDAS[[#This Row],[DATA]])</f>
        <v>21</v>
      </c>
    </row>
    <row r="644" spans="1:8" x14ac:dyDescent="0.2">
      <c r="A644" s="7">
        <v>44491</v>
      </c>
      <c r="B644" s="5" t="str">
        <f>VLOOKUP(WEEKDAY(VENDAS[[#This Row],[DATA]],2),Listas!$A$2:$B$8,2,FALSE)</f>
        <v>Sexta</v>
      </c>
      <c r="C644" s="1" t="s">
        <v>274</v>
      </c>
      <c r="D644" s="1" t="s">
        <v>54</v>
      </c>
      <c r="E644" s="1">
        <v>50</v>
      </c>
      <c r="F644" s="12">
        <v>100</v>
      </c>
      <c r="H644" s="36">
        <f>DAY(VENDAS[[#This Row],[DATA]])</f>
        <v>22</v>
      </c>
    </row>
    <row r="645" spans="1:8" x14ac:dyDescent="0.2">
      <c r="A645" s="7">
        <v>44491</v>
      </c>
      <c r="B645" s="5" t="str">
        <f>VLOOKUP(WEEKDAY(VENDAS[[#This Row],[DATA]],2),Listas!$A$2:$B$8,2,FALSE)</f>
        <v>Sexta</v>
      </c>
      <c r="C645" s="1" t="s">
        <v>86</v>
      </c>
      <c r="D645" s="1" t="s">
        <v>67</v>
      </c>
      <c r="E645" s="1">
        <v>4</v>
      </c>
      <c r="F645" s="12">
        <v>20</v>
      </c>
      <c r="H645" s="36">
        <f>DAY(VENDAS[[#This Row],[DATA]])</f>
        <v>22</v>
      </c>
    </row>
    <row r="646" spans="1:8" x14ac:dyDescent="0.2">
      <c r="A646" s="7">
        <v>44491</v>
      </c>
      <c r="B646" s="5" t="str">
        <f>VLOOKUP(WEEKDAY(VENDAS[[#This Row],[DATA]],2),Listas!$A$2:$B$8,2,FALSE)</f>
        <v>Sexta</v>
      </c>
      <c r="C646" s="1" t="s">
        <v>86</v>
      </c>
      <c r="D646" s="1" t="s">
        <v>66</v>
      </c>
      <c r="E646" s="1">
        <v>4</v>
      </c>
      <c r="F646" s="12">
        <v>20</v>
      </c>
      <c r="H646" s="36">
        <f>DAY(VENDAS[[#This Row],[DATA]])</f>
        <v>22</v>
      </c>
    </row>
    <row r="647" spans="1:8" x14ac:dyDescent="0.2">
      <c r="A647" s="7">
        <v>44491</v>
      </c>
      <c r="B647" s="5" t="str">
        <f>VLOOKUP(WEEKDAY(VENDAS[[#This Row],[DATA]],2),Listas!$A$2:$B$8,2,FALSE)</f>
        <v>Sexta</v>
      </c>
      <c r="C647" s="1" t="s">
        <v>149</v>
      </c>
      <c r="D647" s="1" t="s">
        <v>66</v>
      </c>
      <c r="E647" s="1">
        <v>4</v>
      </c>
      <c r="F647" s="12">
        <v>20</v>
      </c>
      <c r="H647" s="36">
        <f>DAY(VENDAS[[#This Row],[DATA]])</f>
        <v>22</v>
      </c>
    </row>
    <row r="648" spans="1:8" x14ac:dyDescent="0.2">
      <c r="A648" s="7">
        <v>44491</v>
      </c>
      <c r="B648" s="5" t="str">
        <f>VLOOKUP(WEEKDAY(VENDAS[[#This Row],[DATA]],2),Listas!$A$2:$B$8,2,FALSE)</f>
        <v>Sexta</v>
      </c>
      <c r="C648" s="1" t="s">
        <v>149</v>
      </c>
      <c r="D648" s="1" t="s">
        <v>67</v>
      </c>
      <c r="E648" s="1">
        <v>8</v>
      </c>
      <c r="F648" s="12">
        <v>40</v>
      </c>
      <c r="H648" s="36">
        <f>DAY(VENDAS[[#This Row],[DATA]])</f>
        <v>22</v>
      </c>
    </row>
    <row r="649" spans="1:8" x14ac:dyDescent="0.2">
      <c r="A649" s="7">
        <v>44491</v>
      </c>
      <c r="B649" s="5" t="str">
        <f>VLOOKUP(WEEKDAY(VENDAS[[#This Row],[DATA]],2),Listas!$A$2:$B$8,2,FALSE)</f>
        <v>Sexta</v>
      </c>
      <c r="C649" s="1" t="s">
        <v>154</v>
      </c>
      <c r="D649" s="1" t="s">
        <v>55</v>
      </c>
      <c r="E649" s="1">
        <v>20</v>
      </c>
      <c r="F649" s="12">
        <v>35</v>
      </c>
      <c r="H649" s="36">
        <f>DAY(VENDAS[[#This Row],[DATA]])</f>
        <v>22</v>
      </c>
    </row>
    <row r="650" spans="1:8" x14ac:dyDescent="0.2">
      <c r="A650" s="7">
        <v>44491</v>
      </c>
      <c r="B650" s="5" t="str">
        <f>VLOOKUP(WEEKDAY(VENDAS[[#This Row],[DATA]],2),Listas!$A$2:$B$8,2,FALSE)</f>
        <v>Sexta</v>
      </c>
      <c r="C650" s="1" t="s">
        <v>186</v>
      </c>
      <c r="D650" s="1" t="s">
        <v>66</v>
      </c>
      <c r="E650" s="1">
        <v>4</v>
      </c>
      <c r="F650" s="12">
        <v>20</v>
      </c>
      <c r="H650" s="36">
        <f>DAY(VENDAS[[#This Row],[DATA]])</f>
        <v>22</v>
      </c>
    </row>
    <row r="651" spans="1:8" x14ac:dyDescent="0.2">
      <c r="A651" s="7">
        <v>44497</v>
      </c>
      <c r="B651" s="5" t="str">
        <f>VLOOKUP(WEEKDAY(VENDAS[[#This Row],[DATA]],2),Listas!$A$2:$B$8,2,FALSE)</f>
        <v>Quinta</v>
      </c>
      <c r="C651" s="1" t="s">
        <v>116</v>
      </c>
      <c r="D651" s="1" t="s">
        <v>54</v>
      </c>
      <c r="E651" s="1">
        <v>20</v>
      </c>
      <c r="F651" s="12">
        <v>40</v>
      </c>
      <c r="G651" s="1">
        <v>10</v>
      </c>
      <c r="H651" s="36">
        <f>DAY(VENDAS[[#This Row],[DATA]])</f>
        <v>28</v>
      </c>
    </row>
    <row r="652" spans="1:8" x14ac:dyDescent="0.2">
      <c r="A652" s="7">
        <v>44497</v>
      </c>
      <c r="B652" s="5" t="str">
        <f>VLOOKUP(WEEKDAY(VENDAS[[#This Row],[DATA]],2),Listas!$A$2:$B$8,2,FALSE)</f>
        <v>Quinta</v>
      </c>
      <c r="C652" s="1" t="s">
        <v>353</v>
      </c>
      <c r="D652" s="1" t="s">
        <v>55</v>
      </c>
      <c r="E652" s="1">
        <v>40</v>
      </c>
      <c r="F652" s="12">
        <v>70</v>
      </c>
      <c r="H652" s="36">
        <f>DAY(VENDAS[[#This Row],[DATA]])</f>
        <v>28</v>
      </c>
    </row>
    <row r="653" spans="1:8" x14ac:dyDescent="0.2">
      <c r="A653" s="7">
        <v>44497</v>
      </c>
      <c r="B653" s="5" t="str">
        <f>VLOOKUP(WEEKDAY(VENDAS[[#This Row],[DATA]],2),Listas!$A$2:$B$8,2,FALSE)</f>
        <v>Quinta</v>
      </c>
      <c r="C653" s="1" t="s">
        <v>381</v>
      </c>
      <c r="D653" s="1" t="s">
        <v>55</v>
      </c>
      <c r="E653" s="1">
        <v>42</v>
      </c>
      <c r="F653" s="12">
        <v>71.3</v>
      </c>
      <c r="H653" s="36">
        <f>DAY(VENDAS[[#This Row],[DATA]])</f>
        <v>28</v>
      </c>
    </row>
    <row r="654" spans="1:8" x14ac:dyDescent="0.2">
      <c r="A654" s="7">
        <v>44498</v>
      </c>
      <c r="B654" s="5" t="str">
        <f>VLOOKUP(WEEKDAY(VENDAS[[#This Row],[DATA]],2),Listas!$A$2:$B$8,2,FALSE)</f>
        <v>Sexta</v>
      </c>
      <c r="C654" s="1" t="s">
        <v>223</v>
      </c>
      <c r="D654" s="1" t="s">
        <v>60</v>
      </c>
      <c r="E654" s="1">
        <v>10</v>
      </c>
      <c r="F654" s="12">
        <v>30</v>
      </c>
      <c r="H654" s="36">
        <f>DAY(VENDAS[[#This Row],[DATA]])</f>
        <v>29</v>
      </c>
    </row>
    <row r="655" spans="1:8" x14ac:dyDescent="0.2">
      <c r="A655" s="7">
        <v>44505</v>
      </c>
      <c r="B655" s="5" t="str">
        <f>VLOOKUP(WEEKDAY(VENDAS[[#This Row],[DATA]],2),Listas!$A$2:$B$8,2,FALSE)</f>
        <v>Sexta</v>
      </c>
      <c r="C655" s="1" t="s">
        <v>292</v>
      </c>
      <c r="D655" s="1" t="s">
        <v>55</v>
      </c>
      <c r="E655" s="1">
        <v>100</v>
      </c>
      <c r="F655" s="12">
        <v>175</v>
      </c>
      <c r="G655" s="1">
        <v>5</v>
      </c>
      <c r="H655" s="36">
        <f>DAY(VENDAS[[#This Row],[DATA]])</f>
        <v>5</v>
      </c>
    </row>
    <row r="656" spans="1:8" x14ac:dyDescent="0.2">
      <c r="A656" s="7">
        <v>44505</v>
      </c>
      <c r="B656" s="5" t="str">
        <f>VLOOKUP(WEEKDAY(VENDAS[[#This Row],[DATA]],2),Listas!$A$2:$B$8,2,FALSE)</f>
        <v>Sexta</v>
      </c>
      <c r="C656" s="1" t="s">
        <v>199</v>
      </c>
      <c r="D656" s="1" t="s">
        <v>54</v>
      </c>
      <c r="E656" s="1">
        <v>20</v>
      </c>
      <c r="F656" s="12">
        <v>40</v>
      </c>
      <c r="H656" s="36">
        <f>DAY(VENDAS[[#This Row],[DATA]])</f>
        <v>5</v>
      </c>
    </row>
    <row r="657" spans="1:8" x14ac:dyDescent="0.2">
      <c r="A657" s="7">
        <v>44505</v>
      </c>
      <c r="B657" s="5" t="str">
        <f>VLOOKUP(WEEKDAY(VENDAS[[#This Row],[DATA]],2),Listas!$A$2:$B$8,2,FALSE)</f>
        <v>Sexta</v>
      </c>
      <c r="C657" s="1" t="s">
        <v>297</v>
      </c>
      <c r="D657" s="1" t="s">
        <v>54</v>
      </c>
      <c r="E657" s="1">
        <v>30</v>
      </c>
      <c r="F657" s="12">
        <v>60</v>
      </c>
      <c r="H657" s="36">
        <f>DAY(VENDAS[[#This Row],[DATA]])</f>
        <v>5</v>
      </c>
    </row>
    <row r="658" spans="1:8" x14ac:dyDescent="0.2">
      <c r="A658" s="7">
        <v>44505</v>
      </c>
      <c r="B658" s="5" t="str">
        <f>VLOOKUP(WEEKDAY(VENDAS[[#This Row],[DATA]],2),Listas!$A$2:$B$8,2,FALSE)</f>
        <v>Sexta</v>
      </c>
      <c r="C658" s="1" t="s">
        <v>201</v>
      </c>
      <c r="D658" s="1" t="s">
        <v>62</v>
      </c>
      <c r="E658" s="1">
        <v>10</v>
      </c>
      <c r="F658" s="12">
        <v>30</v>
      </c>
      <c r="H658" s="36">
        <f>DAY(VENDAS[[#This Row],[DATA]])</f>
        <v>5</v>
      </c>
    </row>
    <row r="659" spans="1:8" x14ac:dyDescent="0.2">
      <c r="A659" s="7">
        <v>44513</v>
      </c>
      <c r="B659" s="5" t="str">
        <f>VLOOKUP(WEEKDAY(VENDAS[[#This Row],[DATA]],2),Listas!$A$2:$B$8,2,FALSE)</f>
        <v>Sábado</v>
      </c>
      <c r="C659" s="1" t="s">
        <v>201</v>
      </c>
      <c r="D659" s="1" t="s">
        <v>60</v>
      </c>
      <c r="E659" s="1">
        <v>20</v>
      </c>
      <c r="F659" s="12">
        <v>60</v>
      </c>
      <c r="H659" s="36">
        <f>DAY(VENDAS[[#This Row],[DATA]])</f>
        <v>13</v>
      </c>
    </row>
    <row r="660" spans="1:8" x14ac:dyDescent="0.2">
      <c r="A660" s="7">
        <v>44513</v>
      </c>
      <c r="B660" s="5" t="str">
        <f>VLOOKUP(WEEKDAY(VENDAS[[#This Row],[DATA]],2),Listas!$A$2:$B$8,2,FALSE)</f>
        <v>Sábado</v>
      </c>
      <c r="C660" s="1" t="s">
        <v>199</v>
      </c>
      <c r="D660" s="1" t="s">
        <v>54</v>
      </c>
      <c r="E660" s="1">
        <v>20</v>
      </c>
      <c r="F660" s="12">
        <v>40</v>
      </c>
      <c r="H660" s="36">
        <f>DAY(VENDAS[[#This Row],[DATA]])</f>
        <v>13</v>
      </c>
    </row>
    <row r="661" spans="1:8" x14ac:dyDescent="0.2">
      <c r="A661" s="7">
        <v>44513</v>
      </c>
      <c r="B661" s="5" t="str">
        <f>VLOOKUP(WEEKDAY(VENDAS[[#This Row],[DATA]],2),Listas!$A$2:$B$8,2,FALSE)</f>
        <v>Sábado</v>
      </c>
      <c r="C661" s="1" t="s">
        <v>260</v>
      </c>
      <c r="D661" s="1" t="s">
        <v>55</v>
      </c>
      <c r="E661" s="1">
        <v>20</v>
      </c>
      <c r="F661" s="12">
        <v>35</v>
      </c>
      <c r="H661" s="36">
        <f>DAY(VENDAS[[#This Row],[DATA]])</f>
        <v>13</v>
      </c>
    </row>
    <row r="662" spans="1:8" x14ac:dyDescent="0.2">
      <c r="A662" s="7">
        <v>44513</v>
      </c>
      <c r="B662" s="5" t="str">
        <f>VLOOKUP(WEEKDAY(VENDAS[[#This Row],[DATA]],2),Listas!$A$2:$B$8,2,FALSE)</f>
        <v>Sábado</v>
      </c>
      <c r="C662" s="1" t="s">
        <v>260</v>
      </c>
      <c r="D662" s="1" t="s">
        <v>66</v>
      </c>
      <c r="E662" s="1">
        <v>8</v>
      </c>
      <c r="F662" s="12">
        <v>40</v>
      </c>
      <c r="H662" s="36">
        <f>DAY(VENDAS[[#This Row],[DATA]])</f>
        <v>13</v>
      </c>
    </row>
    <row r="663" spans="1:8" x14ac:dyDescent="0.2">
      <c r="A663" s="7">
        <v>44514</v>
      </c>
      <c r="B663" s="5" t="str">
        <f>VLOOKUP(WEEKDAY(VENDAS[[#This Row],[DATA]],2),Listas!$A$2:$B$8,2,FALSE)</f>
        <v>Domingo</v>
      </c>
      <c r="C663" s="1" t="s">
        <v>274</v>
      </c>
      <c r="D663" s="1" t="s">
        <v>54</v>
      </c>
      <c r="E663" s="1">
        <v>50</v>
      </c>
      <c r="F663" s="12">
        <v>100</v>
      </c>
      <c r="H663" s="36">
        <f>DAY(VENDAS[[#This Row],[DATA]])</f>
        <v>14</v>
      </c>
    </row>
    <row r="664" spans="1:8" x14ac:dyDescent="0.2">
      <c r="A664" s="7">
        <v>44518</v>
      </c>
      <c r="B664" s="5" t="str">
        <f>VLOOKUP(WEEKDAY(VENDAS[[#This Row],[DATA]],2),Listas!$A$2:$B$8,2,FALSE)</f>
        <v>Quinta</v>
      </c>
      <c r="C664" s="1" t="s">
        <v>297</v>
      </c>
      <c r="D664" s="1" t="s">
        <v>54</v>
      </c>
      <c r="E664" s="1">
        <v>40</v>
      </c>
      <c r="F664" s="12">
        <v>100</v>
      </c>
      <c r="H664" s="36">
        <f>DAY(VENDAS[[#This Row],[DATA]])</f>
        <v>18</v>
      </c>
    </row>
    <row r="665" spans="1:8" x14ac:dyDescent="0.2">
      <c r="A665" s="7">
        <v>44518</v>
      </c>
      <c r="B665" s="5" t="str">
        <f>VLOOKUP(WEEKDAY(VENDAS[[#This Row],[DATA]],2),Listas!$A$2:$B$8,2,FALSE)</f>
        <v>Quinta</v>
      </c>
      <c r="C665" s="1" t="s">
        <v>322</v>
      </c>
      <c r="D665" s="1" t="s">
        <v>54</v>
      </c>
      <c r="E665" s="1">
        <v>10</v>
      </c>
      <c r="F665" s="12">
        <v>27.5</v>
      </c>
      <c r="H665" s="36">
        <f>DAY(VENDAS[[#This Row],[DATA]])</f>
        <v>18</v>
      </c>
    </row>
    <row r="666" spans="1:8" x14ac:dyDescent="0.2">
      <c r="A666" s="7">
        <v>44518</v>
      </c>
      <c r="B666" s="5" t="str">
        <f>VLOOKUP(WEEKDAY(VENDAS[[#This Row],[DATA]],2),Listas!$A$2:$B$8,2,FALSE)</f>
        <v>Quinta</v>
      </c>
      <c r="C666" s="1" t="s">
        <v>322</v>
      </c>
      <c r="D666" s="1" t="s">
        <v>61</v>
      </c>
      <c r="E666" s="1">
        <v>10</v>
      </c>
      <c r="F666" s="12">
        <v>33</v>
      </c>
      <c r="H666" s="36">
        <f>DAY(VENDAS[[#This Row],[DATA]])</f>
        <v>18</v>
      </c>
    </row>
    <row r="667" spans="1:8" x14ac:dyDescent="0.2">
      <c r="A667" s="7">
        <v>44518</v>
      </c>
      <c r="B667" s="5" t="str">
        <f>VLOOKUP(WEEKDAY(VENDAS[[#This Row],[DATA]],2),Listas!$A$2:$B$8,2,FALSE)</f>
        <v>Quinta</v>
      </c>
      <c r="C667" s="1" t="s">
        <v>328</v>
      </c>
      <c r="D667" s="1" t="s">
        <v>55</v>
      </c>
      <c r="E667" s="1">
        <v>20</v>
      </c>
      <c r="F667" s="12">
        <v>41</v>
      </c>
      <c r="H667" s="36">
        <f>DAY(VENDAS[[#This Row],[DATA]])</f>
        <v>18</v>
      </c>
    </row>
    <row r="668" spans="1:8" x14ac:dyDescent="0.2">
      <c r="A668" s="7">
        <v>44518</v>
      </c>
      <c r="B668" s="5" t="str">
        <f>VLOOKUP(WEEKDAY(VENDAS[[#This Row],[DATA]],2),Listas!$A$2:$B$8,2,FALSE)</f>
        <v>Quinta</v>
      </c>
      <c r="C668" s="1" t="s">
        <v>208</v>
      </c>
      <c r="D668" s="1" t="s">
        <v>54</v>
      </c>
      <c r="E668" s="1">
        <v>10</v>
      </c>
      <c r="F668" s="12">
        <v>27.5</v>
      </c>
      <c r="H668" s="36">
        <f>DAY(VENDAS[[#This Row],[DATA]])</f>
        <v>18</v>
      </c>
    </row>
    <row r="669" spans="1:8" x14ac:dyDescent="0.2">
      <c r="A669" s="7">
        <v>44518</v>
      </c>
      <c r="B669" s="5" t="str">
        <f>VLOOKUP(WEEKDAY(VENDAS[[#This Row],[DATA]],2),Listas!$A$2:$B$8,2,FALSE)</f>
        <v>Quinta</v>
      </c>
      <c r="C669" s="1" t="s">
        <v>381</v>
      </c>
      <c r="D669" s="1" t="s">
        <v>55</v>
      </c>
      <c r="E669" s="1">
        <v>30</v>
      </c>
      <c r="F669" s="12">
        <v>50.93</v>
      </c>
      <c r="H669" s="36">
        <f>DAY(VENDAS[[#This Row],[DATA]])</f>
        <v>18</v>
      </c>
    </row>
    <row r="670" spans="1:8" x14ac:dyDescent="0.2">
      <c r="A670" s="7">
        <v>44518</v>
      </c>
      <c r="B670" s="5" t="str">
        <f>VLOOKUP(WEEKDAY(VENDAS[[#This Row],[DATA]],2),Listas!$A$2:$B$8,2,FALSE)</f>
        <v>Quinta</v>
      </c>
      <c r="C670" s="1" t="s">
        <v>319</v>
      </c>
      <c r="D670" s="1" t="s">
        <v>54</v>
      </c>
      <c r="E670" s="1">
        <v>10</v>
      </c>
      <c r="F670" s="12">
        <v>27.5</v>
      </c>
      <c r="H670" s="36">
        <f>DAY(VENDAS[[#This Row],[DATA]])</f>
        <v>18</v>
      </c>
    </row>
    <row r="671" spans="1:8" x14ac:dyDescent="0.2">
      <c r="A671" s="7">
        <v>44518</v>
      </c>
      <c r="B671" s="5" t="str">
        <f>VLOOKUP(WEEKDAY(VENDAS[[#This Row],[DATA]],2),Listas!$A$2:$B$8,2,FALSE)</f>
        <v>Quinta</v>
      </c>
      <c r="C671" s="1" t="s">
        <v>319</v>
      </c>
      <c r="D671" s="1" t="s">
        <v>67</v>
      </c>
      <c r="E671" s="1">
        <v>4</v>
      </c>
      <c r="F671" s="12">
        <v>22.5</v>
      </c>
      <c r="H671" s="36">
        <f>DAY(VENDAS[[#This Row],[DATA]])</f>
        <v>18</v>
      </c>
    </row>
    <row r="672" spans="1:8" x14ac:dyDescent="0.2">
      <c r="A672" s="7">
        <v>44518</v>
      </c>
      <c r="B672" s="5" t="str">
        <f>VLOOKUP(WEEKDAY(VENDAS[[#This Row],[DATA]],2),Listas!$A$2:$B$8,2,FALSE)</f>
        <v>Quinta</v>
      </c>
      <c r="C672" s="1" t="s">
        <v>278</v>
      </c>
      <c r="D672" s="1" t="s">
        <v>70</v>
      </c>
      <c r="E672" s="1">
        <v>4</v>
      </c>
      <c r="F672" s="12">
        <v>22.5</v>
      </c>
      <c r="H672" s="36">
        <f>DAY(VENDAS[[#This Row],[DATA]])</f>
        <v>18</v>
      </c>
    </row>
    <row r="673" spans="1:8" x14ac:dyDescent="0.2">
      <c r="A673" s="7">
        <v>44518</v>
      </c>
      <c r="B673" s="5" t="str">
        <f>VLOOKUP(WEEKDAY(VENDAS[[#This Row],[DATA]],2),Listas!$A$2:$B$8,2,FALSE)</f>
        <v>Quinta</v>
      </c>
      <c r="C673" s="1" t="s">
        <v>278</v>
      </c>
      <c r="D673" s="1" t="s">
        <v>67</v>
      </c>
      <c r="E673" s="1">
        <v>4</v>
      </c>
      <c r="F673" s="12">
        <v>22.5</v>
      </c>
      <c r="H673" s="36">
        <f>DAY(VENDAS[[#This Row],[DATA]])</f>
        <v>18</v>
      </c>
    </row>
    <row r="674" spans="1:8" x14ac:dyDescent="0.2">
      <c r="A674" s="7">
        <v>44519</v>
      </c>
      <c r="B674" s="5" t="str">
        <f>VLOOKUP(WEEKDAY(VENDAS[[#This Row],[DATA]],2),Listas!$A$2:$B$8,2,FALSE)</f>
        <v>Sexta</v>
      </c>
      <c r="C674" s="1" t="s">
        <v>140</v>
      </c>
      <c r="D674" s="1" t="s">
        <v>54</v>
      </c>
      <c r="E674" s="1">
        <v>10</v>
      </c>
      <c r="F674" s="12">
        <v>27.5</v>
      </c>
      <c r="H674" s="36">
        <f>DAY(VENDAS[[#This Row],[DATA]])</f>
        <v>19</v>
      </c>
    </row>
    <row r="675" spans="1:8" x14ac:dyDescent="0.2">
      <c r="A675" s="7">
        <v>44520</v>
      </c>
      <c r="B675" s="5" t="str">
        <f>VLOOKUP(WEEKDAY(VENDAS[[#This Row],[DATA]],2),Listas!$A$2:$B$8,2,FALSE)</f>
        <v>Sábado</v>
      </c>
      <c r="C675" s="1" t="s">
        <v>84</v>
      </c>
      <c r="D675" s="1" t="s">
        <v>54</v>
      </c>
      <c r="E675" s="1">
        <v>10</v>
      </c>
      <c r="F675" s="12">
        <v>27.5</v>
      </c>
      <c r="H675" s="36">
        <f>DAY(VENDAS[[#This Row],[DATA]])</f>
        <v>20</v>
      </c>
    </row>
    <row r="676" spans="1:8" x14ac:dyDescent="0.2">
      <c r="A676" s="7">
        <v>44520</v>
      </c>
      <c r="B676" s="5" t="str">
        <f>VLOOKUP(WEEKDAY(VENDAS[[#This Row],[DATA]],2),Listas!$A$2:$B$8,2,FALSE)</f>
        <v>Sábado</v>
      </c>
      <c r="C676" s="1" t="s">
        <v>123</v>
      </c>
      <c r="D676" s="1" t="s">
        <v>55</v>
      </c>
      <c r="E676" s="1">
        <v>20</v>
      </c>
      <c r="F676" s="12">
        <v>41</v>
      </c>
      <c r="H676" s="36">
        <f>DAY(VENDAS[[#This Row],[DATA]])</f>
        <v>20</v>
      </c>
    </row>
    <row r="677" spans="1:8" x14ac:dyDescent="0.2">
      <c r="A677" s="7">
        <v>44520</v>
      </c>
      <c r="B677" s="5" t="str">
        <f>VLOOKUP(WEEKDAY(VENDAS[[#This Row],[DATA]],2),Listas!$A$2:$B$8,2,FALSE)</f>
        <v>Sábado</v>
      </c>
      <c r="C677" s="1" t="s">
        <v>123</v>
      </c>
      <c r="D677" s="1" t="s">
        <v>67</v>
      </c>
      <c r="E677" s="1">
        <v>4</v>
      </c>
      <c r="F677" s="12">
        <v>22.5</v>
      </c>
      <c r="H677" s="36">
        <f>DAY(VENDAS[[#This Row],[DATA]])</f>
        <v>20</v>
      </c>
    </row>
    <row r="678" spans="1:8" x14ac:dyDescent="0.2">
      <c r="A678" s="7">
        <v>44520</v>
      </c>
      <c r="B678" s="5" t="str">
        <f>VLOOKUP(WEEKDAY(VENDAS[[#This Row],[DATA]],2),Listas!$A$2:$B$8,2,FALSE)</f>
        <v>Sábado</v>
      </c>
      <c r="C678" s="1" t="s">
        <v>395</v>
      </c>
      <c r="D678" s="1" t="s">
        <v>54</v>
      </c>
      <c r="E678" s="1">
        <v>20</v>
      </c>
      <c r="F678" s="12">
        <v>55</v>
      </c>
      <c r="H678" s="36">
        <f>DAY(VENDAS[[#This Row],[DATA]])</f>
        <v>20</v>
      </c>
    </row>
    <row r="679" spans="1:8" x14ac:dyDescent="0.2">
      <c r="A679" s="7">
        <v>44523</v>
      </c>
      <c r="B679" s="5" t="str">
        <f>VLOOKUP(WEEKDAY(VENDAS[[#This Row],[DATA]],2),Listas!$A$2:$B$8,2,FALSE)</f>
        <v>Terça</v>
      </c>
      <c r="C679" s="1" t="s">
        <v>191</v>
      </c>
      <c r="D679" s="1" t="s">
        <v>54</v>
      </c>
      <c r="E679" s="1">
        <v>10</v>
      </c>
      <c r="F679" s="12">
        <v>27.5</v>
      </c>
      <c r="H679" s="36">
        <f>DAY(VENDAS[[#This Row],[DATA]])</f>
        <v>23</v>
      </c>
    </row>
    <row r="680" spans="1:8" x14ac:dyDescent="0.2">
      <c r="A680" s="7">
        <v>44523</v>
      </c>
      <c r="B680" s="5" t="str">
        <f>VLOOKUP(WEEKDAY(VENDAS[[#This Row],[DATA]],2),Listas!$A$2:$B$8,2,FALSE)</f>
        <v>Terça</v>
      </c>
      <c r="C680" s="1" t="s">
        <v>191</v>
      </c>
      <c r="D680" s="1" t="s">
        <v>66</v>
      </c>
      <c r="E680" s="1">
        <v>4</v>
      </c>
      <c r="F680" s="12">
        <v>22.5</v>
      </c>
      <c r="H680" s="36">
        <f>DAY(VENDAS[[#This Row],[DATA]])</f>
        <v>23</v>
      </c>
    </row>
    <row r="681" spans="1:8" x14ac:dyDescent="0.2">
      <c r="A681" s="7">
        <v>44523</v>
      </c>
      <c r="B681" s="5" t="str">
        <f>VLOOKUP(WEEKDAY(VENDAS[[#This Row],[DATA]],2),Listas!$A$2:$B$8,2,FALSE)</f>
        <v>Terça</v>
      </c>
      <c r="C681" s="1" t="s">
        <v>364</v>
      </c>
      <c r="D681" s="1" t="s">
        <v>55</v>
      </c>
      <c r="E681" s="1">
        <v>40</v>
      </c>
      <c r="F681" s="12">
        <v>82</v>
      </c>
      <c r="H681" s="36">
        <f>DAY(VENDAS[[#This Row],[DATA]])</f>
        <v>23</v>
      </c>
    </row>
    <row r="682" spans="1:8" x14ac:dyDescent="0.2">
      <c r="A682" s="7">
        <v>44523</v>
      </c>
      <c r="B682" s="5" t="str">
        <f>VLOOKUP(WEEKDAY(VENDAS[[#This Row],[DATA]],2),Listas!$A$2:$B$8,2,FALSE)</f>
        <v>Terça</v>
      </c>
      <c r="C682" s="1" t="s">
        <v>364</v>
      </c>
      <c r="D682" s="1" t="s">
        <v>67</v>
      </c>
      <c r="E682" s="1">
        <v>4</v>
      </c>
      <c r="F682" s="12">
        <v>0</v>
      </c>
      <c r="H682" s="36">
        <f>DAY(VENDAS[[#This Row],[DATA]])</f>
        <v>23</v>
      </c>
    </row>
    <row r="683" spans="1:8" x14ac:dyDescent="0.2">
      <c r="A683" s="7">
        <v>44523</v>
      </c>
      <c r="B683" s="5" t="str">
        <f>VLOOKUP(WEEKDAY(VENDAS[[#This Row],[DATA]],2),Listas!$A$2:$B$8,2,FALSE)</f>
        <v>Terça</v>
      </c>
      <c r="C683" s="1" t="s">
        <v>159</v>
      </c>
      <c r="D683" s="1" t="s">
        <v>54</v>
      </c>
      <c r="E683" s="1">
        <v>20</v>
      </c>
      <c r="F683" s="12">
        <v>55</v>
      </c>
      <c r="H683" s="36">
        <f>DAY(VENDAS[[#This Row],[DATA]])</f>
        <v>23</v>
      </c>
    </row>
    <row r="684" spans="1:8" x14ac:dyDescent="0.2">
      <c r="A684" s="7">
        <v>44523</v>
      </c>
      <c r="B684" s="5" t="str">
        <f>VLOOKUP(WEEKDAY(VENDAS[[#This Row],[DATA]],2),Listas!$A$2:$B$8,2,FALSE)</f>
        <v>Terça</v>
      </c>
      <c r="C684" s="1" t="s">
        <v>159</v>
      </c>
      <c r="D684" s="1" t="s">
        <v>67</v>
      </c>
      <c r="E684" s="1">
        <v>4</v>
      </c>
      <c r="F684" s="12">
        <v>0</v>
      </c>
      <c r="H684" s="36">
        <f>DAY(VENDAS[[#This Row],[DATA]])</f>
        <v>23</v>
      </c>
    </row>
    <row r="685" spans="1:8" x14ac:dyDescent="0.2">
      <c r="A685" s="7">
        <v>44523</v>
      </c>
      <c r="B685" s="5" t="str">
        <f>VLOOKUP(WEEKDAY(VENDAS[[#This Row],[DATA]],2),Listas!$A$2:$B$8,2,FALSE)</f>
        <v>Terça</v>
      </c>
      <c r="C685" s="1" t="s">
        <v>252</v>
      </c>
      <c r="D685" s="1" t="s">
        <v>54</v>
      </c>
      <c r="E685" s="1">
        <v>20</v>
      </c>
      <c r="F685" s="12">
        <v>55</v>
      </c>
      <c r="H685" s="36">
        <f>DAY(VENDAS[[#This Row],[DATA]])</f>
        <v>23</v>
      </c>
    </row>
    <row r="686" spans="1:8" x14ac:dyDescent="0.2">
      <c r="A686" s="7">
        <v>44523</v>
      </c>
      <c r="B686" s="5" t="str">
        <f>VLOOKUP(WEEKDAY(VENDAS[[#This Row],[DATA]],2),Listas!$A$2:$B$8,2,FALSE)</f>
        <v>Terça</v>
      </c>
      <c r="C686" s="1" t="s">
        <v>252</v>
      </c>
      <c r="D686" s="1" t="s">
        <v>66</v>
      </c>
      <c r="E686" s="1">
        <v>4</v>
      </c>
      <c r="F686" s="12">
        <v>0</v>
      </c>
      <c r="H686" s="36">
        <f>DAY(VENDAS[[#This Row],[DATA]])</f>
        <v>23</v>
      </c>
    </row>
    <row r="687" spans="1:8" x14ac:dyDescent="0.2">
      <c r="A687" s="7">
        <v>44523</v>
      </c>
      <c r="B687" s="5" t="str">
        <f>VLOOKUP(WEEKDAY(VENDAS[[#This Row],[DATA]],2),Listas!$A$2:$B$8,2,FALSE)</f>
        <v>Terça</v>
      </c>
      <c r="C687" s="1" t="s">
        <v>232</v>
      </c>
      <c r="D687" s="1" t="s">
        <v>54</v>
      </c>
      <c r="E687" s="1">
        <v>40</v>
      </c>
      <c r="F687" s="12">
        <v>110</v>
      </c>
      <c r="H687" s="36">
        <f>DAY(VENDAS[[#This Row],[DATA]])</f>
        <v>23</v>
      </c>
    </row>
    <row r="688" spans="1:8" x14ac:dyDescent="0.2">
      <c r="A688" s="7">
        <v>44523</v>
      </c>
      <c r="B688" s="5" t="str">
        <f>VLOOKUP(WEEKDAY(VENDAS[[#This Row],[DATA]],2),Listas!$A$2:$B$8,2,FALSE)</f>
        <v>Terça</v>
      </c>
      <c r="C688" s="1" t="s">
        <v>232</v>
      </c>
      <c r="D688" s="1" t="s">
        <v>66</v>
      </c>
      <c r="E688" s="1">
        <v>8</v>
      </c>
      <c r="F688" s="12">
        <v>0</v>
      </c>
      <c r="H688" s="36">
        <f>DAY(VENDAS[[#This Row],[DATA]])</f>
        <v>23</v>
      </c>
    </row>
    <row r="689" spans="1:8" x14ac:dyDescent="0.2">
      <c r="A689" s="7">
        <v>44523</v>
      </c>
      <c r="B689" s="5" t="str">
        <f>VLOOKUP(WEEKDAY(VENDAS[[#This Row],[DATA]],2),Listas!$A$2:$B$8,2,FALSE)</f>
        <v>Terça</v>
      </c>
      <c r="C689" s="1" t="s">
        <v>137</v>
      </c>
      <c r="D689" s="1" t="s">
        <v>66</v>
      </c>
      <c r="E689" s="1">
        <v>4</v>
      </c>
      <c r="F689" s="12">
        <v>22.5</v>
      </c>
      <c r="H689" s="36">
        <f>DAY(VENDAS[[#This Row],[DATA]])</f>
        <v>23</v>
      </c>
    </row>
    <row r="690" spans="1:8" x14ac:dyDescent="0.2">
      <c r="A690" s="7">
        <v>44523</v>
      </c>
      <c r="B690" s="5" t="str">
        <f>VLOOKUP(WEEKDAY(VENDAS[[#This Row],[DATA]],2),Listas!$A$2:$B$8,2,FALSE)</f>
        <v>Terça</v>
      </c>
      <c r="C690" s="1" t="s">
        <v>137</v>
      </c>
      <c r="D690" s="1" t="s">
        <v>67</v>
      </c>
      <c r="E690" s="1">
        <v>4</v>
      </c>
      <c r="F690" s="12">
        <v>22.5</v>
      </c>
      <c r="H690" s="36">
        <f>DAY(VENDAS[[#This Row],[DATA]])</f>
        <v>23</v>
      </c>
    </row>
    <row r="691" spans="1:8" x14ac:dyDescent="0.2">
      <c r="A691" s="7">
        <v>44523</v>
      </c>
      <c r="B691" s="5" t="str">
        <f>VLOOKUP(WEEKDAY(VENDAS[[#This Row],[DATA]],2),Listas!$A$2:$B$8,2,FALSE)</f>
        <v>Terça</v>
      </c>
      <c r="C691" s="1" t="s">
        <v>422</v>
      </c>
      <c r="D691" s="1" t="s">
        <v>54</v>
      </c>
      <c r="E691" s="1">
        <v>20</v>
      </c>
      <c r="F691" s="12">
        <v>55</v>
      </c>
      <c r="H691" s="36">
        <f>DAY(VENDAS[[#This Row],[DATA]])</f>
        <v>23</v>
      </c>
    </row>
    <row r="692" spans="1:8" x14ac:dyDescent="0.2">
      <c r="A692" s="7">
        <v>44523</v>
      </c>
      <c r="B692" s="5" t="str">
        <f>VLOOKUP(WEEKDAY(VENDAS[[#This Row],[DATA]],2),Listas!$A$2:$B$8,2,FALSE)</f>
        <v>Terça</v>
      </c>
      <c r="C692" s="1" t="s">
        <v>422</v>
      </c>
      <c r="D692" s="1" t="s">
        <v>66</v>
      </c>
      <c r="E692" s="1">
        <v>4</v>
      </c>
      <c r="F692" s="12">
        <v>0</v>
      </c>
      <c r="H692" s="36">
        <f>DAY(VENDAS[[#This Row],[DATA]])</f>
        <v>23</v>
      </c>
    </row>
    <row r="693" spans="1:8" x14ac:dyDescent="0.2">
      <c r="A693" s="7">
        <v>44523</v>
      </c>
      <c r="B693" s="5" t="str">
        <f>VLOOKUP(WEEKDAY(VENDAS[[#This Row],[DATA]],2),Listas!$A$2:$B$8,2,FALSE)</f>
        <v>Terça</v>
      </c>
      <c r="C693" s="1" t="s">
        <v>381</v>
      </c>
      <c r="D693" s="1" t="s">
        <v>55</v>
      </c>
      <c r="E693" s="1">
        <v>30</v>
      </c>
      <c r="F693" s="12">
        <v>50.93</v>
      </c>
      <c r="H693" s="36">
        <f>DAY(VENDAS[[#This Row],[DATA]])</f>
        <v>23</v>
      </c>
    </row>
    <row r="694" spans="1:8" x14ac:dyDescent="0.2">
      <c r="A694" s="7">
        <v>44523</v>
      </c>
      <c r="B694" s="5" t="str">
        <f>VLOOKUP(WEEKDAY(VENDAS[[#This Row],[DATA]],2),Listas!$A$2:$B$8,2,FALSE)</f>
        <v>Terça</v>
      </c>
      <c r="C694" s="1" t="s">
        <v>381</v>
      </c>
      <c r="D694" s="1" t="s">
        <v>67</v>
      </c>
      <c r="E694" s="1">
        <v>4</v>
      </c>
      <c r="F694" s="12">
        <v>0</v>
      </c>
      <c r="H694" s="36">
        <f>DAY(VENDAS[[#This Row],[DATA]])</f>
        <v>23</v>
      </c>
    </row>
    <row r="695" spans="1:8" x14ac:dyDescent="0.2">
      <c r="A695" s="7">
        <v>44523</v>
      </c>
      <c r="B695" s="5" t="str">
        <f>VLOOKUP(WEEKDAY(VENDAS[[#This Row],[DATA]],2),Listas!$A$2:$B$8,2,FALSE)</f>
        <v>Terça</v>
      </c>
      <c r="C695" s="1" t="s">
        <v>324</v>
      </c>
      <c r="D695" s="1" t="s">
        <v>54</v>
      </c>
      <c r="E695" s="1">
        <v>10</v>
      </c>
      <c r="F695" s="12">
        <v>27.5</v>
      </c>
      <c r="H695" s="36">
        <f>DAY(VENDAS[[#This Row],[DATA]])</f>
        <v>23</v>
      </c>
    </row>
    <row r="696" spans="1:8" x14ac:dyDescent="0.2">
      <c r="A696" s="7">
        <v>44523</v>
      </c>
      <c r="B696" s="5" t="str">
        <f>VLOOKUP(WEEKDAY(VENDAS[[#This Row],[DATA]],2),Listas!$A$2:$B$8,2,FALSE)</f>
        <v>Terça</v>
      </c>
      <c r="C696" s="1" t="s">
        <v>324</v>
      </c>
      <c r="D696" s="1" t="s">
        <v>61</v>
      </c>
      <c r="E696" s="1">
        <v>10</v>
      </c>
      <c r="F696" s="12">
        <v>33</v>
      </c>
      <c r="H696" s="36">
        <f>DAY(VENDAS[[#This Row],[DATA]])</f>
        <v>23</v>
      </c>
    </row>
    <row r="697" spans="1:8" x14ac:dyDescent="0.2">
      <c r="A697" s="7">
        <v>44523</v>
      </c>
      <c r="B697" s="5" t="str">
        <f>VLOOKUP(WEEKDAY(VENDAS[[#This Row],[DATA]],2),Listas!$A$2:$B$8,2,FALSE)</f>
        <v>Terça</v>
      </c>
      <c r="C697" s="1" t="s">
        <v>324</v>
      </c>
      <c r="D697" s="1" t="s">
        <v>67</v>
      </c>
      <c r="E697" s="1">
        <v>10</v>
      </c>
      <c r="F697" s="12">
        <v>0</v>
      </c>
      <c r="H697" s="36">
        <f>DAY(VENDAS[[#This Row],[DATA]])</f>
        <v>23</v>
      </c>
    </row>
    <row r="698" spans="1:8" x14ac:dyDescent="0.2">
      <c r="A698" s="7">
        <v>44523</v>
      </c>
      <c r="B698" s="5" t="str">
        <f>VLOOKUP(WEEKDAY(VENDAS[[#This Row],[DATA]],2),Listas!$A$2:$B$8,2,FALSE)</f>
        <v>Terça</v>
      </c>
      <c r="C698" s="1" t="s">
        <v>149</v>
      </c>
      <c r="D698" s="1" t="s">
        <v>66</v>
      </c>
      <c r="E698" s="1">
        <v>4</v>
      </c>
      <c r="F698" s="12">
        <v>22.5</v>
      </c>
      <c r="H698" s="36">
        <f>DAY(VENDAS[[#This Row],[DATA]])</f>
        <v>23</v>
      </c>
    </row>
    <row r="699" spans="1:8" x14ac:dyDescent="0.2">
      <c r="A699" s="7">
        <v>44523</v>
      </c>
      <c r="B699" s="5" t="str">
        <f>VLOOKUP(WEEKDAY(VENDAS[[#This Row],[DATA]],2),Listas!$A$2:$B$8,2,FALSE)</f>
        <v>Terça</v>
      </c>
      <c r="C699" s="1" t="s">
        <v>149</v>
      </c>
      <c r="D699" s="1" t="s">
        <v>67</v>
      </c>
      <c r="E699" s="1">
        <v>4</v>
      </c>
      <c r="F699" s="12">
        <v>22.5</v>
      </c>
      <c r="H699" s="36">
        <f>DAY(VENDAS[[#This Row],[DATA]])</f>
        <v>23</v>
      </c>
    </row>
    <row r="700" spans="1:8" x14ac:dyDescent="0.2">
      <c r="A700" s="7">
        <v>44523</v>
      </c>
      <c r="B700" s="5" t="str">
        <f>VLOOKUP(WEEKDAY(VENDAS[[#This Row],[DATA]],2),Listas!$A$2:$B$8,2,FALSE)</f>
        <v>Terça</v>
      </c>
      <c r="C700" s="1" t="s">
        <v>260</v>
      </c>
      <c r="D700" s="1" t="s">
        <v>55</v>
      </c>
      <c r="E700" s="1">
        <v>40</v>
      </c>
      <c r="F700" s="12">
        <v>82</v>
      </c>
      <c r="H700" s="36">
        <f>DAY(VENDAS[[#This Row],[DATA]])</f>
        <v>23</v>
      </c>
    </row>
    <row r="701" spans="1:8" x14ac:dyDescent="0.2">
      <c r="A701" s="7">
        <v>44523</v>
      </c>
      <c r="B701" s="5" t="str">
        <f>VLOOKUP(WEEKDAY(VENDAS[[#This Row],[DATA]],2),Listas!$A$2:$B$8,2,FALSE)</f>
        <v>Terça</v>
      </c>
      <c r="C701" s="1" t="s">
        <v>260</v>
      </c>
      <c r="D701" s="1" t="s">
        <v>66</v>
      </c>
      <c r="E701" s="1">
        <v>4</v>
      </c>
      <c r="F701" s="12">
        <v>0</v>
      </c>
      <c r="H701" s="36">
        <f>DAY(VENDAS[[#This Row],[DATA]])</f>
        <v>23</v>
      </c>
    </row>
    <row r="702" spans="1:8" x14ac:dyDescent="0.2">
      <c r="A702" s="7">
        <v>44530</v>
      </c>
      <c r="B702" s="5" t="str">
        <f>VLOOKUP(WEEKDAY(VENDAS[[#This Row],[DATA]],2),Listas!$A$2:$B$8,2,FALSE)</f>
        <v>Terça</v>
      </c>
      <c r="C702" s="1" t="s">
        <v>170</v>
      </c>
      <c r="D702" s="1" t="s">
        <v>55</v>
      </c>
      <c r="E702" s="1">
        <v>20</v>
      </c>
      <c r="F702" s="12">
        <v>35</v>
      </c>
      <c r="H702" s="36">
        <f>DAY(VENDAS[[#This Row],[DATA]])</f>
        <v>30</v>
      </c>
    </row>
    <row r="703" spans="1:8" x14ac:dyDescent="0.2">
      <c r="A703" s="7">
        <v>44532</v>
      </c>
      <c r="B703" s="5" t="str">
        <f>VLOOKUP(WEEKDAY(VENDAS[[#This Row],[DATA]],2),Listas!$A$2:$B$8,2,FALSE)</f>
        <v>Quinta</v>
      </c>
      <c r="C703" s="1" t="s">
        <v>381</v>
      </c>
      <c r="D703" s="1" t="s">
        <v>55</v>
      </c>
      <c r="E703" s="1">
        <v>20</v>
      </c>
      <c r="F703" s="12">
        <v>39.770000000000003</v>
      </c>
      <c r="H703" s="36">
        <f>DAY(VENDAS[[#This Row],[DATA]])</f>
        <v>2</v>
      </c>
    </row>
    <row r="704" spans="1:8" x14ac:dyDescent="0.2">
      <c r="A704" s="7">
        <v>44532</v>
      </c>
      <c r="B704" s="5" t="str">
        <f>VLOOKUP(WEEKDAY(VENDAS[[#This Row],[DATA]],2),Listas!$A$2:$B$8,2,FALSE)</f>
        <v>Quinta</v>
      </c>
      <c r="C704" s="1" t="s">
        <v>287</v>
      </c>
      <c r="D704" s="1" t="s">
        <v>54</v>
      </c>
      <c r="E704" s="1">
        <v>10</v>
      </c>
      <c r="F704" s="12">
        <v>27.5</v>
      </c>
      <c r="H704" s="36">
        <f>DAY(VENDAS[[#This Row],[DATA]])</f>
        <v>2</v>
      </c>
    </row>
    <row r="705" spans="1:8" x14ac:dyDescent="0.2">
      <c r="A705" s="7">
        <v>44532</v>
      </c>
      <c r="B705" s="5" t="str">
        <f>VLOOKUP(WEEKDAY(VENDAS[[#This Row],[DATA]],2),Listas!$A$2:$B$8,2,FALSE)</f>
        <v>Quinta</v>
      </c>
      <c r="C705" s="1" t="s">
        <v>226</v>
      </c>
      <c r="D705" s="1" t="s">
        <v>54</v>
      </c>
      <c r="E705" s="1">
        <v>10</v>
      </c>
      <c r="F705" s="12">
        <v>27.5</v>
      </c>
      <c r="H705" s="36">
        <f>DAY(VENDAS[[#This Row],[DATA]])</f>
        <v>2</v>
      </c>
    </row>
    <row r="706" spans="1:8" x14ac:dyDescent="0.2">
      <c r="A706" s="7">
        <v>44537</v>
      </c>
      <c r="B706" s="5" t="str">
        <f>VLOOKUP(WEEKDAY(VENDAS[[#This Row],[DATA]],2),Listas!$A$2:$B$8,2,FALSE)</f>
        <v>Terça</v>
      </c>
      <c r="C706" s="1" t="s">
        <v>381</v>
      </c>
      <c r="D706" s="1" t="s">
        <v>55</v>
      </c>
      <c r="E706" s="1">
        <v>36</v>
      </c>
      <c r="F706" s="12">
        <v>71.58</v>
      </c>
      <c r="H706" s="36">
        <f>DAY(VENDAS[[#This Row],[DATA]])</f>
        <v>7</v>
      </c>
    </row>
    <row r="707" spans="1:8" x14ac:dyDescent="0.2">
      <c r="A707" s="7">
        <v>44538</v>
      </c>
      <c r="B707" s="5" t="str">
        <f>VLOOKUP(WEEKDAY(VENDAS[[#This Row],[DATA]],2),Listas!$A$2:$B$8,2,FALSE)</f>
        <v>Quarta</v>
      </c>
      <c r="C707" s="1" t="s">
        <v>199</v>
      </c>
      <c r="D707" s="1" t="s">
        <v>54</v>
      </c>
      <c r="E707" s="1">
        <v>20</v>
      </c>
      <c r="F707" s="12">
        <v>55</v>
      </c>
      <c r="H707" s="36">
        <f>DAY(VENDAS[[#This Row],[DATA]])</f>
        <v>8</v>
      </c>
    </row>
    <row r="708" spans="1:8" x14ac:dyDescent="0.2">
      <c r="A708" s="7">
        <v>44540</v>
      </c>
      <c r="B708" s="5" t="str">
        <f>VLOOKUP(WEEKDAY(VENDAS[[#This Row],[DATA]],2),Listas!$A$2:$B$8,2,FALSE)</f>
        <v>Sexta</v>
      </c>
      <c r="C708" s="1" t="s">
        <v>262</v>
      </c>
      <c r="D708" s="1" t="s">
        <v>54</v>
      </c>
      <c r="E708" s="1">
        <v>10</v>
      </c>
      <c r="F708" s="12">
        <v>27.5</v>
      </c>
      <c r="H708" s="36">
        <f>DAY(VENDAS[[#This Row],[DATA]])</f>
        <v>10</v>
      </c>
    </row>
    <row r="709" spans="1:8" x14ac:dyDescent="0.2">
      <c r="A709" s="7">
        <v>44540</v>
      </c>
      <c r="B709" s="5" t="str">
        <f>VLOOKUP(WEEKDAY(VENDAS[[#This Row],[DATA]],2),Listas!$A$2:$B$8,2,FALSE)</f>
        <v>Sexta</v>
      </c>
      <c r="C709" s="1" t="s">
        <v>164</v>
      </c>
      <c r="D709" s="1" t="s">
        <v>55</v>
      </c>
      <c r="E709" s="1">
        <v>20</v>
      </c>
      <c r="F709" s="12">
        <v>41</v>
      </c>
      <c r="H709" s="36">
        <f>DAY(VENDAS[[#This Row],[DATA]])</f>
        <v>10</v>
      </c>
    </row>
    <row r="710" spans="1:8" x14ac:dyDescent="0.2">
      <c r="A710" s="7">
        <v>44540</v>
      </c>
      <c r="B710" s="5" t="str">
        <f>VLOOKUP(WEEKDAY(VENDAS[[#This Row],[DATA]],2),Listas!$A$2:$B$8,2,FALSE)</f>
        <v>Sexta</v>
      </c>
      <c r="C710" s="1" t="s">
        <v>164</v>
      </c>
      <c r="D710" s="1" t="s">
        <v>54</v>
      </c>
      <c r="E710" s="1">
        <v>10</v>
      </c>
      <c r="F710" s="12">
        <v>27.5</v>
      </c>
      <c r="H710" s="36">
        <f>DAY(VENDAS[[#This Row],[DATA]])</f>
        <v>10</v>
      </c>
    </row>
    <row r="711" spans="1:8" x14ac:dyDescent="0.2">
      <c r="A711" s="7">
        <v>44540</v>
      </c>
      <c r="B711" s="5" t="str">
        <f>VLOOKUP(WEEKDAY(VENDAS[[#This Row],[DATA]],2),Listas!$A$2:$B$8,2,FALSE)</f>
        <v>Sexta</v>
      </c>
      <c r="C711" s="1" t="s">
        <v>164</v>
      </c>
      <c r="D711" s="1" t="s">
        <v>54</v>
      </c>
      <c r="E711" s="1">
        <v>1</v>
      </c>
      <c r="F711" s="12">
        <v>5</v>
      </c>
      <c r="H711" s="36">
        <f>DAY(VENDAS[[#This Row],[DATA]])</f>
        <v>10</v>
      </c>
    </row>
    <row r="712" spans="1:8" x14ac:dyDescent="0.2">
      <c r="A712" s="7">
        <v>44540</v>
      </c>
      <c r="B712" s="5" t="str">
        <f>VLOOKUP(WEEKDAY(VENDAS[[#This Row],[DATA]],2),Listas!$A$2:$B$8,2,FALSE)</f>
        <v>Sexta</v>
      </c>
      <c r="C712" s="1" t="s">
        <v>164</v>
      </c>
      <c r="D712" s="1" t="s">
        <v>59</v>
      </c>
      <c r="E712" s="1">
        <v>2</v>
      </c>
      <c r="F712" s="12">
        <v>12</v>
      </c>
      <c r="H712" s="36">
        <f>DAY(VENDAS[[#This Row],[DATA]])</f>
        <v>10</v>
      </c>
    </row>
    <row r="713" spans="1:8" x14ac:dyDescent="0.2">
      <c r="A713" s="7">
        <v>44540</v>
      </c>
      <c r="B713" s="5" t="str">
        <f>VLOOKUP(WEEKDAY(VENDAS[[#This Row],[DATA]],2),Listas!$A$2:$B$8,2,FALSE)</f>
        <v>Sexta</v>
      </c>
      <c r="C713" s="1" t="s">
        <v>164</v>
      </c>
      <c r="D713" s="1" t="s">
        <v>67</v>
      </c>
      <c r="E713" s="1">
        <v>1</v>
      </c>
      <c r="F713" s="12">
        <v>7.5</v>
      </c>
      <c r="H713" s="36">
        <f>DAY(VENDAS[[#This Row],[DATA]])</f>
        <v>10</v>
      </c>
    </row>
    <row r="714" spans="1:8" x14ac:dyDescent="0.2">
      <c r="A714" s="7">
        <v>44540</v>
      </c>
      <c r="B714" s="5" t="str">
        <f>VLOOKUP(WEEKDAY(VENDAS[[#This Row],[DATA]],2),Listas!$A$2:$B$8,2,FALSE)</f>
        <v>Sexta</v>
      </c>
      <c r="C714" s="1" t="s">
        <v>164</v>
      </c>
      <c r="D714" s="1" t="s">
        <v>54</v>
      </c>
      <c r="E714" s="1">
        <v>1</v>
      </c>
      <c r="F714" s="12">
        <v>5</v>
      </c>
      <c r="H714" s="36">
        <f>DAY(VENDAS[[#This Row],[DATA]])</f>
        <v>10</v>
      </c>
    </row>
    <row r="715" spans="1:8" x14ac:dyDescent="0.2">
      <c r="A715" s="7">
        <v>44540</v>
      </c>
      <c r="B715" s="5" t="str">
        <f>VLOOKUP(WEEKDAY(VENDAS[[#This Row],[DATA]],2),Listas!$A$2:$B$8,2,FALSE)</f>
        <v>Sexta</v>
      </c>
      <c r="C715" s="1" t="s">
        <v>164</v>
      </c>
      <c r="D715" s="1" t="s">
        <v>54</v>
      </c>
      <c r="E715" s="1">
        <v>10</v>
      </c>
      <c r="F715" s="12">
        <v>27.5</v>
      </c>
      <c r="H715" s="36">
        <f>DAY(VENDAS[[#This Row],[DATA]])</f>
        <v>10</v>
      </c>
    </row>
    <row r="716" spans="1:8" x14ac:dyDescent="0.2">
      <c r="A716" s="7">
        <v>44540</v>
      </c>
      <c r="B716" s="5" t="str">
        <f>VLOOKUP(WEEKDAY(VENDAS[[#This Row],[DATA]],2),Listas!$A$2:$B$8,2,FALSE)</f>
        <v>Sexta</v>
      </c>
      <c r="C716" s="1" t="s">
        <v>164</v>
      </c>
      <c r="D716" s="1" t="s">
        <v>66</v>
      </c>
      <c r="E716" s="1">
        <v>1</v>
      </c>
      <c r="F716" s="12">
        <v>7.5</v>
      </c>
      <c r="H716" s="36">
        <f>DAY(VENDAS[[#This Row],[DATA]])</f>
        <v>10</v>
      </c>
    </row>
    <row r="717" spans="1:8" x14ac:dyDescent="0.2">
      <c r="A717" s="7">
        <v>44540</v>
      </c>
      <c r="B717" s="5" t="str">
        <f>VLOOKUP(WEEKDAY(VENDAS[[#This Row],[DATA]],2),Listas!$A$2:$B$8,2,FALSE)</f>
        <v>Sexta</v>
      </c>
      <c r="C717" s="1" t="s">
        <v>278</v>
      </c>
      <c r="D717" s="1" t="s">
        <v>67</v>
      </c>
      <c r="E717" s="1">
        <v>4</v>
      </c>
      <c r="F717" s="12">
        <v>22.5</v>
      </c>
      <c r="H717" s="36">
        <f>DAY(VENDAS[[#This Row],[DATA]])</f>
        <v>10</v>
      </c>
    </row>
    <row r="718" spans="1:8" x14ac:dyDescent="0.2">
      <c r="A718" s="7">
        <v>44540</v>
      </c>
      <c r="B718" s="5" t="str">
        <f>VLOOKUP(WEEKDAY(VENDAS[[#This Row],[DATA]],2),Listas!$A$2:$B$8,2,FALSE)</f>
        <v>Sexta</v>
      </c>
      <c r="C718" s="1" t="s">
        <v>262</v>
      </c>
      <c r="D718" s="1" t="s">
        <v>54</v>
      </c>
      <c r="E718" s="1">
        <v>10</v>
      </c>
      <c r="F718" s="12">
        <v>27.5</v>
      </c>
      <c r="H718" s="36">
        <f>DAY(VENDAS[[#This Row],[DATA]])</f>
        <v>10</v>
      </c>
    </row>
    <row r="719" spans="1:8" x14ac:dyDescent="0.2">
      <c r="A719" s="7">
        <v>44541</v>
      </c>
      <c r="B719" s="5" t="str">
        <f>VLOOKUP(WEEKDAY(VENDAS[[#This Row],[DATA]],2),Listas!$A$2:$B$8,2,FALSE)</f>
        <v>Sábado</v>
      </c>
      <c r="C719" s="1" t="s">
        <v>316</v>
      </c>
      <c r="D719" s="1" t="s">
        <v>54</v>
      </c>
      <c r="E719" s="1">
        <v>10</v>
      </c>
      <c r="F719" s="12">
        <v>27.5</v>
      </c>
      <c r="H719" s="36">
        <f>DAY(VENDAS[[#This Row],[DATA]])</f>
        <v>11</v>
      </c>
    </row>
    <row r="720" spans="1:8" x14ac:dyDescent="0.2">
      <c r="A720" s="7">
        <v>44541</v>
      </c>
      <c r="B720" s="5" t="str">
        <f>VLOOKUP(WEEKDAY(VENDAS[[#This Row],[DATA]],2),Listas!$A$2:$B$8,2,FALSE)</f>
        <v>Sábado</v>
      </c>
      <c r="C720" s="1" t="s">
        <v>116</v>
      </c>
      <c r="D720" s="1" t="s">
        <v>54</v>
      </c>
      <c r="E720" s="1">
        <v>10</v>
      </c>
      <c r="F720" s="12">
        <v>27.5</v>
      </c>
      <c r="H720" s="36">
        <f>DAY(VENDAS[[#This Row],[DATA]])</f>
        <v>11</v>
      </c>
    </row>
    <row r="721" spans="1:8" x14ac:dyDescent="0.2">
      <c r="A721" s="7">
        <v>44541</v>
      </c>
      <c r="B721" s="5" t="str">
        <f>VLOOKUP(WEEKDAY(VENDAS[[#This Row],[DATA]],2),Listas!$A$2:$B$8,2,FALSE)</f>
        <v>Sábado</v>
      </c>
      <c r="C721" s="1" t="s">
        <v>164</v>
      </c>
      <c r="D721" s="1" t="s">
        <v>54</v>
      </c>
      <c r="E721" s="1">
        <v>1</v>
      </c>
      <c r="F721" s="12">
        <v>5</v>
      </c>
      <c r="H721" s="36">
        <f>DAY(VENDAS[[#This Row],[DATA]])</f>
        <v>11</v>
      </c>
    </row>
    <row r="722" spans="1:8" x14ac:dyDescent="0.2">
      <c r="A722" s="7">
        <v>44541</v>
      </c>
      <c r="B722" s="5" t="str">
        <f>VLOOKUP(WEEKDAY(VENDAS[[#This Row],[DATA]],2),Listas!$A$2:$B$8,2,FALSE)</f>
        <v>Sábado</v>
      </c>
      <c r="C722" s="1" t="s">
        <v>164</v>
      </c>
      <c r="D722" s="1" t="s">
        <v>59</v>
      </c>
      <c r="E722" s="1">
        <v>2</v>
      </c>
      <c r="F722" s="12">
        <v>12</v>
      </c>
      <c r="H722" s="36">
        <f>DAY(VENDAS[[#This Row],[DATA]])</f>
        <v>11</v>
      </c>
    </row>
    <row r="723" spans="1:8" x14ac:dyDescent="0.2">
      <c r="A723" s="7">
        <v>44541</v>
      </c>
      <c r="B723" s="5" t="str">
        <f>VLOOKUP(WEEKDAY(VENDAS[[#This Row],[DATA]],2),Listas!$A$2:$B$8,2,FALSE)</f>
        <v>Sábado</v>
      </c>
      <c r="C723" s="1" t="s">
        <v>164</v>
      </c>
      <c r="D723" s="1" t="s">
        <v>59</v>
      </c>
      <c r="E723" s="1">
        <v>1</v>
      </c>
      <c r="F723" s="12">
        <v>6</v>
      </c>
      <c r="H723" s="36">
        <f>DAY(VENDAS[[#This Row],[DATA]])</f>
        <v>11</v>
      </c>
    </row>
    <row r="724" spans="1:8" x14ac:dyDescent="0.2">
      <c r="A724" s="7">
        <v>44541</v>
      </c>
      <c r="B724" s="5" t="str">
        <f>VLOOKUP(WEEKDAY(VENDAS[[#This Row],[DATA]],2),Listas!$A$2:$B$8,2,FALSE)</f>
        <v>Sábado</v>
      </c>
      <c r="C724" s="1" t="s">
        <v>164</v>
      </c>
      <c r="D724" s="1" t="s">
        <v>54</v>
      </c>
      <c r="E724" s="1">
        <v>1</v>
      </c>
      <c r="F724" s="12">
        <v>5</v>
      </c>
      <c r="H724" s="36">
        <f>DAY(VENDAS[[#This Row],[DATA]])</f>
        <v>11</v>
      </c>
    </row>
    <row r="725" spans="1:8" x14ac:dyDescent="0.2">
      <c r="A725" s="7">
        <v>44541</v>
      </c>
      <c r="B725" s="5" t="str">
        <f>VLOOKUP(WEEKDAY(VENDAS[[#This Row],[DATA]],2),Listas!$A$2:$B$8,2,FALSE)</f>
        <v>Sábado</v>
      </c>
      <c r="C725" s="1" t="s">
        <v>164</v>
      </c>
      <c r="D725" s="1" t="s">
        <v>54</v>
      </c>
      <c r="E725" s="1">
        <v>2</v>
      </c>
      <c r="F725" s="12">
        <v>10</v>
      </c>
      <c r="H725" s="36">
        <f>DAY(VENDAS[[#This Row],[DATA]])</f>
        <v>11</v>
      </c>
    </row>
    <row r="726" spans="1:8" x14ac:dyDescent="0.2">
      <c r="A726" s="7">
        <v>44541</v>
      </c>
      <c r="B726" s="5" t="str">
        <f>VLOOKUP(WEEKDAY(VENDAS[[#This Row],[DATA]],2),Listas!$A$2:$B$8,2,FALSE)</f>
        <v>Sábado</v>
      </c>
      <c r="C726" s="1" t="s">
        <v>164</v>
      </c>
      <c r="D726" s="1" t="s">
        <v>54</v>
      </c>
      <c r="E726" s="1">
        <v>3</v>
      </c>
      <c r="F726" s="12">
        <v>15</v>
      </c>
      <c r="H726" s="36">
        <f>DAY(VENDAS[[#This Row],[DATA]])</f>
        <v>11</v>
      </c>
    </row>
    <row r="727" spans="1:8" x14ac:dyDescent="0.2">
      <c r="A727" s="7">
        <v>44541</v>
      </c>
      <c r="B727" s="5" t="str">
        <f>VLOOKUP(WEEKDAY(VENDAS[[#This Row],[DATA]],2),Listas!$A$2:$B$8,2,FALSE)</f>
        <v>Sábado</v>
      </c>
      <c r="C727" s="1" t="s">
        <v>164</v>
      </c>
      <c r="D727" s="1" t="s">
        <v>54</v>
      </c>
      <c r="E727" s="1">
        <v>10</v>
      </c>
      <c r="F727" s="12">
        <v>27.5</v>
      </c>
      <c r="H727" s="36">
        <f>DAY(VENDAS[[#This Row],[DATA]])</f>
        <v>11</v>
      </c>
    </row>
    <row r="728" spans="1:8" x14ac:dyDescent="0.2">
      <c r="A728" s="7">
        <v>44541</v>
      </c>
      <c r="B728" s="5" t="str">
        <f>VLOOKUP(WEEKDAY(VENDAS[[#This Row],[DATA]],2),Listas!$A$2:$B$8,2,FALSE)</f>
        <v>Sábado</v>
      </c>
      <c r="C728" s="1" t="s">
        <v>164</v>
      </c>
      <c r="D728" s="1" t="s">
        <v>54</v>
      </c>
      <c r="E728" s="1">
        <v>2</v>
      </c>
      <c r="F728" s="12">
        <v>10</v>
      </c>
      <c r="H728" s="36">
        <f>DAY(VENDAS[[#This Row],[DATA]])</f>
        <v>11</v>
      </c>
    </row>
    <row r="729" spans="1:8" x14ac:dyDescent="0.2">
      <c r="A729" s="7">
        <v>44541</v>
      </c>
      <c r="B729" s="5" t="str">
        <f>VLOOKUP(WEEKDAY(VENDAS[[#This Row],[DATA]],2),Listas!$A$2:$B$8,2,FALSE)</f>
        <v>Sábado</v>
      </c>
      <c r="C729" s="1" t="s">
        <v>164</v>
      </c>
      <c r="D729" s="1" t="s">
        <v>59</v>
      </c>
      <c r="E729" s="1">
        <v>2</v>
      </c>
      <c r="F729" s="12">
        <v>12</v>
      </c>
      <c r="H729" s="36">
        <f>DAY(VENDAS[[#This Row],[DATA]])</f>
        <v>11</v>
      </c>
    </row>
    <row r="730" spans="1:8" x14ac:dyDescent="0.2">
      <c r="A730" s="7">
        <v>44541</v>
      </c>
      <c r="B730" s="5" t="str">
        <f>VLOOKUP(WEEKDAY(VENDAS[[#This Row],[DATA]],2),Listas!$A$2:$B$8,2,FALSE)</f>
        <v>Sábado</v>
      </c>
      <c r="C730" s="1" t="s">
        <v>164</v>
      </c>
      <c r="D730" s="1" t="s">
        <v>54</v>
      </c>
      <c r="E730" s="1">
        <v>2</v>
      </c>
      <c r="F730" s="12">
        <v>10</v>
      </c>
      <c r="H730" s="36">
        <f>DAY(VENDAS[[#This Row],[DATA]])</f>
        <v>11</v>
      </c>
    </row>
    <row r="731" spans="1:8" x14ac:dyDescent="0.2">
      <c r="A731" s="7">
        <v>44541</v>
      </c>
      <c r="B731" s="5" t="str">
        <f>VLOOKUP(WEEKDAY(VENDAS[[#This Row],[DATA]],2),Listas!$A$2:$B$8,2,FALSE)</f>
        <v>Sábado</v>
      </c>
      <c r="C731" s="1" t="s">
        <v>164</v>
      </c>
      <c r="D731" s="1" t="s">
        <v>54</v>
      </c>
      <c r="E731" s="1">
        <v>10</v>
      </c>
      <c r="F731" s="12">
        <v>27.5</v>
      </c>
      <c r="H731" s="36">
        <f>DAY(VENDAS[[#This Row],[DATA]])</f>
        <v>11</v>
      </c>
    </row>
    <row r="732" spans="1:8" x14ac:dyDescent="0.2">
      <c r="A732" s="7">
        <v>44541</v>
      </c>
      <c r="B732" s="5" t="str">
        <f>VLOOKUP(WEEKDAY(VENDAS[[#This Row],[DATA]],2),Listas!$A$2:$B$8,2,FALSE)</f>
        <v>Sábado</v>
      </c>
      <c r="C732" s="1" t="s">
        <v>164</v>
      </c>
      <c r="D732" s="1" t="s">
        <v>67</v>
      </c>
      <c r="E732" s="1">
        <v>1</v>
      </c>
      <c r="F732" s="12">
        <v>7.5</v>
      </c>
      <c r="H732" s="36">
        <f>DAY(VENDAS[[#This Row],[DATA]])</f>
        <v>11</v>
      </c>
    </row>
    <row r="733" spans="1:8" x14ac:dyDescent="0.2">
      <c r="A733" s="7">
        <v>44541</v>
      </c>
      <c r="B733" s="5" t="str">
        <f>VLOOKUP(WEEKDAY(VENDAS[[#This Row],[DATA]],2),Listas!$A$2:$B$8,2,FALSE)</f>
        <v>Sábado</v>
      </c>
      <c r="C733" s="1" t="s">
        <v>164</v>
      </c>
      <c r="D733" s="1" t="s">
        <v>59</v>
      </c>
      <c r="E733" s="1">
        <v>2</v>
      </c>
      <c r="F733" s="12">
        <v>12</v>
      </c>
      <c r="H733" s="36">
        <f>DAY(VENDAS[[#This Row],[DATA]])</f>
        <v>11</v>
      </c>
    </row>
    <row r="734" spans="1:8" x14ac:dyDescent="0.2">
      <c r="A734" s="7">
        <v>44541</v>
      </c>
      <c r="B734" s="5" t="str">
        <f>VLOOKUP(WEEKDAY(VENDAS[[#This Row],[DATA]],2),Listas!$A$2:$B$8,2,FALSE)</f>
        <v>Sábado</v>
      </c>
      <c r="C734" s="1" t="s">
        <v>164</v>
      </c>
      <c r="D734" s="1" t="s">
        <v>62</v>
      </c>
      <c r="E734" s="1">
        <v>1</v>
      </c>
      <c r="F734" s="12">
        <v>6</v>
      </c>
      <c r="H734" s="36">
        <f>DAY(VENDAS[[#This Row],[DATA]])</f>
        <v>11</v>
      </c>
    </row>
    <row r="735" spans="1:8" x14ac:dyDescent="0.2">
      <c r="A735" s="7">
        <v>44541</v>
      </c>
      <c r="B735" s="5" t="str">
        <f>VLOOKUP(WEEKDAY(VENDAS[[#This Row],[DATA]],2),Listas!$A$2:$B$8,2,FALSE)</f>
        <v>Sábado</v>
      </c>
      <c r="C735" s="1" t="s">
        <v>164</v>
      </c>
      <c r="D735" s="1" t="s">
        <v>59</v>
      </c>
      <c r="E735" s="1">
        <v>1</v>
      </c>
      <c r="F735" s="12">
        <v>6</v>
      </c>
      <c r="H735" s="36">
        <f>DAY(VENDAS[[#This Row],[DATA]])</f>
        <v>11</v>
      </c>
    </row>
    <row r="736" spans="1:8" x14ac:dyDescent="0.2">
      <c r="A736" s="7">
        <v>44541</v>
      </c>
      <c r="B736" s="5" t="str">
        <f>VLOOKUP(WEEKDAY(VENDAS[[#This Row],[DATA]],2),Listas!$A$2:$B$8,2,FALSE)</f>
        <v>Sábado</v>
      </c>
      <c r="C736" s="1" t="s">
        <v>164</v>
      </c>
      <c r="D736" s="1" t="s">
        <v>59</v>
      </c>
      <c r="E736" s="1">
        <v>2</v>
      </c>
      <c r="F736" s="12">
        <v>12</v>
      </c>
      <c r="H736" s="36">
        <f>DAY(VENDAS[[#This Row],[DATA]])</f>
        <v>11</v>
      </c>
    </row>
    <row r="737" spans="1:8" x14ac:dyDescent="0.2">
      <c r="A737" s="7">
        <v>44542</v>
      </c>
      <c r="B737" s="5" t="str">
        <f>VLOOKUP(WEEKDAY(VENDAS[[#This Row],[DATA]],2),Listas!$A$2:$B$8,2,FALSE)</f>
        <v>Domingo</v>
      </c>
      <c r="C737" s="1" t="s">
        <v>164</v>
      </c>
      <c r="D737" s="1" t="s">
        <v>66</v>
      </c>
      <c r="E737" s="1">
        <v>1</v>
      </c>
      <c r="F737" s="12">
        <v>5</v>
      </c>
      <c r="H737" s="36">
        <f>DAY(VENDAS[[#This Row],[DATA]])</f>
        <v>12</v>
      </c>
    </row>
    <row r="738" spans="1:8" x14ac:dyDescent="0.2">
      <c r="A738" s="7">
        <v>44542</v>
      </c>
      <c r="B738" s="5" t="str">
        <f>VLOOKUP(WEEKDAY(VENDAS[[#This Row],[DATA]],2),Listas!$A$2:$B$8,2,FALSE)</f>
        <v>Domingo</v>
      </c>
      <c r="C738" s="1" t="s">
        <v>164</v>
      </c>
      <c r="D738" s="1" t="s">
        <v>66</v>
      </c>
      <c r="E738" s="1">
        <v>1</v>
      </c>
      <c r="F738" s="12">
        <v>5</v>
      </c>
      <c r="H738" s="36">
        <f>DAY(VENDAS[[#This Row],[DATA]])</f>
        <v>12</v>
      </c>
    </row>
    <row r="739" spans="1:8" x14ac:dyDescent="0.2">
      <c r="A739" s="7">
        <v>44542</v>
      </c>
      <c r="B739" s="5" t="str">
        <f>VLOOKUP(WEEKDAY(VENDAS[[#This Row],[DATA]],2),Listas!$A$2:$B$8,2,FALSE)</f>
        <v>Domingo</v>
      </c>
      <c r="C739" s="1" t="s">
        <v>164</v>
      </c>
      <c r="D739" s="1" t="s">
        <v>59</v>
      </c>
      <c r="E739" s="1">
        <v>2</v>
      </c>
      <c r="F739" s="12">
        <v>12</v>
      </c>
      <c r="H739" s="36">
        <f>DAY(VENDAS[[#This Row],[DATA]])</f>
        <v>12</v>
      </c>
    </row>
    <row r="740" spans="1:8" x14ac:dyDescent="0.2">
      <c r="A740" s="7">
        <v>44542</v>
      </c>
      <c r="B740" s="5" t="str">
        <f>VLOOKUP(WEEKDAY(VENDAS[[#This Row],[DATA]],2),Listas!$A$2:$B$8,2,FALSE)</f>
        <v>Domingo</v>
      </c>
      <c r="C740" s="1" t="s">
        <v>164</v>
      </c>
      <c r="D740" s="1" t="s">
        <v>54</v>
      </c>
      <c r="E740" s="1">
        <v>5</v>
      </c>
      <c r="F740" s="12">
        <v>25</v>
      </c>
      <c r="H740" s="36">
        <f>DAY(VENDAS[[#This Row],[DATA]])</f>
        <v>12</v>
      </c>
    </row>
    <row r="741" spans="1:8" x14ac:dyDescent="0.2">
      <c r="A741" s="7">
        <v>44542</v>
      </c>
      <c r="B741" s="5" t="str">
        <f>VLOOKUP(WEEKDAY(VENDAS[[#This Row],[DATA]],2),Listas!$A$2:$B$8,2,FALSE)</f>
        <v>Domingo</v>
      </c>
      <c r="C741" s="1" t="s">
        <v>164</v>
      </c>
      <c r="D741" s="1" t="s">
        <v>67</v>
      </c>
      <c r="E741" s="1">
        <v>1</v>
      </c>
      <c r="F741" s="12">
        <v>7.5</v>
      </c>
      <c r="H741" s="36">
        <f>DAY(VENDAS[[#This Row],[DATA]])</f>
        <v>12</v>
      </c>
    </row>
    <row r="742" spans="1:8" x14ac:dyDescent="0.2">
      <c r="A742" s="7">
        <v>44542</v>
      </c>
      <c r="B742" s="5" t="str">
        <f>VLOOKUP(WEEKDAY(VENDAS[[#This Row],[DATA]],2),Listas!$A$2:$B$8,2,FALSE)</f>
        <v>Domingo</v>
      </c>
      <c r="C742" s="1" t="s">
        <v>164</v>
      </c>
      <c r="D742" s="1" t="s">
        <v>54</v>
      </c>
      <c r="E742" s="1">
        <v>1</v>
      </c>
      <c r="F742" s="12">
        <v>5</v>
      </c>
      <c r="H742" s="36">
        <f>DAY(VENDAS[[#This Row],[DATA]])</f>
        <v>12</v>
      </c>
    </row>
    <row r="743" spans="1:8" x14ac:dyDescent="0.2">
      <c r="A743" s="7">
        <v>44542</v>
      </c>
      <c r="B743" s="5" t="str">
        <f>VLOOKUP(WEEKDAY(VENDAS[[#This Row],[DATA]],2),Listas!$A$2:$B$8,2,FALSE)</f>
        <v>Domingo</v>
      </c>
      <c r="C743" s="1" t="s">
        <v>164</v>
      </c>
      <c r="D743" s="1" t="s">
        <v>67</v>
      </c>
      <c r="E743" s="1">
        <v>1</v>
      </c>
      <c r="F743" s="12">
        <v>5</v>
      </c>
      <c r="H743" s="36">
        <f>DAY(VENDAS[[#This Row],[DATA]])</f>
        <v>12</v>
      </c>
    </row>
    <row r="744" spans="1:8" x14ac:dyDescent="0.2">
      <c r="A744" s="7">
        <v>44542</v>
      </c>
      <c r="B744" s="5" t="str">
        <f>VLOOKUP(WEEKDAY(VENDAS[[#This Row],[DATA]],2),Listas!$A$2:$B$8,2,FALSE)</f>
        <v>Domingo</v>
      </c>
      <c r="C744" s="1" t="s">
        <v>164</v>
      </c>
      <c r="D744" s="1" t="s">
        <v>66</v>
      </c>
      <c r="E744" s="1">
        <v>1</v>
      </c>
      <c r="F744" s="12">
        <v>5</v>
      </c>
      <c r="H744" s="36">
        <f>DAY(VENDAS[[#This Row],[DATA]])</f>
        <v>12</v>
      </c>
    </row>
    <row r="745" spans="1:8" x14ac:dyDescent="0.2">
      <c r="A745" s="7">
        <v>44542</v>
      </c>
      <c r="B745" s="5" t="str">
        <f>VLOOKUP(WEEKDAY(VENDAS[[#This Row],[DATA]],2),Listas!$A$2:$B$8,2,FALSE)</f>
        <v>Domingo</v>
      </c>
      <c r="C745" s="1" t="s">
        <v>164</v>
      </c>
      <c r="D745" s="1" t="s">
        <v>60</v>
      </c>
      <c r="E745" s="1">
        <v>1</v>
      </c>
      <c r="F745" s="12">
        <v>6</v>
      </c>
      <c r="H745" s="36">
        <f>DAY(VENDAS[[#This Row],[DATA]])</f>
        <v>12</v>
      </c>
    </row>
    <row r="746" spans="1:8" x14ac:dyDescent="0.2">
      <c r="A746" s="7">
        <v>44542</v>
      </c>
      <c r="B746" s="5" t="str">
        <f>VLOOKUP(WEEKDAY(VENDAS[[#This Row],[DATA]],2),Listas!$A$2:$B$8,2,FALSE)</f>
        <v>Domingo</v>
      </c>
      <c r="C746" s="1" t="s">
        <v>164</v>
      </c>
      <c r="D746" s="1" t="s">
        <v>66</v>
      </c>
      <c r="E746" s="1">
        <v>1</v>
      </c>
      <c r="F746" s="12">
        <v>5</v>
      </c>
      <c r="H746" s="36">
        <f>DAY(VENDAS[[#This Row],[DATA]])</f>
        <v>12</v>
      </c>
    </row>
    <row r="747" spans="1:8" x14ac:dyDescent="0.2">
      <c r="A747" s="7">
        <v>44542</v>
      </c>
      <c r="B747" s="5" t="str">
        <f>VLOOKUP(WEEKDAY(VENDAS[[#This Row],[DATA]],2),Listas!$A$2:$B$8,2,FALSE)</f>
        <v>Domingo</v>
      </c>
      <c r="C747" s="1" t="s">
        <v>164</v>
      </c>
      <c r="D747" s="1" t="s">
        <v>54</v>
      </c>
      <c r="E747" s="1">
        <v>1</v>
      </c>
      <c r="F747" s="12">
        <v>5</v>
      </c>
      <c r="H747" s="36">
        <f>DAY(VENDAS[[#This Row],[DATA]])</f>
        <v>12</v>
      </c>
    </row>
    <row r="748" spans="1:8" x14ac:dyDescent="0.2">
      <c r="A748" s="7">
        <v>44542</v>
      </c>
      <c r="B748" s="5" t="str">
        <f>VLOOKUP(WEEKDAY(VENDAS[[#This Row],[DATA]],2),Listas!$A$2:$B$8,2,FALSE)</f>
        <v>Domingo</v>
      </c>
      <c r="C748" s="1" t="s">
        <v>164</v>
      </c>
      <c r="D748" s="1" t="s">
        <v>54</v>
      </c>
      <c r="E748" s="1">
        <v>10</v>
      </c>
      <c r="F748" s="12">
        <v>27.5</v>
      </c>
      <c r="H748" s="36">
        <f>DAY(VENDAS[[#This Row],[DATA]])</f>
        <v>12</v>
      </c>
    </row>
    <row r="749" spans="1:8" x14ac:dyDescent="0.2">
      <c r="A749" s="7">
        <v>44542</v>
      </c>
      <c r="B749" s="5" t="str">
        <f>VLOOKUP(WEEKDAY(VENDAS[[#This Row],[DATA]],2),Listas!$A$2:$B$8,2,FALSE)</f>
        <v>Domingo</v>
      </c>
      <c r="C749" s="1" t="s">
        <v>164</v>
      </c>
      <c r="D749" s="1" t="s">
        <v>54</v>
      </c>
      <c r="E749" s="1">
        <v>2</v>
      </c>
      <c r="F749" s="12">
        <v>10</v>
      </c>
      <c r="H749" s="36">
        <f>DAY(VENDAS[[#This Row],[DATA]])</f>
        <v>12</v>
      </c>
    </row>
    <row r="750" spans="1:8" x14ac:dyDescent="0.2">
      <c r="A750" s="7">
        <v>44542</v>
      </c>
      <c r="B750" s="5" t="str">
        <f>VLOOKUP(WEEKDAY(VENDAS[[#This Row],[DATA]],2),Listas!$A$2:$B$8,2,FALSE)</f>
        <v>Domingo</v>
      </c>
      <c r="C750" s="1" t="s">
        <v>164</v>
      </c>
      <c r="D750" s="1" t="s">
        <v>59</v>
      </c>
      <c r="E750" s="1">
        <v>1</v>
      </c>
      <c r="F750" s="12">
        <v>6</v>
      </c>
      <c r="H750" s="36">
        <f>DAY(VENDAS[[#This Row],[DATA]])</f>
        <v>12</v>
      </c>
    </row>
    <row r="751" spans="1:8" x14ac:dyDescent="0.2">
      <c r="A751" s="7">
        <v>44542</v>
      </c>
      <c r="B751" s="5" t="str">
        <f>VLOOKUP(WEEKDAY(VENDAS[[#This Row],[DATA]],2),Listas!$A$2:$B$8,2,FALSE)</f>
        <v>Domingo</v>
      </c>
      <c r="C751" s="1" t="s">
        <v>164</v>
      </c>
      <c r="D751" s="1" t="s">
        <v>54</v>
      </c>
      <c r="E751" s="1">
        <v>1</v>
      </c>
      <c r="F751" s="12">
        <v>5</v>
      </c>
      <c r="H751" s="36">
        <f>DAY(VENDAS[[#This Row],[DATA]])</f>
        <v>12</v>
      </c>
    </row>
    <row r="752" spans="1:8" x14ac:dyDescent="0.2">
      <c r="A752" s="7">
        <v>44542</v>
      </c>
      <c r="B752" s="5" t="str">
        <f>VLOOKUP(WEEKDAY(VENDAS[[#This Row],[DATA]],2),Listas!$A$2:$B$8,2,FALSE)</f>
        <v>Domingo</v>
      </c>
      <c r="C752" s="1" t="s">
        <v>164</v>
      </c>
      <c r="D752" s="1" t="s">
        <v>54</v>
      </c>
      <c r="E752" s="1">
        <v>2</v>
      </c>
      <c r="F752" s="12">
        <v>10</v>
      </c>
      <c r="H752" s="36">
        <f>DAY(VENDAS[[#This Row],[DATA]])</f>
        <v>12</v>
      </c>
    </row>
    <row r="753" spans="1:8" x14ac:dyDescent="0.2">
      <c r="A753" s="7">
        <v>44542</v>
      </c>
      <c r="B753" s="5" t="str">
        <f>VLOOKUP(WEEKDAY(VENDAS[[#This Row],[DATA]],2),Listas!$A$2:$B$8,2,FALSE)</f>
        <v>Domingo</v>
      </c>
      <c r="C753" s="1" t="s">
        <v>164</v>
      </c>
      <c r="D753" s="1" t="s">
        <v>59</v>
      </c>
      <c r="E753" s="1">
        <v>1</v>
      </c>
      <c r="F753" s="12">
        <v>6</v>
      </c>
      <c r="H753" s="36">
        <f>DAY(VENDAS[[#This Row],[DATA]])</f>
        <v>12</v>
      </c>
    </row>
    <row r="754" spans="1:8" x14ac:dyDescent="0.2">
      <c r="A754" s="7">
        <v>44542</v>
      </c>
      <c r="B754" s="5" t="str">
        <f>VLOOKUP(WEEKDAY(VENDAS[[#This Row],[DATA]],2),Listas!$A$2:$B$8,2,FALSE)</f>
        <v>Domingo</v>
      </c>
      <c r="C754" s="1" t="s">
        <v>164</v>
      </c>
      <c r="D754" s="1" t="s">
        <v>62</v>
      </c>
      <c r="E754" s="1">
        <v>1</v>
      </c>
      <c r="F754" s="12">
        <v>6</v>
      </c>
      <c r="H754" s="36">
        <f>DAY(VENDAS[[#This Row],[DATA]])</f>
        <v>12</v>
      </c>
    </row>
    <row r="755" spans="1:8" x14ac:dyDescent="0.2">
      <c r="A755" s="7">
        <v>44542</v>
      </c>
      <c r="B755" s="5" t="str">
        <f>VLOOKUP(WEEKDAY(VENDAS[[#This Row],[DATA]],2),Listas!$A$2:$B$8,2,FALSE)</f>
        <v>Domingo</v>
      </c>
      <c r="C755" s="1" t="s">
        <v>164</v>
      </c>
      <c r="D755" s="1" t="s">
        <v>66</v>
      </c>
      <c r="E755" s="1">
        <v>1</v>
      </c>
      <c r="F755" s="12">
        <v>5</v>
      </c>
      <c r="H755" s="36">
        <f>DAY(VENDAS[[#This Row],[DATA]])</f>
        <v>12</v>
      </c>
    </row>
    <row r="756" spans="1:8" x14ac:dyDescent="0.2">
      <c r="A756" s="7">
        <v>44542</v>
      </c>
      <c r="B756" s="5" t="str">
        <f>VLOOKUP(WEEKDAY(VENDAS[[#This Row],[DATA]],2),Listas!$A$2:$B$8,2,FALSE)</f>
        <v>Domingo</v>
      </c>
      <c r="C756" s="1" t="s">
        <v>164</v>
      </c>
      <c r="D756" s="1" t="s">
        <v>54</v>
      </c>
      <c r="E756" s="1">
        <v>3</v>
      </c>
      <c r="F756" s="12">
        <v>15</v>
      </c>
      <c r="H756" s="36">
        <f>DAY(VENDAS[[#This Row],[DATA]])</f>
        <v>12</v>
      </c>
    </row>
    <row r="757" spans="1:8" x14ac:dyDescent="0.2">
      <c r="A757" s="7">
        <v>44542</v>
      </c>
      <c r="B757" s="5" t="str">
        <f>VLOOKUP(WEEKDAY(VENDAS[[#This Row],[DATA]],2),Listas!$A$2:$B$8,2,FALSE)</f>
        <v>Domingo</v>
      </c>
      <c r="C757" s="1" t="s">
        <v>164</v>
      </c>
      <c r="D757" s="1" t="s">
        <v>54</v>
      </c>
      <c r="E757" s="1">
        <v>10</v>
      </c>
      <c r="F757" s="12">
        <v>27.5</v>
      </c>
      <c r="H757" s="36">
        <f>DAY(VENDAS[[#This Row],[DATA]])</f>
        <v>12</v>
      </c>
    </row>
    <row r="758" spans="1:8" x14ac:dyDescent="0.2">
      <c r="A758" s="7">
        <v>44545</v>
      </c>
      <c r="B758" s="5" t="str">
        <f>VLOOKUP(WEEKDAY(VENDAS[[#This Row],[DATA]],2),Listas!$A$2:$B$8,2,FALSE)</f>
        <v>Quarta</v>
      </c>
      <c r="C758" s="1" t="s">
        <v>274</v>
      </c>
      <c r="D758" s="1" t="s">
        <v>54</v>
      </c>
      <c r="E758" s="1">
        <v>50</v>
      </c>
      <c r="F758" s="12">
        <v>137.5</v>
      </c>
      <c r="H758" s="36">
        <f>DAY(VENDAS[[#This Row],[DATA]])</f>
        <v>15</v>
      </c>
    </row>
    <row r="759" spans="1:8" x14ac:dyDescent="0.2">
      <c r="A759" s="7">
        <v>44546</v>
      </c>
      <c r="B759" s="5" t="str">
        <f>VLOOKUP(WEEKDAY(VENDAS[[#This Row],[DATA]],2),Listas!$A$2:$B$8,2,FALSE)</f>
        <v>Quinta</v>
      </c>
      <c r="C759" s="1" t="s">
        <v>297</v>
      </c>
      <c r="D759" s="1" t="s">
        <v>54</v>
      </c>
      <c r="E759" s="1">
        <v>40</v>
      </c>
      <c r="F759" s="12">
        <v>110</v>
      </c>
      <c r="H759" s="36">
        <f>DAY(VENDAS[[#This Row],[DATA]])</f>
        <v>16</v>
      </c>
    </row>
    <row r="760" spans="1:8" x14ac:dyDescent="0.2">
      <c r="A760" s="7">
        <v>44547</v>
      </c>
      <c r="B760" s="5" t="str">
        <f>VLOOKUP(WEEKDAY(VENDAS[[#This Row],[DATA]],2),Listas!$A$2:$B$8,2,FALSE)</f>
        <v>Sexta</v>
      </c>
      <c r="C760" s="1" t="s">
        <v>381</v>
      </c>
      <c r="D760" s="1" t="s">
        <v>55</v>
      </c>
      <c r="E760" s="1">
        <v>30</v>
      </c>
      <c r="F760" s="12">
        <v>59.65</v>
      </c>
      <c r="H760" s="36">
        <f>DAY(VENDAS[[#This Row],[DATA]])</f>
        <v>17</v>
      </c>
    </row>
    <row r="761" spans="1:8" x14ac:dyDescent="0.2">
      <c r="A761" s="7">
        <v>44547</v>
      </c>
      <c r="B761" s="5" t="str">
        <f>VLOOKUP(WEEKDAY(VENDAS[[#This Row],[DATA]],2),Listas!$A$2:$B$8,2,FALSE)</f>
        <v>Sexta</v>
      </c>
      <c r="C761" s="1" t="s">
        <v>164</v>
      </c>
      <c r="D761" s="1" t="s">
        <v>67</v>
      </c>
      <c r="E761" s="1">
        <v>2</v>
      </c>
      <c r="F761" s="12">
        <v>15</v>
      </c>
      <c r="H761" s="36">
        <f>DAY(VENDAS[[#This Row],[DATA]])</f>
        <v>17</v>
      </c>
    </row>
    <row r="762" spans="1:8" x14ac:dyDescent="0.2">
      <c r="A762" s="7">
        <v>44547</v>
      </c>
      <c r="B762" s="5" t="str">
        <f>VLOOKUP(WEEKDAY(VENDAS[[#This Row],[DATA]],2),Listas!$A$2:$B$8,2,FALSE)</f>
        <v>Sexta</v>
      </c>
      <c r="C762" s="1" t="s">
        <v>164</v>
      </c>
      <c r="D762" s="1" t="s">
        <v>67</v>
      </c>
      <c r="E762" s="1">
        <v>1</v>
      </c>
      <c r="F762" s="12">
        <v>5</v>
      </c>
      <c r="H762" s="36">
        <f>DAY(VENDAS[[#This Row],[DATA]])</f>
        <v>17</v>
      </c>
    </row>
    <row r="763" spans="1:8" x14ac:dyDescent="0.2">
      <c r="A763" s="7">
        <v>44547</v>
      </c>
      <c r="B763" s="5" t="str">
        <f>VLOOKUP(WEEKDAY(VENDAS[[#This Row],[DATA]],2),Listas!$A$2:$B$8,2,FALSE)</f>
        <v>Sexta</v>
      </c>
      <c r="C763" s="1" t="s">
        <v>164</v>
      </c>
      <c r="D763" s="1" t="s">
        <v>67</v>
      </c>
      <c r="E763" s="1">
        <v>4</v>
      </c>
      <c r="F763" s="12">
        <v>22.5</v>
      </c>
      <c r="H763" s="36">
        <f>DAY(VENDAS[[#This Row],[DATA]])</f>
        <v>17</v>
      </c>
    </row>
    <row r="764" spans="1:8" x14ac:dyDescent="0.2">
      <c r="A764" s="7">
        <v>44547</v>
      </c>
      <c r="B764" s="5" t="str">
        <f>VLOOKUP(WEEKDAY(VENDAS[[#This Row],[DATA]],2),Listas!$A$2:$B$8,2,FALSE)</f>
        <v>Sexta</v>
      </c>
      <c r="C764" s="1" t="s">
        <v>164</v>
      </c>
      <c r="D764" s="1" t="s">
        <v>67</v>
      </c>
      <c r="E764" s="1">
        <v>1</v>
      </c>
      <c r="F764" s="12">
        <v>7.5</v>
      </c>
      <c r="H764" s="36">
        <f>DAY(VENDAS[[#This Row],[DATA]])</f>
        <v>17</v>
      </c>
    </row>
    <row r="765" spans="1:8" x14ac:dyDescent="0.2">
      <c r="A765" s="7">
        <v>44547</v>
      </c>
      <c r="B765" s="5" t="str">
        <f>VLOOKUP(WEEKDAY(VENDAS[[#This Row],[DATA]],2),Listas!$A$2:$B$8,2,FALSE)</f>
        <v>Sexta</v>
      </c>
      <c r="C765" s="1" t="s">
        <v>164</v>
      </c>
      <c r="D765" s="1" t="s">
        <v>66</v>
      </c>
      <c r="E765" s="1">
        <v>1</v>
      </c>
      <c r="F765" s="12">
        <v>7.5</v>
      </c>
      <c r="H765" s="36">
        <f>DAY(VENDAS[[#This Row],[DATA]])</f>
        <v>17</v>
      </c>
    </row>
    <row r="766" spans="1:8" x14ac:dyDescent="0.2">
      <c r="A766" s="7">
        <v>44547</v>
      </c>
      <c r="B766" s="5" t="str">
        <f>VLOOKUP(WEEKDAY(VENDAS[[#This Row],[DATA]],2),Listas!$A$2:$B$8,2,FALSE)</f>
        <v>Sexta</v>
      </c>
      <c r="C766" s="1" t="s">
        <v>164</v>
      </c>
      <c r="D766" s="1" t="s">
        <v>67</v>
      </c>
      <c r="E766" s="1">
        <v>3</v>
      </c>
      <c r="F766" s="12">
        <v>18</v>
      </c>
      <c r="H766" s="36">
        <f>DAY(VENDAS[[#This Row],[DATA]])</f>
        <v>17</v>
      </c>
    </row>
    <row r="767" spans="1:8" x14ac:dyDescent="0.2">
      <c r="A767" s="7">
        <v>44547</v>
      </c>
      <c r="B767" s="5" t="str">
        <f>VLOOKUP(WEEKDAY(VENDAS[[#This Row],[DATA]],2),Listas!$A$2:$B$8,2,FALSE)</f>
        <v>Sexta</v>
      </c>
      <c r="C767" s="1" t="s">
        <v>164</v>
      </c>
      <c r="D767" s="1" t="s">
        <v>54</v>
      </c>
      <c r="E767" s="1">
        <v>2</v>
      </c>
      <c r="F767" s="12">
        <v>10</v>
      </c>
      <c r="H767" s="36">
        <f>DAY(VENDAS[[#This Row],[DATA]])</f>
        <v>17</v>
      </c>
    </row>
    <row r="768" spans="1:8" x14ac:dyDescent="0.2">
      <c r="A768" s="7">
        <v>44547</v>
      </c>
      <c r="B768" s="5" t="str">
        <f>VLOOKUP(WEEKDAY(VENDAS[[#This Row],[DATA]],2),Listas!$A$2:$B$8,2,FALSE)</f>
        <v>Sexta</v>
      </c>
      <c r="C768" s="1" t="s">
        <v>164</v>
      </c>
      <c r="D768" s="1" t="s">
        <v>59</v>
      </c>
      <c r="E768" s="1">
        <v>1</v>
      </c>
      <c r="F768" s="12">
        <v>6</v>
      </c>
      <c r="H768" s="36">
        <f>DAY(VENDAS[[#This Row],[DATA]])</f>
        <v>17</v>
      </c>
    </row>
    <row r="769" spans="1:8" x14ac:dyDescent="0.2">
      <c r="A769" s="7">
        <v>44547</v>
      </c>
      <c r="B769" s="5" t="str">
        <f>VLOOKUP(WEEKDAY(VENDAS[[#This Row],[DATA]],2),Listas!$A$2:$B$8,2,FALSE)</f>
        <v>Sexta</v>
      </c>
      <c r="C769" s="1" t="s">
        <v>164</v>
      </c>
      <c r="D769" s="1" t="s">
        <v>61</v>
      </c>
      <c r="E769" s="1">
        <v>1</v>
      </c>
      <c r="F769" s="12">
        <v>6</v>
      </c>
      <c r="H769" s="36">
        <f>DAY(VENDAS[[#This Row],[DATA]])</f>
        <v>17</v>
      </c>
    </row>
    <row r="770" spans="1:8" x14ac:dyDescent="0.2">
      <c r="A770" s="7">
        <v>44547</v>
      </c>
      <c r="B770" s="5" t="str">
        <f>VLOOKUP(WEEKDAY(VENDAS[[#This Row],[DATA]],2),Listas!$A$2:$B$8,2,FALSE)</f>
        <v>Sexta</v>
      </c>
      <c r="C770" s="1" t="s">
        <v>164</v>
      </c>
      <c r="D770" s="1" t="s">
        <v>54</v>
      </c>
      <c r="E770" s="1">
        <v>2</v>
      </c>
      <c r="F770" s="12">
        <v>10</v>
      </c>
      <c r="H770" s="36">
        <f>DAY(VENDAS[[#This Row],[DATA]])</f>
        <v>17</v>
      </c>
    </row>
    <row r="771" spans="1:8" x14ac:dyDescent="0.2">
      <c r="A771" s="7">
        <v>44547</v>
      </c>
      <c r="B771" s="5" t="str">
        <f>VLOOKUP(WEEKDAY(VENDAS[[#This Row],[DATA]],2),Listas!$A$2:$B$8,2,FALSE)</f>
        <v>Sexta</v>
      </c>
      <c r="C771" s="1" t="s">
        <v>164</v>
      </c>
      <c r="D771" s="1" t="s">
        <v>55</v>
      </c>
      <c r="E771" s="1">
        <v>3</v>
      </c>
      <c r="F771" s="12">
        <v>12</v>
      </c>
      <c r="H771" s="36">
        <f>DAY(VENDAS[[#This Row],[DATA]])</f>
        <v>17</v>
      </c>
    </row>
    <row r="772" spans="1:8" x14ac:dyDescent="0.2">
      <c r="A772" s="7">
        <v>44547</v>
      </c>
      <c r="B772" s="5" t="str">
        <f>VLOOKUP(WEEKDAY(VENDAS[[#This Row],[DATA]],2),Listas!$A$2:$B$8,2,FALSE)</f>
        <v>Sexta</v>
      </c>
      <c r="C772" s="1" t="s">
        <v>164</v>
      </c>
      <c r="D772" s="1" t="s">
        <v>54</v>
      </c>
      <c r="E772" s="1">
        <v>1</v>
      </c>
      <c r="F772" s="12">
        <v>5</v>
      </c>
      <c r="H772" s="36">
        <f>DAY(VENDAS[[#This Row],[DATA]])</f>
        <v>17</v>
      </c>
    </row>
    <row r="773" spans="1:8" x14ac:dyDescent="0.2">
      <c r="A773" s="7">
        <v>44547</v>
      </c>
      <c r="B773" s="5" t="str">
        <f>VLOOKUP(WEEKDAY(VENDAS[[#This Row],[DATA]],2),Listas!$A$2:$B$8,2,FALSE)</f>
        <v>Sexta</v>
      </c>
      <c r="C773" s="1" t="s">
        <v>164</v>
      </c>
      <c r="D773" s="1" t="s">
        <v>59</v>
      </c>
      <c r="E773" s="1">
        <v>1</v>
      </c>
      <c r="F773" s="12">
        <v>6</v>
      </c>
      <c r="H773" s="36">
        <f>DAY(VENDAS[[#This Row],[DATA]])</f>
        <v>17</v>
      </c>
    </row>
    <row r="774" spans="1:8" x14ac:dyDescent="0.2">
      <c r="A774" s="7">
        <v>44547</v>
      </c>
      <c r="B774" s="5" t="str">
        <f>VLOOKUP(WEEKDAY(VENDAS[[#This Row],[DATA]],2),Listas!$A$2:$B$8,2,FALSE)</f>
        <v>Sexta</v>
      </c>
      <c r="C774" s="1" t="s">
        <v>164</v>
      </c>
      <c r="D774" s="1" t="s">
        <v>55</v>
      </c>
      <c r="E774" s="1">
        <v>6</v>
      </c>
      <c r="F774" s="12">
        <v>24</v>
      </c>
      <c r="H774" s="36">
        <f>DAY(VENDAS[[#This Row],[DATA]])</f>
        <v>17</v>
      </c>
    </row>
    <row r="775" spans="1:8" x14ac:dyDescent="0.2">
      <c r="A775" s="7">
        <v>44547</v>
      </c>
      <c r="B775" s="5" t="str">
        <f>VLOOKUP(WEEKDAY(VENDAS[[#This Row],[DATA]],2),Listas!$A$2:$B$8,2,FALSE)</f>
        <v>Sexta</v>
      </c>
      <c r="C775" s="1" t="s">
        <v>164</v>
      </c>
      <c r="D775" s="1" t="s">
        <v>59</v>
      </c>
      <c r="E775" s="1">
        <v>1</v>
      </c>
      <c r="F775" s="12">
        <v>6</v>
      </c>
      <c r="H775" s="36">
        <f>DAY(VENDAS[[#This Row],[DATA]])</f>
        <v>17</v>
      </c>
    </row>
    <row r="776" spans="1:8" x14ac:dyDescent="0.2">
      <c r="A776" s="7">
        <v>44547</v>
      </c>
      <c r="B776" s="5" t="str">
        <f>VLOOKUP(WEEKDAY(VENDAS[[#This Row],[DATA]],2),Listas!$A$2:$B$8,2,FALSE)</f>
        <v>Sexta</v>
      </c>
      <c r="C776" s="1" t="s">
        <v>164</v>
      </c>
      <c r="D776" s="1" t="s">
        <v>62</v>
      </c>
      <c r="E776" s="1">
        <v>2</v>
      </c>
      <c r="F776" s="12">
        <v>12</v>
      </c>
      <c r="H776" s="36">
        <f>DAY(VENDAS[[#This Row],[DATA]])</f>
        <v>17</v>
      </c>
    </row>
    <row r="777" spans="1:8" x14ac:dyDescent="0.2">
      <c r="A777" s="7">
        <v>44547</v>
      </c>
      <c r="B777" s="5" t="str">
        <f>VLOOKUP(WEEKDAY(VENDAS[[#This Row],[DATA]],2),Listas!$A$2:$B$8,2,FALSE)</f>
        <v>Sexta</v>
      </c>
      <c r="C777" s="1" t="s">
        <v>164</v>
      </c>
      <c r="D777" s="1" t="s">
        <v>62</v>
      </c>
      <c r="E777" s="1">
        <v>5</v>
      </c>
      <c r="F777" s="12">
        <v>16.5</v>
      </c>
      <c r="H777" s="36">
        <f>DAY(VENDAS[[#This Row],[DATA]])</f>
        <v>17</v>
      </c>
    </row>
    <row r="778" spans="1:8" x14ac:dyDescent="0.2">
      <c r="A778" s="7">
        <v>44547</v>
      </c>
      <c r="B778" s="5" t="str">
        <f>VLOOKUP(WEEKDAY(VENDAS[[#This Row],[DATA]],2),Listas!$A$2:$B$8,2,FALSE)</f>
        <v>Sexta</v>
      </c>
      <c r="C778" s="1" t="s">
        <v>164</v>
      </c>
      <c r="D778" s="1" t="s">
        <v>60</v>
      </c>
      <c r="E778" s="1">
        <v>5</v>
      </c>
      <c r="F778" s="12">
        <v>16.5</v>
      </c>
      <c r="H778" s="36">
        <f>DAY(VENDAS[[#This Row],[DATA]])</f>
        <v>17</v>
      </c>
    </row>
    <row r="779" spans="1:8" x14ac:dyDescent="0.2">
      <c r="A779" s="7">
        <v>44547</v>
      </c>
      <c r="B779" s="5" t="str">
        <f>VLOOKUP(WEEKDAY(VENDAS[[#This Row],[DATA]],2),Listas!$A$2:$B$8,2,FALSE)</f>
        <v>Sexta</v>
      </c>
      <c r="C779" s="1" t="s">
        <v>164</v>
      </c>
      <c r="D779" s="1" t="s">
        <v>55</v>
      </c>
      <c r="E779" s="1">
        <v>3</v>
      </c>
      <c r="F779" s="12">
        <v>12</v>
      </c>
      <c r="H779" s="36">
        <f>DAY(VENDAS[[#This Row],[DATA]])</f>
        <v>17</v>
      </c>
    </row>
    <row r="780" spans="1:8" x14ac:dyDescent="0.2">
      <c r="A780" s="7">
        <v>44547</v>
      </c>
      <c r="B780" s="5" t="str">
        <f>VLOOKUP(WEEKDAY(VENDAS[[#This Row],[DATA]],2),Listas!$A$2:$B$8,2,FALSE)</f>
        <v>Sexta</v>
      </c>
      <c r="C780" s="1" t="s">
        <v>164</v>
      </c>
      <c r="D780" s="1" t="s">
        <v>54</v>
      </c>
      <c r="E780" s="1">
        <v>10</v>
      </c>
      <c r="F780" s="12">
        <v>27.5</v>
      </c>
      <c r="H780" s="36">
        <f>DAY(VENDAS[[#This Row],[DATA]])</f>
        <v>17</v>
      </c>
    </row>
    <row r="781" spans="1:8" x14ac:dyDescent="0.2">
      <c r="A781" s="7">
        <v>44547</v>
      </c>
      <c r="B781" s="5" t="str">
        <f>VLOOKUP(WEEKDAY(VENDAS[[#This Row],[DATA]],2),Listas!$A$2:$B$8,2,FALSE)</f>
        <v>Sexta</v>
      </c>
      <c r="C781" s="1" t="s">
        <v>164</v>
      </c>
      <c r="D781" s="1" t="s">
        <v>54</v>
      </c>
      <c r="E781" s="1">
        <v>6</v>
      </c>
      <c r="F781" s="12">
        <v>30</v>
      </c>
      <c r="H781" s="36">
        <f>DAY(VENDAS[[#This Row],[DATA]])</f>
        <v>17</v>
      </c>
    </row>
    <row r="782" spans="1:8" x14ac:dyDescent="0.2">
      <c r="A782" s="7">
        <v>44548</v>
      </c>
      <c r="B782" s="5" t="str">
        <f>VLOOKUP(WEEKDAY(VENDAS[[#This Row],[DATA]],2),Listas!$A$2:$B$8,2,FALSE)</f>
        <v>Sábado</v>
      </c>
      <c r="C782" s="1" t="s">
        <v>164</v>
      </c>
      <c r="D782" s="1" t="s">
        <v>55</v>
      </c>
      <c r="E782" s="1">
        <v>3</v>
      </c>
      <c r="F782" s="12">
        <v>12</v>
      </c>
      <c r="H782" s="36">
        <f>DAY(VENDAS[[#This Row],[DATA]])</f>
        <v>18</v>
      </c>
    </row>
    <row r="783" spans="1:8" x14ac:dyDescent="0.2">
      <c r="A783" s="7">
        <v>44548</v>
      </c>
      <c r="B783" s="5" t="str">
        <f>VLOOKUP(WEEKDAY(VENDAS[[#This Row],[DATA]],2),Listas!$A$2:$B$8,2,FALSE)</f>
        <v>Sábado</v>
      </c>
      <c r="C783" s="1" t="s">
        <v>164</v>
      </c>
      <c r="D783" s="1" t="s">
        <v>67</v>
      </c>
      <c r="E783" s="1">
        <v>1</v>
      </c>
      <c r="F783" s="12">
        <v>7.5</v>
      </c>
      <c r="H783" s="36">
        <f>DAY(VENDAS[[#This Row],[DATA]])</f>
        <v>18</v>
      </c>
    </row>
    <row r="784" spans="1:8" x14ac:dyDescent="0.2">
      <c r="A784" s="7">
        <v>44548</v>
      </c>
      <c r="B784" s="5" t="str">
        <f>VLOOKUP(WEEKDAY(VENDAS[[#This Row],[DATA]],2),Listas!$A$2:$B$8,2,FALSE)</f>
        <v>Sábado</v>
      </c>
      <c r="C784" s="1" t="s">
        <v>164</v>
      </c>
      <c r="D784" s="1" t="s">
        <v>66</v>
      </c>
      <c r="E784" s="1">
        <v>1</v>
      </c>
      <c r="F784" s="12">
        <v>7.5</v>
      </c>
      <c r="H784" s="36">
        <f>DAY(VENDAS[[#This Row],[DATA]])</f>
        <v>18</v>
      </c>
    </row>
    <row r="785" spans="1:8" x14ac:dyDescent="0.2">
      <c r="A785" s="7">
        <v>44548</v>
      </c>
      <c r="B785" s="5" t="str">
        <f>VLOOKUP(WEEKDAY(VENDAS[[#This Row],[DATA]],2),Listas!$A$2:$B$8,2,FALSE)</f>
        <v>Sábado</v>
      </c>
      <c r="C785" s="1" t="s">
        <v>164</v>
      </c>
      <c r="D785" s="1" t="s">
        <v>66</v>
      </c>
      <c r="E785" s="1">
        <v>3</v>
      </c>
      <c r="F785" s="12">
        <v>22.5</v>
      </c>
      <c r="H785" s="36">
        <f>DAY(VENDAS[[#This Row],[DATA]])</f>
        <v>18</v>
      </c>
    </row>
    <row r="786" spans="1:8" x14ac:dyDescent="0.2">
      <c r="A786" s="7">
        <v>44548</v>
      </c>
      <c r="B786" s="5" t="str">
        <f>VLOOKUP(WEEKDAY(VENDAS[[#This Row],[DATA]],2),Listas!$A$2:$B$8,2,FALSE)</f>
        <v>Sábado</v>
      </c>
      <c r="C786" s="1" t="s">
        <v>164</v>
      </c>
      <c r="D786" s="1" t="s">
        <v>55</v>
      </c>
      <c r="E786" s="1">
        <v>3</v>
      </c>
      <c r="F786" s="12">
        <v>12</v>
      </c>
      <c r="H786" s="36">
        <f>DAY(VENDAS[[#This Row],[DATA]])</f>
        <v>18</v>
      </c>
    </row>
    <row r="787" spans="1:8" x14ac:dyDescent="0.2">
      <c r="A787" s="7">
        <v>44548</v>
      </c>
      <c r="B787" s="5" t="str">
        <f>VLOOKUP(WEEKDAY(VENDAS[[#This Row],[DATA]],2),Listas!$A$2:$B$8,2,FALSE)</f>
        <v>Sábado</v>
      </c>
      <c r="C787" s="1" t="s">
        <v>164</v>
      </c>
      <c r="D787" s="1" t="s">
        <v>54</v>
      </c>
      <c r="E787" s="1">
        <v>1</v>
      </c>
      <c r="F787" s="12">
        <v>5</v>
      </c>
      <c r="H787" s="36">
        <f>DAY(VENDAS[[#This Row],[DATA]])</f>
        <v>18</v>
      </c>
    </row>
    <row r="788" spans="1:8" x14ac:dyDescent="0.2">
      <c r="A788" s="7">
        <v>44548</v>
      </c>
      <c r="B788" s="5" t="str">
        <f>VLOOKUP(WEEKDAY(VENDAS[[#This Row],[DATA]],2),Listas!$A$2:$B$8,2,FALSE)</f>
        <v>Sábado</v>
      </c>
      <c r="C788" s="1" t="s">
        <v>164</v>
      </c>
      <c r="D788" s="1" t="s">
        <v>55</v>
      </c>
      <c r="E788" s="1">
        <v>3</v>
      </c>
      <c r="F788" s="12">
        <v>12</v>
      </c>
      <c r="H788" s="36">
        <f>DAY(VENDAS[[#This Row],[DATA]])</f>
        <v>18</v>
      </c>
    </row>
    <row r="789" spans="1:8" x14ac:dyDescent="0.2">
      <c r="A789" s="7">
        <v>44548</v>
      </c>
      <c r="B789" s="5" t="str">
        <f>VLOOKUP(WEEKDAY(VENDAS[[#This Row],[DATA]],2),Listas!$A$2:$B$8,2,FALSE)</f>
        <v>Sábado</v>
      </c>
      <c r="C789" s="1" t="s">
        <v>164</v>
      </c>
      <c r="D789" s="1" t="s">
        <v>54</v>
      </c>
      <c r="E789" s="1">
        <v>2</v>
      </c>
      <c r="F789" s="12">
        <v>10</v>
      </c>
      <c r="H789" s="36">
        <f>DAY(VENDAS[[#This Row],[DATA]])</f>
        <v>18</v>
      </c>
    </row>
    <row r="790" spans="1:8" x14ac:dyDescent="0.2">
      <c r="A790" s="7">
        <v>44548</v>
      </c>
      <c r="B790" s="5" t="str">
        <f>VLOOKUP(WEEKDAY(VENDAS[[#This Row],[DATA]],2),Listas!$A$2:$B$8,2,FALSE)</f>
        <v>Sábado</v>
      </c>
      <c r="C790" s="1" t="s">
        <v>164</v>
      </c>
      <c r="D790" s="1" t="s">
        <v>54</v>
      </c>
      <c r="E790" s="1">
        <v>20</v>
      </c>
      <c r="F790" s="12">
        <v>55</v>
      </c>
      <c r="H790" s="36">
        <f>DAY(VENDAS[[#This Row],[DATA]])</f>
        <v>18</v>
      </c>
    </row>
    <row r="791" spans="1:8" x14ac:dyDescent="0.2">
      <c r="A791" s="7">
        <v>44548</v>
      </c>
      <c r="B791" s="5" t="str">
        <f>VLOOKUP(WEEKDAY(VENDAS[[#This Row],[DATA]],2),Listas!$A$2:$B$8,2,FALSE)</f>
        <v>Sábado</v>
      </c>
      <c r="C791" s="1" t="s">
        <v>164</v>
      </c>
      <c r="D791" s="1" t="s">
        <v>54</v>
      </c>
      <c r="E791" s="1">
        <v>3</v>
      </c>
      <c r="F791" s="12">
        <v>15</v>
      </c>
      <c r="H791" s="36">
        <f>DAY(VENDAS[[#This Row],[DATA]])</f>
        <v>18</v>
      </c>
    </row>
    <row r="792" spans="1:8" x14ac:dyDescent="0.2">
      <c r="A792" s="7">
        <v>44548</v>
      </c>
      <c r="B792" s="5" t="str">
        <f>VLOOKUP(WEEKDAY(VENDAS[[#This Row],[DATA]],2),Listas!$A$2:$B$8,2,FALSE)</f>
        <v>Sábado</v>
      </c>
      <c r="C792" s="1" t="s">
        <v>164</v>
      </c>
      <c r="D792" s="1" t="s">
        <v>55</v>
      </c>
      <c r="E792" s="1">
        <v>3</v>
      </c>
      <c r="F792" s="12">
        <v>12</v>
      </c>
      <c r="H792" s="36">
        <f>DAY(VENDAS[[#This Row],[DATA]])</f>
        <v>18</v>
      </c>
    </row>
    <row r="793" spans="1:8" x14ac:dyDescent="0.2">
      <c r="A793" s="7">
        <v>44548</v>
      </c>
      <c r="B793" s="5" t="str">
        <f>VLOOKUP(WEEKDAY(VENDAS[[#This Row],[DATA]],2),Listas!$A$2:$B$8,2,FALSE)</f>
        <v>Sábado</v>
      </c>
      <c r="C793" s="1" t="s">
        <v>164</v>
      </c>
      <c r="D793" s="1" t="s">
        <v>54</v>
      </c>
      <c r="E793" s="1">
        <v>2</v>
      </c>
      <c r="F793" s="12">
        <v>10</v>
      </c>
      <c r="H793" s="36">
        <f>DAY(VENDAS[[#This Row],[DATA]])</f>
        <v>18</v>
      </c>
    </row>
    <row r="794" spans="1:8" x14ac:dyDescent="0.2">
      <c r="A794" s="7">
        <v>44548</v>
      </c>
      <c r="B794" s="5" t="str">
        <f>VLOOKUP(WEEKDAY(VENDAS[[#This Row],[DATA]],2),Listas!$A$2:$B$8,2,FALSE)</f>
        <v>Sábado</v>
      </c>
      <c r="C794" s="1" t="s">
        <v>164</v>
      </c>
      <c r="D794" s="1" t="s">
        <v>67</v>
      </c>
      <c r="E794" s="1">
        <v>2</v>
      </c>
      <c r="F794" s="12">
        <v>15</v>
      </c>
      <c r="H794" s="36">
        <f>DAY(VENDAS[[#This Row],[DATA]])</f>
        <v>18</v>
      </c>
    </row>
    <row r="795" spans="1:8" x14ac:dyDescent="0.2">
      <c r="A795" s="7">
        <v>44548</v>
      </c>
      <c r="B795" s="5" t="str">
        <f>VLOOKUP(WEEKDAY(VENDAS[[#This Row],[DATA]],2),Listas!$A$2:$B$8,2,FALSE)</f>
        <v>Sábado</v>
      </c>
      <c r="C795" s="1" t="s">
        <v>164</v>
      </c>
      <c r="D795" s="1" t="s">
        <v>54</v>
      </c>
      <c r="E795" s="1">
        <v>2</v>
      </c>
      <c r="F795" s="12">
        <v>10</v>
      </c>
      <c r="H795" s="36">
        <f>DAY(VENDAS[[#This Row],[DATA]])</f>
        <v>18</v>
      </c>
    </row>
    <row r="796" spans="1:8" x14ac:dyDescent="0.2">
      <c r="A796" s="7">
        <v>44548</v>
      </c>
      <c r="B796" s="5" t="str">
        <f>VLOOKUP(WEEKDAY(VENDAS[[#This Row],[DATA]],2),Listas!$A$2:$B$8,2,FALSE)</f>
        <v>Sábado</v>
      </c>
      <c r="C796" s="1" t="s">
        <v>164</v>
      </c>
      <c r="D796" s="1" t="s">
        <v>62</v>
      </c>
      <c r="E796" s="1">
        <v>10</v>
      </c>
      <c r="F796" s="12">
        <v>33</v>
      </c>
      <c r="H796" s="36">
        <f>DAY(VENDAS[[#This Row],[DATA]])</f>
        <v>18</v>
      </c>
    </row>
    <row r="797" spans="1:8" x14ac:dyDescent="0.2">
      <c r="A797" s="7">
        <v>44548</v>
      </c>
      <c r="B797" s="5" t="str">
        <f>VLOOKUP(WEEKDAY(VENDAS[[#This Row],[DATA]],2),Listas!$A$2:$B$8,2,FALSE)</f>
        <v>Sábado</v>
      </c>
      <c r="C797" s="1" t="s">
        <v>164</v>
      </c>
      <c r="D797" s="1" t="s">
        <v>60</v>
      </c>
      <c r="E797" s="1">
        <v>3</v>
      </c>
      <c r="F797" s="12">
        <v>18</v>
      </c>
      <c r="H797" s="36">
        <f>DAY(VENDAS[[#This Row],[DATA]])</f>
        <v>18</v>
      </c>
    </row>
    <row r="798" spans="1:8" x14ac:dyDescent="0.2">
      <c r="A798" s="7">
        <v>44548</v>
      </c>
      <c r="B798" s="5" t="str">
        <f>VLOOKUP(WEEKDAY(VENDAS[[#This Row],[DATA]],2),Listas!$A$2:$B$8,2,FALSE)</f>
        <v>Sábado</v>
      </c>
      <c r="C798" s="1" t="s">
        <v>164</v>
      </c>
      <c r="D798" s="1" t="s">
        <v>67</v>
      </c>
      <c r="E798" s="1">
        <v>2</v>
      </c>
      <c r="F798" s="12">
        <v>11.25</v>
      </c>
      <c r="H798" s="36">
        <f>DAY(VENDAS[[#This Row],[DATA]])</f>
        <v>18</v>
      </c>
    </row>
    <row r="799" spans="1:8" x14ac:dyDescent="0.2">
      <c r="A799" s="7">
        <v>44548</v>
      </c>
      <c r="B799" s="5" t="str">
        <f>VLOOKUP(WEEKDAY(VENDAS[[#This Row],[DATA]],2),Listas!$A$2:$B$8,2,FALSE)</f>
        <v>Sábado</v>
      </c>
      <c r="C799" s="1" t="s">
        <v>164</v>
      </c>
      <c r="D799" s="1" t="s">
        <v>66</v>
      </c>
      <c r="E799" s="1">
        <v>2</v>
      </c>
      <c r="F799" s="12">
        <v>11.25</v>
      </c>
      <c r="H799" s="36">
        <f>DAY(VENDAS[[#This Row],[DATA]])</f>
        <v>18</v>
      </c>
    </row>
    <row r="800" spans="1:8" x14ac:dyDescent="0.2">
      <c r="A800" s="7">
        <v>44548</v>
      </c>
      <c r="B800" s="5" t="str">
        <f>VLOOKUP(WEEKDAY(VENDAS[[#This Row],[DATA]],2),Listas!$A$2:$B$8,2,FALSE)</f>
        <v>Sábado</v>
      </c>
      <c r="C800" s="1" t="s">
        <v>164</v>
      </c>
      <c r="D800" s="1" t="s">
        <v>54</v>
      </c>
      <c r="E800" s="1">
        <v>2</v>
      </c>
      <c r="F800" s="12">
        <v>10</v>
      </c>
      <c r="H800" s="36">
        <f>DAY(VENDAS[[#This Row],[DATA]])</f>
        <v>18</v>
      </c>
    </row>
    <row r="801" spans="1:8" x14ac:dyDescent="0.2">
      <c r="A801" s="7">
        <v>44548</v>
      </c>
      <c r="B801" s="5" t="str">
        <f>VLOOKUP(WEEKDAY(VENDAS[[#This Row],[DATA]],2),Listas!$A$2:$B$8,2,FALSE)</f>
        <v>Sábado</v>
      </c>
      <c r="C801" s="1" t="s">
        <v>164</v>
      </c>
      <c r="D801" s="1" t="s">
        <v>59</v>
      </c>
      <c r="E801" s="1">
        <v>1</v>
      </c>
      <c r="F801" s="12">
        <v>6</v>
      </c>
      <c r="H801" s="36">
        <f>DAY(VENDAS[[#This Row],[DATA]])</f>
        <v>18</v>
      </c>
    </row>
    <row r="802" spans="1:8" x14ac:dyDescent="0.2">
      <c r="A802" s="7">
        <v>44548</v>
      </c>
      <c r="B802" s="5" t="str">
        <f>VLOOKUP(WEEKDAY(VENDAS[[#This Row],[DATA]],2),Listas!$A$2:$B$8,2,FALSE)</f>
        <v>Sábado</v>
      </c>
      <c r="C802" s="1" t="s">
        <v>164</v>
      </c>
      <c r="D802" s="1" t="s">
        <v>67</v>
      </c>
      <c r="E802" s="1">
        <v>1</v>
      </c>
      <c r="F802" s="12">
        <v>6</v>
      </c>
      <c r="H802" s="36">
        <f>DAY(VENDAS[[#This Row],[DATA]])</f>
        <v>18</v>
      </c>
    </row>
    <row r="803" spans="1:8" x14ac:dyDescent="0.2">
      <c r="A803" s="7">
        <v>44548</v>
      </c>
      <c r="B803" s="5" t="str">
        <f>VLOOKUP(WEEKDAY(VENDAS[[#This Row],[DATA]],2),Listas!$A$2:$B$8,2,FALSE)</f>
        <v>Sábado</v>
      </c>
      <c r="C803" s="1" t="s">
        <v>164</v>
      </c>
      <c r="D803" s="1" t="s">
        <v>54</v>
      </c>
      <c r="E803" s="1">
        <v>1</v>
      </c>
      <c r="F803" s="12">
        <v>5</v>
      </c>
      <c r="H803" s="36">
        <f>DAY(VENDAS[[#This Row],[DATA]])</f>
        <v>18</v>
      </c>
    </row>
    <row r="804" spans="1:8" x14ac:dyDescent="0.2">
      <c r="A804" s="7">
        <v>44548</v>
      </c>
      <c r="B804" s="5" t="str">
        <f>VLOOKUP(WEEKDAY(VENDAS[[#This Row],[DATA]],2),Listas!$A$2:$B$8,2,FALSE)</f>
        <v>Sábado</v>
      </c>
      <c r="C804" s="1" t="s">
        <v>164</v>
      </c>
      <c r="D804" s="1" t="s">
        <v>59</v>
      </c>
      <c r="E804" s="1">
        <v>2</v>
      </c>
      <c r="F804" s="12">
        <v>12</v>
      </c>
      <c r="H804" s="36">
        <f>DAY(VENDAS[[#This Row],[DATA]])</f>
        <v>18</v>
      </c>
    </row>
    <row r="805" spans="1:8" x14ac:dyDescent="0.2">
      <c r="A805" s="7">
        <v>44549</v>
      </c>
      <c r="B805" s="5" t="str">
        <f>VLOOKUP(WEEKDAY(VENDAS[[#This Row],[DATA]],2),Listas!$A$2:$B$8,2,FALSE)</f>
        <v>Domingo</v>
      </c>
      <c r="C805" s="1" t="s">
        <v>164</v>
      </c>
      <c r="D805" s="1" t="s">
        <v>67</v>
      </c>
      <c r="E805" s="1">
        <v>1</v>
      </c>
      <c r="F805" s="12">
        <v>7.5</v>
      </c>
      <c r="H805" s="36">
        <f>DAY(VENDAS[[#This Row],[DATA]])</f>
        <v>19</v>
      </c>
    </row>
    <row r="806" spans="1:8" x14ac:dyDescent="0.2">
      <c r="A806" s="7">
        <v>44549</v>
      </c>
      <c r="B806" s="5" t="str">
        <f>VLOOKUP(WEEKDAY(VENDAS[[#This Row],[DATA]],2),Listas!$A$2:$B$8,2,FALSE)</f>
        <v>Domingo</v>
      </c>
      <c r="C806" s="1" t="s">
        <v>164</v>
      </c>
      <c r="D806" s="1" t="s">
        <v>66</v>
      </c>
      <c r="E806" s="1">
        <v>2</v>
      </c>
      <c r="F806" s="12">
        <v>15</v>
      </c>
      <c r="H806" s="36">
        <f>DAY(VENDAS[[#This Row],[DATA]])</f>
        <v>19</v>
      </c>
    </row>
    <row r="807" spans="1:8" x14ac:dyDescent="0.2">
      <c r="A807" s="7">
        <v>44549</v>
      </c>
      <c r="B807" s="5" t="str">
        <f>VLOOKUP(WEEKDAY(VENDAS[[#This Row],[DATA]],2),Listas!$A$2:$B$8,2,FALSE)</f>
        <v>Domingo</v>
      </c>
      <c r="C807" s="1" t="s">
        <v>164</v>
      </c>
      <c r="D807" s="1" t="s">
        <v>60</v>
      </c>
      <c r="E807" s="1">
        <v>3</v>
      </c>
      <c r="F807" s="12">
        <v>18</v>
      </c>
      <c r="H807" s="36">
        <f>DAY(VENDAS[[#This Row],[DATA]])</f>
        <v>19</v>
      </c>
    </row>
    <row r="808" spans="1:8" x14ac:dyDescent="0.2">
      <c r="A808" s="7">
        <v>44549</v>
      </c>
      <c r="B808" s="5" t="str">
        <f>VLOOKUP(WEEKDAY(VENDAS[[#This Row],[DATA]],2),Listas!$A$2:$B$8,2,FALSE)</f>
        <v>Domingo</v>
      </c>
      <c r="C808" s="1" t="s">
        <v>164</v>
      </c>
      <c r="D808" s="1" t="s">
        <v>55</v>
      </c>
      <c r="E808" s="1">
        <v>3</v>
      </c>
      <c r="F808" s="12">
        <v>12</v>
      </c>
      <c r="H808" s="36">
        <f>DAY(VENDAS[[#This Row],[DATA]])</f>
        <v>19</v>
      </c>
    </row>
    <row r="809" spans="1:8" x14ac:dyDescent="0.2">
      <c r="A809" s="7">
        <v>44549</v>
      </c>
      <c r="B809" s="5" t="str">
        <f>VLOOKUP(WEEKDAY(VENDAS[[#This Row],[DATA]],2),Listas!$A$2:$B$8,2,FALSE)</f>
        <v>Domingo</v>
      </c>
      <c r="C809" s="1" t="s">
        <v>164</v>
      </c>
      <c r="D809" s="1" t="s">
        <v>54</v>
      </c>
      <c r="E809" s="1">
        <v>2</v>
      </c>
      <c r="F809" s="12">
        <v>10</v>
      </c>
      <c r="H809" s="36">
        <f>DAY(VENDAS[[#This Row],[DATA]])</f>
        <v>19</v>
      </c>
    </row>
    <row r="810" spans="1:8" x14ac:dyDescent="0.2">
      <c r="A810" s="7">
        <v>44549</v>
      </c>
      <c r="B810" s="5" t="str">
        <f>VLOOKUP(WEEKDAY(VENDAS[[#This Row],[DATA]],2),Listas!$A$2:$B$8,2,FALSE)</f>
        <v>Domingo</v>
      </c>
      <c r="C810" s="1" t="s">
        <v>164</v>
      </c>
      <c r="D810" s="1" t="s">
        <v>54</v>
      </c>
      <c r="E810" s="1">
        <v>1</v>
      </c>
      <c r="F810" s="12">
        <v>5</v>
      </c>
      <c r="H810" s="36">
        <f>DAY(VENDAS[[#This Row],[DATA]])</f>
        <v>19</v>
      </c>
    </row>
    <row r="811" spans="1:8" x14ac:dyDescent="0.2">
      <c r="A811" s="7">
        <v>44549</v>
      </c>
      <c r="B811" s="5" t="str">
        <f>VLOOKUP(WEEKDAY(VENDAS[[#This Row],[DATA]],2),Listas!$A$2:$B$8,2,FALSE)</f>
        <v>Domingo</v>
      </c>
      <c r="C811" s="1" t="s">
        <v>164</v>
      </c>
      <c r="D811" s="1" t="s">
        <v>60</v>
      </c>
      <c r="E811" s="1">
        <v>1</v>
      </c>
      <c r="F811" s="12">
        <v>6</v>
      </c>
      <c r="H811" s="36">
        <f>DAY(VENDAS[[#This Row],[DATA]])</f>
        <v>19</v>
      </c>
    </row>
    <row r="812" spans="1:8" x14ac:dyDescent="0.2">
      <c r="A812" s="7">
        <v>44549</v>
      </c>
      <c r="B812" s="5" t="str">
        <f>VLOOKUP(WEEKDAY(VENDAS[[#This Row],[DATA]],2),Listas!$A$2:$B$8,2,FALSE)</f>
        <v>Domingo</v>
      </c>
      <c r="C812" s="1" t="s">
        <v>164</v>
      </c>
      <c r="D812" s="1" t="s">
        <v>59</v>
      </c>
      <c r="E812" s="1">
        <v>1</v>
      </c>
      <c r="F812" s="12">
        <v>6</v>
      </c>
      <c r="H812" s="36">
        <f>DAY(VENDAS[[#This Row],[DATA]])</f>
        <v>19</v>
      </c>
    </row>
    <row r="813" spans="1:8" x14ac:dyDescent="0.2">
      <c r="A813" s="7">
        <v>44549</v>
      </c>
      <c r="B813" s="5" t="str">
        <f>VLOOKUP(WEEKDAY(VENDAS[[#This Row],[DATA]],2),Listas!$A$2:$B$8,2,FALSE)</f>
        <v>Domingo</v>
      </c>
      <c r="C813" s="1" t="s">
        <v>164</v>
      </c>
      <c r="D813" s="1" t="s">
        <v>54</v>
      </c>
      <c r="E813" s="1">
        <v>4</v>
      </c>
      <c r="F813" s="12">
        <v>20</v>
      </c>
      <c r="H813" s="36">
        <f>DAY(VENDAS[[#This Row],[DATA]])</f>
        <v>19</v>
      </c>
    </row>
    <row r="814" spans="1:8" x14ac:dyDescent="0.2">
      <c r="A814" s="7">
        <v>44549</v>
      </c>
      <c r="B814" s="5" t="str">
        <f>VLOOKUP(WEEKDAY(VENDAS[[#This Row],[DATA]],2),Listas!$A$2:$B$8,2,FALSE)</f>
        <v>Domingo</v>
      </c>
      <c r="C814" s="1" t="s">
        <v>164</v>
      </c>
      <c r="D814" s="1" t="s">
        <v>54</v>
      </c>
      <c r="E814" s="1">
        <v>3</v>
      </c>
      <c r="F814" s="12">
        <v>15</v>
      </c>
      <c r="H814" s="36">
        <f>DAY(VENDAS[[#This Row],[DATA]])</f>
        <v>19</v>
      </c>
    </row>
    <row r="815" spans="1:8" x14ac:dyDescent="0.2">
      <c r="A815" s="7">
        <v>44549</v>
      </c>
      <c r="B815" s="5" t="str">
        <f>VLOOKUP(WEEKDAY(VENDAS[[#This Row],[DATA]],2),Listas!$A$2:$B$8,2,FALSE)</f>
        <v>Domingo</v>
      </c>
      <c r="C815" s="1" t="s">
        <v>164</v>
      </c>
      <c r="D815" s="1" t="s">
        <v>66</v>
      </c>
      <c r="E815" s="1">
        <v>2</v>
      </c>
      <c r="F815" s="12">
        <v>15</v>
      </c>
      <c r="H815" s="36">
        <f>DAY(VENDAS[[#This Row],[DATA]])</f>
        <v>19</v>
      </c>
    </row>
    <row r="816" spans="1:8" x14ac:dyDescent="0.2">
      <c r="A816" s="7">
        <v>44549</v>
      </c>
      <c r="B816" s="5" t="str">
        <f>VLOOKUP(WEEKDAY(VENDAS[[#This Row],[DATA]],2),Listas!$A$2:$B$8,2,FALSE)</f>
        <v>Domingo</v>
      </c>
      <c r="C816" s="1" t="s">
        <v>164</v>
      </c>
      <c r="D816" s="1" t="s">
        <v>54</v>
      </c>
      <c r="E816" s="1">
        <v>4</v>
      </c>
      <c r="F816" s="12">
        <v>20</v>
      </c>
      <c r="H816" s="36">
        <f>DAY(VENDAS[[#This Row],[DATA]])</f>
        <v>19</v>
      </c>
    </row>
    <row r="817" spans="1:8" x14ac:dyDescent="0.2">
      <c r="A817" s="7">
        <v>44549</v>
      </c>
      <c r="B817" s="5" t="str">
        <f>VLOOKUP(WEEKDAY(VENDAS[[#This Row],[DATA]],2),Listas!$A$2:$B$8,2,FALSE)</f>
        <v>Domingo</v>
      </c>
      <c r="C817" s="1" t="s">
        <v>164</v>
      </c>
      <c r="D817" s="1" t="s">
        <v>55</v>
      </c>
      <c r="E817" s="1">
        <v>3</v>
      </c>
      <c r="F817" s="12">
        <v>12</v>
      </c>
      <c r="H817" s="36">
        <f>DAY(VENDAS[[#This Row],[DATA]])</f>
        <v>19</v>
      </c>
    </row>
    <row r="818" spans="1:8" x14ac:dyDescent="0.2">
      <c r="A818" s="7">
        <v>44549</v>
      </c>
      <c r="B818" s="5" t="str">
        <f>VLOOKUP(WEEKDAY(VENDAS[[#This Row],[DATA]],2),Listas!$A$2:$B$8,2,FALSE)</f>
        <v>Domingo</v>
      </c>
      <c r="C818" s="1" t="s">
        <v>164</v>
      </c>
      <c r="D818" s="1" t="s">
        <v>54</v>
      </c>
      <c r="E818" s="1">
        <v>3</v>
      </c>
      <c r="F818" s="12">
        <v>15</v>
      </c>
      <c r="H818" s="36">
        <f>DAY(VENDAS[[#This Row],[DATA]])</f>
        <v>19</v>
      </c>
    </row>
    <row r="819" spans="1:8" x14ac:dyDescent="0.2">
      <c r="A819" s="7">
        <v>44549</v>
      </c>
      <c r="B819" s="5" t="str">
        <f>VLOOKUP(WEEKDAY(VENDAS[[#This Row],[DATA]],2),Listas!$A$2:$B$8,2,FALSE)</f>
        <v>Domingo</v>
      </c>
      <c r="C819" s="1" t="s">
        <v>164</v>
      </c>
      <c r="D819" s="1" t="s">
        <v>55</v>
      </c>
      <c r="E819" s="1">
        <v>9</v>
      </c>
      <c r="F819" s="12">
        <v>36</v>
      </c>
      <c r="H819" s="36">
        <f>DAY(VENDAS[[#This Row],[DATA]])</f>
        <v>19</v>
      </c>
    </row>
    <row r="820" spans="1:8" x14ac:dyDescent="0.2">
      <c r="A820" s="7">
        <v>44549</v>
      </c>
      <c r="B820" s="5" t="str">
        <f>VLOOKUP(WEEKDAY(VENDAS[[#This Row],[DATA]],2),Listas!$A$2:$B$8,2,FALSE)</f>
        <v>Domingo</v>
      </c>
      <c r="C820" s="1" t="s">
        <v>164</v>
      </c>
      <c r="D820" s="1" t="s">
        <v>59</v>
      </c>
      <c r="E820" s="1">
        <v>2</v>
      </c>
      <c r="F820" s="12">
        <v>12</v>
      </c>
      <c r="H820" s="36">
        <f>DAY(VENDAS[[#This Row],[DATA]])</f>
        <v>19</v>
      </c>
    </row>
    <row r="821" spans="1:8" x14ac:dyDescent="0.2">
      <c r="A821" s="7">
        <v>44552</v>
      </c>
      <c r="B821" s="5" t="str">
        <f>VLOOKUP(WEEKDAY(VENDAS[[#This Row],[DATA]],2),Listas!$A$2:$B$8,2,FALSE)</f>
        <v>Quarta</v>
      </c>
      <c r="C821" s="1" t="s">
        <v>199</v>
      </c>
      <c r="D821" s="1" t="s">
        <v>54</v>
      </c>
      <c r="E821" s="1">
        <v>40</v>
      </c>
      <c r="F821" s="12">
        <v>110</v>
      </c>
      <c r="H821" s="36">
        <f>DAY(VENDAS[[#This Row],[DATA]])</f>
        <v>22</v>
      </c>
    </row>
    <row r="822" spans="1:8" x14ac:dyDescent="0.2">
      <c r="A822" s="7">
        <v>44552</v>
      </c>
      <c r="B822" s="5" t="str">
        <f>VLOOKUP(WEEKDAY(VENDAS[[#This Row],[DATA]],2),Listas!$A$2:$B$8,2,FALSE)</f>
        <v>Quarta</v>
      </c>
      <c r="C822" s="1" t="s">
        <v>210</v>
      </c>
      <c r="D822" s="1" t="s">
        <v>55</v>
      </c>
      <c r="E822" s="1">
        <v>20</v>
      </c>
      <c r="F822" s="12">
        <v>41</v>
      </c>
      <c r="H822" s="36">
        <f>DAY(VENDAS[[#This Row],[DATA]])</f>
        <v>22</v>
      </c>
    </row>
    <row r="823" spans="1:8" x14ac:dyDescent="0.2">
      <c r="A823" s="7">
        <v>44552</v>
      </c>
      <c r="B823" s="5" t="str">
        <f>VLOOKUP(WEEKDAY(VENDAS[[#This Row],[DATA]],2),Listas!$A$2:$B$8,2,FALSE)</f>
        <v>Quarta</v>
      </c>
      <c r="C823" s="1" t="s">
        <v>347</v>
      </c>
      <c r="D823" s="1" t="s">
        <v>54</v>
      </c>
      <c r="E823" s="1">
        <v>20</v>
      </c>
      <c r="F823" s="12">
        <v>55</v>
      </c>
      <c r="H823" s="36">
        <f>DAY(VENDAS[[#This Row],[DATA]])</f>
        <v>22</v>
      </c>
    </row>
    <row r="824" spans="1:8" x14ac:dyDescent="0.2">
      <c r="A824" s="7">
        <v>44552</v>
      </c>
      <c r="B824" s="5" t="str">
        <f>VLOOKUP(WEEKDAY(VENDAS[[#This Row],[DATA]],2),Listas!$A$2:$B$8,2,FALSE)</f>
        <v>Quarta</v>
      </c>
      <c r="C824" s="1" t="s">
        <v>367</v>
      </c>
      <c r="D824" s="1" t="s">
        <v>54</v>
      </c>
      <c r="E824" s="1">
        <v>20</v>
      </c>
      <c r="F824" s="12">
        <v>55</v>
      </c>
      <c r="H824" s="36">
        <f>DAY(VENDAS[[#This Row],[DATA]])</f>
        <v>22</v>
      </c>
    </row>
    <row r="825" spans="1:8" x14ac:dyDescent="0.2">
      <c r="A825" s="7">
        <v>44552</v>
      </c>
      <c r="B825" s="5" t="str">
        <f>VLOOKUP(WEEKDAY(VENDAS[[#This Row],[DATA]],2),Listas!$A$2:$B$8,2,FALSE)</f>
        <v>Quarta</v>
      </c>
      <c r="C825" s="1" t="s">
        <v>425</v>
      </c>
      <c r="D825" s="1" t="s">
        <v>55</v>
      </c>
      <c r="E825" s="1">
        <v>20</v>
      </c>
      <c r="F825" s="12">
        <v>41</v>
      </c>
      <c r="H825" s="36">
        <f>DAY(VENDAS[[#This Row],[DATA]])</f>
        <v>22</v>
      </c>
    </row>
    <row r="826" spans="1:8" x14ac:dyDescent="0.2">
      <c r="A826" s="7">
        <v>44552</v>
      </c>
      <c r="B826" s="5" t="str">
        <f>VLOOKUP(WEEKDAY(VENDAS[[#This Row],[DATA]],2),Listas!$A$2:$B$8,2,FALSE)</f>
        <v>Quarta</v>
      </c>
      <c r="C826" s="1" t="s">
        <v>278</v>
      </c>
      <c r="D826" s="1" t="s">
        <v>67</v>
      </c>
      <c r="E826" s="1">
        <v>4</v>
      </c>
      <c r="F826" s="12">
        <v>22.5</v>
      </c>
      <c r="H826" s="36">
        <f>DAY(VENDAS[[#This Row],[DATA]])</f>
        <v>22</v>
      </c>
    </row>
    <row r="827" spans="1:8" x14ac:dyDescent="0.2">
      <c r="A827" s="7">
        <v>44552</v>
      </c>
      <c r="B827" s="5" t="str">
        <f>VLOOKUP(WEEKDAY(VENDAS[[#This Row],[DATA]],2),Listas!$A$2:$B$8,2,FALSE)</f>
        <v>Quarta</v>
      </c>
      <c r="C827" s="1" t="s">
        <v>278</v>
      </c>
      <c r="D827" s="1" t="s">
        <v>70</v>
      </c>
      <c r="E827" s="1">
        <v>4</v>
      </c>
      <c r="F827" s="12">
        <v>22.5</v>
      </c>
      <c r="H827" s="36">
        <f>DAY(VENDAS[[#This Row],[DATA]])</f>
        <v>22</v>
      </c>
    </row>
    <row r="828" spans="1:8" x14ac:dyDescent="0.2">
      <c r="A828" s="7">
        <v>44552</v>
      </c>
      <c r="B828" s="5" t="str">
        <f>VLOOKUP(WEEKDAY(VENDAS[[#This Row],[DATA]],2),Listas!$A$2:$B$8,2,FALSE)</f>
        <v>Quarta</v>
      </c>
      <c r="C828" s="1" t="s">
        <v>309</v>
      </c>
      <c r="D828" s="1" t="s">
        <v>55</v>
      </c>
      <c r="E828" s="1">
        <v>20</v>
      </c>
      <c r="F828" s="12">
        <v>41</v>
      </c>
      <c r="H828" s="36">
        <f>DAY(VENDAS[[#This Row],[DATA]])</f>
        <v>22</v>
      </c>
    </row>
    <row r="829" spans="1:8" x14ac:dyDescent="0.2">
      <c r="A829" s="7">
        <v>44552</v>
      </c>
      <c r="B829" s="5" t="str">
        <f>VLOOKUP(WEEKDAY(VENDAS[[#This Row],[DATA]],2),Listas!$A$2:$B$8,2,FALSE)</f>
        <v>Quarta</v>
      </c>
      <c r="C829" s="1" t="s">
        <v>364</v>
      </c>
      <c r="D829" s="1" t="s">
        <v>55</v>
      </c>
      <c r="E829" s="1">
        <v>40</v>
      </c>
      <c r="F829" s="12">
        <v>82</v>
      </c>
      <c r="H829" s="36">
        <f>DAY(VENDAS[[#This Row],[DATA]])</f>
        <v>22</v>
      </c>
    </row>
    <row r="830" spans="1:8" x14ac:dyDescent="0.2">
      <c r="A830" s="7">
        <v>44552</v>
      </c>
      <c r="B830" s="5" t="str">
        <f>VLOOKUP(WEEKDAY(VENDAS[[#This Row],[DATA]],2),Listas!$A$2:$B$8,2,FALSE)</f>
        <v>Quarta</v>
      </c>
      <c r="C830" s="1" t="s">
        <v>280</v>
      </c>
      <c r="D830" s="1" t="s">
        <v>54</v>
      </c>
      <c r="E830" s="1">
        <v>20</v>
      </c>
      <c r="F830" s="12">
        <v>55</v>
      </c>
      <c r="H830" s="36">
        <f>DAY(VENDAS[[#This Row],[DATA]])</f>
        <v>22</v>
      </c>
    </row>
    <row r="831" spans="1:8" x14ac:dyDescent="0.2">
      <c r="A831" s="7">
        <v>44552</v>
      </c>
      <c r="B831" s="5" t="str">
        <f>VLOOKUP(WEEKDAY(VENDAS[[#This Row],[DATA]],2),Listas!$A$2:$B$8,2,FALSE)</f>
        <v>Quarta</v>
      </c>
      <c r="C831" s="1" t="s">
        <v>300</v>
      </c>
      <c r="D831" s="1" t="s">
        <v>55</v>
      </c>
      <c r="E831" s="1">
        <v>20</v>
      </c>
      <c r="F831" s="12">
        <v>41</v>
      </c>
      <c r="H831" s="36">
        <f>DAY(VENDAS[[#This Row],[DATA]])</f>
        <v>22</v>
      </c>
    </row>
    <row r="832" spans="1:8" x14ac:dyDescent="0.2">
      <c r="A832" s="7">
        <v>44572</v>
      </c>
      <c r="B832" s="5" t="str">
        <f>VLOOKUP(WEEKDAY(VENDAS[[#This Row],[DATA]],2),Listas!$A$2:$B$8,2,FALSE)</f>
        <v>Terça</v>
      </c>
      <c r="C832" s="1" t="s">
        <v>381</v>
      </c>
      <c r="D832" s="1" t="s">
        <v>55</v>
      </c>
      <c r="E832" s="1">
        <v>30</v>
      </c>
      <c r="F832" s="12">
        <v>59.65</v>
      </c>
      <c r="H832" s="36">
        <f>DAY(VENDAS[[#This Row],[DATA]])</f>
        <v>11</v>
      </c>
    </row>
    <row r="833" spans="1:8" x14ac:dyDescent="0.2">
      <c r="A833" s="7">
        <v>44572</v>
      </c>
      <c r="B833" s="5" t="str">
        <f>VLOOKUP(WEEKDAY(VENDAS[[#This Row],[DATA]],2),Listas!$A$2:$B$8,2,FALSE)</f>
        <v>Terça</v>
      </c>
      <c r="C833" s="1" t="s">
        <v>278</v>
      </c>
      <c r="D833" s="1" t="s">
        <v>70</v>
      </c>
      <c r="E833" s="1">
        <v>4</v>
      </c>
      <c r="F833" s="12">
        <v>22.5</v>
      </c>
      <c r="H833" s="36">
        <f>DAY(VENDAS[[#This Row],[DATA]])</f>
        <v>11</v>
      </c>
    </row>
    <row r="834" spans="1:8" x14ac:dyDescent="0.2">
      <c r="A834" s="7">
        <v>44572</v>
      </c>
      <c r="B834" s="5" t="str">
        <f>VLOOKUP(WEEKDAY(VENDAS[[#This Row],[DATA]],2),Listas!$A$2:$B$8,2,FALSE)</f>
        <v>Terça</v>
      </c>
      <c r="C834" s="1" t="s">
        <v>346</v>
      </c>
      <c r="D834" s="1" t="s">
        <v>54</v>
      </c>
      <c r="E834" s="1">
        <v>10</v>
      </c>
      <c r="F834" s="12">
        <v>27.5</v>
      </c>
      <c r="H834" s="36">
        <f>DAY(VENDAS[[#This Row],[DATA]])</f>
        <v>11</v>
      </c>
    </row>
    <row r="835" spans="1:8" x14ac:dyDescent="0.2">
      <c r="A835" s="7">
        <v>44572</v>
      </c>
      <c r="B835" s="5" t="str">
        <f>VLOOKUP(WEEKDAY(VENDAS[[#This Row],[DATA]],2),Listas!$A$2:$B$8,2,FALSE)</f>
        <v>Terça</v>
      </c>
      <c r="C835" s="1" t="s">
        <v>367</v>
      </c>
      <c r="D835" s="1" t="s">
        <v>71</v>
      </c>
      <c r="E835" s="1">
        <v>20</v>
      </c>
      <c r="F835" s="12">
        <v>40</v>
      </c>
      <c r="H835" s="36">
        <f>DAY(VENDAS[[#This Row],[DATA]])</f>
        <v>11</v>
      </c>
    </row>
    <row r="836" spans="1:8" x14ac:dyDescent="0.2">
      <c r="A836" s="7">
        <v>44572</v>
      </c>
      <c r="B836" s="5" t="str">
        <f>VLOOKUP(WEEKDAY(VENDAS[[#This Row],[DATA]],2),Listas!$A$2:$B$8,2,FALSE)</f>
        <v>Terça</v>
      </c>
      <c r="C836" s="1" t="s">
        <v>319</v>
      </c>
      <c r="D836" s="1" t="s">
        <v>71</v>
      </c>
      <c r="E836" s="1">
        <v>10</v>
      </c>
      <c r="F836" s="12">
        <v>20</v>
      </c>
      <c r="H836" s="36">
        <f>DAY(VENDAS[[#This Row],[DATA]])</f>
        <v>11</v>
      </c>
    </row>
    <row r="837" spans="1:8" x14ac:dyDescent="0.2">
      <c r="A837" s="7">
        <v>44572</v>
      </c>
      <c r="B837" s="5" t="str">
        <f>VLOOKUP(WEEKDAY(VENDAS[[#This Row],[DATA]],2),Listas!$A$2:$B$8,2,FALSE)</f>
        <v>Terça</v>
      </c>
      <c r="C837" s="1" t="s">
        <v>319</v>
      </c>
      <c r="D837" s="1" t="s">
        <v>59</v>
      </c>
      <c r="E837" s="1">
        <v>10</v>
      </c>
      <c r="F837" s="12">
        <v>33</v>
      </c>
      <c r="H837" s="36">
        <f>DAY(VENDAS[[#This Row],[DATA]])</f>
        <v>11</v>
      </c>
    </row>
    <row r="838" spans="1:8" x14ac:dyDescent="0.2">
      <c r="A838" s="7">
        <v>44572</v>
      </c>
      <c r="B838" s="5" t="str">
        <f>VLOOKUP(WEEKDAY(VENDAS[[#This Row],[DATA]],2),Listas!$A$2:$B$8,2,FALSE)</f>
        <v>Terça</v>
      </c>
      <c r="C838" s="1" t="s">
        <v>174</v>
      </c>
      <c r="D838" s="1" t="s">
        <v>71</v>
      </c>
      <c r="E838" s="1">
        <v>5</v>
      </c>
      <c r="F838" s="12">
        <v>10</v>
      </c>
      <c r="H838" s="36">
        <f>DAY(VENDAS[[#This Row],[DATA]])</f>
        <v>11</v>
      </c>
    </row>
    <row r="839" spans="1:8" x14ac:dyDescent="0.2">
      <c r="A839" s="7">
        <v>44572</v>
      </c>
      <c r="B839" s="5" t="str">
        <f>VLOOKUP(WEEKDAY(VENDAS[[#This Row],[DATA]],2),Listas!$A$2:$B$8,2,FALSE)</f>
        <v>Terça</v>
      </c>
      <c r="C839" s="1" t="s">
        <v>174</v>
      </c>
      <c r="D839" s="1" t="s">
        <v>67</v>
      </c>
      <c r="E839" s="1">
        <v>4</v>
      </c>
      <c r="F839" s="12">
        <v>22.5</v>
      </c>
      <c r="H839" s="36">
        <f>DAY(VENDAS[[#This Row],[DATA]])</f>
        <v>11</v>
      </c>
    </row>
    <row r="840" spans="1:8" x14ac:dyDescent="0.2">
      <c r="A840" s="7">
        <v>44572</v>
      </c>
      <c r="B840" s="5" t="str">
        <f>VLOOKUP(WEEKDAY(VENDAS[[#This Row],[DATA]],2),Listas!$A$2:$B$8,2,FALSE)</f>
        <v>Terça</v>
      </c>
      <c r="C840" s="1" t="s">
        <v>174</v>
      </c>
      <c r="D840" s="1" t="s">
        <v>54</v>
      </c>
      <c r="E840" s="1">
        <v>10</v>
      </c>
      <c r="F840" s="12">
        <v>27.5</v>
      </c>
      <c r="H840" s="36">
        <f>DAY(VENDAS[[#This Row],[DATA]])</f>
        <v>11</v>
      </c>
    </row>
    <row r="841" spans="1:8" x14ac:dyDescent="0.2">
      <c r="A841" s="7">
        <v>44572</v>
      </c>
      <c r="B841" s="5" t="str">
        <f>VLOOKUP(WEEKDAY(VENDAS[[#This Row],[DATA]],2),Listas!$A$2:$B$8,2,FALSE)</f>
        <v>Terça</v>
      </c>
      <c r="C841" s="1" t="s">
        <v>174</v>
      </c>
      <c r="D841" s="1" t="s">
        <v>61</v>
      </c>
      <c r="E841" s="1">
        <v>10</v>
      </c>
      <c r="F841" s="12">
        <v>33</v>
      </c>
      <c r="H841" s="36">
        <f>DAY(VENDAS[[#This Row],[DATA]])</f>
        <v>11</v>
      </c>
    </row>
    <row r="842" spans="1:8" x14ac:dyDescent="0.2">
      <c r="A842" s="7">
        <v>44572</v>
      </c>
      <c r="B842" s="5" t="str">
        <f>VLOOKUP(WEEKDAY(VENDAS[[#This Row],[DATA]],2),Listas!$A$2:$B$8,2,FALSE)</f>
        <v>Terça</v>
      </c>
      <c r="C842" s="1" t="s">
        <v>416</v>
      </c>
      <c r="D842" s="1" t="s">
        <v>54</v>
      </c>
      <c r="E842" s="1">
        <v>20</v>
      </c>
      <c r="F842" s="12">
        <v>55</v>
      </c>
      <c r="H842" s="36">
        <f>DAY(VENDAS[[#This Row],[DATA]])</f>
        <v>11</v>
      </c>
    </row>
    <row r="843" spans="1:8" x14ac:dyDescent="0.2">
      <c r="A843" s="7">
        <v>44572</v>
      </c>
      <c r="B843" s="5" t="str">
        <f>VLOOKUP(WEEKDAY(VENDAS[[#This Row],[DATA]],2),Listas!$A$2:$B$8,2,FALSE)</f>
        <v>Terça</v>
      </c>
      <c r="C843" s="1" t="s">
        <v>416</v>
      </c>
      <c r="D843" s="1" t="s">
        <v>66</v>
      </c>
      <c r="E843" s="1">
        <v>8</v>
      </c>
      <c r="F843" s="12">
        <v>45</v>
      </c>
      <c r="H843" s="36">
        <f>DAY(VENDAS[[#This Row],[DATA]])</f>
        <v>11</v>
      </c>
    </row>
    <row r="844" spans="1:8" x14ac:dyDescent="0.2">
      <c r="A844" s="7">
        <v>44572</v>
      </c>
      <c r="B844" s="5" t="str">
        <f>VLOOKUP(WEEKDAY(VENDAS[[#This Row],[DATA]],2),Listas!$A$2:$B$8,2,FALSE)</f>
        <v>Terça</v>
      </c>
      <c r="C844" s="1" t="s">
        <v>416</v>
      </c>
      <c r="D844" s="1" t="s">
        <v>71</v>
      </c>
      <c r="E844" s="1">
        <v>10</v>
      </c>
      <c r="F844" s="12">
        <v>20</v>
      </c>
      <c r="H844" s="36">
        <f>DAY(VENDAS[[#This Row],[DATA]])</f>
        <v>11</v>
      </c>
    </row>
    <row r="845" spans="1:8" x14ac:dyDescent="0.2">
      <c r="A845" s="7">
        <v>44572</v>
      </c>
      <c r="B845" s="5" t="str">
        <f>VLOOKUP(WEEKDAY(VENDAS[[#This Row],[DATA]],2),Listas!$A$2:$B$8,2,FALSE)</f>
        <v>Terça</v>
      </c>
      <c r="C845" s="1" t="s">
        <v>260</v>
      </c>
      <c r="D845" s="1" t="s">
        <v>71</v>
      </c>
      <c r="E845" s="1">
        <v>10</v>
      </c>
      <c r="F845" s="12">
        <v>20</v>
      </c>
      <c r="H845" s="36">
        <f>DAY(VENDAS[[#This Row],[DATA]])</f>
        <v>11</v>
      </c>
    </row>
    <row r="846" spans="1:8" x14ac:dyDescent="0.2">
      <c r="A846" s="7">
        <v>44572</v>
      </c>
      <c r="B846" s="5" t="str">
        <f>VLOOKUP(WEEKDAY(VENDAS[[#This Row],[DATA]],2),Listas!$A$2:$B$8,2,FALSE)</f>
        <v>Terça</v>
      </c>
      <c r="C846" s="1" t="s">
        <v>260</v>
      </c>
      <c r="D846" s="1" t="s">
        <v>55</v>
      </c>
      <c r="E846" s="1">
        <v>20</v>
      </c>
      <c r="F846" s="12">
        <v>41</v>
      </c>
      <c r="H846" s="36">
        <f>DAY(VENDAS[[#This Row],[DATA]])</f>
        <v>11</v>
      </c>
    </row>
    <row r="847" spans="1:8" x14ac:dyDescent="0.2">
      <c r="A847" s="7">
        <v>44572</v>
      </c>
      <c r="B847" s="5" t="str">
        <f>VLOOKUP(WEEKDAY(VENDAS[[#This Row],[DATA]],2),Listas!$A$2:$B$8,2,FALSE)</f>
        <v>Terça</v>
      </c>
      <c r="C847" s="1" t="s">
        <v>260</v>
      </c>
      <c r="D847" s="1" t="s">
        <v>66</v>
      </c>
      <c r="E847" s="1">
        <v>8</v>
      </c>
      <c r="F847" s="12">
        <v>22.5</v>
      </c>
      <c r="H847" s="36">
        <f>DAY(VENDAS[[#This Row],[DATA]])</f>
        <v>11</v>
      </c>
    </row>
    <row r="848" spans="1:8" x14ac:dyDescent="0.2">
      <c r="A848" s="7">
        <v>44573</v>
      </c>
      <c r="B848" s="5" t="str">
        <f>VLOOKUP(WEEKDAY(VENDAS[[#This Row],[DATA]],2),Listas!$A$2:$B$8,2,FALSE)</f>
        <v>Quarta</v>
      </c>
      <c r="C848" s="1" t="s">
        <v>211</v>
      </c>
      <c r="D848" s="1" t="s">
        <v>71</v>
      </c>
      <c r="E848" s="1">
        <v>5</v>
      </c>
      <c r="F848" s="12">
        <v>10</v>
      </c>
      <c r="H848" s="36">
        <f>DAY(VENDAS[[#This Row],[DATA]])</f>
        <v>12</v>
      </c>
    </row>
    <row r="849" spans="1:8" x14ac:dyDescent="0.2">
      <c r="A849" s="7">
        <v>44573</v>
      </c>
      <c r="B849" s="5" t="str">
        <f>VLOOKUP(WEEKDAY(VENDAS[[#This Row],[DATA]],2),Listas!$A$2:$B$8,2,FALSE)</f>
        <v>Quarta</v>
      </c>
      <c r="C849" s="1" t="s">
        <v>274</v>
      </c>
      <c r="D849" s="1" t="s">
        <v>54</v>
      </c>
      <c r="E849" s="1">
        <v>50</v>
      </c>
      <c r="F849" s="12">
        <v>137.5</v>
      </c>
      <c r="H849" s="36">
        <f>DAY(VENDAS[[#This Row],[DATA]])</f>
        <v>12</v>
      </c>
    </row>
    <row r="850" spans="1:8" x14ac:dyDescent="0.2">
      <c r="A850" s="7">
        <v>44579</v>
      </c>
      <c r="B850" s="5" t="str">
        <f>VLOOKUP(WEEKDAY(VENDAS[[#This Row],[DATA]],2),Listas!$A$2:$B$8,2,FALSE)</f>
        <v>Terça</v>
      </c>
      <c r="C850" s="1" t="s">
        <v>406</v>
      </c>
      <c r="D850" s="1" t="s">
        <v>54</v>
      </c>
      <c r="E850" s="1">
        <v>10</v>
      </c>
      <c r="F850" s="12">
        <v>27.5</v>
      </c>
      <c r="H850" s="36">
        <f>DAY(VENDAS[[#This Row],[DATA]])</f>
        <v>18</v>
      </c>
    </row>
    <row r="851" spans="1:8" x14ac:dyDescent="0.2">
      <c r="A851" s="7">
        <v>44579</v>
      </c>
      <c r="B851" s="5" t="str">
        <f>VLOOKUP(WEEKDAY(VENDAS[[#This Row],[DATA]],2),Listas!$A$2:$B$8,2,FALSE)</f>
        <v>Terça</v>
      </c>
      <c r="C851" s="1" t="s">
        <v>297</v>
      </c>
      <c r="D851" s="1" t="s">
        <v>54</v>
      </c>
      <c r="E851" s="1">
        <v>40</v>
      </c>
      <c r="F851" s="12">
        <v>110</v>
      </c>
      <c r="H851" s="36">
        <f>DAY(VENDAS[[#This Row],[DATA]])</f>
        <v>18</v>
      </c>
    </row>
    <row r="852" spans="1:8" x14ac:dyDescent="0.2">
      <c r="A852" s="7">
        <v>44579</v>
      </c>
      <c r="B852" s="5" t="str">
        <f>VLOOKUP(WEEKDAY(VENDAS[[#This Row],[DATA]],2),Listas!$A$2:$B$8,2,FALSE)</f>
        <v>Terça</v>
      </c>
      <c r="C852" s="1" t="s">
        <v>306</v>
      </c>
      <c r="D852" s="1" t="s">
        <v>54</v>
      </c>
      <c r="E852" s="1">
        <v>10</v>
      </c>
      <c r="F852" s="12">
        <v>27.5</v>
      </c>
      <c r="H852" s="36">
        <f>DAY(VENDAS[[#This Row],[DATA]])</f>
        <v>18</v>
      </c>
    </row>
    <row r="853" spans="1:8" x14ac:dyDescent="0.2">
      <c r="A853" s="7">
        <v>44579</v>
      </c>
      <c r="B853" s="5" t="str">
        <f>VLOOKUP(WEEKDAY(VENDAS[[#This Row],[DATA]],2),Listas!$A$2:$B$8,2,FALSE)</f>
        <v>Terça</v>
      </c>
      <c r="C853" s="1" t="s">
        <v>306</v>
      </c>
      <c r="D853" s="1" t="s">
        <v>71</v>
      </c>
      <c r="E853" s="1">
        <v>10</v>
      </c>
      <c r="F853" s="12">
        <v>20</v>
      </c>
      <c r="H853" s="36">
        <f>DAY(VENDAS[[#This Row],[DATA]])</f>
        <v>18</v>
      </c>
    </row>
    <row r="854" spans="1:8" x14ac:dyDescent="0.2">
      <c r="A854" s="7">
        <v>44579</v>
      </c>
      <c r="B854" s="5" t="str">
        <f>VLOOKUP(WEEKDAY(VENDAS[[#This Row],[DATA]],2),Listas!$A$2:$B$8,2,FALSE)</f>
        <v>Terça</v>
      </c>
      <c r="C854" s="1" t="s">
        <v>201</v>
      </c>
      <c r="D854" s="1" t="s">
        <v>60</v>
      </c>
      <c r="E854" s="1">
        <v>10</v>
      </c>
      <c r="F854" s="12">
        <v>33</v>
      </c>
      <c r="H854" s="36">
        <f>DAY(VENDAS[[#This Row],[DATA]])</f>
        <v>18</v>
      </c>
    </row>
    <row r="855" spans="1:8" x14ac:dyDescent="0.2">
      <c r="A855" s="7">
        <v>44580</v>
      </c>
      <c r="B855" s="5" t="str">
        <f>VLOOKUP(WEEKDAY(VENDAS[[#This Row],[DATA]],2),Listas!$A$2:$B$8,2,FALSE)</f>
        <v>Quarta</v>
      </c>
      <c r="C855" s="1" t="s">
        <v>395</v>
      </c>
      <c r="D855" s="1" t="s">
        <v>54</v>
      </c>
      <c r="E855" s="1">
        <v>20</v>
      </c>
      <c r="F855" s="12">
        <v>55</v>
      </c>
      <c r="H855" s="36">
        <f>DAY(VENDAS[[#This Row],[DATA]])</f>
        <v>19</v>
      </c>
    </row>
    <row r="856" spans="1:8" x14ac:dyDescent="0.2">
      <c r="A856" s="7">
        <v>44580</v>
      </c>
      <c r="B856" s="5" t="str">
        <f>VLOOKUP(WEEKDAY(VENDAS[[#This Row],[DATA]],2),Listas!$A$2:$B$8,2,FALSE)</f>
        <v>Quarta</v>
      </c>
      <c r="C856" s="1" t="s">
        <v>381</v>
      </c>
      <c r="D856" s="1" t="s">
        <v>55</v>
      </c>
      <c r="E856" s="1">
        <v>30</v>
      </c>
      <c r="F856" s="12">
        <v>59.65</v>
      </c>
      <c r="H856" s="36">
        <f>DAY(VENDAS[[#This Row],[DATA]])</f>
        <v>19</v>
      </c>
    </row>
    <row r="857" spans="1:8" x14ac:dyDescent="0.2">
      <c r="A857" s="7">
        <v>44583</v>
      </c>
      <c r="B857" s="5" t="str">
        <f>VLOOKUP(WEEKDAY(VENDAS[[#This Row],[DATA]],2),Listas!$A$2:$B$8,2,FALSE)</f>
        <v>Sábado</v>
      </c>
      <c r="C857" s="1" t="s">
        <v>377</v>
      </c>
      <c r="D857" s="1" t="s">
        <v>55</v>
      </c>
      <c r="E857" s="1">
        <v>20</v>
      </c>
      <c r="F857" s="12">
        <v>41</v>
      </c>
      <c r="H857" s="36">
        <f>DAY(VENDAS[[#This Row],[DATA]])</f>
        <v>22</v>
      </c>
    </row>
    <row r="858" spans="1:8" x14ac:dyDescent="0.2">
      <c r="A858" s="7">
        <v>44583</v>
      </c>
      <c r="B858" s="5" t="str">
        <f>VLOOKUP(WEEKDAY(VENDAS[[#This Row],[DATA]],2),Listas!$A$2:$B$8,2,FALSE)</f>
        <v>Sábado</v>
      </c>
      <c r="C858" s="1" t="s">
        <v>109</v>
      </c>
      <c r="D858" s="1" t="s">
        <v>54</v>
      </c>
      <c r="E858" s="1">
        <v>20</v>
      </c>
      <c r="F858" s="12">
        <v>55</v>
      </c>
      <c r="H858" s="36">
        <f>DAY(VENDAS[[#This Row],[DATA]])</f>
        <v>22</v>
      </c>
    </row>
    <row r="859" spans="1:8" x14ac:dyDescent="0.2">
      <c r="A859" s="7">
        <v>44583</v>
      </c>
      <c r="B859" s="5" t="str">
        <f>VLOOKUP(WEEKDAY(VENDAS[[#This Row],[DATA]],2),Listas!$A$2:$B$8,2,FALSE)</f>
        <v>Sábado</v>
      </c>
      <c r="C859" s="1" t="s">
        <v>278</v>
      </c>
      <c r="D859" s="1" t="s">
        <v>67</v>
      </c>
      <c r="E859" s="1">
        <v>4</v>
      </c>
      <c r="F859" s="12">
        <v>22.5</v>
      </c>
      <c r="H859" s="36">
        <f>DAY(VENDAS[[#This Row],[DATA]])</f>
        <v>22</v>
      </c>
    </row>
    <row r="860" spans="1:8" x14ac:dyDescent="0.2">
      <c r="A860" s="7">
        <v>44583</v>
      </c>
      <c r="B860" s="5" t="str">
        <f>VLOOKUP(WEEKDAY(VENDAS[[#This Row],[DATA]],2),Listas!$A$2:$B$8,2,FALSE)</f>
        <v>Sábado</v>
      </c>
      <c r="C860" s="1" t="s">
        <v>278</v>
      </c>
      <c r="D860" s="1" t="s">
        <v>70</v>
      </c>
      <c r="E860" s="1">
        <v>4</v>
      </c>
      <c r="F860" s="12">
        <v>22.5</v>
      </c>
      <c r="H860" s="36">
        <f>DAY(VENDAS[[#This Row],[DATA]])</f>
        <v>22</v>
      </c>
    </row>
    <row r="861" spans="1:8" x14ac:dyDescent="0.2">
      <c r="A861" s="7">
        <v>44583</v>
      </c>
      <c r="B861" s="5" t="str">
        <f>VLOOKUP(WEEKDAY(VENDAS[[#This Row],[DATA]],2),Listas!$A$2:$B$8,2,FALSE)</f>
        <v>Sábado</v>
      </c>
      <c r="C861" s="1" t="s">
        <v>278</v>
      </c>
      <c r="D861" s="1" t="s">
        <v>66</v>
      </c>
      <c r="E861" s="1">
        <v>4</v>
      </c>
      <c r="F861" s="12">
        <v>22.5</v>
      </c>
      <c r="H861" s="36">
        <f>DAY(VENDAS[[#This Row],[DATA]])</f>
        <v>22</v>
      </c>
    </row>
    <row r="862" spans="1:8" x14ac:dyDescent="0.2">
      <c r="A862" s="7">
        <v>44583</v>
      </c>
      <c r="B862" s="5" t="str">
        <f>VLOOKUP(WEEKDAY(VENDAS[[#This Row],[DATA]],2),Listas!$A$2:$B$8,2,FALSE)</f>
        <v>Sábado</v>
      </c>
      <c r="C862" s="1" t="s">
        <v>120</v>
      </c>
      <c r="D862" s="1" t="s">
        <v>54</v>
      </c>
      <c r="E862" s="1">
        <v>20</v>
      </c>
      <c r="F862" s="12">
        <v>50</v>
      </c>
      <c r="H862" s="36">
        <f>DAY(VENDAS[[#This Row],[DATA]])</f>
        <v>22</v>
      </c>
    </row>
    <row r="863" spans="1:8" x14ac:dyDescent="0.2">
      <c r="A863" s="7">
        <v>44583</v>
      </c>
      <c r="B863" s="5" t="str">
        <f>VLOOKUP(WEEKDAY(VENDAS[[#This Row],[DATA]],2),Listas!$A$2:$B$8,2,FALSE)</f>
        <v>Sábado</v>
      </c>
      <c r="C863" s="1" t="s">
        <v>120</v>
      </c>
      <c r="D863" s="1" t="s">
        <v>71</v>
      </c>
      <c r="E863" s="1">
        <v>5</v>
      </c>
      <c r="F863" s="12">
        <v>10</v>
      </c>
      <c r="H863" s="36">
        <f>DAY(VENDAS[[#This Row],[DATA]])</f>
        <v>22</v>
      </c>
    </row>
    <row r="864" spans="1:8" x14ac:dyDescent="0.2">
      <c r="A864" s="7">
        <v>44583</v>
      </c>
      <c r="B864" s="5" t="str">
        <f>VLOOKUP(WEEKDAY(VENDAS[[#This Row],[DATA]],2),Listas!$A$2:$B$8,2,FALSE)</f>
        <v>Sábado</v>
      </c>
      <c r="C864" s="1" t="s">
        <v>186</v>
      </c>
      <c r="D864" s="1" t="s">
        <v>54</v>
      </c>
      <c r="E864" s="1">
        <v>10</v>
      </c>
      <c r="F864" s="12">
        <v>27.5</v>
      </c>
      <c r="H864" s="36">
        <f>DAY(VENDAS[[#This Row],[DATA]])</f>
        <v>22</v>
      </c>
    </row>
    <row r="865" spans="1:8" x14ac:dyDescent="0.2">
      <c r="A865" s="7">
        <v>44586</v>
      </c>
      <c r="B865" s="5" t="str">
        <f>VLOOKUP(WEEKDAY(VENDAS[[#This Row],[DATA]],2),Listas!$A$2:$B$8,2,FALSE)</f>
        <v>Terça</v>
      </c>
      <c r="C865" s="1" t="s">
        <v>381</v>
      </c>
      <c r="D865" s="1" t="s">
        <v>55</v>
      </c>
      <c r="E865" s="1">
        <v>30</v>
      </c>
      <c r="F865" s="12">
        <v>59.65</v>
      </c>
      <c r="H865" s="36">
        <f>DAY(VENDAS[[#This Row],[DATA]])</f>
        <v>25</v>
      </c>
    </row>
    <row r="866" spans="1:8" x14ac:dyDescent="0.2">
      <c r="A866" s="7">
        <v>44587</v>
      </c>
      <c r="B866" s="5" t="str">
        <f>VLOOKUP(WEEKDAY(VENDAS[[#This Row],[DATA]],2),Listas!$A$2:$B$8,2,FALSE)</f>
        <v>Quarta</v>
      </c>
      <c r="C866" s="1" t="s">
        <v>208</v>
      </c>
      <c r="D866" s="1" t="s">
        <v>54</v>
      </c>
      <c r="E866" s="1">
        <v>20</v>
      </c>
      <c r="F866" s="12">
        <v>50</v>
      </c>
      <c r="H866" s="36">
        <f>DAY(VENDAS[[#This Row],[DATA]])</f>
        <v>26</v>
      </c>
    </row>
    <row r="867" spans="1:8" x14ac:dyDescent="0.2">
      <c r="A867" s="7">
        <v>44587</v>
      </c>
      <c r="B867" s="5" t="str">
        <f>VLOOKUP(WEEKDAY(VENDAS[[#This Row],[DATA]],2),Listas!$A$2:$B$8,2,FALSE)</f>
        <v>Quarta</v>
      </c>
      <c r="C867" s="1" t="s">
        <v>208</v>
      </c>
      <c r="D867" s="1" t="s">
        <v>71</v>
      </c>
      <c r="E867" s="1">
        <v>5</v>
      </c>
      <c r="F867" s="12">
        <v>10</v>
      </c>
      <c r="H867" s="36">
        <f>DAY(VENDAS[[#This Row],[DATA]])</f>
        <v>26</v>
      </c>
    </row>
    <row r="868" spans="1:8" x14ac:dyDescent="0.2">
      <c r="A868" s="7">
        <v>44589</v>
      </c>
      <c r="B868" s="5" t="str">
        <f>VLOOKUP(WEEKDAY(VENDAS[[#This Row],[DATA]],2),Listas!$A$2:$B$8,2,FALSE)</f>
        <v>Sexta</v>
      </c>
      <c r="C868" s="1" t="s">
        <v>317</v>
      </c>
      <c r="D868" s="1" t="s">
        <v>70</v>
      </c>
      <c r="E868" s="1">
        <v>4</v>
      </c>
      <c r="F868" s="12">
        <v>22.5</v>
      </c>
      <c r="H868" s="36">
        <f>DAY(VENDAS[[#This Row],[DATA]])</f>
        <v>28</v>
      </c>
    </row>
    <row r="869" spans="1:8" x14ac:dyDescent="0.2">
      <c r="A869" s="7">
        <v>44589</v>
      </c>
      <c r="B869" s="5" t="str">
        <f>VLOOKUP(WEEKDAY(VENDAS[[#This Row],[DATA]],2),Listas!$A$2:$B$8,2,FALSE)</f>
        <v>Sexta</v>
      </c>
      <c r="C869" s="1" t="s">
        <v>317</v>
      </c>
      <c r="D869" s="1" t="s">
        <v>66</v>
      </c>
      <c r="E869" s="1">
        <v>4</v>
      </c>
      <c r="F869" s="12">
        <v>22.5</v>
      </c>
      <c r="H869" s="36">
        <f>DAY(VENDAS[[#This Row],[DATA]])</f>
        <v>28</v>
      </c>
    </row>
    <row r="870" spans="1:8" x14ac:dyDescent="0.2">
      <c r="A870" s="7">
        <v>44589</v>
      </c>
      <c r="B870" s="5" t="str">
        <f>VLOOKUP(WEEKDAY(VENDAS[[#This Row],[DATA]],2),Listas!$A$2:$B$8,2,FALSE)</f>
        <v>Sexta</v>
      </c>
      <c r="C870" s="1" t="s">
        <v>252</v>
      </c>
      <c r="D870" s="1" t="s">
        <v>54</v>
      </c>
      <c r="E870" s="1">
        <v>20</v>
      </c>
      <c r="F870" s="12">
        <v>55</v>
      </c>
      <c r="H870" s="36">
        <f>DAY(VENDAS[[#This Row],[DATA]])</f>
        <v>28</v>
      </c>
    </row>
    <row r="871" spans="1:8" x14ac:dyDescent="0.2">
      <c r="A871" s="7">
        <v>44593</v>
      </c>
      <c r="B871" s="5" t="str">
        <f>VLOOKUP(WEEKDAY(VENDAS[[#This Row],[DATA]],2),Listas!$A$2:$B$8,2,FALSE)</f>
        <v>Terça</v>
      </c>
      <c r="C871" s="1" t="s">
        <v>317</v>
      </c>
      <c r="D871" s="1" t="s">
        <v>54</v>
      </c>
      <c r="E871" s="1">
        <v>20</v>
      </c>
      <c r="F871" s="12">
        <v>55</v>
      </c>
      <c r="H871" s="36">
        <f>DAY(VENDAS[[#This Row],[DATA]])</f>
        <v>1</v>
      </c>
    </row>
    <row r="872" spans="1:8" x14ac:dyDescent="0.2">
      <c r="A872" s="7">
        <v>44593</v>
      </c>
      <c r="B872" s="5" t="str">
        <f>VLOOKUP(WEEKDAY(VENDAS[[#This Row],[DATA]],2),Listas!$A$2:$B$8,2,FALSE)</f>
        <v>Terça</v>
      </c>
      <c r="C872" s="1" t="s">
        <v>306</v>
      </c>
      <c r="D872" s="1" t="s">
        <v>54</v>
      </c>
      <c r="E872" s="1">
        <v>10</v>
      </c>
      <c r="F872" s="12">
        <v>27.5</v>
      </c>
      <c r="H872" s="36">
        <f>DAY(VENDAS[[#This Row],[DATA]])</f>
        <v>1</v>
      </c>
    </row>
    <row r="873" spans="1:8" x14ac:dyDescent="0.2">
      <c r="A873" s="7">
        <v>44593</v>
      </c>
      <c r="B873" s="5" t="str">
        <f>VLOOKUP(WEEKDAY(VENDAS[[#This Row],[DATA]],2),Listas!$A$2:$B$8,2,FALSE)</f>
        <v>Terça</v>
      </c>
      <c r="C873" s="1" t="s">
        <v>306</v>
      </c>
      <c r="D873" s="1" t="s">
        <v>71</v>
      </c>
      <c r="E873" s="1">
        <v>15</v>
      </c>
      <c r="F873" s="12">
        <v>30</v>
      </c>
      <c r="H873" s="36">
        <f>DAY(VENDAS[[#This Row],[DATA]])</f>
        <v>1</v>
      </c>
    </row>
    <row r="874" spans="1:8" x14ac:dyDescent="0.2">
      <c r="A874" s="7">
        <v>44593</v>
      </c>
      <c r="B874" s="5" t="str">
        <f>VLOOKUP(WEEKDAY(VENDAS[[#This Row],[DATA]],2),Listas!$A$2:$B$8,2,FALSE)</f>
        <v>Terça</v>
      </c>
      <c r="C874" s="1" t="s">
        <v>381</v>
      </c>
      <c r="D874" s="1" t="s">
        <v>55</v>
      </c>
      <c r="E874" s="1">
        <v>30</v>
      </c>
      <c r="F874" s="12">
        <v>59.65</v>
      </c>
      <c r="H874" s="36">
        <f>DAY(VENDAS[[#This Row],[DATA]])</f>
        <v>1</v>
      </c>
    </row>
    <row r="875" spans="1:8" x14ac:dyDescent="0.2">
      <c r="A875" s="7">
        <v>44594</v>
      </c>
      <c r="B875" s="5" t="str">
        <f>VLOOKUP(WEEKDAY(VENDAS[[#This Row],[DATA]],2),Listas!$A$2:$B$8,2,FALSE)</f>
        <v>Quarta</v>
      </c>
      <c r="C875" s="1" t="s">
        <v>427</v>
      </c>
      <c r="D875" s="1" t="s">
        <v>54</v>
      </c>
      <c r="E875" s="1">
        <v>20</v>
      </c>
      <c r="F875" s="12">
        <v>55</v>
      </c>
      <c r="H875" s="36">
        <f>DAY(VENDAS[[#This Row],[DATA]])</f>
        <v>2</v>
      </c>
    </row>
    <row r="876" spans="1:8" x14ac:dyDescent="0.2">
      <c r="A876" s="7">
        <v>44600</v>
      </c>
      <c r="B876" s="5" t="str">
        <f>VLOOKUP(WEEKDAY(VENDAS[[#This Row],[DATA]],2),Listas!$A$2:$B$8,2,FALSE)</f>
        <v>Terça</v>
      </c>
      <c r="C876" s="1" t="s">
        <v>406</v>
      </c>
      <c r="D876" s="1" t="s">
        <v>54</v>
      </c>
      <c r="E876" s="1">
        <v>10</v>
      </c>
      <c r="F876" s="12">
        <v>27.5</v>
      </c>
      <c r="H876" s="36">
        <f>DAY(VENDAS[[#This Row],[DATA]])</f>
        <v>8</v>
      </c>
    </row>
    <row r="877" spans="1:8" x14ac:dyDescent="0.2">
      <c r="A877" s="7">
        <v>44601</v>
      </c>
      <c r="B877" s="5" t="str">
        <f>VLOOKUP(WEEKDAY(VENDAS[[#This Row],[DATA]],2),Listas!$A$2:$B$8,2,FALSE)</f>
        <v>Quarta</v>
      </c>
      <c r="C877" s="1" t="s">
        <v>182</v>
      </c>
      <c r="D877" s="1" t="s">
        <v>54</v>
      </c>
      <c r="E877" s="1">
        <v>10</v>
      </c>
      <c r="F877" s="12">
        <v>27.5</v>
      </c>
      <c r="H877" s="36">
        <f>DAY(VENDAS[[#This Row],[DATA]])</f>
        <v>9</v>
      </c>
    </row>
    <row r="878" spans="1:8" x14ac:dyDescent="0.2">
      <c r="A878" s="7">
        <v>44601</v>
      </c>
      <c r="B878" s="5" t="str">
        <f>VLOOKUP(WEEKDAY(VENDAS[[#This Row],[DATA]],2),Listas!$A$2:$B$8,2,FALSE)</f>
        <v>Quarta</v>
      </c>
      <c r="C878" s="1" t="s">
        <v>309</v>
      </c>
      <c r="D878" s="1" t="s">
        <v>55</v>
      </c>
      <c r="E878" s="1">
        <v>20</v>
      </c>
      <c r="F878" s="12">
        <v>41</v>
      </c>
      <c r="H878" s="36">
        <f>DAY(VENDAS[[#This Row],[DATA]])</f>
        <v>9</v>
      </c>
    </row>
    <row r="879" spans="1:8" x14ac:dyDescent="0.2">
      <c r="A879" s="7">
        <v>44601</v>
      </c>
      <c r="B879" s="5" t="str">
        <f>VLOOKUP(WEEKDAY(VENDAS[[#This Row],[DATA]],2),Listas!$A$2:$B$8,2,FALSE)</f>
        <v>Quarta</v>
      </c>
      <c r="C879" s="1" t="s">
        <v>278</v>
      </c>
      <c r="D879" s="1" t="s">
        <v>70</v>
      </c>
      <c r="E879" s="1">
        <v>4</v>
      </c>
      <c r="F879" s="12">
        <v>22.5</v>
      </c>
      <c r="H879" s="36">
        <f>DAY(VENDAS[[#This Row],[DATA]])</f>
        <v>9</v>
      </c>
    </row>
    <row r="880" spans="1:8" x14ac:dyDescent="0.2">
      <c r="A880" s="7">
        <v>44601</v>
      </c>
      <c r="B880" s="5" t="str">
        <f>VLOOKUP(WEEKDAY(VENDAS[[#This Row],[DATA]],2),Listas!$A$2:$B$8,2,FALSE)</f>
        <v>Quarta</v>
      </c>
      <c r="C880" s="1" t="s">
        <v>324</v>
      </c>
      <c r="D880" s="1" t="s">
        <v>67</v>
      </c>
      <c r="E880" s="1">
        <v>4</v>
      </c>
      <c r="F880" s="12">
        <v>22.5</v>
      </c>
      <c r="H880" s="36">
        <f>DAY(VENDAS[[#This Row],[DATA]])</f>
        <v>9</v>
      </c>
    </row>
    <row r="881" spans="1:8" x14ac:dyDescent="0.2">
      <c r="A881" s="7">
        <v>44601</v>
      </c>
      <c r="B881" s="5" t="str">
        <f>VLOOKUP(WEEKDAY(VENDAS[[#This Row],[DATA]],2),Listas!$A$2:$B$8,2,FALSE)</f>
        <v>Quarta</v>
      </c>
      <c r="C881" s="1" t="s">
        <v>324</v>
      </c>
      <c r="D881" s="1" t="s">
        <v>66</v>
      </c>
      <c r="E881" s="1">
        <v>4</v>
      </c>
      <c r="F881" s="12">
        <v>22.5</v>
      </c>
      <c r="H881" s="36">
        <f>DAY(VENDAS[[#This Row],[DATA]])</f>
        <v>9</v>
      </c>
    </row>
    <row r="882" spans="1:8" x14ac:dyDescent="0.2">
      <c r="A882" s="7">
        <v>44601</v>
      </c>
      <c r="B882" s="5" t="str">
        <f>VLOOKUP(WEEKDAY(VENDAS[[#This Row],[DATA]],2),Listas!$A$2:$B$8,2,FALSE)</f>
        <v>Quarta</v>
      </c>
      <c r="C882" s="1" t="s">
        <v>102</v>
      </c>
      <c r="D882" s="1" t="s">
        <v>55</v>
      </c>
      <c r="E882" s="1">
        <v>20</v>
      </c>
      <c r="F882" s="12">
        <v>41</v>
      </c>
      <c r="H882" s="36">
        <f>DAY(VENDAS[[#This Row],[DATA]])</f>
        <v>9</v>
      </c>
    </row>
    <row r="883" spans="1:8" x14ac:dyDescent="0.2">
      <c r="A883" s="7">
        <v>44601</v>
      </c>
      <c r="B883" s="5" t="str">
        <f>VLOOKUP(WEEKDAY(VENDAS[[#This Row],[DATA]],2),Listas!$A$2:$B$8,2,FALSE)</f>
        <v>Quarta</v>
      </c>
      <c r="C883" s="1" t="s">
        <v>102</v>
      </c>
      <c r="D883" s="1" t="s">
        <v>71</v>
      </c>
      <c r="E883" s="1">
        <v>5</v>
      </c>
      <c r="F883" s="12">
        <v>10</v>
      </c>
      <c r="H883" s="36">
        <f>DAY(VENDAS[[#This Row],[DATA]])</f>
        <v>9</v>
      </c>
    </row>
    <row r="884" spans="1:8" x14ac:dyDescent="0.2">
      <c r="A884" s="7">
        <v>44601</v>
      </c>
      <c r="B884" s="5" t="str">
        <f>VLOOKUP(WEEKDAY(VENDAS[[#This Row],[DATA]],2),Listas!$A$2:$B$8,2,FALSE)</f>
        <v>Quarta</v>
      </c>
      <c r="C884" s="1" t="s">
        <v>228</v>
      </c>
      <c r="D884" s="1" t="s">
        <v>70</v>
      </c>
      <c r="E884" s="1">
        <v>2</v>
      </c>
      <c r="F884" s="12">
        <v>11.25</v>
      </c>
      <c r="H884" s="36">
        <f>DAY(VENDAS[[#This Row],[DATA]])</f>
        <v>9</v>
      </c>
    </row>
    <row r="885" spans="1:8" x14ac:dyDescent="0.2">
      <c r="A885" s="7">
        <v>44601</v>
      </c>
      <c r="B885" s="5" t="str">
        <f>VLOOKUP(WEEKDAY(VENDAS[[#This Row],[DATA]],2),Listas!$A$2:$B$8,2,FALSE)</f>
        <v>Quarta</v>
      </c>
      <c r="C885" s="1" t="s">
        <v>228</v>
      </c>
      <c r="D885" s="1" t="s">
        <v>67</v>
      </c>
      <c r="E885" s="1">
        <v>2</v>
      </c>
      <c r="F885" s="12">
        <v>11.25</v>
      </c>
      <c r="H885" s="36">
        <f>DAY(VENDAS[[#This Row],[DATA]])</f>
        <v>9</v>
      </c>
    </row>
    <row r="886" spans="1:8" x14ac:dyDescent="0.2">
      <c r="A886" s="7">
        <v>44601</v>
      </c>
      <c r="B886" s="5" t="str">
        <f>VLOOKUP(WEEKDAY(VENDAS[[#This Row],[DATA]],2),Listas!$A$2:$B$8,2,FALSE)</f>
        <v>Quarta</v>
      </c>
      <c r="C886" s="1" t="s">
        <v>132</v>
      </c>
      <c r="D886" s="1" t="s">
        <v>54</v>
      </c>
      <c r="E886" s="1">
        <v>10</v>
      </c>
      <c r="F886" s="12">
        <v>27.5</v>
      </c>
      <c r="H886" s="36">
        <f>DAY(VENDAS[[#This Row],[DATA]])</f>
        <v>9</v>
      </c>
    </row>
    <row r="887" spans="1:8" x14ac:dyDescent="0.2">
      <c r="A887" s="7">
        <v>44601</v>
      </c>
      <c r="B887" s="5" t="str">
        <f>VLOOKUP(WEEKDAY(VENDAS[[#This Row],[DATA]],2),Listas!$A$2:$B$8,2,FALSE)</f>
        <v>Quarta</v>
      </c>
      <c r="C887" s="1" t="s">
        <v>132</v>
      </c>
      <c r="D887" s="1" t="s">
        <v>71</v>
      </c>
      <c r="E887" s="1">
        <v>5</v>
      </c>
      <c r="F887" s="12">
        <v>10</v>
      </c>
      <c r="H887" s="36">
        <f>DAY(VENDAS[[#This Row],[DATA]])</f>
        <v>9</v>
      </c>
    </row>
    <row r="888" spans="1:8" x14ac:dyDescent="0.2">
      <c r="A888" s="7">
        <v>44601</v>
      </c>
      <c r="B888" s="5" t="str">
        <f>VLOOKUP(WEEKDAY(VENDAS[[#This Row],[DATA]],2),Listas!$A$2:$B$8,2,FALSE)</f>
        <v>Quarta</v>
      </c>
      <c r="C888" s="1" t="s">
        <v>132</v>
      </c>
      <c r="D888" s="1" t="s">
        <v>67</v>
      </c>
      <c r="E888" s="1">
        <v>8</v>
      </c>
      <c r="F888" s="12">
        <v>45</v>
      </c>
      <c r="H888" s="36">
        <f>DAY(VENDAS[[#This Row],[DATA]])</f>
        <v>9</v>
      </c>
    </row>
    <row r="889" spans="1:8" x14ac:dyDescent="0.2">
      <c r="A889" s="7">
        <v>44603</v>
      </c>
      <c r="B889" s="5" t="str">
        <f>VLOOKUP(WEEKDAY(VENDAS[[#This Row],[DATA]],2),Listas!$A$2:$B$8,2,FALSE)</f>
        <v>Sexta</v>
      </c>
      <c r="C889" s="1" t="s">
        <v>336</v>
      </c>
      <c r="D889" s="1" t="s">
        <v>67</v>
      </c>
      <c r="E889" s="1">
        <v>4</v>
      </c>
      <c r="F889" s="12">
        <v>22.5</v>
      </c>
      <c r="H889" s="36">
        <f>DAY(VENDAS[[#This Row],[DATA]])</f>
        <v>11</v>
      </c>
    </row>
    <row r="890" spans="1:8" x14ac:dyDescent="0.2">
      <c r="A890" s="7">
        <v>44603</v>
      </c>
      <c r="B890" s="5" t="str">
        <f>VLOOKUP(WEEKDAY(VENDAS[[#This Row],[DATA]],2),Listas!$A$2:$B$8,2,FALSE)</f>
        <v>Sexta</v>
      </c>
      <c r="C890" s="1" t="s">
        <v>336</v>
      </c>
      <c r="D890" s="1" t="s">
        <v>62</v>
      </c>
      <c r="E890" s="1">
        <v>10</v>
      </c>
      <c r="F890" s="12">
        <v>33</v>
      </c>
      <c r="H890" s="36">
        <f>DAY(VENDAS[[#This Row],[DATA]])</f>
        <v>11</v>
      </c>
    </row>
    <row r="891" spans="1:8" x14ac:dyDescent="0.2">
      <c r="A891" s="7">
        <v>44603</v>
      </c>
      <c r="B891" s="5" t="str">
        <f>VLOOKUP(WEEKDAY(VENDAS[[#This Row],[DATA]],2),Listas!$A$2:$B$8,2,FALSE)</f>
        <v>Sexta</v>
      </c>
      <c r="C891" s="1" t="s">
        <v>336</v>
      </c>
      <c r="D891" s="1" t="s">
        <v>55</v>
      </c>
      <c r="E891" s="1">
        <v>20</v>
      </c>
      <c r="F891" s="12">
        <v>41</v>
      </c>
      <c r="H891" s="36">
        <f>DAY(VENDAS[[#This Row],[DATA]])</f>
        <v>11</v>
      </c>
    </row>
    <row r="892" spans="1:8" x14ac:dyDescent="0.2">
      <c r="A892" s="7">
        <v>44603</v>
      </c>
      <c r="B892" s="5" t="str">
        <f>VLOOKUP(WEEKDAY(VENDAS[[#This Row],[DATA]],2),Listas!$A$2:$B$8,2,FALSE)</f>
        <v>Sexta</v>
      </c>
      <c r="C892" s="1" t="s">
        <v>381</v>
      </c>
      <c r="D892" s="1" t="s">
        <v>55</v>
      </c>
      <c r="E892" s="1">
        <v>30</v>
      </c>
      <c r="F892" s="12">
        <v>59.65</v>
      </c>
      <c r="H892" s="36">
        <f>DAY(VENDAS[[#This Row],[DATA]])</f>
        <v>11</v>
      </c>
    </row>
    <row r="893" spans="1:8" x14ac:dyDescent="0.2">
      <c r="A893" s="7">
        <v>44603</v>
      </c>
      <c r="B893" s="5" t="str">
        <f>VLOOKUP(WEEKDAY(VENDAS[[#This Row],[DATA]],2),Listas!$A$2:$B$8,2,FALSE)</f>
        <v>Sexta</v>
      </c>
      <c r="C893" s="1" t="s">
        <v>429</v>
      </c>
      <c r="D893" s="1" t="s">
        <v>59</v>
      </c>
      <c r="E893" s="1">
        <v>10</v>
      </c>
      <c r="F893" s="12">
        <v>33</v>
      </c>
      <c r="H893" s="36">
        <f>DAY(VENDAS[[#This Row],[DATA]])</f>
        <v>11</v>
      </c>
    </row>
    <row r="894" spans="1:8" x14ac:dyDescent="0.2">
      <c r="A894" s="7">
        <v>44614</v>
      </c>
      <c r="B894" s="5" t="str">
        <f>VLOOKUP(WEEKDAY(VENDAS[[#This Row],[DATA]],2),Listas!$A$2:$B$8,2,FALSE)</f>
        <v>Terça</v>
      </c>
      <c r="C894" s="1" t="s">
        <v>381</v>
      </c>
      <c r="D894" s="1" t="s">
        <v>55</v>
      </c>
      <c r="E894" s="1">
        <v>30</v>
      </c>
      <c r="F894" s="12">
        <v>59.65</v>
      </c>
      <c r="H894" s="36">
        <f>DAY(VENDAS[[#This Row],[DATA]])</f>
        <v>22</v>
      </c>
    </row>
    <row r="895" spans="1:8" x14ac:dyDescent="0.2">
      <c r="A895" s="7">
        <v>44615</v>
      </c>
      <c r="B895" s="5" t="str">
        <f>VLOOKUP(WEEKDAY(VENDAS[[#This Row],[DATA]],2),Listas!$A$2:$B$8,2,FALSE)</f>
        <v>Quarta</v>
      </c>
      <c r="C895" s="1" t="s">
        <v>431</v>
      </c>
      <c r="D895" s="1" t="s">
        <v>54</v>
      </c>
      <c r="E895" s="1">
        <v>10</v>
      </c>
      <c r="F895" s="12">
        <v>27.5</v>
      </c>
      <c r="H895" s="36">
        <f>DAY(VENDAS[[#This Row],[DATA]])</f>
        <v>23</v>
      </c>
    </row>
    <row r="896" spans="1:8" x14ac:dyDescent="0.2">
      <c r="A896" s="7">
        <v>44615</v>
      </c>
      <c r="B896" s="5" t="str">
        <f>VLOOKUP(WEEKDAY(VENDAS[[#This Row],[DATA]],2),Listas!$A$2:$B$8,2,FALSE)</f>
        <v>Quarta</v>
      </c>
      <c r="C896" s="1" t="s">
        <v>431</v>
      </c>
      <c r="D896" s="1" t="s">
        <v>59</v>
      </c>
      <c r="E896" s="1">
        <v>10</v>
      </c>
      <c r="F896" s="12">
        <v>33</v>
      </c>
      <c r="H896" s="36">
        <f>DAY(VENDAS[[#This Row],[DATA]])</f>
        <v>23</v>
      </c>
    </row>
    <row r="897" spans="1:8" x14ac:dyDescent="0.2">
      <c r="A897" s="7">
        <v>44615</v>
      </c>
      <c r="B897" s="5" t="str">
        <f>VLOOKUP(WEEKDAY(VENDAS[[#This Row],[DATA]],2),Listas!$A$2:$B$8,2,FALSE)</f>
        <v>Quarta</v>
      </c>
      <c r="C897" s="1" t="s">
        <v>431</v>
      </c>
      <c r="D897" s="1" t="s">
        <v>71</v>
      </c>
      <c r="E897" s="1">
        <v>25</v>
      </c>
      <c r="F897" s="12">
        <v>50</v>
      </c>
      <c r="H897" s="36">
        <f>DAY(VENDAS[[#This Row],[DATA]])</f>
        <v>23</v>
      </c>
    </row>
    <row r="898" spans="1:8" x14ac:dyDescent="0.2">
      <c r="A898" s="7">
        <v>44616</v>
      </c>
      <c r="B898" s="5" t="str">
        <f>VLOOKUP(WEEKDAY(VENDAS[[#This Row],[DATA]],2),Listas!$A$2:$B$8,2,FALSE)</f>
        <v>Quinta</v>
      </c>
      <c r="C898" s="1" t="s">
        <v>274</v>
      </c>
      <c r="D898" s="1" t="s">
        <v>54</v>
      </c>
      <c r="E898" s="1">
        <v>50</v>
      </c>
      <c r="F898" s="12">
        <v>137.5</v>
      </c>
      <c r="H898" s="36">
        <f>DAY(VENDAS[[#This Row],[DATA]])</f>
        <v>24</v>
      </c>
    </row>
    <row r="899" spans="1:8" x14ac:dyDescent="0.2">
      <c r="A899" s="7">
        <v>44616</v>
      </c>
      <c r="B899" s="5" t="str">
        <f>VLOOKUP(WEEKDAY(VENDAS[[#This Row],[DATA]],2),Listas!$A$2:$B$8,2,FALSE)</f>
        <v>Quinta</v>
      </c>
      <c r="C899" s="1" t="s">
        <v>266</v>
      </c>
      <c r="D899" s="1" t="s">
        <v>54</v>
      </c>
      <c r="E899" s="1">
        <v>50</v>
      </c>
      <c r="F899" s="12">
        <v>137.5</v>
      </c>
      <c r="H899" s="36">
        <f>DAY(VENDAS[[#This Row],[DATA]])</f>
        <v>24</v>
      </c>
    </row>
    <row r="900" spans="1:8" x14ac:dyDescent="0.2">
      <c r="A900" s="7">
        <v>44616</v>
      </c>
      <c r="B900" s="5" t="str">
        <f>VLOOKUP(WEEKDAY(VENDAS[[#This Row],[DATA]],2),Listas!$A$2:$B$8,2,FALSE)</f>
        <v>Quinta</v>
      </c>
      <c r="C900" s="1" t="s">
        <v>266</v>
      </c>
      <c r="D900" s="1" t="s">
        <v>55</v>
      </c>
      <c r="E900" s="1">
        <v>160</v>
      </c>
      <c r="F900" s="12">
        <v>312</v>
      </c>
      <c r="H900" s="36">
        <f>DAY(VENDAS[[#This Row],[DATA]])</f>
        <v>24</v>
      </c>
    </row>
    <row r="901" spans="1:8" x14ac:dyDescent="0.2">
      <c r="A901" s="7">
        <v>44617</v>
      </c>
      <c r="B901" s="5" t="str">
        <f>VLOOKUP(WEEKDAY(VENDAS[[#This Row],[DATA]],2),Listas!$A$2:$B$8,2,FALSE)</f>
        <v>Sexta</v>
      </c>
      <c r="C901" s="1" t="s">
        <v>278</v>
      </c>
      <c r="D901" s="1" t="s">
        <v>70</v>
      </c>
      <c r="E901" s="1">
        <v>4</v>
      </c>
      <c r="F901" s="12">
        <v>22.5</v>
      </c>
      <c r="H901" s="36">
        <f>DAY(VENDAS[[#This Row],[DATA]])</f>
        <v>25</v>
      </c>
    </row>
    <row r="902" spans="1:8" x14ac:dyDescent="0.2">
      <c r="A902" s="7">
        <v>44623</v>
      </c>
      <c r="B902" s="5" t="str">
        <f>VLOOKUP(WEEKDAY(VENDAS[[#This Row],[DATA]],2),Listas!$A$2:$B$8,2,FALSE)</f>
        <v>Quinta</v>
      </c>
      <c r="C902" s="1" t="s">
        <v>397</v>
      </c>
      <c r="D902" s="1" t="s">
        <v>66</v>
      </c>
      <c r="E902" s="1">
        <v>4</v>
      </c>
      <c r="F902" s="12">
        <v>22.5</v>
      </c>
      <c r="H902" s="36">
        <f>DAY(VENDAS[[#This Row],[DATA]])</f>
        <v>3</v>
      </c>
    </row>
    <row r="903" spans="1:8" x14ac:dyDescent="0.2">
      <c r="A903" s="7">
        <v>44623</v>
      </c>
      <c r="B903" s="5" t="str">
        <f>VLOOKUP(WEEKDAY(VENDAS[[#This Row],[DATA]],2),Listas!$A$2:$B$8,2,FALSE)</f>
        <v>Quinta</v>
      </c>
      <c r="C903" s="1" t="s">
        <v>397</v>
      </c>
      <c r="D903" s="1" t="s">
        <v>54</v>
      </c>
      <c r="E903" s="1">
        <v>20</v>
      </c>
      <c r="F903" s="12">
        <v>55</v>
      </c>
      <c r="H903" s="36">
        <f>DAY(VENDAS[[#This Row],[DATA]])</f>
        <v>3</v>
      </c>
    </row>
    <row r="904" spans="1:8" x14ac:dyDescent="0.2">
      <c r="A904" s="7">
        <v>44623</v>
      </c>
      <c r="B904" s="5" t="str">
        <f>VLOOKUP(WEEKDAY(VENDAS[[#This Row],[DATA]],2),Listas!$A$2:$B$8,2,FALSE)</f>
        <v>Quinta</v>
      </c>
      <c r="C904" s="1" t="s">
        <v>129</v>
      </c>
      <c r="D904" s="1" t="s">
        <v>54</v>
      </c>
      <c r="E904" s="1">
        <v>20</v>
      </c>
      <c r="F904" s="12">
        <v>55</v>
      </c>
      <c r="H904" s="36">
        <f>DAY(VENDAS[[#This Row],[DATA]])</f>
        <v>3</v>
      </c>
    </row>
    <row r="905" spans="1:8" x14ac:dyDescent="0.2">
      <c r="A905" s="7">
        <v>44623</v>
      </c>
      <c r="B905" s="5" t="str">
        <f>VLOOKUP(WEEKDAY(VENDAS[[#This Row],[DATA]],2),Listas!$A$2:$B$8,2,FALSE)</f>
        <v>Quinta</v>
      </c>
      <c r="C905" s="1" t="s">
        <v>367</v>
      </c>
      <c r="D905" s="1" t="s">
        <v>54</v>
      </c>
      <c r="E905" s="1">
        <v>20</v>
      </c>
      <c r="F905" s="12">
        <v>55</v>
      </c>
      <c r="H905" s="36">
        <f>DAY(VENDAS[[#This Row],[DATA]])</f>
        <v>3</v>
      </c>
    </row>
    <row r="906" spans="1:8" x14ac:dyDescent="0.2">
      <c r="A906" s="7">
        <v>44623</v>
      </c>
      <c r="B906" s="5" t="str">
        <f>VLOOKUP(WEEKDAY(VENDAS[[#This Row],[DATA]],2),Listas!$A$2:$B$8,2,FALSE)</f>
        <v>Quinta</v>
      </c>
      <c r="C906" s="1" t="s">
        <v>309</v>
      </c>
      <c r="D906" s="1" t="s">
        <v>55</v>
      </c>
      <c r="E906" s="1">
        <v>20</v>
      </c>
      <c r="F906" s="12">
        <v>41</v>
      </c>
      <c r="H906" s="36">
        <f>DAY(VENDAS[[#This Row],[DATA]])</f>
        <v>3</v>
      </c>
    </row>
    <row r="907" spans="1:8" x14ac:dyDescent="0.2">
      <c r="A907" s="7">
        <v>44623</v>
      </c>
      <c r="B907" s="5" t="str">
        <f>VLOOKUP(WEEKDAY(VENDAS[[#This Row],[DATA]],2),Listas!$A$2:$B$8,2,FALSE)</f>
        <v>Quinta</v>
      </c>
      <c r="C907" s="1" t="s">
        <v>252</v>
      </c>
      <c r="D907" s="1" t="s">
        <v>54</v>
      </c>
      <c r="E907" s="1">
        <v>20</v>
      </c>
      <c r="F907" s="12">
        <v>55</v>
      </c>
      <c r="H907" s="36">
        <f>DAY(VENDAS[[#This Row],[DATA]])</f>
        <v>3</v>
      </c>
    </row>
    <row r="908" spans="1:8" x14ac:dyDescent="0.2">
      <c r="A908" s="7">
        <v>44623</v>
      </c>
      <c r="B908" s="5" t="str">
        <f>VLOOKUP(WEEKDAY(VENDAS[[#This Row],[DATA]],2),Listas!$A$2:$B$8,2,FALSE)</f>
        <v>Quinta</v>
      </c>
      <c r="C908" s="1" t="s">
        <v>252</v>
      </c>
      <c r="D908" s="1" t="s">
        <v>71</v>
      </c>
      <c r="E908" s="1">
        <v>10</v>
      </c>
      <c r="F908" s="12">
        <v>20</v>
      </c>
      <c r="H908" s="36">
        <f>DAY(VENDAS[[#This Row],[DATA]])</f>
        <v>3</v>
      </c>
    </row>
    <row r="909" spans="1:8" x14ac:dyDescent="0.2">
      <c r="A909" s="18">
        <v>44628</v>
      </c>
      <c r="B909" s="20" t="str">
        <f>VLOOKUP(WEEKDAY(VENDAS[[#This Row],[DATA]],2),Listas!$A$2:$B$8,2,FALSE)</f>
        <v>Terça</v>
      </c>
      <c r="C909" s="19" t="s">
        <v>199</v>
      </c>
      <c r="D909" s="19" t="s">
        <v>54</v>
      </c>
      <c r="E909" s="19">
        <v>20</v>
      </c>
      <c r="F909" s="21">
        <v>55</v>
      </c>
      <c r="G909" s="19"/>
      <c r="H909" s="36">
        <f>DAY(VENDAS[[#This Row],[DATA]])</f>
        <v>8</v>
      </c>
    </row>
    <row r="910" spans="1:8" x14ac:dyDescent="0.2">
      <c r="A910" s="18">
        <v>44629</v>
      </c>
      <c r="B910" s="20" t="str">
        <f>VLOOKUP(WEEKDAY(VENDAS[[#This Row],[DATA]],2),Listas!$A$2:$B$8,2,FALSE)</f>
        <v>Quarta</v>
      </c>
      <c r="C910" s="19" t="s">
        <v>401</v>
      </c>
      <c r="D910" s="19" t="s">
        <v>54</v>
      </c>
      <c r="E910" s="19">
        <v>10</v>
      </c>
      <c r="F910" s="21">
        <v>27.5</v>
      </c>
      <c r="G910" s="19"/>
      <c r="H910" s="36">
        <f>DAY(VENDAS[[#This Row],[DATA]])</f>
        <v>9</v>
      </c>
    </row>
    <row r="911" spans="1:8" x14ac:dyDescent="0.2">
      <c r="A911" s="18">
        <v>44630</v>
      </c>
      <c r="B911" s="20" t="str">
        <f>VLOOKUP(WEEKDAY(VENDAS[[#This Row],[DATA]],2),Listas!$A$2:$B$8,2,FALSE)</f>
        <v>Quinta</v>
      </c>
      <c r="C911" s="19" t="s">
        <v>306</v>
      </c>
      <c r="D911" s="19" t="s">
        <v>71</v>
      </c>
      <c r="E911" s="19">
        <v>20</v>
      </c>
      <c r="F911" s="21">
        <v>40</v>
      </c>
      <c r="G911" s="19"/>
      <c r="H911" s="36">
        <f>DAY(VENDAS[[#This Row],[DATA]])</f>
        <v>10</v>
      </c>
    </row>
    <row r="912" spans="1:8" x14ac:dyDescent="0.2">
      <c r="A912" s="18">
        <v>44630</v>
      </c>
      <c r="B912" s="20" t="str">
        <f>VLOOKUP(WEEKDAY(VENDAS[[#This Row],[DATA]],2),Listas!$A$2:$B$8,2,FALSE)</f>
        <v>Quinta</v>
      </c>
      <c r="C912" s="19" t="s">
        <v>278</v>
      </c>
      <c r="D912" s="19" t="s">
        <v>59</v>
      </c>
      <c r="E912" s="19">
        <v>5</v>
      </c>
      <c r="F912" s="21">
        <v>16.5</v>
      </c>
      <c r="G912" s="19"/>
      <c r="H912" s="36">
        <f>DAY(VENDAS[[#This Row],[DATA]])</f>
        <v>10</v>
      </c>
    </row>
    <row r="913" spans="1:8" x14ac:dyDescent="0.2">
      <c r="A913" s="18">
        <v>44630</v>
      </c>
      <c r="B913" s="20" t="str">
        <f>VLOOKUP(WEEKDAY(VENDAS[[#This Row],[DATA]],2),Listas!$A$2:$B$8,2,FALSE)</f>
        <v>Quinta</v>
      </c>
      <c r="C913" s="19" t="s">
        <v>278</v>
      </c>
      <c r="D913" s="19" t="s">
        <v>61</v>
      </c>
      <c r="E913" s="19">
        <v>5</v>
      </c>
      <c r="F913" s="21">
        <v>16.5</v>
      </c>
      <c r="G913" s="19"/>
      <c r="H913" s="36">
        <f>DAY(VENDAS[[#This Row],[DATA]])</f>
        <v>10</v>
      </c>
    </row>
    <row r="914" spans="1:8" x14ac:dyDescent="0.2">
      <c r="A914" s="18">
        <v>44634</v>
      </c>
      <c r="B914" s="20" t="str">
        <f>VLOOKUP(WEEKDAY(VENDAS[[#This Row],[DATA]],2),Listas!$A$2:$B$8,2,FALSE)</f>
        <v>Segunda</v>
      </c>
      <c r="C914" s="19" t="s">
        <v>260</v>
      </c>
      <c r="D914" s="19" t="s">
        <v>55</v>
      </c>
      <c r="E914" s="19">
        <v>40</v>
      </c>
      <c r="F914" s="21">
        <v>82</v>
      </c>
      <c r="G914" s="19"/>
      <c r="H914" s="36">
        <f>DAY(VENDAS[[#This Row],[DATA]])</f>
        <v>14</v>
      </c>
    </row>
    <row r="915" spans="1:8" x14ac:dyDescent="0.2">
      <c r="A915" s="18">
        <v>44634</v>
      </c>
      <c r="B915" s="20" t="str">
        <f>VLOOKUP(WEEKDAY(VENDAS[[#This Row],[DATA]],2),Listas!$A$2:$B$8,2,FALSE)</f>
        <v>Segunda</v>
      </c>
      <c r="C915" s="19" t="s">
        <v>260</v>
      </c>
      <c r="D915" s="19" t="s">
        <v>66</v>
      </c>
      <c r="E915" s="19">
        <v>4</v>
      </c>
      <c r="F915" s="21">
        <v>22.5</v>
      </c>
      <c r="G915" s="19"/>
      <c r="H915" s="36">
        <f>DAY(VENDAS[[#This Row],[DATA]])</f>
        <v>14</v>
      </c>
    </row>
    <row r="916" spans="1:8" x14ac:dyDescent="0.2">
      <c r="A916" s="18">
        <v>44634</v>
      </c>
      <c r="B916" s="20" t="str">
        <f>VLOOKUP(WEEKDAY(VENDAS[[#This Row],[DATA]],2),Listas!$A$2:$B$8,2,FALSE)</f>
        <v>Segunda</v>
      </c>
      <c r="C916" s="19" t="s">
        <v>406</v>
      </c>
      <c r="D916" s="19" t="s">
        <v>54</v>
      </c>
      <c r="E916" s="19">
        <v>10</v>
      </c>
      <c r="F916" s="21">
        <v>27.5</v>
      </c>
      <c r="G916" s="19"/>
      <c r="H916" s="36">
        <f>DAY(VENDAS[[#This Row],[DATA]])</f>
        <v>14</v>
      </c>
    </row>
    <row r="917" spans="1:8" x14ac:dyDescent="0.2">
      <c r="A917" s="18">
        <v>44638</v>
      </c>
      <c r="B917" s="20" t="str">
        <f>VLOOKUP(WEEKDAY(VENDAS[[#This Row],[DATA]],2),Listas!$A$2:$B$8,2,FALSE)</f>
        <v>Sexta</v>
      </c>
      <c r="C917" s="19" t="s">
        <v>292</v>
      </c>
      <c r="D917" s="19" t="s">
        <v>55</v>
      </c>
      <c r="E917" s="19">
        <v>40</v>
      </c>
      <c r="F917" s="21">
        <v>82</v>
      </c>
      <c r="G917" s="19"/>
      <c r="H917" s="36">
        <f>DAY(VENDAS[[#This Row],[DATA]])</f>
        <v>18</v>
      </c>
    </row>
    <row r="918" spans="1:8" x14ac:dyDescent="0.2">
      <c r="A918" s="18">
        <v>44637</v>
      </c>
      <c r="B918" s="20" t="str">
        <f>VLOOKUP(WEEKDAY(VENDAS[[#This Row],[DATA]],2),Listas!$A$2:$B$8,2,FALSE)</f>
        <v>Quinta</v>
      </c>
      <c r="C918" s="19" t="s">
        <v>201</v>
      </c>
      <c r="D918" s="19" t="s">
        <v>71</v>
      </c>
      <c r="E918" s="19">
        <v>20</v>
      </c>
      <c r="F918" s="21">
        <v>40</v>
      </c>
      <c r="G918" s="19"/>
      <c r="H918" s="36">
        <f>DAY(VENDAS[[#This Row],[DATA]])</f>
        <v>17</v>
      </c>
    </row>
    <row r="919" spans="1:8" x14ac:dyDescent="0.2">
      <c r="A919" s="18">
        <v>44645</v>
      </c>
      <c r="B919" s="20" t="str">
        <f>VLOOKUP(WEEKDAY(VENDAS[[#This Row],[DATA]],2),Listas!$A$2:$B$8,2,FALSE)</f>
        <v>Sexta</v>
      </c>
      <c r="C919" s="19" t="s">
        <v>522</v>
      </c>
      <c r="D919" s="19" t="s">
        <v>54</v>
      </c>
      <c r="E919" s="19">
        <v>10</v>
      </c>
      <c r="F919" s="21">
        <v>27.5</v>
      </c>
      <c r="G919" s="19"/>
      <c r="H919" s="36">
        <f>DAY(VENDAS[[#This Row],[DATA]])</f>
        <v>25</v>
      </c>
    </row>
    <row r="920" spans="1:8" x14ac:dyDescent="0.2">
      <c r="A920" s="18">
        <v>44645</v>
      </c>
      <c r="B920" s="20" t="str">
        <f>VLOOKUP(WEEKDAY(VENDAS[[#This Row],[DATA]],2),Listas!$A$2:$B$8,2,FALSE)</f>
        <v>Sexta</v>
      </c>
      <c r="C920" s="19" t="s">
        <v>102</v>
      </c>
      <c r="D920" s="19" t="s">
        <v>55</v>
      </c>
      <c r="E920" s="19">
        <v>40</v>
      </c>
      <c r="F920" s="21">
        <v>82</v>
      </c>
      <c r="G920" s="19"/>
      <c r="H920" s="36">
        <f>DAY(VENDAS[[#This Row],[DATA]])</f>
        <v>25</v>
      </c>
    </row>
    <row r="921" spans="1:8" x14ac:dyDescent="0.2">
      <c r="A921" s="18">
        <v>44645</v>
      </c>
      <c r="B921" s="20" t="str">
        <f>VLOOKUP(WEEKDAY(VENDAS[[#This Row],[DATA]],2),Listas!$A$2:$B$8,2,FALSE)</f>
        <v>Sexta</v>
      </c>
      <c r="C921" s="19" t="s">
        <v>297</v>
      </c>
      <c r="D921" s="19" t="s">
        <v>54</v>
      </c>
      <c r="E921" s="19">
        <v>20</v>
      </c>
      <c r="F921" s="21">
        <v>55</v>
      </c>
      <c r="G921" s="19"/>
      <c r="H921" s="36">
        <f>DAY(VENDAS[[#This Row],[DATA]])</f>
        <v>25</v>
      </c>
    </row>
    <row r="922" spans="1:8" x14ac:dyDescent="0.2">
      <c r="A922" s="18">
        <v>44645</v>
      </c>
      <c r="B922" s="20" t="str">
        <f>VLOOKUP(WEEKDAY(VENDAS[[#This Row],[DATA]],2),Listas!$A$2:$B$8,2,FALSE)</f>
        <v>Sexta</v>
      </c>
      <c r="C922" s="19" t="s">
        <v>381</v>
      </c>
      <c r="D922" s="19" t="s">
        <v>55</v>
      </c>
      <c r="E922" s="19">
        <v>30</v>
      </c>
      <c r="F922" s="21">
        <v>59.65</v>
      </c>
      <c r="G922" s="19"/>
      <c r="H922" s="36">
        <f>DAY(VENDAS[[#This Row],[DATA]])</f>
        <v>25</v>
      </c>
    </row>
    <row r="923" spans="1:8" x14ac:dyDescent="0.2">
      <c r="A923" s="18">
        <v>44645</v>
      </c>
      <c r="B923" s="20" t="str">
        <f>VLOOKUP(WEEKDAY(VENDAS[[#This Row],[DATA]],2),Listas!$A$2:$B$8,2,FALSE)</f>
        <v>Sexta</v>
      </c>
      <c r="C923" s="19" t="s">
        <v>199</v>
      </c>
      <c r="D923" s="19" t="s">
        <v>54</v>
      </c>
      <c r="E923" s="19">
        <v>20</v>
      </c>
      <c r="F923" s="21">
        <v>55</v>
      </c>
      <c r="G923" s="19"/>
      <c r="H923" s="36">
        <f>DAY(VENDAS[[#This Row],[DATA]])</f>
        <v>25</v>
      </c>
    </row>
    <row r="924" spans="1:8" x14ac:dyDescent="0.2">
      <c r="A924" s="18">
        <v>44645</v>
      </c>
      <c r="B924" s="20" t="str">
        <f>VLOOKUP(WEEKDAY(VENDAS[[#This Row],[DATA]],2),Listas!$A$2:$B$8,2,FALSE)</f>
        <v>Sexta</v>
      </c>
      <c r="C924" s="19" t="s">
        <v>334</v>
      </c>
      <c r="D924" s="19" t="s">
        <v>55</v>
      </c>
      <c r="E924" s="19">
        <v>20</v>
      </c>
      <c r="F924" s="21">
        <v>41</v>
      </c>
      <c r="G924" s="19"/>
      <c r="H924" s="36">
        <f>DAY(VENDAS[[#This Row],[DATA]])</f>
        <v>25</v>
      </c>
    </row>
    <row r="925" spans="1:8" x14ac:dyDescent="0.2">
      <c r="A925" s="18">
        <v>44646</v>
      </c>
      <c r="B925" s="20" t="str">
        <f>VLOOKUP(WEEKDAY(VENDAS[[#This Row],[DATA]],2),Listas!$A$2:$B$8,2,FALSE)</f>
        <v>Sábado</v>
      </c>
      <c r="C925" s="19" t="s">
        <v>316</v>
      </c>
      <c r="D925" s="19" t="s">
        <v>54</v>
      </c>
      <c r="E925" s="19">
        <v>10</v>
      </c>
      <c r="F925" s="21">
        <v>27.5</v>
      </c>
      <c r="G925" s="19"/>
      <c r="H925" s="36">
        <f>DAY(VENDAS[[#This Row],[DATA]])</f>
        <v>26</v>
      </c>
    </row>
    <row r="926" spans="1:8" x14ac:dyDescent="0.2">
      <c r="A926" s="18">
        <v>44646</v>
      </c>
      <c r="B926" s="20" t="str">
        <f>VLOOKUP(WEEKDAY(VENDAS[[#This Row],[DATA]],2),Listas!$A$2:$B$8,2,FALSE)</f>
        <v>Sábado</v>
      </c>
      <c r="C926" s="19" t="s">
        <v>525</v>
      </c>
      <c r="D926" s="19" t="s">
        <v>54</v>
      </c>
      <c r="E926" s="19">
        <v>10</v>
      </c>
      <c r="F926" s="21">
        <v>27.5</v>
      </c>
      <c r="G926" s="19"/>
      <c r="H926" s="36">
        <f>DAY(VENDAS[[#This Row],[DATA]])</f>
        <v>26</v>
      </c>
    </row>
    <row r="927" spans="1:8" x14ac:dyDescent="0.2">
      <c r="A927" s="18">
        <v>44650</v>
      </c>
      <c r="B927" s="20" t="str">
        <f>VLOOKUP(WEEKDAY(VENDAS[[#This Row],[DATA]],2),Listas!$A$2:$B$8,2,FALSE)</f>
        <v>Quarta</v>
      </c>
      <c r="C927" s="19" t="s">
        <v>274</v>
      </c>
      <c r="D927" s="19" t="s">
        <v>54</v>
      </c>
      <c r="E927" s="19">
        <v>50</v>
      </c>
      <c r="F927" s="21">
        <v>137.5</v>
      </c>
      <c r="G927" s="19"/>
      <c r="H927" s="36">
        <f>DAY(VENDAS[[#This Row],[DATA]])</f>
        <v>30</v>
      </c>
    </row>
    <row r="928" spans="1:8" x14ac:dyDescent="0.2">
      <c r="A928" s="18">
        <v>44650</v>
      </c>
      <c r="B928" s="20" t="str">
        <f>VLOOKUP(WEEKDAY(VENDAS[[#This Row],[DATA]],2),Listas!$A$2:$B$8,2,FALSE)</f>
        <v>Quarta</v>
      </c>
      <c r="C928" s="19" t="s">
        <v>247</v>
      </c>
      <c r="D928" s="19" t="s">
        <v>54</v>
      </c>
      <c r="E928" s="19">
        <v>20</v>
      </c>
      <c r="F928" s="21">
        <v>55</v>
      </c>
      <c r="G928" s="19"/>
      <c r="H928" s="36">
        <f>DAY(VENDAS[[#This Row],[DATA]])</f>
        <v>30</v>
      </c>
    </row>
    <row r="929" spans="1:8" x14ac:dyDescent="0.2">
      <c r="A929" s="18">
        <v>44657</v>
      </c>
      <c r="B929" s="20" t="str">
        <f>VLOOKUP(WEEKDAY(VENDAS[[#This Row],[DATA]],2),Listas!$A$2:$B$8,2,FALSE)</f>
        <v>Quarta</v>
      </c>
      <c r="C929" s="19" t="s">
        <v>120</v>
      </c>
      <c r="D929" s="19" t="s">
        <v>54</v>
      </c>
      <c r="E929" s="19">
        <v>20</v>
      </c>
      <c r="F929" s="21">
        <v>50</v>
      </c>
      <c r="G929" s="19"/>
      <c r="H929" s="36">
        <f>DAY(VENDAS[[#This Row],[DATA]])</f>
        <v>6</v>
      </c>
    </row>
    <row r="930" spans="1:8" x14ac:dyDescent="0.2">
      <c r="A930" s="18">
        <v>44657</v>
      </c>
      <c r="B930" s="20" t="str">
        <f>VLOOKUP(WEEKDAY(VENDAS[[#This Row],[DATA]],2),Listas!$A$2:$B$8,2,FALSE)</f>
        <v>Quarta</v>
      </c>
      <c r="C930" s="19" t="s">
        <v>381</v>
      </c>
      <c r="D930" s="19" t="s">
        <v>55</v>
      </c>
      <c r="E930" s="19">
        <v>30</v>
      </c>
      <c r="F930" s="21">
        <v>59.65</v>
      </c>
      <c r="G930" s="19"/>
      <c r="H930" s="36">
        <f>DAY(VENDAS[[#This Row],[DATA]])</f>
        <v>6</v>
      </c>
    </row>
    <row r="931" spans="1:8" x14ac:dyDescent="0.2">
      <c r="A931" s="18">
        <v>44657</v>
      </c>
      <c r="B931" s="20" t="str">
        <f>VLOOKUP(WEEKDAY(VENDAS[[#This Row],[DATA]],2),Listas!$A$2:$B$8,2,FALSE)</f>
        <v>Quarta</v>
      </c>
      <c r="C931" s="19" t="s">
        <v>395</v>
      </c>
      <c r="D931" s="19" t="s">
        <v>55</v>
      </c>
      <c r="E931" s="19">
        <v>20</v>
      </c>
      <c r="F931" s="21">
        <v>41</v>
      </c>
      <c r="G931" s="19"/>
      <c r="H931" s="36">
        <f>DAY(VENDAS[[#This Row],[DATA]])</f>
        <v>6</v>
      </c>
    </row>
    <row r="932" spans="1:8" x14ac:dyDescent="0.2">
      <c r="A932" s="18">
        <v>44657</v>
      </c>
      <c r="B932" s="20" t="str">
        <f>VLOOKUP(WEEKDAY(VENDAS[[#This Row],[DATA]],2),Listas!$A$2:$B$8,2,FALSE)</f>
        <v>Quarta</v>
      </c>
      <c r="C932" s="19" t="s">
        <v>395</v>
      </c>
      <c r="D932" s="19" t="s">
        <v>54</v>
      </c>
      <c r="E932" s="19">
        <v>10</v>
      </c>
      <c r="F932" s="21">
        <v>27.5</v>
      </c>
      <c r="G932" s="19"/>
      <c r="H932" s="36">
        <f>DAY(VENDAS[[#This Row],[DATA]])</f>
        <v>6</v>
      </c>
    </row>
    <row r="933" spans="1:8" x14ac:dyDescent="0.2">
      <c r="A933" s="18">
        <v>44657</v>
      </c>
      <c r="B933" s="20" t="str">
        <f>VLOOKUP(WEEKDAY(VENDAS[[#This Row],[DATA]],2),Listas!$A$2:$B$8,2,FALSE)</f>
        <v>Quarta</v>
      </c>
      <c r="C933" s="19" t="s">
        <v>525</v>
      </c>
      <c r="D933" s="19" t="s">
        <v>54</v>
      </c>
      <c r="E933" s="19">
        <v>10</v>
      </c>
      <c r="F933" s="21">
        <v>27.5</v>
      </c>
      <c r="G933" s="19"/>
      <c r="H933" s="36">
        <f>DAY(VENDAS[[#This Row],[DATA]])</f>
        <v>6</v>
      </c>
    </row>
    <row r="934" spans="1:8" x14ac:dyDescent="0.2">
      <c r="A934" s="18">
        <v>44659</v>
      </c>
      <c r="B934" s="20" t="str">
        <f>VLOOKUP(WEEKDAY(VENDAS[[#This Row],[DATA]],2),Listas!$A$2:$B$8,2,FALSE)</f>
        <v>Sexta</v>
      </c>
      <c r="C934" s="19" t="s">
        <v>526</v>
      </c>
      <c r="D934" s="19" t="s">
        <v>54</v>
      </c>
      <c r="E934" s="19">
        <v>20</v>
      </c>
      <c r="F934" s="21">
        <v>55</v>
      </c>
      <c r="G934" s="19"/>
      <c r="H934" s="36">
        <f>DAY(VENDAS[[#This Row],[DATA]])</f>
        <v>8</v>
      </c>
    </row>
    <row r="935" spans="1:8" x14ac:dyDescent="0.2">
      <c r="A935" s="18">
        <v>44659</v>
      </c>
      <c r="B935" s="20" t="str">
        <f>VLOOKUP(WEEKDAY(VENDAS[[#This Row],[DATA]],2),Listas!$A$2:$B$8,2,FALSE)</f>
        <v>Sexta</v>
      </c>
      <c r="C935" s="19" t="s">
        <v>530</v>
      </c>
      <c r="D935" s="19" t="s">
        <v>54</v>
      </c>
      <c r="E935" s="19">
        <v>20</v>
      </c>
      <c r="F935" s="21">
        <v>55</v>
      </c>
      <c r="G935" s="19"/>
      <c r="H935" s="36">
        <f>DAY(VENDAS[[#This Row],[DATA]])</f>
        <v>8</v>
      </c>
    </row>
    <row r="936" spans="1:8" x14ac:dyDescent="0.2">
      <c r="A936" s="18">
        <v>44659</v>
      </c>
      <c r="B936" s="20" t="str">
        <f>VLOOKUP(WEEKDAY(VENDAS[[#This Row],[DATA]],2),Listas!$A$2:$B$8,2,FALSE)</f>
        <v>Sexta</v>
      </c>
      <c r="C936" s="19" t="s">
        <v>530</v>
      </c>
      <c r="D936" s="19" t="s">
        <v>66</v>
      </c>
      <c r="E936" s="19">
        <v>12</v>
      </c>
      <c r="F936" s="21">
        <v>67.5</v>
      </c>
      <c r="G936" s="19"/>
      <c r="H936" s="36">
        <f>DAY(VENDAS[[#This Row],[DATA]])</f>
        <v>8</v>
      </c>
    </row>
    <row r="937" spans="1:8" x14ac:dyDescent="0.2">
      <c r="A937" s="18">
        <v>44659</v>
      </c>
      <c r="B937" s="20" t="str">
        <f>VLOOKUP(WEEKDAY(VENDAS[[#This Row],[DATA]],2),Listas!$A$2:$B$8,2,FALSE)</f>
        <v>Sexta</v>
      </c>
      <c r="C937" s="19" t="s">
        <v>529</v>
      </c>
      <c r="D937" s="19" t="s">
        <v>54</v>
      </c>
      <c r="E937" s="19">
        <v>20</v>
      </c>
      <c r="F937" s="21">
        <v>55</v>
      </c>
      <c r="G937" s="19"/>
      <c r="H937" s="36">
        <f>DAY(VENDAS[[#This Row],[DATA]])</f>
        <v>8</v>
      </c>
    </row>
    <row r="938" spans="1:8" x14ac:dyDescent="0.2">
      <c r="A938" s="18">
        <v>44660</v>
      </c>
      <c r="B938" s="20" t="str">
        <f>VLOOKUP(WEEKDAY(VENDAS[[#This Row],[DATA]],2),Listas!$A$2:$B$8,2,FALSE)</f>
        <v>Sábado</v>
      </c>
      <c r="C938" s="19" t="s">
        <v>529</v>
      </c>
      <c r="D938" s="19" t="s">
        <v>54</v>
      </c>
      <c r="E938" s="19">
        <v>10</v>
      </c>
      <c r="F938" s="21">
        <v>27.5</v>
      </c>
      <c r="G938" s="19"/>
      <c r="H938" s="36">
        <f>DAY(VENDAS[[#This Row],[DATA]])</f>
        <v>9</v>
      </c>
    </row>
    <row r="939" spans="1:8" x14ac:dyDescent="0.2">
      <c r="A939" s="18">
        <v>44660</v>
      </c>
      <c r="B939" s="20" t="str">
        <f>VLOOKUP(WEEKDAY(VENDAS[[#This Row],[DATA]],2),Listas!$A$2:$B$8,2,FALSE)</f>
        <v>Sábado</v>
      </c>
      <c r="C939" s="19" t="s">
        <v>529</v>
      </c>
      <c r="D939" s="19" t="s">
        <v>55</v>
      </c>
      <c r="E939" s="19">
        <v>20</v>
      </c>
      <c r="F939" s="21">
        <v>41</v>
      </c>
      <c r="G939" s="19"/>
      <c r="H939" s="36">
        <f>DAY(VENDAS[[#This Row],[DATA]])</f>
        <v>9</v>
      </c>
    </row>
    <row r="940" spans="1:8" x14ac:dyDescent="0.2">
      <c r="A940" s="18">
        <v>44661</v>
      </c>
      <c r="B940" s="20" t="str">
        <f>VLOOKUP(WEEKDAY(VENDAS[[#This Row],[DATA]],2),Listas!$A$2:$B$8,2,FALSE)</f>
        <v>Domingo</v>
      </c>
      <c r="C940" s="19" t="s">
        <v>588</v>
      </c>
      <c r="D940" s="19" t="s">
        <v>67</v>
      </c>
      <c r="E940" s="19">
        <v>4</v>
      </c>
      <c r="F940" s="21">
        <v>22.5</v>
      </c>
      <c r="G940" s="19"/>
      <c r="H940" s="36">
        <f>DAY(VENDAS[[#This Row],[DATA]])</f>
        <v>10</v>
      </c>
    </row>
    <row r="941" spans="1:8" x14ac:dyDescent="0.2">
      <c r="A941" s="18">
        <v>44661</v>
      </c>
      <c r="B941" s="20" t="str">
        <f>VLOOKUP(WEEKDAY(VENDAS[[#This Row],[DATA]],2),Listas!$A$2:$B$8,2,FALSE)</f>
        <v>Domingo</v>
      </c>
      <c r="C941" s="19" t="s">
        <v>588</v>
      </c>
      <c r="D941" s="19" t="s">
        <v>66</v>
      </c>
      <c r="E941" s="19">
        <v>4</v>
      </c>
      <c r="F941" s="21">
        <v>22.5</v>
      </c>
      <c r="G941" s="19"/>
      <c r="H941" s="36">
        <f>DAY(VENDAS[[#This Row],[DATA]])</f>
        <v>10</v>
      </c>
    </row>
    <row r="942" spans="1:8" x14ac:dyDescent="0.2">
      <c r="A942" s="18">
        <v>44661</v>
      </c>
      <c r="B942" s="20" t="str">
        <f>VLOOKUP(WEEKDAY(VENDAS[[#This Row],[DATA]],2),Listas!$A$2:$B$8,2,FALSE)</f>
        <v>Domingo</v>
      </c>
      <c r="C942" s="19" t="s">
        <v>588</v>
      </c>
      <c r="D942" s="19" t="s">
        <v>70</v>
      </c>
      <c r="E942" s="19">
        <v>4</v>
      </c>
      <c r="F942" s="21">
        <v>22.5</v>
      </c>
      <c r="G942" s="19"/>
      <c r="H942" s="36">
        <f>DAY(VENDAS[[#This Row],[DATA]])</f>
        <v>10</v>
      </c>
    </row>
    <row r="943" spans="1:8" x14ac:dyDescent="0.2">
      <c r="A943" s="18">
        <v>44665</v>
      </c>
      <c r="B943" s="20" t="str">
        <f>VLOOKUP(WEEKDAY(VENDAS[[#This Row],[DATA]],2),Listas!$A$2:$B$8,2,FALSE)</f>
        <v>Quinta</v>
      </c>
      <c r="C943" s="19" t="s">
        <v>525</v>
      </c>
      <c r="D943" s="19" t="s">
        <v>70</v>
      </c>
      <c r="E943" s="19">
        <v>8</v>
      </c>
      <c r="F943" s="21">
        <v>45</v>
      </c>
      <c r="G943" s="19"/>
      <c r="H943" s="36">
        <f>DAY(VENDAS[[#This Row],[DATA]])</f>
        <v>14</v>
      </c>
    </row>
    <row r="944" spans="1:8" x14ac:dyDescent="0.2">
      <c r="A944" s="18">
        <v>44665</v>
      </c>
      <c r="B944" s="20" t="str">
        <f>VLOOKUP(WEEKDAY(VENDAS[[#This Row],[DATA]],2),Listas!$A$2:$B$8,2,FALSE)</f>
        <v>Quinta</v>
      </c>
      <c r="C944" s="19" t="s">
        <v>531</v>
      </c>
      <c r="D944" s="19" t="s">
        <v>54</v>
      </c>
      <c r="E944" s="19">
        <v>10</v>
      </c>
      <c r="F944" s="21">
        <v>27.5</v>
      </c>
      <c r="G944" s="19"/>
      <c r="H944" s="36">
        <f>DAY(VENDAS[[#This Row],[DATA]])</f>
        <v>14</v>
      </c>
    </row>
    <row r="945" spans="1:8" x14ac:dyDescent="0.2">
      <c r="A945" s="18">
        <v>44665</v>
      </c>
      <c r="B945" s="20" t="str">
        <f>VLOOKUP(WEEKDAY(VENDAS[[#This Row],[DATA]],2),Listas!$A$2:$B$8,2,FALSE)</f>
        <v>Quinta</v>
      </c>
      <c r="C945" s="19" t="s">
        <v>531</v>
      </c>
      <c r="D945" s="19" t="s">
        <v>71</v>
      </c>
      <c r="E945" s="19">
        <v>10</v>
      </c>
      <c r="F945" s="21">
        <v>20</v>
      </c>
      <c r="G945" s="19"/>
      <c r="H945" s="36">
        <f>DAY(VENDAS[[#This Row],[DATA]])</f>
        <v>14</v>
      </c>
    </row>
    <row r="946" spans="1:8" x14ac:dyDescent="0.2">
      <c r="A946" s="18">
        <v>44665</v>
      </c>
      <c r="B946" s="20" t="str">
        <f>VLOOKUP(WEEKDAY(VENDAS[[#This Row],[DATA]],2),Listas!$A$2:$B$8,2,FALSE)</f>
        <v>Quinta</v>
      </c>
      <c r="C946" s="19" t="s">
        <v>531</v>
      </c>
      <c r="D946" s="19" t="s">
        <v>67</v>
      </c>
      <c r="E946" s="19">
        <v>4</v>
      </c>
      <c r="F946" s="21">
        <v>22.5</v>
      </c>
      <c r="G946" s="19"/>
      <c r="H946" s="36">
        <f>DAY(VENDAS[[#This Row],[DATA]])</f>
        <v>14</v>
      </c>
    </row>
    <row r="947" spans="1:8" x14ac:dyDescent="0.2">
      <c r="A947" s="18">
        <v>44665</v>
      </c>
      <c r="B947" s="20" t="str">
        <f>VLOOKUP(WEEKDAY(VENDAS[[#This Row],[DATA]],2),Listas!$A$2:$B$8,2,FALSE)</f>
        <v>Quinta</v>
      </c>
      <c r="C947" s="19" t="s">
        <v>522</v>
      </c>
      <c r="D947" s="19" t="s">
        <v>54</v>
      </c>
      <c r="E947" s="19">
        <v>20</v>
      </c>
      <c r="F947" s="21">
        <v>55</v>
      </c>
      <c r="G947" s="19"/>
      <c r="H947" s="36">
        <f>DAY(VENDAS[[#This Row],[DATA]])</f>
        <v>14</v>
      </c>
    </row>
    <row r="948" spans="1:8" x14ac:dyDescent="0.2">
      <c r="A948" s="18">
        <v>44665</v>
      </c>
      <c r="B948" s="20" t="str">
        <f>VLOOKUP(WEEKDAY(VENDAS[[#This Row],[DATA]],2),Listas!$A$2:$B$8,2,FALSE)</f>
        <v>Quinta</v>
      </c>
      <c r="C948" s="19" t="s">
        <v>274</v>
      </c>
      <c r="D948" s="19" t="s">
        <v>54</v>
      </c>
      <c r="E948" s="19">
        <v>30</v>
      </c>
      <c r="F948" s="21">
        <v>82.5</v>
      </c>
      <c r="G948" s="19"/>
      <c r="H948" s="36">
        <f>DAY(VENDAS[[#This Row],[DATA]])</f>
        <v>14</v>
      </c>
    </row>
    <row r="949" spans="1:8" x14ac:dyDescent="0.2">
      <c r="A949" s="18">
        <v>44665</v>
      </c>
      <c r="B949" s="20" t="str">
        <f>VLOOKUP(WEEKDAY(VENDAS[[#This Row],[DATA]],2),Listas!$A$2:$B$8,2,FALSE)</f>
        <v>Quinta</v>
      </c>
      <c r="C949" s="19" t="s">
        <v>274</v>
      </c>
      <c r="D949" s="19" t="s">
        <v>55</v>
      </c>
      <c r="E949" s="19">
        <v>30</v>
      </c>
      <c r="F949" s="21">
        <v>61.5</v>
      </c>
      <c r="G949" s="19"/>
      <c r="H949" s="36">
        <f>DAY(VENDAS[[#This Row],[DATA]])</f>
        <v>14</v>
      </c>
    </row>
    <row r="950" spans="1:8" x14ac:dyDescent="0.2">
      <c r="A950" s="18">
        <v>44665</v>
      </c>
      <c r="B950" s="20" t="str">
        <f>VLOOKUP(WEEKDAY(VENDAS[[#This Row],[DATA]],2),Listas!$A$2:$B$8,2,FALSE)</f>
        <v>Quinta</v>
      </c>
      <c r="C950" s="19" t="s">
        <v>588</v>
      </c>
      <c r="D950" s="19" t="s">
        <v>67</v>
      </c>
      <c r="E950" s="19">
        <v>8</v>
      </c>
      <c r="F950" s="21">
        <v>45</v>
      </c>
      <c r="G950" s="19"/>
      <c r="H950" s="36">
        <f>DAY(VENDAS[[#This Row],[DATA]])</f>
        <v>14</v>
      </c>
    </row>
    <row r="951" spans="1:8" x14ac:dyDescent="0.2">
      <c r="A951" s="18">
        <v>44670</v>
      </c>
      <c r="B951" s="20" t="str">
        <f>VLOOKUP(WEEKDAY(VENDAS[[#This Row],[DATA]],2),Listas!$A$2:$B$8,2,FALSE)</f>
        <v>Terça</v>
      </c>
      <c r="C951" s="19" t="s">
        <v>297</v>
      </c>
      <c r="D951" s="19" t="s">
        <v>54</v>
      </c>
      <c r="E951" s="19">
        <v>40</v>
      </c>
      <c r="F951" s="21">
        <v>110</v>
      </c>
      <c r="G951" s="19"/>
      <c r="H951" s="36">
        <f>DAY(VENDAS[[#This Row],[DATA]])</f>
        <v>19</v>
      </c>
    </row>
    <row r="952" spans="1:8" x14ac:dyDescent="0.2">
      <c r="A952" s="18">
        <v>44673</v>
      </c>
      <c r="B952" s="20" t="str">
        <f>VLOOKUP(WEEKDAY(VENDAS[[#This Row],[DATA]],2),Listas!$A$2:$B$8,2,FALSE)</f>
        <v>Sexta</v>
      </c>
      <c r="C952" s="19" t="s">
        <v>381</v>
      </c>
      <c r="D952" s="19" t="s">
        <v>55</v>
      </c>
      <c r="E952" s="19">
        <v>30</v>
      </c>
      <c r="F952" s="21">
        <v>59.65</v>
      </c>
      <c r="G952" s="19"/>
      <c r="H952" s="36">
        <f>DAY(VENDAS[[#This Row],[DATA]])</f>
        <v>22</v>
      </c>
    </row>
    <row r="953" spans="1:8" x14ac:dyDescent="0.2">
      <c r="A953" s="18">
        <v>44673</v>
      </c>
      <c r="B953" s="20" t="str">
        <f>VLOOKUP(WEEKDAY(VENDAS[[#This Row],[DATA]],2),Listas!$A$2:$B$8,2,FALSE)</f>
        <v>Sexta</v>
      </c>
      <c r="C953" s="19" t="s">
        <v>529</v>
      </c>
      <c r="D953" s="19" t="s">
        <v>55</v>
      </c>
      <c r="E953" s="19">
        <v>40</v>
      </c>
      <c r="F953" s="21">
        <v>82</v>
      </c>
      <c r="G953" s="19"/>
      <c r="H953" s="36">
        <f>DAY(VENDAS[[#This Row],[DATA]])</f>
        <v>22</v>
      </c>
    </row>
    <row r="954" spans="1:8" x14ac:dyDescent="0.2">
      <c r="A954" s="18">
        <v>44679</v>
      </c>
      <c r="B954" s="20" t="str">
        <f>VLOOKUP(WEEKDAY(VENDAS[[#This Row],[DATA]],2),Listas!$A$2:$B$8,2,FALSE)</f>
        <v>Quinta</v>
      </c>
      <c r="C954" s="19" t="s">
        <v>526</v>
      </c>
      <c r="D954" s="19" t="s">
        <v>66</v>
      </c>
      <c r="E954" s="19">
        <v>4</v>
      </c>
      <c r="F954" s="21">
        <v>22.5</v>
      </c>
      <c r="G954" s="19"/>
      <c r="H954" s="36">
        <f>DAY(VENDAS[[#This Row],[DATA]])</f>
        <v>28</v>
      </c>
    </row>
    <row r="955" spans="1:8" x14ac:dyDescent="0.2">
      <c r="A955" s="18">
        <v>44679</v>
      </c>
      <c r="B955" s="20" t="str">
        <f>VLOOKUP(WEEKDAY(VENDAS[[#This Row],[DATA]],2),Listas!$A$2:$B$8,2,FALSE)</f>
        <v>Quinta</v>
      </c>
      <c r="C955" s="19" t="s">
        <v>526</v>
      </c>
      <c r="D955" s="19" t="s">
        <v>67</v>
      </c>
      <c r="E955" s="19">
        <v>4</v>
      </c>
      <c r="F955" s="21">
        <v>22.5</v>
      </c>
      <c r="G955" s="19"/>
      <c r="H955" s="36">
        <f>DAY(VENDAS[[#This Row],[DATA]])</f>
        <v>28</v>
      </c>
    </row>
    <row r="956" spans="1:8" x14ac:dyDescent="0.2">
      <c r="A956" s="18">
        <v>44679</v>
      </c>
      <c r="B956" s="20" t="str">
        <f>VLOOKUP(WEEKDAY(VENDAS[[#This Row],[DATA]],2),Listas!$A$2:$B$8,2,FALSE)</f>
        <v>Quinta</v>
      </c>
      <c r="C956" s="19" t="s">
        <v>260</v>
      </c>
      <c r="D956" s="19" t="s">
        <v>55</v>
      </c>
      <c r="E956" s="19">
        <v>40</v>
      </c>
      <c r="F956" s="21">
        <v>82</v>
      </c>
      <c r="G956" s="19"/>
      <c r="H956" s="36">
        <f>DAY(VENDAS[[#This Row],[DATA]])</f>
        <v>28</v>
      </c>
    </row>
    <row r="957" spans="1:8" x14ac:dyDescent="0.2">
      <c r="A957" s="18">
        <v>44679</v>
      </c>
      <c r="B957" s="20" t="str">
        <f>VLOOKUP(WEEKDAY(VENDAS[[#This Row],[DATA]],2),Listas!$A$2:$B$8,2,FALSE)</f>
        <v>Quinta</v>
      </c>
      <c r="C957" s="19" t="s">
        <v>260</v>
      </c>
      <c r="D957" s="19" t="s">
        <v>66</v>
      </c>
      <c r="E957" s="19">
        <v>4</v>
      </c>
      <c r="F957" s="21">
        <v>22.5</v>
      </c>
      <c r="G957" s="19"/>
      <c r="H957" s="36">
        <f>DAY(VENDAS[[#This Row],[DATA]])</f>
        <v>28</v>
      </c>
    </row>
    <row r="958" spans="1:8" x14ac:dyDescent="0.2">
      <c r="A958" s="18">
        <v>44683</v>
      </c>
      <c r="B958" s="20" t="str">
        <f>VLOOKUP(WEEKDAY(VENDAS[[#This Row],[DATA]],2),Listas!$A$2:$B$8,2,FALSE)</f>
        <v>Segunda</v>
      </c>
      <c r="C958" s="19" t="s">
        <v>379</v>
      </c>
      <c r="D958" s="19" t="s">
        <v>54</v>
      </c>
      <c r="E958" s="19">
        <v>10</v>
      </c>
      <c r="F958" s="21">
        <v>27.5</v>
      </c>
      <c r="G958" s="19"/>
      <c r="H958" s="36">
        <f>DAY(VENDAS[[#This Row],[DATA]])</f>
        <v>2</v>
      </c>
    </row>
    <row r="959" spans="1:8" x14ac:dyDescent="0.2">
      <c r="A959" s="18">
        <v>44686</v>
      </c>
      <c r="B959" s="20" t="str">
        <f>VLOOKUP(WEEKDAY(VENDAS[[#This Row],[DATA]],2),Listas!$A$2:$B$8,2,FALSE)</f>
        <v>Quinta</v>
      </c>
      <c r="C959" s="19" t="s">
        <v>260</v>
      </c>
      <c r="D959" s="19" t="s">
        <v>71</v>
      </c>
      <c r="E959" s="19">
        <v>15</v>
      </c>
      <c r="F959" s="21">
        <v>30</v>
      </c>
      <c r="G959" s="19"/>
      <c r="H959" s="36">
        <f>DAY(VENDAS[[#This Row],[DATA]])</f>
        <v>5</v>
      </c>
    </row>
    <row r="960" spans="1:8" x14ac:dyDescent="0.2">
      <c r="A960" s="18">
        <v>44686</v>
      </c>
      <c r="B960" s="20" t="str">
        <f>VLOOKUP(WEEKDAY(VENDAS[[#This Row],[DATA]],2),Listas!$A$2:$B$8,2,FALSE)</f>
        <v>Quinta</v>
      </c>
      <c r="C960" s="19" t="s">
        <v>338</v>
      </c>
      <c r="D960" s="19" t="s">
        <v>67</v>
      </c>
      <c r="E960" s="19">
        <v>8</v>
      </c>
      <c r="F960" s="21">
        <v>45</v>
      </c>
      <c r="G960" s="19"/>
      <c r="H960" s="36">
        <f>DAY(VENDAS[[#This Row],[DATA]])</f>
        <v>5</v>
      </c>
    </row>
    <row r="961" spans="1:8" x14ac:dyDescent="0.2">
      <c r="A961" s="18">
        <v>44686</v>
      </c>
      <c r="B961" s="20" t="str">
        <f>VLOOKUP(WEEKDAY(VENDAS[[#This Row],[DATA]],2),Listas!$A$2:$B$8,2,FALSE)</f>
        <v>Quinta</v>
      </c>
      <c r="C961" s="19" t="s">
        <v>338</v>
      </c>
      <c r="D961" s="19" t="s">
        <v>66</v>
      </c>
      <c r="E961" s="19">
        <v>8</v>
      </c>
      <c r="F961" s="21">
        <v>45</v>
      </c>
      <c r="G961" s="19"/>
      <c r="H961" s="36">
        <f>DAY(VENDAS[[#This Row],[DATA]])</f>
        <v>5</v>
      </c>
    </row>
    <row r="962" spans="1:8" x14ac:dyDescent="0.2">
      <c r="A962" s="18">
        <v>44686</v>
      </c>
      <c r="B962" s="20" t="str">
        <f>VLOOKUP(WEEKDAY(VENDAS[[#This Row],[DATA]],2),Listas!$A$2:$B$8,2,FALSE)</f>
        <v>Quinta</v>
      </c>
      <c r="C962" s="19" t="s">
        <v>338</v>
      </c>
      <c r="D962" s="19" t="s">
        <v>55</v>
      </c>
      <c r="E962" s="19">
        <v>20</v>
      </c>
      <c r="F962" s="21">
        <v>41</v>
      </c>
      <c r="G962" s="19"/>
      <c r="H962" s="36">
        <f>DAY(VENDAS[[#This Row],[DATA]])</f>
        <v>5</v>
      </c>
    </row>
    <row r="963" spans="1:8" x14ac:dyDescent="0.2">
      <c r="A963" s="18">
        <v>44685</v>
      </c>
      <c r="B963" s="20" t="str">
        <f>VLOOKUP(WEEKDAY(VENDAS[[#This Row],[DATA]],2),Listas!$A$2:$B$8,2,FALSE)</f>
        <v>Quarta</v>
      </c>
      <c r="C963" s="19" t="s">
        <v>409</v>
      </c>
      <c r="D963" s="19" t="s">
        <v>54</v>
      </c>
      <c r="E963" s="19">
        <v>10</v>
      </c>
      <c r="F963" s="21">
        <v>27.5</v>
      </c>
      <c r="G963" s="19"/>
      <c r="H963" s="36">
        <f>DAY(VENDAS[[#This Row],[DATA]])</f>
        <v>4</v>
      </c>
    </row>
    <row r="964" spans="1:8" x14ac:dyDescent="0.2">
      <c r="A964" s="18">
        <v>44687</v>
      </c>
      <c r="B964" s="20" t="str">
        <f>VLOOKUP(WEEKDAY(VENDAS[[#This Row],[DATA]],2),Listas!$A$2:$B$8,2,FALSE)</f>
        <v>Sexta</v>
      </c>
      <c r="C964" s="19" t="s">
        <v>252</v>
      </c>
      <c r="D964" s="19" t="s">
        <v>54</v>
      </c>
      <c r="E964" s="19">
        <v>20</v>
      </c>
      <c r="F964" s="21">
        <v>55</v>
      </c>
      <c r="G964" s="19"/>
      <c r="H964" s="36">
        <f>DAY(VENDAS[[#This Row],[DATA]])</f>
        <v>6</v>
      </c>
    </row>
    <row r="965" spans="1:8" x14ac:dyDescent="0.2">
      <c r="A965" s="18">
        <v>44687</v>
      </c>
      <c r="B965" s="20" t="str">
        <f>VLOOKUP(WEEKDAY(VENDAS[[#This Row],[DATA]],2),Listas!$A$2:$B$8,2,FALSE)</f>
        <v>Sexta</v>
      </c>
      <c r="C965" s="19" t="s">
        <v>252</v>
      </c>
      <c r="D965" s="19" t="s">
        <v>71</v>
      </c>
      <c r="E965" s="19">
        <v>10</v>
      </c>
      <c r="F965" s="21">
        <v>20</v>
      </c>
      <c r="G965" s="19"/>
      <c r="H965" s="36">
        <f>DAY(VENDAS[[#This Row],[DATA]])</f>
        <v>6</v>
      </c>
    </row>
    <row r="966" spans="1:8" x14ac:dyDescent="0.2">
      <c r="A966" s="18">
        <v>44687</v>
      </c>
      <c r="B966" s="20" t="str">
        <f>VLOOKUP(WEEKDAY(VENDAS[[#This Row],[DATA]],2),Listas!$A$2:$B$8,2,FALSE)</f>
        <v>Sexta</v>
      </c>
      <c r="C966" s="19" t="s">
        <v>159</v>
      </c>
      <c r="D966" s="19" t="s">
        <v>71</v>
      </c>
      <c r="E966" s="19">
        <v>5</v>
      </c>
      <c r="F966" s="21">
        <v>10</v>
      </c>
      <c r="G966" s="19"/>
      <c r="H966" s="36">
        <f>DAY(VENDAS[[#This Row],[DATA]])</f>
        <v>6</v>
      </c>
    </row>
    <row r="967" spans="1:8" x14ac:dyDescent="0.2">
      <c r="A967" s="18">
        <v>44687</v>
      </c>
      <c r="B967" s="20" t="str">
        <f>VLOOKUP(WEEKDAY(VENDAS[[#This Row],[DATA]],2),Listas!$A$2:$B$8,2,FALSE)</f>
        <v>Sexta</v>
      </c>
      <c r="C967" s="19" t="s">
        <v>159</v>
      </c>
      <c r="D967" s="19" t="s">
        <v>54</v>
      </c>
      <c r="E967" s="19">
        <v>10</v>
      </c>
      <c r="F967" s="21">
        <v>27.5</v>
      </c>
      <c r="G967" s="19"/>
      <c r="H967" s="36">
        <f>DAY(VENDAS[[#This Row],[DATA]])</f>
        <v>6</v>
      </c>
    </row>
    <row r="968" spans="1:8" x14ac:dyDescent="0.2">
      <c r="A968" s="18">
        <v>44687</v>
      </c>
      <c r="B968" s="20" t="str">
        <f>VLOOKUP(WEEKDAY(VENDAS[[#This Row],[DATA]],2),Listas!$A$2:$B$8,2,FALSE)</f>
        <v>Sexta</v>
      </c>
      <c r="C968" s="19" t="s">
        <v>159</v>
      </c>
      <c r="D968" s="19" t="s">
        <v>67</v>
      </c>
      <c r="E968" s="19">
        <v>4</v>
      </c>
      <c r="F968" s="21">
        <v>22.5</v>
      </c>
      <c r="G968" s="19"/>
      <c r="H968" s="36">
        <f>DAY(VENDAS[[#This Row],[DATA]])</f>
        <v>6</v>
      </c>
    </row>
    <row r="969" spans="1:8" x14ac:dyDescent="0.2">
      <c r="A969" s="18">
        <v>44687</v>
      </c>
      <c r="B969" s="20" t="str">
        <f>VLOOKUP(WEEKDAY(VENDAS[[#This Row],[DATA]],2),Listas!$A$2:$B$8,2,FALSE)</f>
        <v>Sexta</v>
      </c>
      <c r="C969" s="19" t="s">
        <v>159</v>
      </c>
      <c r="D969" s="19" t="s">
        <v>66</v>
      </c>
      <c r="E969" s="19">
        <v>4</v>
      </c>
      <c r="F969" s="21">
        <v>22.5</v>
      </c>
      <c r="G969" s="19"/>
      <c r="H969" s="36">
        <f>DAY(VENDAS[[#This Row],[DATA]])</f>
        <v>6</v>
      </c>
    </row>
    <row r="970" spans="1:8" x14ac:dyDescent="0.2">
      <c r="A970" s="18">
        <v>44687</v>
      </c>
      <c r="B970" s="20" t="str">
        <f>VLOOKUP(WEEKDAY(VENDAS[[#This Row],[DATA]],2),Listas!$A$2:$B$8,2,FALSE)</f>
        <v>Sexta</v>
      </c>
      <c r="C970" s="19" t="s">
        <v>381</v>
      </c>
      <c r="D970" s="19" t="s">
        <v>55</v>
      </c>
      <c r="E970" s="19">
        <v>30</v>
      </c>
      <c r="F970" s="21">
        <v>59.65</v>
      </c>
      <c r="G970" s="19"/>
      <c r="H970" s="36">
        <f>DAY(VENDAS[[#This Row],[DATA]])</f>
        <v>6</v>
      </c>
    </row>
    <row r="971" spans="1:8" x14ac:dyDescent="0.2">
      <c r="A971" s="18">
        <v>44688</v>
      </c>
      <c r="B971" s="20" t="str">
        <f>VLOOKUP(WEEKDAY(VENDAS[[#This Row],[DATA]],2),Listas!$A$2:$B$8,2,FALSE)</f>
        <v>Sábado</v>
      </c>
      <c r="C971" s="19" t="s">
        <v>418</v>
      </c>
      <c r="D971" s="19" t="s">
        <v>55</v>
      </c>
      <c r="E971" s="19">
        <v>20</v>
      </c>
      <c r="F971" s="21">
        <v>41</v>
      </c>
      <c r="G971" s="19"/>
      <c r="H971" s="36">
        <f>DAY(VENDAS[[#This Row],[DATA]])</f>
        <v>7</v>
      </c>
    </row>
    <row r="972" spans="1:8" x14ac:dyDescent="0.2">
      <c r="A972" s="18">
        <v>44688</v>
      </c>
      <c r="B972" s="20" t="str">
        <f>VLOOKUP(WEEKDAY(VENDAS[[#This Row],[DATA]],2),Listas!$A$2:$B$8,2,FALSE)</f>
        <v>Sábado</v>
      </c>
      <c r="C972" s="19" t="s">
        <v>529</v>
      </c>
      <c r="D972" s="19" t="s">
        <v>54</v>
      </c>
      <c r="E972" s="19">
        <v>30</v>
      </c>
      <c r="F972" s="21">
        <v>77.5</v>
      </c>
      <c r="G972" s="19"/>
      <c r="H972" s="36">
        <f>DAY(VENDAS[[#This Row],[DATA]])</f>
        <v>7</v>
      </c>
    </row>
    <row r="973" spans="1:8" x14ac:dyDescent="0.2">
      <c r="A973" s="18">
        <v>44692</v>
      </c>
      <c r="B973" s="20" t="str">
        <f>VLOOKUP(WEEKDAY(VENDAS[[#This Row],[DATA]],2),Listas!$A$2:$B$8,2,FALSE)</f>
        <v>Quarta</v>
      </c>
      <c r="C973" s="19" t="s">
        <v>232</v>
      </c>
      <c r="D973" s="19" t="s">
        <v>54</v>
      </c>
      <c r="E973" s="19">
        <v>20</v>
      </c>
      <c r="F973" s="21">
        <v>55</v>
      </c>
      <c r="G973" s="19"/>
      <c r="H973" s="36">
        <f>DAY(VENDAS[[#This Row],[DATA]])</f>
        <v>11</v>
      </c>
    </row>
    <row r="974" spans="1:8" x14ac:dyDescent="0.2">
      <c r="A974" s="18">
        <v>44694</v>
      </c>
      <c r="B974" s="20" t="str">
        <f>VLOOKUP(WEEKDAY(VENDAS[[#This Row],[DATA]],2),Listas!$A$2:$B$8,2,FALSE)</f>
        <v>Sexta</v>
      </c>
      <c r="C974" s="19" t="s">
        <v>201</v>
      </c>
      <c r="D974" s="19" t="s">
        <v>71</v>
      </c>
      <c r="E974" s="19">
        <v>10</v>
      </c>
      <c r="F974" s="21">
        <v>20</v>
      </c>
      <c r="G974" s="19"/>
      <c r="H974" s="36">
        <f>DAY(VENDAS[[#This Row],[DATA]])</f>
        <v>13</v>
      </c>
    </row>
    <row r="975" spans="1:8" x14ac:dyDescent="0.2">
      <c r="A975" s="18">
        <v>44694</v>
      </c>
      <c r="B975" s="20" t="str">
        <f>VLOOKUP(WEEKDAY(VENDAS[[#This Row],[DATA]],2),Listas!$A$2:$B$8,2,FALSE)</f>
        <v>Sexta</v>
      </c>
      <c r="C975" s="19" t="s">
        <v>201</v>
      </c>
      <c r="D975" s="19" t="s">
        <v>60</v>
      </c>
      <c r="E975" s="19">
        <v>10</v>
      </c>
      <c r="F975" s="21">
        <v>16.5</v>
      </c>
      <c r="G975" s="19"/>
      <c r="H975" s="36">
        <f>DAY(VENDAS[[#This Row],[DATA]])</f>
        <v>13</v>
      </c>
    </row>
    <row r="976" spans="1:8" x14ac:dyDescent="0.2">
      <c r="A976" s="18">
        <v>44694</v>
      </c>
      <c r="B976" s="20" t="str">
        <f>VLOOKUP(WEEKDAY(VENDAS[[#This Row],[DATA]],2),Listas!$A$2:$B$8,2,FALSE)</f>
        <v>Sexta</v>
      </c>
      <c r="C976" s="19" t="s">
        <v>201</v>
      </c>
      <c r="D976" s="19" t="s">
        <v>62</v>
      </c>
      <c r="E976" s="19">
        <v>10</v>
      </c>
      <c r="F976" s="21">
        <v>33</v>
      </c>
      <c r="G976" s="19"/>
      <c r="H976" s="36">
        <f>DAY(VENDAS[[#This Row],[DATA]])</f>
        <v>13</v>
      </c>
    </row>
    <row r="977" spans="1:8" x14ac:dyDescent="0.2">
      <c r="A977" s="18">
        <v>44701</v>
      </c>
      <c r="B977" s="20" t="str">
        <f>VLOOKUP(WEEKDAY(VENDAS[[#This Row],[DATA]],2),Listas!$A$2:$B$8,2,FALSE)</f>
        <v>Sexta</v>
      </c>
      <c r="C977" s="19" t="s">
        <v>529</v>
      </c>
      <c r="D977" s="19" t="s">
        <v>55</v>
      </c>
      <c r="E977" s="19">
        <v>20</v>
      </c>
      <c r="F977" s="21">
        <v>41</v>
      </c>
      <c r="G977" s="19"/>
      <c r="H977" s="36">
        <f>DAY(VENDAS[[#This Row],[DATA]])</f>
        <v>20</v>
      </c>
    </row>
    <row r="978" spans="1:8" x14ac:dyDescent="0.2">
      <c r="A978" s="18">
        <v>44704</v>
      </c>
      <c r="B978" s="20" t="str">
        <f>VLOOKUP(WEEKDAY(VENDAS[[#This Row],[DATA]],2),Listas!$A$2:$B$8,2,FALSE)</f>
        <v>Segunda</v>
      </c>
      <c r="C978" s="19" t="s">
        <v>165</v>
      </c>
      <c r="D978" s="19" t="s">
        <v>61</v>
      </c>
      <c r="E978" s="19">
        <v>10</v>
      </c>
      <c r="F978" s="21">
        <v>33</v>
      </c>
      <c r="G978" s="19"/>
      <c r="H978" s="36">
        <f>DAY(VENDAS[[#This Row],[DATA]])</f>
        <v>23</v>
      </c>
    </row>
    <row r="979" spans="1:8" x14ac:dyDescent="0.2">
      <c r="A979" s="18">
        <v>44704</v>
      </c>
      <c r="B979" s="20" t="str">
        <f>VLOOKUP(WEEKDAY(VENDAS[[#This Row],[DATA]],2),Listas!$A$2:$B$8,2,FALSE)</f>
        <v>Segunda</v>
      </c>
      <c r="C979" s="19" t="s">
        <v>165</v>
      </c>
      <c r="D979" s="19" t="s">
        <v>67</v>
      </c>
      <c r="E979" s="19">
        <v>4</v>
      </c>
      <c r="F979" s="21">
        <v>22.5</v>
      </c>
      <c r="G979" s="19"/>
      <c r="H979" s="36">
        <f>DAY(VENDAS[[#This Row],[DATA]])</f>
        <v>23</v>
      </c>
    </row>
    <row r="980" spans="1:8" x14ac:dyDescent="0.2">
      <c r="A980" s="18">
        <v>44705</v>
      </c>
      <c r="B980" s="20" t="str">
        <f>VLOOKUP(WEEKDAY(VENDAS[[#This Row],[DATA]],2),Listas!$A$2:$B$8,2,FALSE)</f>
        <v>Terça</v>
      </c>
      <c r="C980" s="19" t="s">
        <v>199</v>
      </c>
      <c r="D980" s="19" t="s">
        <v>54</v>
      </c>
      <c r="E980" s="19">
        <v>20</v>
      </c>
      <c r="F980" s="21">
        <v>55</v>
      </c>
      <c r="G980" s="19"/>
      <c r="H980" s="36">
        <f>DAY(VENDAS[[#This Row],[DATA]])</f>
        <v>24</v>
      </c>
    </row>
    <row r="981" spans="1:8" x14ac:dyDescent="0.2">
      <c r="A981" s="18">
        <v>44705</v>
      </c>
      <c r="B981" s="20" t="str">
        <f>VLOOKUP(WEEKDAY(VENDAS[[#This Row],[DATA]],2),Listas!$A$2:$B$8,2,FALSE)</f>
        <v>Terça</v>
      </c>
      <c r="C981" s="19" t="s">
        <v>297</v>
      </c>
      <c r="D981" s="19" t="s">
        <v>54</v>
      </c>
      <c r="E981" s="19">
        <v>30</v>
      </c>
      <c r="F981" s="21">
        <v>82.5</v>
      </c>
      <c r="G981" s="19"/>
      <c r="H981" s="36">
        <f>DAY(VENDAS[[#This Row],[DATA]])</f>
        <v>24</v>
      </c>
    </row>
    <row r="982" spans="1:8" x14ac:dyDescent="0.2">
      <c r="A982" s="18">
        <v>44706</v>
      </c>
      <c r="B982" s="20" t="str">
        <f>VLOOKUP(WEEKDAY(VENDAS[[#This Row],[DATA]],2),Listas!$A$2:$B$8,2,FALSE)</f>
        <v>Quarta</v>
      </c>
      <c r="C982" s="19" t="s">
        <v>328</v>
      </c>
      <c r="D982" s="19" t="s">
        <v>55</v>
      </c>
      <c r="E982" s="19">
        <v>40</v>
      </c>
      <c r="F982" s="21">
        <v>82</v>
      </c>
      <c r="G982" s="19"/>
      <c r="H982" s="36">
        <f>DAY(VENDAS[[#This Row],[DATA]])</f>
        <v>25</v>
      </c>
    </row>
    <row r="983" spans="1:8" x14ac:dyDescent="0.2">
      <c r="A983" s="18">
        <v>44707</v>
      </c>
      <c r="B983" s="20" t="str">
        <f>VLOOKUP(WEEKDAY(VENDAS[[#This Row],[DATA]],2),Listas!$A$2:$B$8,2,FALSE)</f>
        <v>Quinta</v>
      </c>
      <c r="C983" s="19" t="s">
        <v>542</v>
      </c>
      <c r="D983" s="19" t="s">
        <v>54</v>
      </c>
      <c r="E983" s="19">
        <v>6</v>
      </c>
      <c r="F983" s="21">
        <v>30</v>
      </c>
      <c r="G983" s="19"/>
      <c r="H983" s="36">
        <f>DAY(VENDAS[[#This Row],[DATA]])</f>
        <v>26</v>
      </c>
    </row>
    <row r="984" spans="1:8" x14ac:dyDescent="0.2">
      <c r="A984" s="18">
        <v>44707</v>
      </c>
      <c r="B984" s="20" t="str">
        <f>VLOOKUP(WEEKDAY(VENDAS[[#This Row],[DATA]],2),Listas!$A$2:$B$8,2,FALSE)</f>
        <v>Quinta</v>
      </c>
      <c r="C984" s="19" t="s">
        <v>542</v>
      </c>
      <c r="D984" s="19" t="s">
        <v>66</v>
      </c>
      <c r="E984" s="19">
        <v>4</v>
      </c>
      <c r="F984" s="21">
        <v>24</v>
      </c>
      <c r="G984" s="19"/>
      <c r="H984" s="36">
        <f>DAY(VENDAS[[#This Row],[DATA]])</f>
        <v>26</v>
      </c>
    </row>
    <row r="985" spans="1:8" x14ac:dyDescent="0.2">
      <c r="A985" s="18">
        <v>44707</v>
      </c>
      <c r="B985" s="20" t="str">
        <f>VLOOKUP(WEEKDAY(VENDAS[[#This Row],[DATA]],2),Listas!$A$2:$B$8,2,FALSE)</f>
        <v>Quinta</v>
      </c>
      <c r="C985" s="19" t="s">
        <v>542</v>
      </c>
      <c r="D985" s="19" t="s">
        <v>71</v>
      </c>
      <c r="E985" s="19">
        <v>3</v>
      </c>
      <c r="F985" s="21">
        <v>9</v>
      </c>
      <c r="G985" s="19"/>
      <c r="H985" s="36">
        <f>DAY(VENDAS[[#This Row],[DATA]])</f>
        <v>26</v>
      </c>
    </row>
    <row r="986" spans="1:8" x14ac:dyDescent="0.2">
      <c r="A986" s="18">
        <v>44708</v>
      </c>
      <c r="B986" s="20" t="str">
        <f>VLOOKUP(WEEKDAY(VENDAS[[#This Row],[DATA]],2),Listas!$A$2:$B$8,2,FALSE)</f>
        <v>Sexta</v>
      </c>
      <c r="C986" s="19" t="s">
        <v>186</v>
      </c>
      <c r="D986" s="19" t="s">
        <v>54</v>
      </c>
      <c r="E986" s="19">
        <v>20</v>
      </c>
      <c r="F986" s="21">
        <v>55</v>
      </c>
      <c r="G986" s="19"/>
      <c r="H986" s="36">
        <f>DAY(VENDAS[[#This Row],[DATA]])</f>
        <v>27</v>
      </c>
    </row>
    <row r="987" spans="1:8" x14ac:dyDescent="0.2">
      <c r="A987" s="18">
        <v>44708</v>
      </c>
      <c r="B987" s="20" t="str">
        <f>VLOOKUP(WEEKDAY(VENDAS[[#This Row],[DATA]],2),Listas!$A$2:$B$8,2,FALSE)</f>
        <v>Sexta</v>
      </c>
      <c r="C987" s="19" t="s">
        <v>387</v>
      </c>
      <c r="D987" s="19" t="s">
        <v>55</v>
      </c>
      <c r="E987" s="19">
        <v>20</v>
      </c>
      <c r="F987" s="21">
        <v>41</v>
      </c>
      <c r="G987" s="19"/>
      <c r="H987" s="36">
        <f>DAY(VENDAS[[#This Row],[DATA]])</f>
        <v>27</v>
      </c>
    </row>
    <row r="988" spans="1:8" x14ac:dyDescent="0.2">
      <c r="A988" s="18">
        <v>44708</v>
      </c>
      <c r="B988" s="20" t="str">
        <f>VLOOKUP(WEEKDAY(VENDAS[[#This Row],[DATA]],2),Listas!$A$2:$B$8,2,FALSE)</f>
        <v>Sexta</v>
      </c>
      <c r="C988" s="19" t="s">
        <v>387</v>
      </c>
      <c r="D988" s="19" t="s">
        <v>66</v>
      </c>
      <c r="E988" s="19">
        <v>4</v>
      </c>
      <c r="F988" s="21">
        <v>22.5</v>
      </c>
      <c r="G988" s="19"/>
      <c r="H988" s="36">
        <f>DAY(VENDAS[[#This Row],[DATA]])</f>
        <v>27</v>
      </c>
    </row>
    <row r="989" spans="1:8" x14ac:dyDescent="0.2">
      <c r="A989" s="18">
        <v>44708</v>
      </c>
      <c r="B989" s="20" t="str">
        <f>VLOOKUP(WEEKDAY(VENDAS[[#This Row],[DATA]],2),Listas!$A$2:$B$8,2,FALSE)</f>
        <v>Sexta</v>
      </c>
      <c r="C989" s="19" t="s">
        <v>387</v>
      </c>
      <c r="D989" s="19" t="s">
        <v>71</v>
      </c>
      <c r="E989" s="19">
        <v>5</v>
      </c>
      <c r="F989" s="21">
        <v>10</v>
      </c>
      <c r="G989" s="19"/>
      <c r="H989" s="36">
        <f>DAY(VENDAS[[#This Row],[DATA]])</f>
        <v>27</v>
      </c>
    </row>
    <row r="990" spans="1:8" x14ac:dyDescent="0.2">
      <c r="A990" s="18">
        <v>44708</v>
      </c>
      <c r="B990" s="20" t="str">
        <f>VLOOKUP(WEEKDAY(VENDAS[[#This Row],[DATA]],2),Listas!$A$2:$B$8,2,FALSE)</f>
        <v>Sexta</v>
      </c>
      <c r="C990" s="19" t="s">
        <v>102</v>
      </c>
      <c r="D990" s="19" t="s">
        <v>55</v>
      </c>
      <c r="E990" s="19">
        <v>40</v>
      </c>
      <c r="F990" s="21">
        <v>82</v>
      </c>
      <c r="G990" s="19"/>
      <c r="H990" s="36">
        <f>DAY(VENDAS[[#This Row],[DATA]])</f>
        <v>27</v>
      </c>
    </row>
    <row r="991" spans="1:8" x14ac:dyDescent="0.2">
      <c r="A991" s="18">
        <v>44711</v>
      </c>
      <c r="B991" s="20" t="str">
        <f>VLOOKUP(WEEKDAY(VENDAS[[#This Row],[DATA]],2),Listas!$A$2:$B$8,2,FALSE)</f>
        <v>Segunda</v>
      </c>
      <c r="C991" s="19" t="s">
        <v>309</v>
      </c>
      <c r="D991" s="19" t="s">
        <v>543</v>
      </c>
      <c r="E991" s="19">
        <v>20</v>
      </c>
      <c r="F991" s="21">
        <v>41</v>
      </c>
      <c r="G991" s="19"/>
      <c r="H991" s="36">
        <f>DAY(VENDAS[[#This Row],[DATA]])</f>
        <v>30</v>
      </c>
    </row>
    <row r="992" spans="1:8" x14ac:dyDescent="0.2">
      <c r="A992" s="18">
        <v>44712</v>
      </c>
      <c r="B992" s="20" t="str">
        <f>VLOOKUP(WEEKDAY(VENDAS[[#This Row],[DATA]],2),Listas!$A$2:$B$8,2,FALSE)</f>
        <v>Terça</v>
      </c>
      <c r="C992" s="19" t="s">
        <v>129</v>
      </c>
      <c r="D992" s="19" t="s">
        <v>54</v>
      </c>
      <c r="E992" s="19">
        <v>20</v>
      </c>
      <c r="F992" s="21">
        <v>55</v>
      </c>
      <c r="G992" s="19"/>
      <c r="H992" s="36">
        <f>DAY(VENDAS[[#This Row],[DATA]])</f>
        <v>31</v>
      </c>
    </row>
    <row r="993" spans="1:8" x14ac:dyDescent="0.2">
      <c r="A993" s="18">
        <v>44714</v>
      </c>
      <c r="B993" s="20" t="str">
        <f>VLOOKUP(WEEKDAY(VENDAS[[#This Row],[DATA]],2),Listas!$A$2:$B$8,2,FALSE)</f>
        <v>Quinta</v>
      </c>
      <c r="C993" s="19" t="s">
        <v>309</v>
      </c>
      <c r="D993" s="19" t="s">
        <v>54</v>
      </c>
      <c r="E993" s="19">
        <v>10</v>
      </c>
      <c r="F993" s="21">
        <v>27.5</v>
      </c>
      <c r="G993" s="19"/>
      <c r="H993" s="36">
        <f>DAY(VENDAS[[#This Row],[DATA]])</f>
        <v>2</v>
      </c>
    </row>
    <row r="994" spans="1:8" x14ac:dyDescent="0.2">
      <c r="A994" s="18">
        <v>44714</v>
      </c>
      <c r="B994" s="20" t="str">
        <f>VLOOKUP(WEEKDAY(VENDAS[[#This Row],[DATA]],2),Listas!$A$2:$B$8,2,FALSE)</f>
        <v>Quinta</v>
      </c>
      <c r="C994" s="19" t="s">
        <v>544</v>
      </c>
      <c r="D994" s="19" t="s">
        <v>55</v>
      </c>
      <c r="E994" s="19">
        <v>20</v>
      </c>
      <c r="F994" s="21">
        <v>41</v>
      </c>
      <c r="G994" s="19"/>
      <c r="H994" s="36">
        <f>DAY(VENDAS[[#This Row],[DATA]])</f>
        <v>2</v>
      </c>
    </row>
    <row r="995" spans="1:8" x14ac:dyDescent="0.2">
      <c r="A995" s="18">
        <v>44716</v>
      </c>
      <c r="B995" s="20" t="str">
        <f>VLOOKUP(WEEKDAY(VENDAS[[#This Row],[DATA]],2),Listas!$A$2:$B$8,2,FALSE)</f>
        <v>Sábado</v>
      </c>
      <c r="C995" s="19" t="s">
        <v>252</v>
      </c>
      <c r="D995" s="19" t="s">
        <v>54</v>
      </c>
      <c r="E995" s="19">
        <v>20</v>
      </c>
      <c r="F995" s="21">
        <v>55</v>
      </c>
      <c r="G995" s="19"/>
      <c r="H995" s="36">
        <f>DAY(VENDAS[[#This Row],[DATA]])</f>
        <v>4</v>
      </c>
    </row>
    <row r="996" spans="1:8" x14ac:dyDescent="0.2">
      <c r="A996" s="18">
        <v>44721</v>
      </c>
      <c r="B996" s="20" t="str">
        <f>VLOOKUP(WEEKDAY(VENDAS[[#This Row],[DATA]],2),Listas!$A$2:$B$8,2,FALSE)</f>
        <v>Quinta</v>
      </c>
      <c r="C996" s="19" t="s">
        <v>191</v>
      </c>
      <c r="D996" s="19" t="s">
        <v>55</v>
      </c>
      <c r="E996" s="19">
        <v>20</v>
      </c>
      <c r="F996" s="21">
        <v>41</v>
      </c>
      <c r="G996" s="19"/>
      <c r="H996" s="36">
        <f>DAY(VENDAS[[#This Row],[DATA]])</f>
        <v>9</v>
      </c>
    </row>
    <row r="997" spans="1:8" x14ac:dyDescent="0.2">
      <c r="A997" s="18">
        <v>44721</v>
      </c>
      <c r="B997" s="20" t="str">
        <f>VLOOKUP(WEEKDAY(VENDAS[[#This Row],[DATA]],2),Listas!$A$2:$B$8,2,FALSE)</f>
        <v>Quinta</v>
      </c>
      <c r="C997" s="19" t="s">
        <v>191</v>
      </c>
      <c r="D997" s="19" t="s">
        <v>66</v>
      </c>
      <c r="E997" s="19">
        <v>4</v>
      </c>
      <c r="F997" s="21">
        <v>22.5</v>
      </c>
      <c r="G997" s="19"/>
      <c r="H997" s="36">
        <f>DAY(VENDAS[[#This Row],[DATA]])</f>
        <v>9</v>
      </c>
    </row>
    <row r="998" spans="1:8" x14ac:dyDescent="0.2">
      <c r="A998" s="18">
        <v>44721</v>
      </c>
      <c r="B998" s="20" t="str">
        <f>VLOOKUP(WEEKDAY(VENDAS[[#This Row],[DATA]],2),Listas!$A$2:$B$8,2,FALSE)</f>
        <v>Quinta</v>
      </c>
      <c r="C998" s="19" t="s">
        <v>274</v>
      </c>
      <c r="D998" s="19" t="s">
        <v>54</v>
      </c>
      <c r="E998" s="19">
        <v>50</v>
      </c>
      <c r="F998" s="21">
        <v>137.5</v>
      </c>
      <c r="G998" s="19"/>
      <c r="H998" s="36">
        <f>DAY(VENDAS[[#This Row],[DATA]])</f>
        <v>9</v>
      </c>
    </row>
    <row r="999" spans="1:8" x14ac:dyDescent="0.2">
      <c r="A999" s="18">
        <v>44722</v>
      </c>
      <c r="B999" s="20" t="str">
        <f>VLOOKUP(WEEKDAY(VENDAS[[#This Row],[DATA]],2),Listas!$A$2:$B$8,2,FALSE)</f>
        <v>Sexta</v>
      </c>
      <c r="C999" s="19" t="s">
        <v>140</v>
      </c>
      <c r="D999" s="19" t="s">
        <v>54</v>
      </c>
      <c r="E999" s="19">
        <v>10</v>
      </c>
      <c r="F999" s="21">
        <v>27.5</v>
      </c>
      <c r="G999" s="19"/>
      <c r="H999" s="36">
        <f>DAY(VENDAS[[#This Row],[DATA]])</f>
        <v>10</v>
      </c>
    </row>
    <row r="1000" spans="1:8" x14ac:dyDescent="0.2">
      <c r="A1000" s="18">
        <v>44724</v>
      </c>
      <c r="B1000" s="20" t="str">
        <f>VLOOKUP(WEEKDAY(VENDAS[[#This Row],[DATA]],2),Listas!$A$2:$B$8,2,FALSE)</f>
        <v>Domingo</v>
      </c>
      <c r="C1000" s="19" t="s">
        <v>292</v>
      </c>
      <c r="D1000" s="19" t="s">
        <v>55</v>
      </c>
      <c r="E1000" s="19">
        <v>40</v>
      </c>
      <c r="F1000" s="21">
        <v>82</v>
      </c>
      <c r="G1000" s="19"/>
      <c r="H1000" s="36">
        <f>DAY(VENDAS[[#This Row],[DATA]])</f>
        <v>12</v>
      </c>
    </row>
    <row r="1001" spans="1:8" x14ac:dyDescent="0.2">
      <c r="A1001" s="18">
        <v>44724</v>
      </c>
      <c r="B1001" s="20" t="str">
        <f>VLOOKUP(WEEKDAY(VENDAS[[#This Row],[DATA]],2),Listas!$A$2:$B$8,2,FALSE)</f>
        <v>Domingo</v>
      </c>
      <c r="C1001" s="19" t="s">
        <v>302</v>
      </c>
      <c r="D1001" s="19" t="s">
        <v>65</v>
      </c>
      <c r="E1001" s="19">
        <v>20</v>
      </c>
      <c r="F1001" s="21">
        <v>55</v>
      </c>
      <c r="G1001" s="19"/>
      <c r="H1001" s="36">
        <f>DAY(VENDAS[[#This Row],[DATA]])</f>
        <v>12</v>
      </c>
    </row>
    <row r="1002" spans="1:8" x14ac:dyDescent="0.2">
      <c r="A1002" s="18">
        <v>44724</v>
      </c>
      <c r="B1002" s="20" t="str">
        <f>VLOOKUP(WEEKDAY(VENDAS[[#This Row],[DATA]],2),Listas!$A$2:$B$8,2,FALSE)</f>
        <v>Domingo</v>
      </c>
      <c r="C1002" s="19" t="s">
        <v>170</v>
      </c>
      <c r="D1002" s="19" t="s">
        <v>55</v>
      </c>
      <c r="E1002" s="19">
        <v>20</v>
      </c>
      <c r="F1002" s="21">
        <v>41</v>
      </c>
      <c r="G1002" s="19"/>
      <c r="H1002" s="36">
        <f>DAY(VENDAS[[#This Row],[DATA]])</f>
        <v>12</v>
      </c>
    </row>
    <row r="1003" spans="1:8" x14ac:dyDescent="0.2">
      <c r="A1003" s="18">
        <v>44724</v>
      </c>
      <c r="B1003" s="20" t="str">
        <f>VLOOKUP(WEEKDAY(VENDAS[[#This Row],[DATA]],2),Listas!$A$2:$B$8,2,FALSE)</f>
        <v>Domingo</v>
      </c>
      <c r="C1003" s="19" t="s">
        <v>558</v>
      </c>
      <c r="D1003" s="19" t="s">
        <v>71</v>
      </c>
      <c r="E1003" s="19">
        <v>5</v>
      </c>
      <c r="F1003" s="21">
        <v>10</v>
      </c>
      <c r="G1003" s="19"/>
      <c r="H1003" s="36">
        <f>DAY(VENDAS[[#This Row],[DATA]])</f>
        <v>12</v>
      </c>
    </row>
    <row r="1004" spans="1:8" x14ac:dyDescent="0.2">
      <c r="A1004" s="18">
        <v>44724</v>
      </c>
      <c r="B1004" s="20" t="str">
        <f>VLOOKUP(WEEKDAY(VENDAS[[#This Row],[DATA]],2),Listas!$A$2:$B$8,2,FALSE)</f>
        <v>Domingo</v>
      </c>
      <c r="C1004" s="19" t="s">
        <v>558</v>
      </c>
      <c r="D1004" s="19" t="s">
        <v>54</v>
      </c>
      <c r="E1004" s="19">
        <v>10</v>
      </c>
      <c r="F1004" s="21">
        <v>27.5</v>
      </c>
      <c r="G1004" s="19"/>
      <c r="H1004" s="36">
        <f>DAY(VENDAS[[#This Row],[DATA]])</f>
        <v>12</v>
      </c>
    </row>
    <row r="1005" spans="1:8" x14ac:dyDescent="0.2">
      <c r="A1005" s="18">
        <v>44724</v>
      </c>
      <c r="B1005" s="20" t="str">
        <f>VLOOKUP(WEEKDAY(VENDAS[[#This Row],[DATA]],2),Listas!$A$2:$B$8,2,FALSE)</f>
        <v>Domingo</v>
      </c>
      <c r="C1005" s="19" t="s">
        <v>558</v>
      </c>
      <c r="D1005" s="19" t="s">
        <v>59</v>
      </c>
      <c r="E1005" s="19">
        <v>10</v>
      </c>
      <c r="F1005" s="21">
        <v>33</v>
      </c>
      <c r="G1005" s="19"/>
      <c r="H1005" s="36">
        <f>DAY(VENDAS[[#This Row],[DATA]])</f>
        <v>12</v>
      </c>
    </row>
    <row r="1006" spans="1:8" x14ac:dyDescent="0.2">
      <c r="A1006" s="18">
        <v>44725</v>
      </c>
      <c r="B1006" s="20" t="str">
        <f>VLOOKUP(WEEKDAY(VENDAS[[#This Row],[DATA]],2),Listas!$A$2:$B$8,2,FALSE)</f>
        <v>Segunda</v>
      </c>
      <c r="C1006" s="19" t="s">
        <v>560</v>
      </c>
      <c r="D1006" s="19" t="s">
        <v>54</v>
      </c>
      <c r="E1006" s="19">
        <v>10</v>
      </c>
      <c r="F1006" s="21">
        <v>27.5</v>
      </c>
      <c r="G1006" s="19"/>
      <c r="H1006" s="36">
        <f>DAY(VENDAS[[#This Row],[DATA]])</f>
        <v>13</v>
      </c>
    </row>
    <row r="1007" spans="1:8" x14ac:dyDescent="0.2">
      <c r="A1007" s="18">
        <v>44725</v>
      </c>
      <c r="B1007" s="20" t="str">
        <f>VLOOKUP(WEEKDAY(VENDAS[[#This Row],[DATA]],2),Listas!$A$2:$B$8,2,FALSE)</f>
        <v>Segunda</v>
      </c>
      <c r="C1007" s="19" t="s">
        <v>560</v>
      </c>
      <c r="D1007" s="19" t="s">
        <v>66</v>
      </c>
      <c r="E1007" s="19">
        <v>4</v>
      </c>
      <c r="F1007" s="21">
        <v>22.5</v>
      </c>
      <c r="G1007" s="19"/>
      <c r="H1007" s="36">
        <f>DAY(VENDAS[[#This Row],[DATA]])</f>
        <v>13</v>
      </c>
    </row>
    <row r="1008" spans="1:8" x14ac:dyDescent="0.2">
      <c r="A1008" s="18">
        <v>44726</v>
      </c>
      <c r="B1008" s="20" t="str">
        <f>VLOOKUP(WEEKDAY(VENDAS[[#This Row],[DATA]],2),Listas!$A$2:$B$8,2,FALSE)</f>
        <v>Terça</v>
      </c>
      <c r="C1008" s="19" t="s">
        <v>260</v>
      </c>
      <c r="D1008" s="19" t="s">
        <v>55</v>
      </c>
      <c r="E1008" s="19">
        <v>20</v>
      </c>
      <c r="F1008" s="21">
        <v>41</v>
      </c>
      <c r="G1008" s="19"/>
      <c r="H1008" s="36">
        <f>DAY(VENDAS[[#This Row],[DATA]])</f>
        <v>14</v>
      </c>
    </row>
    <row r="1009" spans="1:8" x14ac:dyDescent="0.2">
      <c r="A1009" s="18">
        <v>44726</v>
      </c>
      <c r="B1009" s="20" t="str">
        <f>VLOOKUP(WEEKDAY(VENDAS[[#This Row],[DATA]],2),Listas!$A$2:$B$8,2,FALSE)</f>
        <v>Terça</v>
      </c>
      <c r="C1009" s="19" t="s">
        <v>260</v>
      </c>
      <c r="D1009" s="19" t="s">
        <v>71</v>
      </c>
      <c r="E1009" s="19">
        <v>10</v>
      </c>
      <c r="F1009" s="21">
        <v>20</v>
      </c>
      <c r="G1009" s="19"/>
      <c r="H1009" s="36">
        <f>DAY(VENDAS[[#This Row],[DATA]])</f>
        <v>14</v>
      </c>
    </row>
    <row r="1010" spans="1:8" x14ac:dyDescent="0.2">
      <c r="A1010" s="18">
        <v>44726</v>
      </c>
      <c r="B1010" s="20" t="str">
        <f>VLOOKUP(WEEKDAY(VENDAS[[#This Row],[DATA]],2),Listas!$A$2:$B$8,2,FALSE)</f>
        <v>Terça</v>
      </c>
      <c r="C1010" s="19" t="s">
        <v>260</v>
      </c>
      <c r="D1010" s="19" t="s">
        <v>66</v>
      </c>
      <c r="E1010" s="19">
        <v>8</v>
      </c>
      <c r="F1010" s="21">
        <v>45</v>
      </c>
      <c r="G1010" s="19"/>
      <c r="H1010" s="36">
        <f>DAY(VENDAS[[#This Row],[DATA]])</f>
        <v>14</v>
      </c>
    </row>
    <row r="1011" spans="1:8" x14ac:dyDescent="0.2">
      <c r="A1011" s="18">
        <v>44728</v>
      </c>
      <c r="B1011" s="20" t="str">
        <f>VLOOKUP(WEEKDAY(VENDAS[[#This Row],[DATA]],2),Listas!$A$2:$B$8,2,FALSE)</f>
        <v>Quinta</v>
      </c>
      <c r="C1011" s="19" t="s">
        <v>274</v>
      </c>
      <c r="D1011" s="19" t="s">
        <v>55</v>
      </c>
      <c r="E1011" s="19">
        <v>40</v>
      </c>
      <c r="F1011" s="21">
        <v>82</v>
      </c>
      <c r="G1011" s="19"/>
      <c r="H1011" s="36">
        <f>DAY(VENDAS[[#This Row],[DATA]])</f>
        <v>16</v>
      </c>
    </row>
    <row r="1012" spans="1:8" x14ac:dyDescent="0.2">
      <c r="A1012" s="18">
        <v>44731</v>
      </c>
      <c r="B1012" s="20" t="str">
        <f>VLOOKUP(WEEKDAY(VENDAS[[#This Row],[DATA]],2),Listas!$A$2:$B$8,2,FALSE)</f>
        <v>Domingo</v>
      </c>
      <c r="C1012" s="19" t="s">
        <v>147</v>
      </c>
      <c r="D1012" s="19" t="s">
        <v>55</v>
      </c>
      <c r="E1012" s="19">
        <v>40</v>
      </c>
      <c r="F1012" s="21">
        <v>82</v>
      </c>
      <c r="G1012" s="19"/>
      <c r="H1012" s="36">
        <f>DAY(VENDAS[[#This Row],[DATA]])</f>
        <v>19</v>
      </c>
    </row>
    <row r="1013" spans="1:8" x14ac:dyDescent="0.2">
      <c r="A1013" s="18">
        <v>44742</v>
      </c>
      <c r="B1013" s="20" t="str">
        <f>VLOOKUP(WEEKDAY(VENDAS[[#This Row],[DATA]],2),Listas!$A$2:$B$8,2,FALSE)</f>
        <v>Quinta</v>
      </c>
      <c r="C1013" s="19" t="s">
        <v>381</v>
      </c>
      <c r="D1013" s="19" t="s">
        <v>55</v>
      </c>
      <c r="E1013" s="19">
        <v>30</v>
      </c>
      <c r="F1013" s="21">
        <v>59.65</v>
      </c>
      <c r="G1013" s="19"/>
      <c r="H1013" s="36">
        <f>DAY(VENDAS[[#This Row],[DATA]])</f>
        <v>30</v>
      </c>
    </row>
    <row r="1014" spans="1:8" x14ac:dyDescent="0.2">
      <c r="A1014" s="18">
        <v>44742</v>
      </c>
      <c r="B1014" s="20" t="str">
        <f>VLOOKUP(WEEKDAY(VENDAS[[#This Row],[DATA]],2),Listas!$A$2:$B$8,2,FALSE)</f>
        <v>Quinta</v>
      </c>
      <c r="C1014" s="19" t="s">
        <v>120</v>
      </c>
      <c r="D1014" s="19" t="s">
        <v>54</v>
      </c>
      <c r="E1014" s="19">
        <v>20</v>
      </c>
      <c r="F1014" s="21">
        <v>55</v>
      </c>
      <c r="G1014" s="19"/>
      <c r="H1014" s="36">
        <f>DAY(VENDAS[[#This Row],[DATA]])</f>
        <v>30</v>
      </c>
    </row>
    <row r="1015" spans="1:8" x14ac:dyDescent="0.2">
      <c r="A1015" s="18">
        <v>44742</v>
      </c>
      <c r="B1015" s="20" t="str">
        <f>VLOOKUP(WEEKDAY(VENDAS[[#This Row],[DATA]],2),Listas!$A$2:$B$8,2,FALSE)</f>
        <v>Quinta</v>
      </c>
      <c r="C1015" s="19" t="s">
        <v>226</v>
      </c>
      <c r="D1015" s="19" t="s">
        <v>54</v>
      </c>
      <c r="E1015" s="19">
        <v>10</v>
      </c>
      <c r="F1015" s="21">
        <v>27.5</v>
      </c>
      <c r="G1015" s="19"/>
      <c r="H1015" s="36">
        <f>DAY(VENDAS[[#This Row],[DATA]])</f>
        <v>30</v>
      </c>
    </row>
    <row r="1016" spans="1:8" x14ac:dyDescent="0.2">
      <c r="A1016" s="18">
        <v>44742</v>
      </c>
      <c r="B1016" s="20" t="str">
        <f>VLOOKUP(WEEKDAY(VENDAS[[#This Row],[DATA]],2),Listas!$A$2:$B$8,2,FALSE)</f>
        <v>Quinta</v>
      </c>
      <c r="C1016" s="19" t="s">
        <v>554</v>
      </c>
      <c r="D1016" s="19" t="s">
        <v>59</v>
      </c>
      <c r="E1016" s="19">
        <v>10</v>
      </c>
      <c r="F1016" s="21">
        <v>33</v>
      </c>
      <c r="G1016" s="19"/>
      <c r="H1016" s="36">
        <f>DAY(VENDAS[[#This Row],[DATA]])</f>
        <v>30</v>
      </c>
    </row>
    <row r="1017" spans="1:8" x14ac:dyDescent="0.2">
      <c r="A1017" s="18">
        <v>44742</v>
      </c>
      <c r="B1017" s="20" t="str">
        <f>VLOOKUP(WEEKDAY(VENDAS[[#This Row],[DATA]],2),Listas!$A$2:$B$8,2,FALSE)</f>
        <v>Quinta</v>
      </c>
      <c r="C1017" s="19" t="s">
        <v>554</v>
      </c>
      <c r="D1017" s="19" t="s">
        <v>55</v>
      </c>
      <c r="E1017" s="19">
        <v>20</v>
      </c>
      <c r="F1017" s="21">
        <v>41</v>
      </c>
      <c r="G1017" s="19"/>
      <c r="H1017" s="36">
        <f>DAY(VENDAS[[#This Row],[DATA]])</f>
        <v>30</v>
      </c>
    </row>
    <row r="1018" spans="1:8" x14ac:dyDescent="0.2">
      <c r="A1018" s="18">
        <v>44742</v>
      </c>
      <c r="B1018" s="20" t="str">
        <f>VLOOKUP(WEEKDAY(VENDAS[[#This Row],[DATA]],2),Listas!$A$2:$B$8,2,FALSE)</f>
        <v>Quinta</v>
      </c>
      <c r="C1018" s="19" t="s">
        <v>554</v>
      </c>
      <c r="D1018" s="19" t="s">
        <v>71</v>
      </c>
      <c r="E1018" s="19">
        <v>5</v>
      </c>
      <c r="F1018" s="21">
        <v>10</v>
      </c>
      <c r="G1018" s="19"/>
      <c r="H1018" s="36">
        <f>DAY(VENDAS[[#This Row],[DATA]])</f>
        <v>30</v>
      </c>
    </row>
    <row r="1019" spans="1:8" x14ac:dyDescent="0.2">
      <c r="A1019" s="18">
        <v>44742</v>
      </c>
      <c r="B1019" s="20" t="str">
        <f>VLOOKUP(WEEKDAY(VENDAS[[#This Row],[DATA]],2),Listas!$A$2:$B$8,2,FALSE)</f>
        <v>Quinta</v>
      </c>
      <c r="C1019" s="19" t="s">
        <v>554</v>
      </c>
      <c r="D1019" s="19" t="s">
        <v>67</v>
      </c>
      <c r="E1019" s="19">
        <v>4</v>
      </c>
      <c r="F1019" s="21">
        <v>22.5</v>
      </c>
      <c r="G1019" s="19"/>
      <c r="H1019" s="36">
        <f>DAY(VENDAS[[#This Row],[DATA]])</f>
        <v>30</v>
      </c>
    </row>
    <row r="1020" spans="1:8" x14ac:dyDescent="0.2">
      <c r="A1020" s="18">
        <v>44749</v>
      </c>
      <c r="B1020" s="20" t="str">
        <f>VLOOKUP(WEEKDAY(VENDAS[[#This Row],[DATA]],2),Listas!$A$2:$B$8,2,FALSE)</f>
        <v>Quinta</v>
      </c>
      <c r="C1020" s="19" t="s">
        <v>297</v>
      </c>
      <c r="D1020" s="19" t="s">
        <v>54</v>
      </c>
      <c r="E1020" s="19">
        <v>20</v>
      </c>
      <c r="F1020" s="21">
        <v>55</v>
      </c>
      <c r="G1020" s="19"/>
      <c r="H1020" s="36">
        <f>DAY(VENDAS[[#This Row],[DATA]])</f>
        <v>7</v>
      </c>
    </row>
    <row r="1021" spans="1:8" x14ac:dyDescent="0.2">
      <c r="A1021" s="18">
        <v>44750</v>
      </c>
      <c r="B1021" s="20" t="str">
        <f>VLOOKUP(WEEKDAY(VENDAS[[#This Row],[DATA]],2),Listas!$A$2:$B$8,2,FALSE)</f>
        <v>Sexta</v>
      </c>
      <c r="C1021" s="19" t="s">
        <v>387</v>
      </c>
      <c r="D1021" s="19" t="s">
        <v>55</v>
      </c>
      <c r="E1021" s="19">
        <v>40</v>
      </c>
      <c r="F1021" s="21">
        <v>79.95</v>
      </c>
      <c r="G1021" s="19"/>
      <c r="H1021" s="36">
        <f>DAY(VENDAS[[#This Row],[DATA]])</f>
        <v>8</v>
      </c>
    </row>
    <row r="1022" spans="1:8" x14ac:dyDescent="0.2">
      <c r="A1022" s="18">
        <v>44750</v>
      </c>
      <c r="B1022" s="20" t="str">
        <f>VLOOKUP(WEEKDAY(VENDAS[[#This Row],[DATA]],2),Listas!$A$2:$B$8,2,FALSE)</f>
        <v>Sexta</v>
      </c>
      <c r="C1022" s="19" t="s">
        <v>324</v>
      </c>
      <c r="D1022" s="19" t="s">
        <v>54</v>
      </c>
      <c r="E1022" s="19">
        <v>10</v>
      </c>
      <c r="F1022" s="21">
        <v>27.5</v>
      </c>
      <c r="G1022" s="19"/>
      <c r="H1022" s="36">
        <f>DAY(VENDAS[[#This Row],[DATA]])</f>
        <v>8</v>
      </c>
    </row>
    <row r="1023" spans="1:8" x14ac:dyDescent="0.2">
      <c r="A1023" s="18">
        <v>44750</v>
      </c>
      <c r="B1023" s="20" t="str">
        <f>VLOOKUP(WEEKDAY(VENDAS[[#This Row],[DATA]],2),Listas!$A$2:$B$8,2,FALSE)</f>
        <v>Sexta</v>
      </c>
      <c r="C1023" s="19" t="s">
        <v>324</v>
      </c>
      <c r="D1023" s="19" t="s">
        <v>61</v>
      </c>
      <c r="E1023" s="19">
        <v>10</v>
      </c>
      <c r="F1023" s="21">
        <v>31.35</v>
      </c>
      <c r="G1023" s="19"/>
      <c r="H1023" s="36">
        <f>DAY(VENDAS[[#This Row],[DATA]])</f>
        <v>8</v>
      </c>
    </row>
    <row r="1024" spans="1:8" x14ac:dyDescent="0.2">
      <c r="A1024" s="18">
        <v>44750</v>
      </c>
      <c r="B1024" s="20" t="str">
        <f>VLOOKUP(WEEKDAY(VENDAS[[#This Row],[DATA]],2),Listas!$A$2:$B$8,2,FALSE)</f>
        <v>Sexta</v>
      </c>
      <c r="C1024" s="19" t="s">
        <v>324</v>
      </c>
      <c r="D1024" s="19" t="s">
        <v>67</v>
      </c>
      <c r="E1024" s="19">
        <v>4</v>
      </c>
      <c r="F1024" s="21">
        <v>22.5</v>
      </c>
      <c r="G1024" s="19"/>
      <c r="H1024" s="36">
        <f>DAY(VENDAS[[#This Row],[DATA]])</f>
        <v>8</v>
      </c>
    </row>
    <row r="1025" spans="1:8" x14ac:dyDescent="0.2">
      <c r="A1025" s="18">
        <v>44750</v>
      </c>
      <c r="B1025" s="20" t="str">
        <f>VLOOKUP(WEEKDAY(VENDAS[[#This Row],[DATA]],2),Listas!$A$2:$B$8,2,FALSE)</f>
        <v>Sexta</v>
      </c>
      <c r="C1025" s="19" t="s">
        <v>306</v>
      </c>
      <c r="D1025" s="19" t="s">
        <v>71</v>
      </c>
      <c r="E1025" s="19">
        <v>15</v>
      </c>
      <c r="F1025" s="21">
        <v>29</v>
      </c>
      <c r="G1025" s="19"/>
      <c r="H1025" s="36">
        <f>DAY(VENDAS[[#This Row],[DATA]])</f>
        <v>8</v>
      </c>
    </row>
    <row r="1026" spans="1:8" x14ac:dyDescent="0.2">
      <c r="A1026" s="18">
        <v>44750</v>
      </c>
      <c r="B1026" s="20" t="str">
        <f>VLOOKUP(WEEKDAY(VENDAS[[#This Row],[DATA]],2),Listas!$A$2:$B$8,2,FALSE)</f>
        <v>Sexta</v>
      </c>
      <c r="C1026" s="19" t="s">
        <v>328</v>
      </c>
      <c r="D1026" s="19" t="s">
        <v>55</v>
      </c>
      <c r="E1026" s="19">
        <v>20</v>
      </c>
      <c r="F1026" s="21">
        <v>41</v>
      </c>
      <c r="G1026" s="19"/>
      <c r="H1026" s="36">
        <f>DAY(VENDAS[[#This Row],[DATA]])</f>
        <v>8</v>
      </c>
    </row>
    <row r="1027" spans="1:8" x14ac:dyDescent="0.2">
      <c r="A1027" s="18">
        <v>44750</v>
      </c>
      <c r="B1027" s="20" t="str">
        <f>VLOOKUP(WEEKDAY(VENDAS[[#This Row],[DATA]],2),Listas!$A$2:$B$8,2,FALSE)</f>
        <v>Sexta</v>
      </c>
      <c r="C1027" s="19" t="s">
        <v>274</v>
      </c>
      <c r="D1027" s="19" t="s">
        <v>54</v>
      </c>
      <c r="E1027" s="19">
        <v>40</v>
      </c>
      <c r="F1027" s="21">
        <v>107.25</v>
      </c>
      <c r="G1027" s="19"/>
      <c r="H1027" s="36">
        <f>DAY(VENDAS[[#This Row],[DATA]])</f>
        <v>8</v>
      </c>
    </row>
    <row r="1028" spans="1:8" x14ac:dyDescent="0.2">
      <c r="A1028" s="18">
        <v>44750</v>
      </c>
      <c r="B1028" s="20" t="str">
        <f>VLOOKUP(WEEKDAY(VENDAS[[#This Row],[DATA]],2),Listas!$A$2:$B$8,2,FALSE)</f>
        <v>Sexta</v>
      </c>
      <c r="C1028" s="19" t="s">
        <v>137</v>
      </c>
      <c r="D1028" s="19" t="s">
        <v>54</v>
      </c>
      <c r="E1028" s="19">
        <v>10</v>
      </c>
      <c r="F1028" s="21">
        <v>27.5</v>
      </c>
      <c r="G1028" s="19"/>
      <c r="H1028" s="36">
        <f>DAY(VENDAS[[#This Row],[DATA]])</f>
        <v>8</v>
      </c>
    </row>
    <row r="1029" spans="1:8" x14ac:dyDescent="0.2">
      <c r="A1029" s="18">
        <v>44750</v>
      </c>
      <c r="B1029" s="20" t="str">
        <f>VLOOKUP(WEEKDAY(VENDAS[[#This Row],[DATA]],2),Listas!$A$2:$B$8,2,FALSE)</f>
        <v>Sexta</v>
      </c>
      <c r="C1029" s="19" t="s">
        <v>137</v>
      </c>
      <c r="D1029" s="19" t="s">
        <v>70</v>
      </c>
      <c r="E1029" s="19">
        <v>4</v>
      </c>
      <c r="F1029" s="21">
        <v>21.37</v>
      </c>
      <c r="G1029" s="19"/>
      <c r="H1029" s="36">
        <f>DAY(VENDAS[[#This Row],[DATA]])</f>
        <v>8</v>
      </c>
    </row>
    <row r="1030" spans="1:8" x14ac:dyDescent="0.2">
      <c r="A1030" s="18">
        <v>44750</v>
      </c>
      <c r="B1030" s="20" t="str">
        <f>VLOOKUP(WEEKDAY(VENDAS[[#This Row],[DATA]],2),Listas!$A$2:$B$8,2,FALSE)</f>
        <v>Sexta</v>
      </c>
      <c r="C1030" s="19" t="s">
        <v>154</v>
      </c>
      <c r="D1030" s="19" t="s">
        <v>55</v>
      </c>
      <c r="E1030" s="19">
        <v>40</v>
      </c>
      <c r="F1030" s="21">
        <v>79.95</v>
      </c>
      <c r="G1030" s="19"/>
      <c r="H1030" s="36">
        <f>DAY(VENDAS[[#This Row],[DATA]])</f>
        <v>8</v>
      </c>
    </row>
    <row r="1031" spans="1:8" x14ac:dyDescent="0.2">
      <c r="A1031" s="18">
        <v>44750</v>
      </c>
      <c r="B1031" s="20" t="str">
        <f>VLOOKUP(WEEKDAY(VENDAS[[#This Row],[DATA]],2),Listas!$A$2:$B$8,2,FALSE)</f>
        <v>Sexta</v>
      </c>
      <c r="C1031" s="19" t="s">
        <v>278</v>
      </c>
      <c r="D1031" s="19" t="s">
        <v>70</v>
      </c>
      <c r="E1031" s="19">
        <v>4</v>
      </c>
      <c r="F1031" s="21">
        <v>22.5</v>
      </c>
      <c r="G1031" s="19"/>
      <c r="H1031" s="36">
        <f>DAY(VENDAS[[#This Row],[DATA]])</f>
        <v>8</v>
      </c>
    </row>
    <row r="1032" spans="1:8" x14ac:dyDescent="0.2">
      <c r="A1032" s="18">
        <v>44751</v>
      </c>
      <c r="B1032" s="20" t="str">
        <f>VLOOKUP(WEEKDAY(VENDAS[[#This Row],[DATA]],2),Listas!$A$2:$B$8,2,FALSE)</f>
        <v>Sábado</v>
      </c>
      <c r="C1032" s="19" t="s">
        <v>531</v>
      </c>
      <c r="D1032" s="19" t="s">
        <v>67</v>
      </c>
      <c r="E1032" s="19">
        <v>4</v>
      </c>
      <c r="F1032" s="21">
        <v>22.5</v>
      </c>
      <c r="G1032" s="19"/>
      <c r="H1032" s="36">
        <f>DAY(VENDAS[[#This Row],[DATA]])</f>
        <v>9</v>
      </c>
    </row>
    <row r="1033" spans="1:8" x14ac:dyDescent="0.2">
      <c r="A1033" s="18">
        <v>44751</v>
      </c>
      <c r="B1033" s="20" t="str">
        <f>VLOOKUP(WEEKDAY(VENDAS[[#This Row],[DATA]],2),Listas!$A$2:$B$8,2,FALSE)</f>
        <v>Sábado</v>
      </c>
      <c r="C1033" s="19" t="s">
        <v>531</v>
      </c>
      <c r="D1033" s="19" t="s">
        <v>71</v>
      </c>
      <c r="E1033" s="19">
        <v>15</v>
      </c>
      <c r="F1033" s="21">
        <v>28.5</v>
      </c>
      <c r="G1033" s="19"/>
      <c r="H1033" s="36">
        <f>DAY(VENDAS[[#This Row],[DATA]])</f>
        <v>9</v>
      </c>
    </row>
    <row r="1034" spans="1:8" x14ac:dyDescent="0.2">
      <c r="A1034" s="18">
        <v>44753</v>
      </c>
      <c r="B1034" s="20" t="str">
        <f>VLOOKUP(WEEKDAY(VENDAS[[#This Row],[DATA]],2),Listas!$A$2:$B$8,2,FALSE)</f>
        <v>Segunda</v>
      </c>
      <c r="C1034" s="19" t="s">
        <v>287</v>
      </c>
      <c r="D1034" s="19" t="s">
        <v>54</v>
      </c>
      <c r="E1034" s="19">
        <v>10</v>
      </c>
      <c r="F1034" s="21">
        <v>27.5</v>
      </c>
      <c r="G1034" s="19"/>
      <c r="H1034" s="36">
        <f>DAY(VENDAS[[#This Row],[DATA]])</f>
        <v>11</v>
      </c>
    </row>
    <row r="1035" spans="1:8" x14ac:dyDescent="0.2">
      <c r="A1035" s="18">
        <v>44753</v>
      </c>
      <c r="B1035" s="20" t="str">
        <f>VLOOKUP(WEEKDAY(VENDAS[[#This Row],[DATA]],2),Listas!$A$2:$B$8,2,FALSE)</f>
        <v>Segunda</v>
      </c>
      <c r="C1035" s="19" t="s">
        <v>367</v>
      </c>
      <c r="D1035" s="19" t="s">
        <v>54</v>
      </c>
      <c r="E1035" s="19">
        <v>20</v>
      </c>
      <c r="F1035" s="21">
        <v>53.62</v>
      </c>
      <c r="G1035" s="19"/>
      <c r="H1035" s="36">
        <f>DAY(VENDAS[[#This Row],[DATA]])</f>
        <v>11</v>
      </c>
    </row>
    <row r="1036" spans="1:8" x14ac:dyDescent="0.2">
      <c r="A1036" s="18">
        <v>44757</v>
      </c>
      <c r="B1036" s="20" t="str">
        <f>VLOOKUP(WEEKDAY(VENDAS[[#This Row],[DATA]],2),Listas!$A$2:$B$8,2,FALSE)</f>
        <v>Sexta</v>
      </c>
      <c r="C1036" s="19" t="s">
        <v>562</v>
      </c>
      <c r="D1036" s="19" t="s">
        <v>55</v>
      </c>
      <c r="E1036" s="19">
        <v>20</v>
      </c>
      <c r="F1036" s="21">
        <v>41</v>
      </c>
      <c r="G1036" s="19"/>
      <c r="H1036" s="36">
        <f>DAY(VENDAS[[#This Row],[DATA]])</f>
        <v>15</v>
      </c>
    </row>
    <row r="1037" spans="1:8" x14ac:dyDescent="0.2">
      <c r="A1037" s="18">
        <v>44757</v>
      </c>
      <c r="B1037" s="20" t="str">
        <f>VLOOKUP(WEEKDAY(VENDAS[[#This Row],[DATA]],2),Listas!$A$2:$B$8,2,FALSE)</f>
        <v>Sexta</v>
      </c>
      <c r="C1037" s="19" t="s">
        <v>260</v>
      </c>
      <c r="D1037" s="19" t="s">
        <v>55</v>
      </c>
      <c r="E1037" s="19">
        <v>40</v>
      </c>
      <c r="F1037" s="21">
        <v>82</v>
      </c>
      <c r="G1037" s="19"/>
      <c r="H1037" s="36">
        <f>DAY(VENDAS[[#This Row],[DATA]])</f>
        <v>15</v>
      </c>
    </row>
    <row r="1038" spans="1:8" x14ac:dyDescent="0.2">
      <c r="A1038" s="18">
        <v>44757</v>
      </c>
      <c r="B1038" s="20" t="str">
        <f>VLOOKUP(WEEKDAY(VENDAS[[#This Row],[DATA]],2),Listas!$A$2:$B$8,2,FALSE)</f>
        <v>Sexta</v>
      </c>
      <c r="C1038" s="19" t="s">
        <v>260</v>
      </c>
      <c r="D1038" s="19" t="s">
        <v>71</v>
      </c>
      <c r="E1038" s="19">
        <v>10</v>
      </c>
      <c r="F1038" s="21">
        <v>20</v>
      </c>
      <c r="G1038" s="19"/>
      <c r="H1038" s="36">
        <f>DAY(VENDAS[[#This Row],[DATA]])</f>
        <v>15</v>
      </c>
    </row>
    <row r="1039" spans="1:8" x14ac:dyDescent="0.2">
      <c r="A1039" s="18">
        <v>44757</v>
      </c>
      <c r="B1039" s="20" t="str">
        <f>VLOOKUP(WEEKDAY(VENDAS[[#This Row],[DATA]],2),Listas!$A$2:$B$8,2,FALSE)</f>
        <v>Sexta</v>
      </c>
      <c r="C1039" s="19" t="s">
        <v>260</v>
      </c>
      <c r="D1039" s="19" t="s">
        <v>66</v>
      </c>
      <c r="E1039" s="19">
        <v>4</v>
      </c>
      <c r="F1039" s="21">
        <v>22.5</v>
      </c>
      <c r="G1039" s="19"/>
      <c r="H1039" s="36">
        <f>DAY(VENDAS[[#This Row],[DATA]])</f>
        <v>15</v>
      </c>
    </row>
    <row r="1040" spans="1:8" x14ac:dyDescent="0.2">
      <c r="A1040" s="18">
        <v>44763</v>
      </c>
      <c r="B1040" s="20" t="str">
        <f>VLOOKUP(WEEKDAY(VENDAS[[#This Row],[DATA]],2),Listas!$A$2:$B$8,2,FALSE)</f>
        <v>Quinta</v>
      </c>
      <c r="C1040" s="19" t="s">
        <v>317</v>
      </c>
      <c r="D1040" s="19" t="s">
        <v>70</v>
      </c>
      <c r="E1040" s="19">
        <v>4</v>
      </c>
      <c r="F1040" s="21">
        <v>22.5</v>
      </c>
      <c r="G1040" s="19"/>
      <c r="H1040" s="36">
        <f>DAY(VENDAS[[#This Row],[DATA]])</f>
        <v>21</v>
      </c>
    </row>
    <row r="1041" spans="1:8" x14ac:dyDescent="0.2">
      <c r="A1041" s="18">
        <v>44763</v>
      </c>
      <c r="B1041" s="20" t="str">
        <f>VLOOKUP(WEEKDAY(VENDAS[[#This Row],[DATA]],2),Listas!$A$2:$B$8,2,FALSE)</f>
        <v>Quinta</v>
      </c>
      <c r="C1041" s="19" t="s">
        <v>317</v>
      </c>
      <c r="D1041" s="19" t="s">
        <v>66</v>
      </c>
      <c r="E1041" s="19">
        <v>4</v>
      </c>
      <c r="F1041" s="21">
        <v>22.5</v>
      </c>
      <c r="G1041" s="19"/>
      <c r="H1041" s="36">
        <f>DAY(VENDAS[[#This Row],[DATA]])</f>
        <v>21</v>
      </c>
    </row>
    <row r="1042" spans="1:8" x14ac:dyDescent="0.2">
      <c r="A1042" s="18">
        <v>44765</v>
      </c>
      <c r="B1042" s="20" t="str">
        <f>VLOOKUP(WEEKDAY(VENDAS[[#This Row],[DATA]],2),Listas!$A$2:$B$8,2,FALSE)</f>
        <v>Sábado</v>
      </c>
      <c r="C1042" s="19" t="s">
        <v>317</v>
      </c>
      <c r="D1042" s="19" t="s">
        <v>55</v>
      </c>
      <c r="E1042" s="19">
        <v>20</v>
      </c>
      <c r="F1042" s="21">
        <v>41</v>
      </c>
      <c r="G1042" s="19"/>
      <c r="H1042" s="36">
        <f>DAY(VENDAS[[#This Row],[DATA]])</f>
        <v>23</v>
      </c>
    </row>
    <row r="1043" spans="1:8" x14ac:dyDescent="0.2">
      <c r="A1043" s="18">
        <v>44769</v>
      </c>
      <c r="B1043" s="20" t="str">
        <f>VLOOKUP(WEEKDAY(VENDAS[[#This Row],[DATA]],2),Listas!$A$2:$B$8,2,FALSE)</f>
        <v>Quarta</v>
      </c>
      <c r="C1043" s="19" t="s">
        <v>112</v>
      </c>
      <c r="D1043" s="19" t="s">
        <v>54</v>
      </c>
      <c r="E1043" s="19">
        <v>20</v>
      </c>
      <c r="F1043" s="21">
        <v>55</v>
      </c>
      <c r="G1043" s="19"/>
      <c r="H1043" s="36">
        <f>DAY(VENDAS[[#This Row],[DATA]])</f>
        <v>27</v>
      </c>
    </row>
    <row r="1044" spans="1:8" x14ac:dyDescent="0.2">
      <c r="A1044" s="18">
        <v>44776</v>
      </c>
      <c r="B1044" s="20" t="str">
        <f>VLOOKUP(WEEKDAY(VENDAS[[#This Row],[DATA]],2),Listas!$A$2:$B$8,2,FALSE)</f>
        <v>Quarta</v>
      </c>
      <c r="C1044" s="19" t="s">
        <v>194</v>
      </c>
      <c r="D1044" s="19" t="s">
        <v>55</v>
      </c>
      <c r="E1044" s="19">
        <v>20</v>
      </c>
      <c r="F1044" s="21">
        <v>41</v>
      </c>
      <c r="G1044" s="19"/>
      <c r="H1044" s="36">
        <f>DAY(VENDAS[[#This Row],[DATA]])</f>
        <v>3</v>
      </c>
    </row>
    <row r="1045" spans="1:8" x14ac:dyDescent="0.2">
      <c r="A1045" s="18">
        <v>44776</v>
      </c>
      <c r="B1045" s="20" t="str">
        <f>VLOOKUP(WEEKDAY(VENDAS[[#This Row],[DATA]],2),Listas!$A$2:$B$8,2,FALSE)</f>
        <v>Quarta</v>
      </c>
      <c r="C1045" s="19" t="s">
        <v>381</v>
      </c>
      <c r="D1045" s="19" t="s">
        <v>55</v>
      </c>
      <c r="E1045" s="19">
        <v>30</v>
      </c>
      <c r="F1045" s="21">
        <v>59.65</v>
      </c>
      <c r="G1045" s="19"/>
      <c r="H1045" s="36">
        <f>DAY(VENDAS[[#This Row],[DATA]])</f>
        <v>3</v>
      </c>
    </row>
    <row r="1046" spans="1:8" x14ac:dyDescent="0.2">
      <c r="A1046" s="18">
        <v>44777</v>
      </c>
      <c r="B1046" s="20" t="str">
        <f>VLOOKUP(WEEKDAY(VENDAS[[#This Row],[DATA]],2),Listas!$A$2:$B$8,2,FALSE)</f>
        <v>Quinta</v>
      </c>
      <c r="C1046" s="19" t="s">
        <v>102</v>
      </c>
      <c r="D1046" s="19" t="s">
        <v>55</v>
      </c>
      <c r="E1046" s="19">
        <v>20</v>
      </c>
      <c r="F1046" s="21">
        <v>38.950000000000003</v>
      </c>
      <c r="G1046" s="19"/>
      <c r="H1046" s="36">
        <f>DAY(VENDAS[[#This Row],[DATA]])</f>
        <v>4</v>
      </c>
    </row>
    <row r="1047" spans="1:8" x14ac:dyDescent="0.2">
      <c r="A1047" s="18">
        <v>44777</v>
      </c>
      <c r="B1047" s="20" t="str">
        <f>VLOOKUP(WEEKDAY(VENDAS[[#This Row],[DATA]],2),Listas!$A$2:$B$8,2,FALSE)</f>
        <v>Quinta</v>
      </c>
      <c r="C1047" s="19" t="s">
        <v>102</v>
      </c>
      <c r="D1047" s="19" t="s">
        <v>54</v>
      </c>
      <c r="E1047" s="19">
        <v>10</v>
      </c>
      <c r="F1047" s="21">
        <v>26</v>
      </c>
      <c r="G1047" s="19"/>
      <c r="H1047" s="36">
        <f>DAY(VENDAS[[#This Row],[DATA]])</f>
        <v>4</v>
      </c>
    </row>
    <row r="1048" spans="1:8" x14ac:dyDescent="0.2">
      <c r="A1048" s="18">
        <v>44777</v>
      </c>
      <c r="B1048" s="20" t="str">
        <f>VLOOKUP(WEEKDAY(VENDAS[[#This Row],[DATA]],2),Listas!$A$2:$B$8,2,FALSE)</f>
        <v>Quinta</v>
      </c>
      <c r="C1048" s="19" t="s">
        <v>397</v>
      </c>
      <c r="D1048" s="19" t="s">
        <v>54</v>
      </c>
      <c r="E1048" s="19">
        <v>10</v>
      </c>
      <c r="F1048" s="21">
        <v>26</v>
      </c>
      <c r="G1048" s="19"/>
      <c r="H1048" s="36">
        <f>DAY(VENDAS[[#This Row],[DATA]])</f>
        <v>4</v>
      </c>
    </row>
    <row r="1049" spans="1:8" x14ac:dyDescent="0.2">
      <c r="A1049" s="18">
        <v>44777</v>
      </c>
      <c r="B1049" s="20" t="str">
        <f>VLOOKUP(WEEKDAY(VENDAS[[#This Row],[DATA]],2),Listas!$A$2:$B$8,2,FALSE)</f>
        <v>Quinta</v>
      </c>
      <c r="C1049" s="19" t="s">
        <v>397</v>
      </c>
      <c r="D1049" s="19" t="s">
        <v>71</v>
      </c>
      <c r="E1049" s="19">
        <v>10</v>
      </c>
      <c r="F1049" s="21">
        <v>19</v>
      </c>
      <c r="G1049" s="19"/>
      <c r="H1049" s="36">
        <f>DAY(VENDAS[[#This Row],[DATA]])</f>
        <v>4</v>
      </c>
    </row>
    <row r="1050" spans="1:8" x14ac:dyDescent="0.2">
      <c r="A1050" s="18">
        <v>44777</v>
      </c>
      <c r="B1050" s="20" t="str">
        <f>VLOOKUP(WEEKDAY(VENDAS[[#This Row],[DATA]],2),Listas!$A$2:$B$8,2,FALSE)</f>
        <v>Quinta</v>
      </c>
      <c r="C1050" s="19" t="s">
        <v>401</v>
      </c>
      <c r="D1050" s="19" t="s">
        <v>54</v>
      </c>
      <c r="E1050" s="19">
        <v>10</v>
      </c>
      <c r="F1050" s="21">
        <v>26</v>
      </c>
      <c r="G1050" s="19"/>
      <c r="H1050" s="36">
        <f>DAY(VENDAS[[#This Row],[DATA]])</f>
        <v>4</v>
      </c>
    </row>
    <row r="1051" spans="1:8" x14ac:dyDescent="0.2">
      <c r="A1051" s="18">
        <v>44777</v>
      </c>
      <c r="B1051" s="20" t="str">
        <f>VLOOKUP(WEEKDAY(VENDAS[[#This Row],[DATA]],2),Listas!$A$2:$B$8,2,FALSE)</f>
        <v>Quinta</v>
      </c>
      <c r="C1051" s="19" t="s">
        <v>214</v>
      </c>
      <c r="D1051" s="19" t="s">
        <v>54</v>
      </c>
      <c r="E1051" s="19">
        <v>10</v>
      </c>
      <c r="F1051" s="21">
        <v>26.12</v>
      </c>
      <c r="G1051" s="19"/>
      <c r="H1051" s="36">
        <f>DAY(VENDAS[[#This Row],[DATA]])</f>
        <v>4</v>
      </c>
    </row>
    <row r="1052" spans="1:8" x14ac:dyDescent="0.2">
      <c r="A1052" s="18">
        <v>44777</v>
      </c>
      <c r="B1052" s="20" t="str">
        <f>VLOOKUP(WEEKDAY(VENDAS[[#This Row],[DATA]],2),Listas!$A$2:$B$8,2,FALSE)</f>
        <v>Quinta</v>
      </c>
      <c r="C1052" s="19" t="s">
        <v>214</v>
      </c>
      <c r="D1052" s="19" t="s">
        <v>59</v>
      </c>
      <c r="E1052" s="19">
        <v>10</v>
      </c>
      <c r="F1052" s="21">
        <v>31.35</v>
      </c>
      <c r="G1052" s="19"/>
      <c r="H1052" s="36">
        <f>DAY(VENDAS[[#This Row],[DATA]])</f>
        <v>4</v>
      </c>
    </row>
    <row r="1053" spans="1:8" x14ac:dyDescent="0.2">
      <c r="A1053" s="18">
        <v>44777</v>
      </c>
      <c r="B1053" s="20" t="str">
        <f>VLOOKUP(WEEKDAY(VENDAS[[#This Row],[DATA]],2),Listas!$A$2:$B$8,2,FALSE)</f>
        <v>Quinta</v>
      </c>
      <c r="C1053" s="19" t="s">
        <v>174</v>
      </c>
      <c r="D1053" s="19" t="s">
        <v>54</v>
      </c>
      <c r="E1053" s="19">
        <v>20</v>
      </c>
      <c r="F1053" s="21">
        <v>52</v>
      </c>
      <c r="G1053" s="19"/>
      <c r="H1053" s="36">
        <f>DAY(VENDAS[[#This Row],[DATA]])</f>
        <v>4</v>
      </c>
    </row>
    <row r="1054" spans="1:8" x14ac:dyDescent="0.2">
      <c r="A1054" s="18">
        <v>44777</v>
      </c>
      <c r="B1054" s="20" t="str">
        <f>VLOOKUP(WEEKDAY(VENDAS[[#This Row],[DATA]],2),Listas!$A$2:$B$8,2,FALSE)</f>
        <v>Quinta</v>
      </c>
      <c r="C1054" s="19" t="s">
        <v>174</v>
      </c>
      <c r="D1054" s="19" t="s">
        <v>67</v>
      </c>
      <c r="E1054" s="19">
        <v>8</v>
      </c>
      <c r="F1054" s="21">
        <v>42</v>
      </c>
      <c r="G1054" s="19"/>
      <c r="H1054" s="36">
        <f>DAY(VENDAS[[#This Row],[DATA]])</f>
        <v>4</v>
      </c>
    </row>
    <row r="1055" spans="1:8" x14ac:dyDescent="0.2">
      <c r="A1055" s="18">
        <v>44777</v>
      </c>
      <c r="B1055" s="20" t="str">
        <f>VLOOKUP(WEEKDAY(VENDAS[[#This Row],[DATA]],2),Listas!$A$2:$B$8,2,FALSE)</f>
        <v>Quinta</v>
      </c>
      <c r="C1055" s="19" t="s">
        <v>211</v>
      </c>
      <c r="D1055" s="19" t="s">
        <v>54</v>
      </c>
      <c r="E1055" s="19">
        <v>10</v>
      </c>
      <c r="F1055" s="21">
        <v>26</v>
      </c>
      <c r="G1055" s="19"/>
      <c r="H1055" s="36">
        <f>DAY(VENDAS[[#This Row],[DATA]])</f>
        <v>4</v>
      </c>
    </row>
    <row r="1056" spans="1:8" x14ac:dyDescent="0.2">
      <c r="A1056" s="18">
        <v>44777</v>
      </c>
      <c r="B1056" s="20" t="str">
        <f>VLOOKUP(WEEKDAY(VENDAS[[#This Row],[DATA]],2),Listas!$A$2:$B$8,2,FALSE)</f>
        <v>Quinta</v>
      </c>
      <c r="C1056" s="19" t="s">
        <v>252</v>
      </c>
      <c r="D1056" s="19" t="s">
        <v>54</v>
      </c>
      <c r="E1056" s="19">
        <v>20</v>
      </c>
      <c r="F1056" s="21">
        <v>52</v>
      </c>
      <c r="G1056" s="19"/>
      <c r="H1056" s="36">
        <f>DAY(VENDAS[[#This Row],[DATA]])</f>
        <v>4</v>
      </c>
    </row>
    <row r="1057" spans="1:8" x14ac:dyDescent="0.2">
      <c r="A1057" s="18">
        <v>44777</v>
      </c>
      <c r="B1057" s="20" t="str">
        <f>VLOOKUP(WEEKDAY(VENDAS[[#This Row],[DATA]],2),Listas!$A$2:$B$8,2,FALSE)</f>
        <v>Quinta</v>
      </c>
      <c r="C1057" s="19" t="s">
        <v>252</v>
      </c>
      <c r="D1057" s="19" t="s">
        <v>71</v>
      </c>
      <c r="E1057" s="19">
        <v>10</v>
      </c>
      <c r="F1057" s="21">
        <v>19</v>
      </c>
      <c r="G1057" s="19"/>
      <c r="H1057" s="36">
        <f>DAY(VENDAS[[#This Row],[DATA]])</f>
        <v>4</v>
      </c>
    </row>
    <row r="1058" spans="1:8" x14ac:dyDescent="0.2">
      <c r="A1058" s="18">
        <v>44777</v>
      </c>
      <c r="B1058" s="20" t="str">
        <f>VLOOKUP(WEEKDAY(VENDAS[[#This Row],[DATA]],2),Listas!$A$2:$B$8,2,FALSE)</f>
        <v>Quinta</v>
      </c>
      <c r="C1058" s="19" t="s">
        <v>109</v>
      </c>
      <c r="D1058" s="19" t="s">
        <v>54</v>
      </c>
      <c r="E1058" s="19">
        <v>20</v>
      </c>
      <c r="F1058" s="21">
        <v>52</v>
      </c>
      <c r="G1058" s="19"/>
      <c r="H1058" s="36">
        <f>DAY(VENDAS[[#This Row],[DATA]])</f>
        <v>4</v>
      </c>
    </row>
    <row r="1059" spans="1:8" x14ac:dyDescent="0.2">
      <c r="A1059" s="18">
        <v>44777</v>
      </c>
      <c r="B1059" s="20" t="str">
        <f>VLOOKUP(WEEKDAY(VENDAS[[#This Row],[DATA]],2),Listas!$A$2:$B$8,2,FALSE)</f>
        <v>Quinta</v>
      </c>
      <c r="C1059" s="19" t="s">
        <v>109</v>
      </c>
      <c r="D1059" s="19" t="s">
        <v>66</v>
      </c>
      <c r="E1059" s="19">
        <v>4</v>
      </c>
      <c r="F1059" s="21">
        <v>21</v>
      </c>
      <c r="G1059" s="19"/>
      <c r="H1059" s="36">
        <f>DAY(VENDAS[[#This Row],[DATA]])</f>
        <v>4</v>
      </c>
    </row>
    <row r="1060" spans="1:8" x14ac:dyDescent="0.2">
      <c r="A1060" s="18">
        <v>44777</v>
      </c>
      <c r="B1060" s="20" t="str">
        <f>VLOOKUP(WEEKDAY(VENDAS[[#This Row],[DATA]],2),Listas!$A$2:$B$8,2,FALSE)</f>
        <v>Quinta</v>
      </c>
      <c r="C1060" s="19" t="s">
        <v>341</v>
      </c>
      <c r="D1060" s="19" t="s">
        <v>54</v>
      </c>
      <c r="E1060" s="19">
        <v>10</v>
      </c>
      <c r="F1060" s="21">
        <v>26</v>
      </c>
      <c r="G1060" s="19"/>
      <c r="H1060" s="36">
        <f>DAY(VENDAS[[#This Row],[DATA]])</f>
        <v>4</v>
      </c>
    </row>
    <row r="1061" spans="1:8" x14ac:dyDescent="0.2">
      <c r="A1061" s="18">
        <v>44777</v>
      </c>
      <c r="B1061" s="20" t="str">
        <f>VLOOKUP(WEEKDAY(VENDAS[[#This Row],[DATA]],2),Listas!$A$2:$B$8,2,FALSE)</f>
        <v>Quinta</v>
      </c>
      <c r="C1061" s="19" t="s">
        <v>341</v>
      </c>
      <c r="D1061" s="19" t="s">
        <v>67</v>
      </c>
      <c r="E1061" s="19">
        <v>4</v>
      </c>
      <c r="F1061" s="21">
        <v>21</v>
      </c>
      <c r="G1061" s="19"/>
      <c r="H1061" s="36">
        <f>DAY(VENDAS[[#This Row],[DATA]])</f>
        <v>4</v>
      </c>
    </row>
    <row r="1062" spans="1:8" x14ac:dyDescent="0.2">
      <c r="A1062" s="18">
        <v>44777</v>
      </c>
      <c r="B1062" s="20" t="str">
        <f>VLOOKUP(WEEKDAY(VENDAS[[#This Row],[DATA]],2),Listas!$A$2:$B$8,2,FALSE)</f>
        <v>Quinta</v>
      </c>
      <c r="C1062" s="19" t="s">
        <v>341</v>
      </c>
      <c r="D1062" s="19" t="s">
        <v>66</v>
      </c>
      <c r="E1062" s="19">
        <v>4</v>
      </c>
      <c r="F1062" s="21">
        <v>21</v>
      </c>
      <c r="G1062" s="19"/>
      <c r="H1062" s="36">
        <f>DAY(VENDAS[[#This Row],[DATA]])</f>
        <v>4</v>
      </c>
    </row>
    <row r="1063" spans="1:8" x14ac:dyDescent="0.2">
      <c r="A1063" s="18">
        <v>44777</v>
      </c>
      <c r="B1063" s="20" t="str">
        <f>VLOOKUP(WEEKDAY(VENDAS[[#This Row],[DATA]],2),Listas!$A$2:$B$8,2,FALSE)</f>
        <v>Quinta</v>
      </c>
      <c r="C1063" s="19" t="s">
        <v>341</v>
      </c>
      <c r="D1063" s="19" t="s">
        <v>70</v>
      </c>
      <c r="E1063" s="19">
        <v>4</v>
      </c>
      <c r="F1063" s="21">
        <v>21</v>
      </c>
      <c r="G1063" s="19"/>
      <c r="H1063" s="36">
        <f>DAY(VENDAS[[#This Row],[DATA]])</f>
        <v>4</v>
      </c>
    </row>
    <row r="1064" spans="1:8" x14ac:dyDescent="0.2">
      <c r="A1064" s="18">
        <v>44781</v>
      </c>
      <c r="B1064" s="20" t="str">
        <f>VLOOKUP(WEEKDAY(VENDAS[[#This Row],[DATA]],2),Listas!$A$2:$B$8,2,FALSE)</f>
        <v>Segunda</v>
      </c>
      <c r="C1064" s="19" t="s">
        <v>381</v>
      </c>
      <c r="D1064" s="19" t="s">
        <v>55</v>
      </c>
      <c r="E1064" s="19">
        <v>30</v>
      </c>
      <c r="F1064" s="21">
        <v>59.65</v>
      </c>
      <c r="G1064" s="19"/>
      <c r="H1064" s="36">
        <f>DAY(VENDAS[[#This Row],[DATA]])</f>
        <v>8</v>
      </c>
    </row>
    <row r="1065" spans="1:8" x14ac:dyDescent="0.2">
      <c r="A1065" s="18">
        <v>44783</v>
      </c>
      <c r="B1065" s="20" t="str">
        <f>VLOOKUP(WEEKDAY(VENDAS[[#This Row],[DATA]],2),Listas!$A$2:$B$8,2,FALSE)</f>
        <v>Quarta</v>
      </c>
      <c r="C1065" s="19" t="s">
        <v>199</v>
      </c>
      <c r="D1065" s="19" t="s">
        <v>54</v>
      </c>
      <c r="E1065" s="19">
        <v>20</v>
      </c>
      <c r="F1065" s="21">
        <v>55</v>
      </c>
      <c r="G1065" s="19"/>
      <c r="H1065" s="36">
        <f>DAY(VENDAS[[#This Row],[DATA]])</f>
        <v>10</v>
      </c>
    </row>
    <row r="1066" spans="1:8" x14ac:dyDescent="0.2">
      <c r="A1066" s="18">
        <v>44782</v>
      </c>
      <c r="B1066" s="20" t="str">
        <f>VLOOKUP(WEEKDAY(VENDAS[[#This Row],[DATA]],2),Listas!$A$2:$B$8,2,FALSE)</f>
        <v>Terça</v>
      </c>
      <c r="C1066" s="19" t="s">
        <v>154</v>
      </c>
      <c r="D1066" s="19" t="s">
        <v>55</v>
      </c>
      <c r="E1066" s="19">
        <v>20</v>
      </c>
      <c r="F1066" s="21">
        <v>41</v>
      </c>
      <c r="G1066" s="19"/>
      <c r="H1066" s="36">
        <f>DAY(VENDAS[[#This Row],[DATA]])</f>
        <v>9</v>
      </c>
    </row>
    <row r="1067" spans="1:8" x14ac:dyDescent="0.2">
      <c r="A1067" s="18">
        <v>44782</v>
      </c>
      <c r="B1067" s="20" t="str">
        <f>VLOOKUP(WEEKDAY(VENDAS[[#This Row],[DATA]],2),Listas!$A$2:$B$8,2,FALSE)</f>
        <v>Terça</v>
      </c>
      <c r="C1067" s="19" t="s">
        <v>297</v>
      </c>
      <c r="D1067" s="19" t="s">
        <v>54</v>
      </c>
      <c r="E1067" s="19">
        <v>20</v>
      </c>
      <c r="F1067" s="21">
        <v>55</v>
      </c>
      <c r="G1067" s="19"/>
      <c r="H1067" s="36">
        <f>DAY(VENDAS[[#This Row],[DATA]])</f>
        <v>9</v>
      </c>
    </row>
    <row r="1068" spans="1:8" x14ac:dyDescent="0.2">
      <c r="A1068" s="18">
        <v>44782</v>
      </c>
      <c r="B1068" s="20" t="str">
        <f>VLOOKUP(WEEKDAY(VENDAS[[#This Row],[DATA]],2),Listas!$A$2:$B$8,2,FALSE)</f>
        <v>Terça</v>
      </c>
      <c r="C1068" s="19" t="s">
        <v>526</v>
      </c>
      <c r="D1068" s="19" t="s">
        <v>55</v>
      </c>
      <c r="E1068" s="19">
        <v>20</v>
      </c>
      <c r="F1068" s="21">
        <v>41</v>
      </c>
      <c r="G1068" s="19"/>
      <c r="H1068" s="36">
        <f>DAY(VENDAS[[#This Row],[DATA]])</f>
        <v>9</v>
      </c>
    </row>
    <row r="1069" spans="1:8" x14ac:dyDescent="0.2">
      <c r="A1069" s="18">
        <v>44782</v>
      </c>
      <c r="B1069" s="20" t="str">
        <f>VLOOKUP(WEEKDAY(VENDAS[[#This Row],[DATA]],2),Listas!$A$2:$B$8,2,FALSE)</f>
        <v>Terça</v>
      </c>
      <c r="C1069" s="19" t="s">
        <v>319</v>
      </c>
      <c r="D1069" s="19" t="s">
        <v>54</v>
      </c>
      <c r="E1069" s="19">
        <v>20</v>
      </c>
      <c r="F1069" s="21">
        <v>55</v>
      </c>
      <c r="G1069" s="19"/>
      <c r="H1069" s="36">
        <f>DAY(VENDAS[[#This Row],[DATA]])</f>
        <v>9</v>
      </c>
    </row>
    <row r="1070" spans="1:8" x14ac:dyDescent="0.2">
      <c r="A1070" s="18">
        <v>44785</v>
      </c>
      <c r="B1070" s="20" t="str">
        <f>VLOOKUP(WEEKDAY(VENDAS[[#This Row],[DATA]],2),Listas!$A$2:$B$8,2,FALSE)</f>
        <v>Sexta</v>
      </c>
      <c r="C1070" s="19" t="s">
        <v>328</v>
      </c>
      <c r="D1070" s="19" t="s">
        <v>55</v>
      </c>
      <c r="E1070" s="19">
        <v>20</v>
      </c>
      <c r="F1070" s="21">
        <v>41</v>
      </c>
      <c r="G1070" s="19"/>
      <c r="H1070" s="36">
        <f>DAY(VENDAS[[#This Row],[DATA]])</f>
        <v>12</v>
      </c>
    </row>
    <row r="1071" spans="1:8" x14ac:dyDescent="0.2">
      <c r="A1071" s="18">
        <v>44785</v>
      </c>
      <c r="B1071" s="20" t="str">
        <f>VLOOKUP(WEEKDAY(VENDAS[[#This Row],[DATA]],2),Listas!$A$2:$B$8,2,FALSE)</f>
        <v>Sexta</v>
      </c>
      <c r="C1071" s="19" t="s">
        <v>381</v>
      </c>
      <c r="D1071" s="19" t="s">
        <v>55</v>
      </c>
      <c r="E1071" s="19">
        <v>30</v>
      </c>
      <c r="F1071" s="21">
        <v>59.65</v>
      </c>
      <c r="G1071" s="19"/>
      <c r="H1071" s="36">
        <f>DAY(VENDAS[[#This Row],[DATA]])</f>
        <v>12</v>
      </c>
    </row>
    <row r="1072" spans="1:8" x14ac:dyDescent="0.2">
      <c r="A1072" s="18">
        <v>44786</v>
      </c>
      <c r="B1072" s="20" t="str">
        <f>VLOOKUP(WEEKDAY(VENDAS[[#This Row],[DATA]],2),Listas!$A$2:$B$8,2,FALSE)</f>
        <v>Sábado</v>
      </c>
      <c r="C1072" s="19" t="s">
        <v>149</v>
      </c>
      <c r="D1072" s="19" t="s">
        <v>54</v>
      </c>
      <c r="E1072" s="19">
        <v>10</v>
      </c>
      <c r="F1072" s="21">
        <v>27.5</v>
      </c>
      <c r="G1072" s="19"/>
      <c r="H1072" s="36">
        <f>DAY(VENDAS[[#This Row],[DATA]])</f>
        <v>13</v>
      </c>
    </row>
    <row r="1073" spans="1:8" x14ac:dyDescent="0.2">
      <c r="A1073" s="18">
        <v>44786</v>
      </c>
      <c r="B1073" s="20" t="str">
        <f>VLOOKUP(WEEKDAY(VENDAS[[#This Row],[DATA]],2),Listas!$A$2:$B$8,2,FALSE)</f>
        <v>Sábado</v>
      </c>
      <c r="C1073" s="19" t="s">
        <v>149</v>
      </c>
      <c r="D1073" s="19" t="s">
        <v>67</v>
      </c>
      <c r="E1073" s="19">
        <v>4</v>
      </c>
      <c r="F1073" s="21">
        <v>22.5</v>
      </c>
      <c r="G1073" s="19"/>
      <c r="H1073" s="36">
        <f>DAY(VENDAS[[#This Row],[DATA]])</f>
        <v>13</v>
      </c>
    </row>
    <row r="1074" spans="1:8" x14ac:dyDescent="0.2">
      <c r="A1074" s="18">
        <v>44786</v>
      </c>
      <c r="B1074" s="20" t="str">
        <f>VLOOKUP(WEEKDAY(VENDAS[[#This Row],[DATA]],2),Listas!$A$2:$B$8,2,FALSE)</f>
        <v>Sábado</v>
      </c>
      <c r="C1074" s="19" t="s">
        <v>369</v>
      </c>
      <c r="D1074" s="19" t="s">
        <v>67</v>
      </c>
      <c r="E1074" s="19">
        <v>8</v>
      </c>
      <c r="F1074" s="21">
        <v>40</v>
      </c>
      <c r="G1074" s="19"/>
      <c r="H1074" s="36">
        <f>DAY(VENDAS[[#This Row],[DATA]])</f>
        <v>13</v>
      </c>
    </row>
    <row r="1075" spans="1:8" x14ac:dyDescent="0.2">
      <c r="A1075" s="18">
        <v>44786</v>
      </c>
      <c r="B1075" s="20" t="str">
        <f>VLOOKUP(WEEKDAY(VENDAS[[#This Row],[DATA]],2),Listas!$A$2:$B$8,2,FALSE)</f>
        <v>Sábado</v>
      </c>
      <c r="C1075" s="19" t="s">
        <v>588</v>
      </c>
      <c r="D1075" s="19" t="s">
        <v>54</v>
      </c>
      <c r="E1075" s="19">
        <v>10</v>
      </c>
      <c r="F1075" s="21">
        <v>27.5</v>
      </c>
      <c r="G1075" s="19"/>
      <c r="H1075" s="36">
        <f>DAY(VENDAS[[#This Row],[DATA]])</f>
        <v>13</v>
      </c>
    </row>
    <row r="1076" spans="1:8" x14ac:dyDescent="0.2">
      <c r="A1076" s="18">
        <v>44786</v>
      </c>
      <c r="B1076" s="20" t="str">
        <f>VLOOKUP(WEEKDAY(VENDAS[[#This Row],[DATA]],2),Listas!$A$2:$B$8,2,FALSE)</f>
        <v>Sábado</v>
      </c>
      <c r="C1076" s="19" t="s">
        <v>588</v>
      </c>
      <c r="D1076" s="19" t="s">
        <v>61</v>
      </c>
      <c r="E1076" s="19">
        <v>10</v>
      </c>
      <c r="F1076" s="21">
        <v>33</v>
      </c>
      <c r="G1076" s="19"/>
      <c r="H1076" s="36">
        <f>DAY(VENDAS[[#This Row],[DATA]])</f>
        <v>13</v>
      </c>
    </row>
    <row r="1077" spans="1:8" x14ac:dyDescent="0.2">
      <c r="A1077" s="18">
        <v>44790</v>
      </c>
      <c r="B1077" s="20" t="str">
        <f>VLOOKUP(WEEKDAY(VENDAS[[#This Row],[DATA]],2),Listas!$A$2:$B$8,2,FALSE)</f>
        <v>Quarta</v>
      </c>
      <c r="C1077" s="19" t="s">
        <v>381</v>
      </c>
      <c r="D1077" s="19" t="s">
        <v>55</v>
      </c>
      <c r="E1077" s="19">
        <v>30</v>
      </c>
      <c r="F1077" s="21">
        <v>0</v>
      </c>
      <c r="G1077" s="19"/>
      <c r="H1077" s="36">
        <f>DAY(VENDAS[[#This Row],[DATA]])</f>
        <v>17</v>
      </c>
    </row>
    <row r="1078" spans="1:8" x14ac:dyDescent="0.2">
      <c r="A1078" s="18">
        <v>44791</v>
      </c>
      <c r="B1078" s="20" t="str">
        <f>VLOOKUP(WEEKDAY(VENDAS[[#This Row],[DATA]],2),Listas!$A$2:$B$8,2,FALSE)</f>
        <v>Quinta</v>
      </c>
      <c r="C1078" s="19" t="s">
        <v>278</v>
      </c>
      <c r="D1078" s="19" t="s">
        <v>70</v>
      </c>
      <c r="E1078" s="19">
        <v>4</v>
      </c>
      <c r="F1078" s="21">
        <v>20</v>
      </c>
      <c r="G1078" s="19"/>
      <c r="H1078" s="36">
        <f>DAY(VENDAS[[#This Row],[DATA]])</f>
        <v>18</v>
      </c>
    </row>
    <row r="1079" spans="1:8" x14ac:dyDescent="0.2">
      <c r="A1079" s="18">
        <v>44791</v>
      </c>
      <c r="B1079" s="20" t="str">
        <f>VLOOKUP(WEEKDAY(VENDAS[[#This Row],[DATA]],2),Listas!$A$2:$B$8,2,FALSE)</f>
        <v>Quinta</v>
      </c>
      <c r="C1079" s="19" t="s">
        <v>278</v>
      </c>
      <c r="D1079" s="19" t="s">
        <v>67</v>
      </c>
      <c r="E1079" s="19">
        <v>4</v>
      </c>
      <c r="F1079" s="21">
        <v>20</v>
      </c>
      <c r="G1079" s="19"/>
      <c r="H1079" s="36">
        <f>DAY(VENDAS[[#This Row],[DATA]])</f>
        <v>18</v>
      </c>
    </row>
    <row r="1080" spans="1:8" x14ac:dyDescent="0.2">
      <c r="A1080" s="18">
        <v>44792</v>
      </c>
      <c r="B1080" s="20" t="str">
        <f>VLOOKUP(WEEKDAY(VENDAS[[#This Row],[DATA]],2),Listas!$A$2:$B$8,2,FALSE)</f>
        <v>Sexta</v>
      </c>
      <c r="C1080" s="19" t="s">
        <v>531</v>
      </c>
      <c r="D1080" s="19" t="s">
        <v>67</v>
      </c>
      <c r="E1080" s="19">
        <v>4</v>
      </c>
      <c r="F1080" s="21">
        <v>20</v>
      </c>
      <c r="G1080" s="19"/>
      <c r="H1080" s="36">
        <f>DAY(VENDAS[[#This Row],[DATA]])</f>
        <v>19</v>
      </c>
    </row>
    <row r="1081" spans="1:8" x14ac:dyDescent="0.2">
      <c r="A1081" s="18">
        <v>44792</v>
      </c>
      <c r="B1081" s="20" t="str">
        <f>VLOOKUP(WEEKDAY(VENDAS[[#This Row],[DATA]],2),Listas!$A$2:$B$8,2,FALSE)</f>
        <v>Sexta</v>
      </c>
      <c r="C1081" s="19" t="s">
        <v>531</v>
      </c>
      <c r="D1081" s="19" t="s">
        <v>71</v>
      </c>
      <c r="E1081" s="19">
        <v>15</v>
      </c>
      <c r="F1081" s="21">
        <v>30</v>
      </c>
      <c r="G1081" s="19"/>
      <c r="H1081" s="36">
        <f>DAY(VENDAS[[#This Row],[DATA]])</f>
        <v>19</v>
      </c>
    </row>
    <row r="1082" spans="1:8" x14ac:dyDescent="0.2">
      <c r="A1082" s="18">
        <v>44797</v>
      </c>
      <c r="B1082" s="20" t="str">
        <f>VLOOKUP(WEEKDAY(VENDAS[[#This Row],[DATA]],2),Listas!$A$2:$B$8,2,FALSE)</f>
        <v>Quarta</v>
      </c>
      <c r="C1082" s="19" t="s">
        <v>319</v>
      </c>
      <c r="D1082" s="19" t="s">
        <v>54</v>
      </c>
      <c r="E1082" s="19">
        <v>30</v>
      </c>
      <c r="F1082" s="21">
        <v>82.5</v>
      </c>
      <c r="G1082" s="19"/>
      <c r="H1082" s="36">
        <f>DAY(VENDAS[[#This Row],[DATA]])</f>
        <v>24</v>
      </c>
    </row>
    <row r="1083" spans="1:8" x14ac:dyDescent="0.2">
      <c r="A1083" s="18">
        <v>44797</v>
      </c>
      <c r="B1083" s="20" t="str">
        <f>VLOOKUP(WEEKDAY(VENDAS[[#This Row],[DATA]],2),Listas!$A$2:$B$8,2,FALSE)</f>
        <v>Quarta</v>
      </c>
      <c r="C1083" s="19" t="s">
        <v>220</v>
      </c>
      <c r="D1083" s="19" t="s">
        <v>55</v>
      </c>
      <c r="E1083" s="19">
        <v>20</v>
      </c>
      <c r="F1083" s="21">
        <v>36.9</v>
      </c>
      <c r="G1083" s="19"/>
      <c r="H1083" s="36">
        <f>DAY(VENDAS[[#This Row],[DATA]])</f>
        <v>24</v>
      </c>
    </row>
    <row r="1084" spans="1:8" x14ac:dyDescent="0.2">
      <c r="A1084" s="18">
        <v>44797</v>
      </c>
      <c r="B1084" s="20" t="str">
        <f>VLOOKUP(WEEKDAY(VENDAS[[#This Row],[DATA]],2),Listas!$A$2:$B$8,2,FALSE)</f>
        <v>Quarta</v>
      </c>
      <c r="C1084" s="19" t="s">
        <v>577</v>
      </c>
      <c r="D1084" s="19" t="s">
        <v>54</v>
      </c>
      <c r="E1084" s="19">
        <v>10</v>
      </c>
      <c r="F1084" s="21">
        <v>27.5</v>
      </c>
      <c r="G1084" s="19"/>
      <c r="H1084" s="36">
        <f>DAY(VENDAS[[#This Row],[DATA]])</f>
        <v>24</v>
      </c>
    </row>
    <row r="1085" spans="1:8" x14ac:dyDescent="0.2">
      <c r="A1085" s="18">
        <v>44797</v>
      </c>
      <c r="B1085" s="20" t="str">
        <f>VLOOKUP(WEEKDAY(VENDAS[[#This Row],[DATA]],2),Listas!$A$2:$B$8,2,FALSE)</f>
        <v>Quarta</v>
      </c>
      <c r="C1085" s="19" t="s">
        <v>364</v>
      </c>
      <c r="D1085" s="19" t="s">
        <v>55</v>
      </c>
      <c r="E1085" s="19">
        <v>20</v>
      </c>
      <c r="F1085" s="21">
        <v>41</v>
      </c>
      <c r="G1085" s="19"/>
      <c r="H1085" s="36">
        <f>DAY(VENDAS[[#This Row],[DATA]])</f>
        <v>24</v>
      </c>
    </row>
    <row r="1086" spans="1:8" x14ac:dyDescent="0.2">
      <c r="A1086" s="18">
        <v>44797</v>
      </c>
      <c r="B1086" s="20" t="str">
        <f>VLOOKUP(WEEKDAY(VENDAS[[#This Row],[DATA]],2),Listas!$A$2:$B$8,2,FALSE)</f>
        <v>Quarta</v>
      </c>
      <c r="C1086" s="19" t="s">
        <v>260</v>
      </c>
      <c r="D1086" s="19" t="s">
        <v>55</v>
      </c>
      <c r="E1086" s="19">
        <v>20</v>
      </c>
      <c r="F1086" s="21">
        <v>41</v>
      </c>
      <c r="G1086" s="19"/>
      <c r="H1086" s="36">
        <f>DAY(VENDAS[[#This Row],[DATA]])</f>
        <v>24</v>
      </c>
    </row>
    <row r="1087" spans="1:8" x14ac:dyDescent="0.2">
      <c r="A1087" s="18">
        <v>44797</v>
      </c>
      <c r="B1087" s="20" t="str">
        <f>VLOOKUP(WEEKDAY(VENDAS[[#This Row],[DATA]],2),Listas!$A$2:$B$8,2,FALSE)</f>
        <v>Quarta</v>
      </c>
      <c r="C1087" s="19" t="s">
        <v>260</v>
      </c>
      <c r="D1087" s="19" t="s">
        <v>66</v>
      </c>
      <c r="E1087" s="19">
        <v>8</v>
      </c>
      <c r="F1087" s="21">
        <v>40</v>
      </c>
      <c r="G1087" s="19"/>
      <c r="H1087" s="36">
        <f>DAY(VENDAS[[#This Row],[DATA]])</f>
        <v>24</v>
      </c>
    </row>
    <row r="1088" spans="1:8" x14ac:dyDescent="0.2">
      <c r="A1088" s="18">
        <v>44797</v>
      </c>
      <c r="B1088" s="20" t="str">
        <f>VLOOKUP(WEEKDAY(VENDAS[[#This Row],[DATA]],2),Listas!$A$2:$B$8,2,FALSE)</f>
        <v>Quarta</v>
      </c>
      <c r="C1088" s="19" t="s">
        <v>260</v>
      </c>
      <c r="D1088" s="19" t="s">
        <v>71</v>
      </c>
      <c r="E1088" s="19">
        <v>10</v>
      </c>
      <c r="F1088" s="21">
        <v>20</v>
      </c>
      <c r="G1088" s="19"/>
      <c r="H1088" s="36">
        <f>DAY(VENDAS[[#This Row],[DATA]])</f>
        <v>24</v>
      </c>
    </row>
    <row r="1089" spans="1:8" x14ac:dyDescent="0.2">
      <c r="A1089" s="18">
        <v>44799</v>
      </c>
      <c r="B1089" s="20" t="str">
        <f>VLOOKUP(WEEKDAY(VENDAS[[#This Row],[DATA]],2),Listas!$A$2:$B$8,2,FALSE)</f>
        <v>Sexta</v>
      </c>
      <c r="C1089" s="19" t="s">
        <v>297</v>
      </c>
      <c r="D1089" s="19" t="s">
        <v>55</v>
      </c>
      <c r="E1089" s="19">
        <v>20</v>
      </c>
      <c r="F1089" s="21">
        <v>41</v>
      </c>
      <c r="G1089" s="19"/>
      <c r="H1089" s="36">
        <f>DAY(VENDAS[[#This Row],[DATA]])</f>
        <v>26</v>
      </c>
    </row>
    <row r="1090" spans="1:8" x14ac:dyDescent="0.2">
      <c r="A1090" s="18">
        <v>44799</v>
      </c>
      <c r="B1090" s="20" t="str">
        <f>VLOOKUP(WEEKDAY(VENDAS[[#This Row],[DATA]],2),Listas!$A$2:$B$8,2,FALSE)</f>
        <v>Sexta</v>
      </c>
      <c r="C1090" s="19" t="s">
        <v>297</v>
      </c>
      <c r="D1090" s="19" t="s">
        <v>54</v>
      </c>
      <c r="E1090" s="19">
        <v>20</v>
      </c>
      <c r="F1090" s="21">
        <v>55</v>
      </c>
      <c r="G1090" s="19"/>
      <c r="H1090" s="36">
        <f>DAY(VENDAS[[#This Row],[DATA]])</f>
        <v>26</v>
      </c>
    </row>
    <row r="1091" spans="1:8" x14ac:dyDescent="0.2">
      <c r="A1091" s="18">
        <v>44804</v>
      </c>
      <c r="B1091" s="20" t="str">
        <f>VLOOKUP(WEEKDAY(VENDAS[[#This Row],[DATA]],2),Listas!$A$2:$B$8,2,FALSE)</f>
        <v>Quarta</v>
      </c>
      <c r="C1091" s="19" t="s">
        <v>418</v>
      </c>
      <c r="D1091" s="19" t="s">
        <v>59</v>
      </c>
      <c r="E1091" s="19">
        <v>10</v>
      </c>
      <c r="F1091" s="21">
        <v>33</v>
      </c>
      <c r="G1091" s="19"/>
      <c r="H1091" s="36">
        <f>DAY(VENDAS[[#This Row],[DATA]])</f>
        <v>31</v>
      </c>
    </row>
    <row r="1092" spans="1:8" x14ac:dyDescent="0.2">
      <c r="A1092" s="18">
        <v>44804</v>
      </c>
      <c r="B1092" s="20" t="str">
        <f>VLOOKUP(WEEKDAY(VENDAS[[#This Row],[DATA]],2),Listas!$A$2:$B$8,2,FALSE)</f>
        <v>Quarta</v>
      </c>
      <c r="C1092" s="19" t="s">
        <v>418</v>
      </c>
      <c r="D1092" s="19" t="s">
        <v>54</v>
      </c>
      <c r="E1092" s="19">
        <v>10</v>
      </c>
      <c r="F1092" s="21">
        <v>27.5</v>
      </c>
      <c r="G1092" s="19"/>
      <c r="H1092" s="36">
        <f>DAY(VENDAS[[#This Row],[DATA]])</f>
        <v>31</v>
      </c>
    </row>
    <row r="1093" spans="1:8" x14ac:dyDescent="0.2">
      <c r="A1093" s="18">
        <v>44812</v>
      </c>
      <c r="B1093" s="20" t="str">
        <f>VLOOKUP(WEEKDAY(VENDAS[[#This Row],[DATA]],2),Listas!$A$2:$B$8,2,FALSE)</f>
        <v>Quinta</v>
      </c>
      <c r="C1093" s="19" t="s">
        <v>409</v>
      </c>
      <c r="D1093" s="19" t="s">
        <v>54</v>
      </c>
      <c r="E1093" s="19">
        <v>10</v>
      </c>
      <c r="F1093" s="21">
        <v>27.5</v>
      </c>
      <c r="G1093" s="19"/>
      <c r="H1093" s="36">
        <f>DAY(VENDAS[[#This Row],[DATA]])</f>
        <v>8</v>
      </c>
    </row>
    <row r="1094" spans="1:8" x14ac:dyDescent="0.2">
      <c r="A1094" s="18">
        <v>44812</v>
      </c>
      <c r="B1094" s="20" t="str">
        <f>VLOOKUP(WEEKDAY(VENDAS[[#This Row],[DATA]],2),Listas!$A$2:$B$8,2,FALSE)</f>
        <v>Quinta</v>
      </c>
      <c r="C1094" s="19" t="s">
        <v>369</v>
      </c>
      <c r="D1094" s="19" t="s">
        <v>54</v>
      </c>
      <c r="E1094" s="19">
        <v>10</v>
      </c>
      <c r="F1094" s="21">
        <v>27.5</v>
      </c>
      <c r="G1094" s="19"/>
      <c r="H1094" s="36">
        <f>DAY(VENDAS[[#This Row],[DATA]])</f>
        <v>8</v>
      </c>
    </row>
    <row r="1095" spans="1:8" x14ac:dyDescent="0.2">
      <c r="A1095" s="18">
        <v>44812</v>
      </c>
      <c r="B1095" s="20" t="str">
        <f>VLOOKUP(WEEKDAY(VENDAS[[#This Row],[DATA]],2),Listas!$A$2:$B$8,2,FALSE)</f>
        <v>Quinta</v>
      </c>
      <c r="C1095" s="19" t="s">
        <v>369</v>
      </c>
      <c r="D1095" s="19" t="s">
        <v>67</v>
      </c>
      <c r="E1095" s="19">
        <v>8</v>
      </c>
      <c r="F1095" s="21">
        <v>40</v>
      </c>
      <c r="G1095" s="19"/>
      <c r="H1095" s="36">
        <f>DAY(VENDAS[[#This Row],[DATA]])</f>
        <v>8</v>
      </c>
    </row>
    <row r="1096" spans="1:8" x14ac:dyDescent="0.2">
      <c r="A1096" s="18">
        <v>44817</v>
      </c>
      <c r="B1096" s="20" t="str">
        <f>VLOOKUP(WEEKDAY(VENDAS[[#This Row],[DATA]],2),Listas!$A$2:$B$8,2,FALSE)</f>
        <v>Terça</v>
      </c>
      <c r="C1096" s="19" t="s">
        <v>338</v>
      </c>
      <c r="D1096" s="19" t="s">
        <v>55</v>
      </c>
      <c r="E1096" s="19">
        <v>60</v>
      </c>
      <c r="F1096" s="21">
        <v>145</v>
      </c>
      <c r="G1096" s="19"/>
      <c r="H1096" s="36">
        <f>DAY(VENDAS[[#This Row],[DATA]])</f>
        <v>13</v>
      </c>
    </row>
    <row r="1097" spans="1:8" x14ac:dyDescent="0.2">
      <c r="A1097" s="18">
        <v>44817</v>
      </c>
      <c r="B1097" s="20" t="str">
        <f>VLOOKUP(WEEKDAY(VENDAS[[#This Row],[DATA]],2),Listas!$A$2:$B$8,2,FALSE)</f>
        <v>Terça</v>
      </c>
      <c r="C1097" s="19" t="s">
        <v>338</v>
      </c>
      <c r="D1097" s="19" t="s">
        <v>66</v>
      </c>
      <c r="E1097" s="19">
        <v>8</v>
      </c>
      <c r="F1097" s="21">
        <v>40</v>
      </c>
      <c r="G1097" s="19"/>
      <c r="H1097" s="36">
        <f>DAY(VENDAS[[#This Row],[DATA]])</f>
        <v>13</v>
      </c>
    </row>
    <row r="1098" spans="1:8" x14ac:dyDescent="0.2">
      <c r="A1098" s="18">
        <v>44817</v>
      </c>
      <c r="B1098" s="20" t="str">
        <f>VLOOKUP(WEEKDAY(VENDAS[[#This Row],[DATA]],2),Listas!$A$2:$B$8,2,FALSE)</f>
        <v>Terça</v>
      </c>
      <c r="C1098" s="19" t="s">
        <v>338</v>
      </c>
      <c r="D1098" s="19" t="s">
        <v>67</v>
      </c>
      <c r="E1098" s="19">
        <v>8</v>
      </c>
      <c r="F1098" s="21">
        <v>40</v>
      </c>
      <c r="G1098" s="19"/>
      <c r="H1098" s="36">
        <f>DAY(VENDAS[[#This Row],[DATA]])</f>
        <v>13</v>
      </c>
    </row>
    <row r="1099" spans="1:8" x14ac:dyDescent="0.2">
      <c r="A1099" s="18">
        <v>44817</v>
      </c>
      <c r="B1099" s="20" t="str">
        <f>VLOOKUP(WEEKDAY(VENDAS[[#This Row],[DATA]],2),Listas!$A$2:$B$8,2,FALSE)</f>
        <v>Terça</v>
      </c>
      <c r="C1099" s="19" t="s">
        <v>180</v>
      </c>
      <c r="D1099" s="19" t="s">
        <v>54</v>
      </c>
      <c r="E1099" s="19">
        <v>10</v>
      </c>
      <c r="F1099" s="21">
        <v>27.5</v>
      </c>
      <c r="G1099" s="19"/>
      <c r="H1099" s="36">
        <f>DAY(VENDAS[[#This Row],[DATA]])</f>
        <v>13</v>
      </c>
    </row>
    <row r="1100" spans="1:8" x14ac:dyDescent="0.2">
      <c r="A1100" s="18">
        <v>44817</v>
      </c>
      <c r="B1100" s="20" t="str">
        <f>VLOOKUP(WEEKDAY(VENDAS[[#This Row],[DATA]],2),Listas!$A$2:$B$8,2,FALSE)</f>
        <v>Terça</v>
      </c>
      <c r="C1100" s="19" t="s">
        <v>180</v>
      </c>
      <c r="D1100" s="19" t="s">
        <v>67</v>
      </c>
      <c r="E1100" s="19">
        <v>8</v>
      </c>
      <c r="F1100" s="21">
        <v>40</v>
      </c>
      <c r="G1100" s="19"/>
      <c r="H1100" s="36">
        <f>DAY(VENDAS[[#This Row],[DATA]])</f>
        <v>13</v>
      </c>
    </row>
    <row r="1101" spans="1:8" x14ac:dyDescent="0.2">
      <c r="A1101" s="18">
        <v>44817</v>
      </c>
      <c r="B1101" s="20" t="str">
        <f>VLOOKUP(WEEKDAY(VENDAS[[#This Row],[DATA]],2),Listas!$A$2:$B$8,2,FALSE)</f>
        <v>Terça</v>
      </c>
      <c r="C1101" s="19" t="s">
        <v>199</v>
      </c>
      <c r="D1101" s="19" t="s">
        <v>65</v>
      </c>
      <c r="E1101" s="19">
        <v>10</v>
      </c>
      <c r="F1101" s="21">
        <v>33</v>
      </c>
      <c r="G1101" s="19"/>
      <c r="H1101" s="36">
        <f>DAY(VENDAS[[#This Row],[DATA]])</f>
        <v>13</v>
      </c>
    </row>
    <row r="1102" spans="1:8" x14ac:dyDescent="0.2">
      <c r="A1102" s="18">
        <v>44817</v>
      </c>
      <c r="B1102" s="20" t="str">
        <f>VLOOKUP(WEEKDAY(VENDAS[[#This Row],[DATA]],2),Listas!$A$2:$B$8,2,FALSE)</f>
        <v>Terça</v>
      </c>
      <c r="C1102" s="19" t="s">
        <v>154</v>
      </c>
      <c r="D1102" s="19" t="s">
        <v>55</v>
      </c>
      <c r="E1102" s="19">
        <v>20</v>
      </c>
      <c r="F1102" s="21">
        <v>41</v>
      </c>
      <c r="G1102" s="19"/>
      <c r="H1102" s="36">
        <f>DAY(VENDAS[[#This Row],[DATA]])</f>
        <v>13</v>
      </c>
    </row>
    <row r="1103" spans="1:8" x14ac:dyDescent="0.2">
      <c r="A1103" s="18">
        <v>44817</v>
      </c>
      <c r="B1103" s="20" t="str">
        <f>VLOOKUP(WEEKDAY(VENDAS[[#This Row],[DATA]],2),Listas!$A$2:$B$8,2,FALSE)</f>
        <v>Terça</v>
      </c>
      <c r="C1103" s="19" t="s">
        <v>297</v>
      </c>
      <c r="D1103" s="19" t="s">
        <v>54</v>
      </c>
      <c r="E1103" s="19">
        <v>20</v>
      </c>
      <c r="F1103" s="21">
        <v>55</v>
      </c>
      <c r="G1103" s="19"/>
      <c r="H1103" s="36">
        <f>DAY(VENDAS[[#This Row],[DATA]])</f>
        <v>13</v>
      </c>
    </row>
    <row r="1104" spans="1:8" x14ac:dyDescent="0.2">
      <c r="A1104" s="18">
        <v>44817</v>
      </c>
      <c r="B1104" s="20" t="str">
        <f>VLOOKUP(WEEKDAY(VENDAS[[#This Row],[DATA]],2),Listas!$A$2:$B$8,2,FALSE)</f>
        <v>Terça</v>
      </c>
      <c r="C1104" s="19" t="s">
        <v>319</v>
      </c>
      <c r="D1104" s="19" t="s">
        <v>54</v>
      </c>
      <c r="E1104" s="19">
        <v>10</v>
      </c>
      <c r="F1104" s="21">
        <v>27.5</v>
      </c>
      <c r="G1104" s="19"/>
      <c r="H1104" s="36">
        <f>DAY(VENDAS[[#This Row],[DATA]])</f>
        <v>13</v>
      </c>
    </row>
    <row r="1105" spans="1:8" x14ac:dyDescent="0.2">
      <c r="A1105" s="18">
        <v>44817</v>
      </c>
      <c r="B1105" s="20" t="str">
        <f>VLOOKUP(WEEKDAY(VENDAS[[#This Row],[DATA]],2),Listas!$A$2:$B$8,2,FALSE)</f>
        <v>Terça</v>
      </c>
      <c r="C1105" s="19" t="s">
        <v>252</v>
      </c>
      <c r="D1105" s="19" t="s">
        <v>54</v>
      </c>
      <c r="E1105" s="19">
        <v>20</v>
      </c>
      <c r="F1105" s="21">
        <v>55</v>
      </c>
      <c r="G1105" s="19"/>
      <c r="H1105" s="36">
        <f>DAY(VENDAS[[#This Row],[DATA]])</f>
        <v>13</v>
      </c>
    </row>
    <row r="1106" spans="1:8" x14ac:dyDescent="0.2">
      <c r="A1106" s="18">
        <v>44817</v>
      </c>
      <c r="B1106" s="20" t="str">
        <f>VLOOKUP(WEEKDAY(VENDAS[[#This Row],[DATA]],2),Listas!$A$2:$B$8,2,FALSE)</f>
        <v>Terça</v>
      </c>
      <c r="C1106" s="19" t="s">
        <v>252</v>
      </c>
      <c r="D1106" s="19" t="s">
        <v>66</v>
      </c>
      <c r="E1106" s="19">
        <v>4</v>
      </c>
      <c r="F1106" s="21">
        <v>20</v>
      </c>
      <c r="G1106" s="19"/>
      <c r="H1106" s="36">
        <f>DAY(VENDAS[[#This Row],[DATA]])</f>
        <v>13</v>
      </c>
    </row>
    <row r="1107" spans="1:8" x14ac:dyDescent="0.2">
      <c r="A1107" s="18">
        <v>44817</v>
      </c>
      <c r="B1107" s="20" t="str">
        <f>VLOOKUP(WEEKDAY(VENDAS[[#This Row],[DATA]],2),Listas!$A$2:$B$8,2,FALSE)</f>
        <v>Terça</v>
      </c>
      <c r="C1107" s="19" t="s">
        <v>137</v>
      </c>
      <c r="D1107" s="19" t="s">
        <v>66</v>
      </c>
      <c r="E1107" s="19">
        <v>4</v>
      </c>
      <c r="F1107" s="21">
        <v>20</v>
      </c>
      <c r="G1107" s="19"/>
      <c r="H1107" s="36">
        <f>DAY(VENDAS[[#This Row],[DATA]])</f>
        <v>13</v>
      </c>
    </row>
    <row r="1108" spans="1:8" x14ac:dyDescent="0.2">
      <c r="A1108" s="18">
        <v>44817</v>
      </c>
      <c r="B1108" s="20" t="str">
        <f>VLOOKUP(WEEKDAY(VENDAS[[#This Row],[DATA]],2),Listas!$A$2:$B$8,2,FALSE)</f>
        <v>Terça</v>
      </c>
      <c r="C1108" s="19" t="s">
        <v>137</v>
      </c>
      <c r="D1108" s="19" t="s">
        <v>70</v>
      </c>
      <c r="E1108" s="19">
        <v>4</v>
      </c>
      <c r="F1108" s="21">
        <v>20</v>
      </c>
      <c r="G1108" s="19"/>
      <c r="H1108" s="36">
        <f>DAY(VENDAS[[#This Row],[DATA]])</f>
        <v>13</v>
      </c>
    </row>
    <row r="1109" spans="1:8" x14ac:dyDescent="0.2">
      <c r="A1109" s="18">
        <v>44817</v>
      </c>
      <c r="B1109" s="20" t="str">
        <f>VLOOKUP(WEEKDAY(VENDAS[[#This Row],[DATA]],2),Listas!$A$2:$B$8,2,FALSE)</f>
        <v>Terça</v>
      </c>
      <c r="C1109" s="19" t="s">
        <v>137</v>
      </c>
      <c r="D1109" s="19" t="s">
        <v>67</v>
      </c>
      <c r="E1109" s="19">
        <v>4</v>
      </c>
      <c r="F1109" s="21">
        <v>20</v>
      </c>
      <c r="G1109" s="19"/>
      <c r="H1109" s="36">
        <f>DAY(VENDAS[[#This Row],[DATA]])</f>
        <v>13</v>
      </c>
    </row>
    <row r="1110" spans="1:8" x14ac:dyDescent="0.2">
      <c r="A1110" s="18">
        <v>44817</v>
      </c>
      <c r="B1110" s="20" t="str">
        <f>VLOOKUP(WEEKDAY(VENDAS[[#This Row],[DATA]],2),Listas!$A$2:$B$8,2,FALSE)</f>
        <v>Terça</v>
      </c>
      <c r="C1110" s="19" t="s">
        <v>137</v>
      </c>
      <c r="D1110" s="19" t="s">
        <v>71</v>
      </c>
      <c r="E1110" s="19">
        <v>5</v>
      </c>
      <c r="F1110" s="21">
        <v>10</v>
      </c>
      <c r="G1110" s="19"/>
      <c r="H1110" s="36">
        <f>DAY(VENDAS[[#This Row],[DATA]])</f>
        <v>13</v>
      </c>
    </row>
    <row r="1111" spans="1:8" x14ac:dyDescent="0.2">
      <c r="A1111" s="18">
        <v>44817</v>
      </c>
      <c r="B1111" s="20" t="str">
        <f>VLOOKUP(WEEKDAY(VENDAS[[#This Row],[DATA]],2),Listas!$A$2:$B$8,2,FALSE)</f>
        <v>Terça</v>
      </c>
      <c r="C1111" s="19" t="s">
        <v>531</v>
      </c>
      <c r="D1111" s="19" t="s">
        <v>71</v>
      </c>
      <c r="E1111" s="19">
        <v>15</v>
      </c>
      <c r="F1111" s="21">
        <v>30</v>
      </c>
      <c r="G1111" s="19"/>
      <c r="H1111" s="36">
        <f>DAY(VENDAS[[#This Row],[DATA]])</f>
        <v>13</v>
      </c>
    </row>
    <row r="1112" spans="1:8" x14ac:dyDescent="0.2">
      <c r="A1112" s="18">
        <v>44817</v>
      </c>
      <c r="B1112" s="20" t="str">
        <f>VLOOKUP(WEEKDAY(VENDAS[[#This Row],[DATA]],2),Listas!$A$2:$B$8,2,FALSE)</f>
        <v>Terça</v>
      </c>
      <c r="C1112" s="19" t="s">
        <v>531</v>
      </c>
      <c r="D1112" s="19" t="s">
        <v>67</v>
      </c>
      <c r="E1112" s="19">
        <v>4</v>
      </c>
      <c r="F1112" s="21">
        <v>20</v>
      </c>
      <c r="G1112" s="19"/>
      <c r="H1112" s="36">
        <f>DAY(VENDAS[[#This Row],[DATA]])</f>
        <v>13</v>
      </c>
    </row>
    <row r="1113" spans="1:8" x14ac:dyDescent="0.2">
      <c r="A1113" s="18">
        <v>44817</v>
      </c>
      <c r="B1113" s="20" t="str">
        <f>VLOOKUP(WEEKDAY(VENDAS[[#This Row],[DATA]],2),Listas!$A$2:$B$8,2,FALSE)</f>
        <v>Terça</v>
      </c>
      <c r="C1113" s="19" t="s">
        <v>336</v>
      </c>
      <c r="D1113" s="19" t="s">
        <v>55</v>
      </c>
      <c r="E1113" s="19">
        <v>20</v>
      </c>
      <c r="F1113" s="21">
        <v>41</v>
      </c>
      <c r="G1113" s="19"/>
      <c r="H1113" s="36">
        <f>DAY(VENDAS[[#This Row],[DATA]])</f>
        <v>13</v>
      </c>
    </row>
    <row r="1114" spans="1:8" x14ac:dyDescent="0.2">
      <c r="A1114" s="18">
        <v>44817</v>
      </c>
      <c r="B1114" s="20" t="str">
        <f>VLOOKUP(WEEKDAY(VENDAS[[#This Row],[DATA]],2),Listas!$A$2:$B$8,2,FALSE)</f>
        <v>Terça</v>
      </c>
      <c r="C1114" s="19" t="s">
        <v>287</v>
      </c>
      <c r="D1114" s="19" t="s">
        <v>54</v>
      </c>
      <c r="E1114" s="19">
        <v>10</v>
      </c>
      <c r="F1114" s="21">
        <v>27.5</v>
      </c>
      <c r="G1114" s="19"/>
      <c r="H1114" s="36">
        <f>DAY(VENDAS[[#This Row],[DATA]])</f>
        <v>13</v>
      </c>
    </row>
    <row r="1115" spans="1:8" x14ac:dyDescent="0.2">
      <c r="A1115" s="18">
        <v>44817</v>
      </c>
      <c r="B1115" s="20" t="str">
        <f>VLOOKUP(WEEKDAY(VENDAS[[#This Row],[DATA]],2),Listas!$A$2:$B$8,2,FALSE)</f>
        <v>Terça</v>
      </c>
      <c r="C1115" s="19" t="s">
        <v>147</v>
      </c>
      <c r="D1115" s="19" t="s">
        <v>55</v>
      </c>
      <c r="E1115" s="19">
        <v>20</v>
      </c>
      <c r="F1115" s="21">
        <v>41</v>
      </c>
      <c r="G1115" s="19"/>
      <c r="H1115" s="36">
        <f>DAY(VENDAS[[#This Row],[DATA]])</f>
        <v>13</v>
      </c>
    </row>
    <row r="1116" spans="1:8" x14ac:dyDescent="0.2">
      <c r="A1116" s="18">
        <v>44817</v>
      </c>
      <c r="B1116" s="20" t="str">
        <f>VLOOKUP(WEEKDAY(VENDAS[[#This Row],[DATA]],2),Listas!$A$2:$B$8,2,FALSE)</f>
        <v>Terça</v>
      </c>
      <c r="C1116" s="19" t="s">
        <v>226</v>
      </c>
      <c r="D1116" s="19" t="s">
        <v>54</v>
      </c>
      <c r="E1116" s="19">
        <v>10</v>
      </c>
      <c r="F1116" s="21">
        <v>27.5</v>
      </c>
      <c r="G1116" s="19"/>
      <c r="H1116" s="36">
        <f>DAY(VENDAS[[#This Row],[DATA]])</f>
        <v>13</v>
      </c>
    </row>
    <row r="1117" spans="1:8" x14ac:dyDescent="0.2">
      <c r="A1117" s="18">
        <v>44817</v>
      </c>
      <c r="B1117" s="20" t="str">
        <f>VLOOKUP(WEEKDAY(VENDAS[[#This Row],[DATA]],2),Listas!$A$2:$B$8,2,FALSE)</f>
        <v>Terça</v>
      </c>
      <c r="C1117" s="19" t="s">
        <v>109</v>
      </c>
      <c r="D1117" s="19" t="s">
        <v>55</v>
      </c>
      <c r="E1117" s="19">
        <v>20</v>
      </c>
      <c r="F1117" s="21">
        <v>41</v>
      </c>
      <c r="G1117" s="19"/>
      <c r="H1117" s="36">
        <f>DAY(VENDAS[[#This Row],[DATA]])</f>
        <v>13</v>
      </c>
    </row>
    <row r="1118" spans="1:8" x14ac:dyDescent="0.2">
      <c r="A1118" s="18">
        <v>44817</v>
      </c>
      <c r="B1118" s="20" t="str">
        <f>VLOOKUP(WEEKDAY(VENDAS[[#This Row],[DATA]],2),Listas!$A$2:$B$8,2,FALSE)</f>
        <v>Terça</v>
      </c>
      <c r="C1118" s="19" t="s">
        <v>109</v>
      </c>
      <c r="D1118" s="19" t="s">
        <v>71</v>
      </c>
      <c r="E1118" s="19">
        <v>10</v>
      </c>
      <c r="F1118" s="21">
        <v>20</v>
      </c>
      <c r="G1118" s="19"/>
      <c r="H1118" s="36">
        <f>DAY(VENDAS[[#This Row],[DATA]])</f>
        <v>13</v>
      </c>
    </row>
    <row r="1119" spans="1:8" x14ac:dyDescent="0.2">
      <c r="A1119" s="18">
        <v>44817</v>
      </c>
      <c r="B1119" s="20" t="str">
        <f>VLOOKUP(WEEKDAY(VENDAS[[#This Row],[DATA]],2),Listas!$A$2:$B$8,2,FALSE)</f>
        <v>Terça</v>
      </c>
      <c r="C1119" s="19" t="s">
        <v>274</v>
      </c>
      <c r="D1119" s="19" t="s">
        <v>54</v>
      </c>
      <c r="E1119" s="19">
        <v>40</v>
      </c>
      <c r="F1119" s="21">
        <v>110</v>
      </c>
      <c r="G1119" s="19"/>
      <c r="H1119" s="36">
        <f>DAY(VENDAS[[#This Row],[DATA]])</f>
        <v>13</v>
      </c>
    </row>
    <row r="1120" spans="1:8" x14ac:dyDescent="0.2">
      <c r="A1120" s="18">
        <v>44822</v>
      </c>
      <c r="B1120" s="20" t="str">
        <f>VLOOKUP(WEEKDAY(VENDAS[[#This Row],[DATA]],2),Listas!$A$2:$B$8,2,FALSE)</f>
        <v>Domingo</v>
      </c>
      <c r="C1120" s="19" t="s">
        <v>381</v>
      </c>
      <c r="D1120" s="19" t="s">
        <v>55</v>
      </c>
      <c r="E1120" s="19">
        <v>30</v>
      </c>
      <c r="F1120" s="21">
        <v>59.65</v>
      </c>
      <c r="G1120" s="19"/>
      <c r="H1120" s="36">
        <f>DAY(VENDAS[[#This Row],[DATA]])</f>
        <v>18</v>
      </c>
    </row>
    <row r="1121" spans="1:8" x14ac:dyDescent="0.2">
      <c r="A1121" s="18">
        <v>44817</v>
      </c>
      <c r="B1121" s="20" t="str">
        <f>VLOOKUP(WEEKDAY(VENDAS[[#This Row],[DATA]],2),Listas!$A$2:$B$8,2,FALSE)</f>
        <v>Terça</v>
      </c>
      <c r="C1121" s="19" t="s">
        <v>232</v>
      </c>
      <c r="D1121" s="19" t="s">
        <v>54</v>
      </c>
      <c r="E1121" s="19">
        <v>20</v>
      </c>
      <c r="F1121" s="21">
        <v>55</v>
      </c>
      <c r="G1121" s="19"/>
      <c r="H1121" s="36">
        <f>DAY(VENDAS[[#This Row],[DATA]])</f>
        <v>13</v>
      </c>
    </row>
    <row r="1122" spans="1:8" x14ac:dyDescent="0.2">
      <c r="A1122" s="18">
        <v>44817</v>
      </c>
      <c r="B1122" s="20" t="str">
        <f>VLOOKUP(WEEKDAY(VENDAS[[#This Row],[DATA]],2),Listas!$A$2:$B$8,2,FALSE)</f>
        <v>Terça</v>
      </c>
      <c r="C1122" s="19" t="s">
        <v>278</v>
      </c>
      <c r="D1122" s="19" t="s">
        <v>70</v>
      </c>
      <c r="E1122" s="19">
        <v>4</v>
      </c>
      <c r="F1122" s="21">
        <v>20</v>
      </c>
      <c r="G1122" s="19"/>
      <c r="H1122" s="36">
        <f>DAY(VENDAS[[#This Row],[DATA]])</f>
        <v>13</v>
      </c>
    </row>
    <row r="1123" spans="1:8" x14ac:dyDescent="0.2">
      <c r="A1123" s="18">
        <v>44817</v>
      </c>
      <c r="B1123" s="20" t="str">
        <f>VLOOKUP(WEEKDAY(VENDAS[[#This Row],[DATA]],2),Listas!$A$2:$B$8,2,FALSE)</f>
        <v>Terça</v>
      </c>
      <c r="C1123" s="19" t="s">
        <v>579</v>
      </c>
      <c r="D1123" s="19" t="s">
        <v>55</v>
      </c>
      <c r="E1123" s="19">
        <v>20</v>
      </c>
      <c r="F1123" s="21">
        <v>41</v>
      </c>
      <c r="G1123" s="19"/>
      <c r="H1123" s="36">
        <f>DAY(VENDAS[[#This Row],[DATA]])</f>
        <v>13</v>
      </c>
    </row>
    <row r="1124" spans="1:8" x14ac:dyDescent="0.2">
      <c r="A1124" s="18">
        <v>44817</v>
      </c>
      <c r="B1124" s="20" t="str">
        <f>VLOOKUP(WEEKDAY(VENDAS[[#This Row],[DATA]],2),Listas!$A$2:$B$8,2,FALSE)</f>
        <v>Terça</v>
      </c>
      <c r="C1124" s="19" t="s">
        <v>170</v>
      </c>
      <c r="D1124" s="19" t="s">
        <v>55</v>
      </c>
      <c r="E1124" s="19">
        <v>20</v>
      </c>
      <c r="F1124" s="21">
        <v>41</v>
      </c>
      <c r="G1124" s="19"/>
      <c r="H1124" s="36">
        <f>DAY(VENDAS[[#This Row],[DATA]])</f>
        <v>13</v>
      </c>
    </row>
    <row r="1125" spans="1:8" x14ac:dyDescent="0.2">
      <c r="A1125" s="18">
        <v>44828</v>
      </c>
      <c r="B1125" s="20" t="str">
        <f>VLOOKUP(WEEKDAY(VENDAS[[#This Row],[DATA]],2),Listas!$A$2:$B$8,2,FALSE)</f>
        <v>Sábado</v>
      </c>
      <c r="C1125" s="19" t="s">
        <v>186</v>
      </c>
      <c r="D1125" s="19" t="s">
        <v>54</v>
      </c>
      <c r="E1125" s="19">
        <v>10</v>
      </c>
      <c r="F1125" s="21">
        <v>27.5</v>
      </c>
      <c r="G1125" s="19"/>
      <c r="H1125" s="36">
        <f>DAY(VENDAS[[#This Row],[DATA]])</f>
        <v>24</v>
      </c>
    </row>
    <row r="1126" spans="1:8" x14ac:dyDescent="0.2">
      <c r="A1126" s="18">
        <v>44835</v>
      </c>
      <c r="B1126" s="20" t="str">
        <f>VLOOKUP(WEEKDAY(VENDAS[[#This Row],[DATA]],2),Listas!$A$2:$B$8,2,FALSE)</f>
        <v>Sábado</v>
      </c>
      <c r="C1126" s="19" t="s">
        <v>199</v>
      </c>
      <c r="D1126" s="19" t="s">
        <v>567</v>
      </c>
      <c r="E1126" s="19">
        <v>8</v>
      </c>
      <c r="F1126" s="21">
        <v>60</v>
      </c>
      <c r="G1126" s="19"/>
      <c r="H1126" s="36">
        <f>DAY(VENDAS[[#This Row],[DATA]])</f>
        <v>1</v>
      </c>
    </row>
    <row r="1127" spans="1:8" x14ac:dyDescent="0.2">
      <c r="A1127" s="18">
        <v>44835</v>
      </c>
      <c r="B1127" s="20" t="str">
        <f>VLOOKUP(WEEKDAY(VENDAS[[#This Row],[DATA]],2),Listas!$A$2:$B$8,2,FALSE)</f>
        <v>Sábado</v>
      </c>
      <c r="C1127" s="19" t="s">
        <v>297</v>
      </c>
      <c r="D1127" s="19" t="s">
        <v>567</v>
      </c>
      <c r="E1127" s="19">
        <v>8</v>
      </c>
      <c r="F1127" s="21">
        <v>60</v>
      </c>
      <c r="G1127" s="19"/>
      <c r="H1127" s="36">
        <f>DAY(VENDAS[[#This Row],[DATA]])</f>
        <v>1</v>
      </c>
    </row>
    <row r="1128" spans="1:8" x14ac:dyDescent="0.2">
      <c r="A1128" s="18">
        <v>44835</v>
      </c>
      <c r="B1128" s="20" t="str">
        <f>VLOOKUP(WEEKDAY(VENDAS[[#This Row],[DATA]],2),Listas!$A$2:$B$8,2,FALSE)</f>
        <v>Sábado</v>
      </c>
      <c r="C1128" s="19" t="s">
        <v>414</v>
      </c>
      <c r="D1128" s="19" t="s">
        <v>54</v>
      </c>
      <c r="E1128" s="19">
        <v>10</v>
      </c>
      <c r="F1128" s="21">
        <v>27.5</v>
      </c>
      <c r="G1128" s="19"/>
      <c r="H1128" s="36">
        <f>DAY(VENDAS[[#This Row],[DATA]])</f>
        <v>1</v>
      </c>
    </row>
    <row r="1129" spans="1:8" x14ac:dyDescent="0.2">
      <c r="A1129" s="18">
        <v>44835</v>
      </c>
      <c r="B1129" s="20" t="str">
        <f>VLOOKUP(WEEKDAY(VENDAS[[#This Row],[DATA]],2),Listas!$A$2:$B$8,2,FALSE)</f>
        <v>Sábado</v>
      </c>
      <c r="C1129" s="19" t="s">
        <v>414</v>
      </c>
      <c r="D1129" s="19" t="s">
        <v>65</v>
      </c>
      <c r="E1129" s="19">
        <v>10</v>
      </c>
      <c r="F1129" s="21">
        <v>33</v>
      </c>
      <c r="G1129" s="19"/>
      <c r="H1129" s="36">
        <f>DAY(VENDAS[[#This Row],[DATA]])</f>
        <v>1</v>
      </c>
    </row>
    <row r="1130" spans="1:8" x14ac:dyDescent="0.2">
      <c r="A1130" s="18">
        <v>44838</v>
      </c>
      <c r="B1130" s="20" t="str">
        <f>VLOOKUP(WEEKDAY(VENDAS[[#This Row],[DATA]],2),Listas!$A$2:$B$8,2,FALSE)</f>
        <v>Terça</v>
      </c>
      <c r="C1130" s="19" t="s">
        <v>147</v>
      </c>
      <c r="D1130" s="19" t="s">
        <v>65</v>
      </c>
      <c r="E1130" s="19">
        <v>10</v>
      </c>
      <c r="F1130" s="21">
        <v>33</v>
      </c>
      <c r="G1130" s="19"/>
      <c r="H1130" s="36">
        <f>DAY(VENDAS[[#This Row],[DATA]])</f>
        <v>4</v>
      </c>
    </row>
    <row r="1131" spans="1:8" x14ac:dyDescent="0.2">
      <c r="A1131" s="18">
        <v>44838</v>
      </c>
      <c r="B1131" s="20" t="str">
        <f>VLOOKUP(WEEKDAY(VENDAS[[#This Row],[DATA]],2),Listas!$A$2:$B$8,2,FALSE)</f>
        <v>Terça</v>
      </c>
      <c r="C1131" s="19" t="s">
        <v>147</v>
      </c>
      <c r="D1131" s="19" t="s">
        <v>567</v>
      </c>
      <c r="E1131" s="19">
        <v>4</v>
      </c>
      <c r="F1131" s="21">
        <v>30</v>
      </c>
      <c r="G1131" s="19"/>
      <c r="H1131" s="36">
        <f>DAY(VENDAS[[#This Row],[DATA]])</f>
        <v>4</v>
      </c>
    </row>
    <row r="1132" spans="1:8" x14ac:dyDescent="0.2">
      <c r="A1132" s="18">
        <v>44838</v>
      </c>
      <c r="B1132" s="20" t="str">
        <f>VLOOKUP(WEEKDAY(VENDAS[[#This Row],[DATA]],2),Listas!$A$2:$B$8,2,FALSE)</f>
        <v>Terça</v>
      </c>
      <c r="C1132" s="19" t="s">
        <v>220</v>
      </c>
      <c r="D1132" s="19" t="s">
        <v>55</v>
      </c>
      <c r="E1132" s="19">
        <v>20</v>
      </c>
      <c r="F1132" s="21">
        <v>41</v>
      </c>
      <c r="G1132" s="19"/>
      <c r="H1132" s="36">
        <f>DAY(VENDAS[[#This Row],[DATA]])</f>
        <v>4</v>
      </c>
    </row>
    <row r="1133" spans="1:8" x14ac:dyDescent="0.2">
      <c r="A1133" s="18">
        <v>44838</v>
      </c>
      <c r="B1133" s="20" t="str">
        <f>VLOOKUP(WEEKDAY(VENDAS[[#This Row],[DATA]],2),Listas!$A$2:$B$8,2,FALSE)</f>
        <v>Terça</v>
      </c>
      <c r="C1133" s="19" t="s">
        <v>220</v>
      </c>
      <c r="D1133" s="19" t="s">
        <v>567</v>
      </c>
      <c r="E1133" s="19">
        <v>4</v>
      </c>
      <c r="F1133" s="21">
        <v>30</v>
      </c>
      <c r="G1133" s="19"/>
      <c r="H1133" s="36">
        <f>DAY(VENDAS[[#This Row],[DATA]])</f>
        <v>4</v>
      </c>
    </row>
    <row r="1134" spans="1:8" x14ac:dyDescent="0.2">
      <c r="A1134" s="18">
        <v>44841</v>
      </c>
      <c r="B1134" s="20" t="str">
        <f>VLOOKUP(WEEKDAY(VENDAS[[#This Row],[DATA]],2),Listas!$A$2:$B$8,2,FALSE)</f>
        <v>Sexta</v>
      </c>
      <c r="C1134" s="19" t="s">
        <v>594</v>
      </c>
      <c r="D1134" s="19" t="s">
        <v>54</v>
      </c>
      <c r="E1134" s="19">
        <v>10</v>
      </c>
      <c r="F1134" s="21">
        <v>27.5</v>
      </c>
      <c r="G1134" s="19"/>
      <c r="H1134" s="36">
        <f>DAY(VENDAS[[#This Row],[DATA]])</f>
        <v>7</v>
      </c>
    </row>
    <row r="1135" spans="1:8" x14ac:dyDescent="0.2">
      <c r="A1135" s="18">
        <v>44841</v>
      </c>
      <c r="B1135" s="20" t="str">
        <f>VLOOKUP(WEEKDAY(VENDAS[[#This Row],[DATA]],2),Listas!$A$2:$B$8,2,FALSE)</f>
        <v>Sexta</v>
      </c>
      <c r="C1135" s="19" t="s">
        <v>594</v>
      </c>
      <c r="D1135" s="19" t="s">
        <v>567</v>
      </c>
      <c r="E1135" s="19">
        <v>8</v>
      </c>
      <c r="F1135" s="21">
        <v>60</v>
      </c>
      <c r="G1135" s="19"/>
      <c r="H1135" s="36">
        <f>DAY(VENDAS[[#This Row],[DATA]])</f>
        <v>7</v>
      </c>
    </row>
    <row r="1136" spans="1:8" x14ac:dyDescent="0.2">
      <c r="A1136" s="18">
        <v>44841</v>
      </c>
      <c r="B1136" s="20" t="str">
        <f>VLOOKUP(WEEKDAY(VENDAS[[#This Row],[DATA]],2),Listas!$A$2:$B$8,2,FALSE)</f>
        <v>Sexta</v>
      </c>
      <c r="C1136" s="19" t="s">
        <v>594</v>
      </c>
      <c r="D1136" s="19" t="s">
        <v>67</v>
      </c>
      <c r="E1136" s="19">
        <v>4</v>
      </c>
      <c r="F1136" s="21">
        <v>20</v>
      </c>
      <c r="G1136" s="19"/>
      <c r="H1136" s="36">
        <f>DAY(VENDAS[[#This Row],[DATA]])</f>
        <v>7</v>
      </c>
    </row>
    <row r="1137" spans="1:8" x14ac:dyDescent="0.2">
      <c r="A1137" s="18">
        <v>44841</v>
      </c>
      <c r="B1137" s="20" t="str">
        <f>VLOOKUP(WEEKDAY(VENDAS[[#This Row],[DATA]],2),Listas!$A$2:$B$8,2,FALSE)</f>
        <v>Sexta</v>
      </c>
      <c r="C1137" s="19" t="s">
        <v>594</v>
      </c>
      <c r="D1137" s="19" t="s">
        <v>66</v>
      </c>
      <c r="E1137" s="19">
        <v>4</v>
      </c>
      <c r="F1137" s="21">
        <v>20</v>
      </c>
      <c r="G1137" s="19"/>
      <c r="H1137" s="36">
        <f>DAY(VENDAS[[#This Row],[DATA]])</f>
        <v>7</v>
      </c>
    </row>
    <row r="1138" spans="1:8" x14ac:dyDescent="0.2">
      <c r="A1138" s="18">
        <v>44851</v>
      </c>
      <c r="B1138" s="20" t="str">
        <f>VLOOKUP(WEEKDAY(VENDAS[[#This Row],[DATA]],2),Listas!$A$2:$B$8,2,FALSE)</f>
        <v>Segunda</v>
      </c>
      <c r="C1138" s="19" t="s">
        <v>597</v>
      </c>
      <c r="D1138" s="19" t="s">
        <v>55</v>
      </c>
      <c r="E1138" s="19">
        <v>102</v>
      </c>
      <c r="F1138" s="21">
        <v>198.5</v>
      </c>
      <c r="G1138" s="19"/>
      <c r="H1138" s="36">
        <f>DAY(VENDAS[[#This Row],[DATA]])</f>
        <v>17</v>
      </c>
    </row>
    <row r="1139" spans="1:8" x14ac:dyDescent="0.2">
      <c r="A1139" s="18">
        <v>44851</v>
      </c>
      <c r="B1139" s="20" t="str">
        <f>VLOOKUP(WEEKDAY(VENDAS[[#This Row],[DATA]],2),Listas!$A$2:$B$8,2,FALSE)</f>
        <v>Segunda</v>
      </c>
      <c r="C1139" s="19" t="s">
        <v>274</v>
      </c>
      <c r="D1139" s="19" t="s">
        <v>54</v>
      </c>
      <c r="E1139" s="19">
        <v>50</v>
      </c>
      <c r="F1139" s="21">
        <v>110</v>
      </c>
      <c r="G1139" s="19"/>
      <c r="H1139" s="36">
        <f>DAY(VENDAS[[#This Row],[DATA]])</f>
        <v>17</v>
      </c>
    </row>
    <row r="1140" spans="1:8" x14ac:dyDescent="0.2">
      <c r="A1140" s="18">
        <v>44859</v>
      </c>
      <c r="B1140" s="20" t="str">
        <f>VLOOKUP(WEEKDAY(VENDAS[[#This Row],[DATA]],2),Listas!$A$2:$B$8,2,FALSE)</f>
        <v>Terça</v>
      </c>
      <c r="C1140" s="19" t="s">
        <v>268</v>
      </c>
      <c r="D1140" s="19" t="s">
        <v>70</v>
      </c>
      <c r="E1140" s="19">
        <v>4</v>
      </c>
      <c r="F1140" s="21">
        <v>20</v>
      </c>
      <c r="G1140" s="19"/>
      <c r="H1140" s="36">
        <f>DAY(VENDAS[[#This Row],[DATA]])</f>
        <v>25</v>
      </c>
    </row>
    <row r="1141" spans="1:8" x14ac:dyDescent="0.2">
      <c r="A1141" s="18">
        <v>44859</v>
      </c>
      <c r="B1141" s="20" t="str">
        <f>VLOOKUP(WEEKDAY(VENDAS[[#This Row],[DATA]],2),Listas!$A$2:$B$8,2,FALSE)</f>
        <v>Terça</v>
      </c>
      <c r="C1141" s="19" t="s">
        <v>268</v>
      </c>
      <c r="D1141" s="19" t="s">
        <v>567</v>
      </c>
      <c r="E1141" s="19">
        <v>4</v>
      </c>
      <c r="F1141" s="21">
        <v>30</v>
      </c>
      <c r="G1141" s="19"/>
      <c r="H1141" s="36">
        <f>DAY(VENDAS[[#This Row],[DATA]])</f>
        <v>25</v>
      </c>
    </row>
    <row r="1142" spans="1:8" x14ac:dyDescent="0.2">
      <c r="A1142" s="18">
        <v>44859</v>
      </c>
      <c r="B1142" s="20" t="str">
        <f>VLOOKUP(WEEKDAY(VENDAS[[#This Row],[DATA]],2),Listas!$A$2:$B$8,2,FALSE)</f>
        <v>Terça</v>
      </c>
      <c r="C1142" s="19" t="s">
        <v>268</v>
      </c>
      <c r="D1142" s="19" t="s">
        <v>65</v>
      </c>
      <c r="E1142" s="19">
        <v>10</v>
      </c>
      <c r="F1142" s="21">
        <v>33</v>
      </c>
      <c r="G1142" s="19"/>
      <c r="H1142" s="36">
        <f>DAY(VENDAS[[#This Row],[DATA]])</f>
        <v>25</v>
      </c>
    </row>
    <row r="1143" spans="1:8" x14ac:dyDescent="0.2">
      <c r="A1143" s="18">
        <v>44859</v>
      </c>
      <c r="B1143" s="20" t="str">
        <f>VLOOKUP(WEEKDAY(VENDAS[[#This Row],[DATA]],2),Listas!$A$2:$B$8,2,FALSE)</f>
        <v>Terça</v>
      </c>
      <c r="C1143" s="19" t="s">
        <v>268</v>
      </c>
      <c r="D1143" s="19" t="s">
        <v>59</v>
      </c>
      <c r="E1143" s="19">
        <v>10</v>
      </c>
      <c r="F1143" s="21">
        <v>0</v>
      </c>
      <c r="G1143" s="19"/>
      <c r="H1143" s="36">
        <f>DAY(VENDAS[[#This Row],[DATA]])</f>
        <v>25</v>
      </c>
    </row>
    <row r="1144" spans="1:8" x14ac:dyDescent="0.2">
      <c r="A1144" s="18">
        <v>44859</v>
      </c>
      <c r="B1144" s="20" t="str">
        <f>VLOOKUP(WEEKDAY(VENDAS[[#This Row],[DATA]],2),Listas!$A$2:$B$8,2,FALSE)</f>
        <v>Terça</v>
      </c>
      <c r="C1144" s="19" t="s">
        <v>154</v>
      </c>
      <c r="D1144" s="19" t="s">
        <v>55</v>
      </c>
      <c r="E1144" s="19">
        <v>20</v>
      </c>
      <c r="F1144" s="21">
        <v>41</v>
      </c>
      <c r="G1144" s="19"/>
      <c r="H1144" s="36">
        <f>DAY(VENDAS[[#This Row],[DATA]])</f>
        <v>25</v>
      </c>
    </row>
    <row r="1145" spans="1:8" x14ac:dyDescent="0.2">
      <c r="A1145" s="18">
        <v>44859</v>
      </c>
      <c r="B1145" s="20" t="str">
        <f>VLOOKUP(WEEKDAY(VENDAS[[#This Row],[DATA]],2),Listas!$A$2:$B$8,2,FALSE)</f>
        <v>Terça</v>
      </c>
      <c r="C1145" s="19" t="s">
        <v>154</v>
      </c>
      <c r="D1145" s="19" t="s">
        <v>567</v>
      </c>
      <c r="E1145" s="19">
        <v>4</v>
      </c>
      <c r="F1145" s="21">
        <v>30</v>
      </c>
      <c r="G1145" s="19"/>
      <c r="H1145" s="36">
        <f>DAY(VENDAS[[#This Row],[DATA]])</f>
        <v>25</v>
      </c>
    </row>
    <row r="1146" spans="1:8" x14ac:dyDescent="0.2">
      <c r="A1146" s="18">
        <v>44859</v>
      </c>
      <c r="B1146" s="20" t="str">
        <f>VLOOKUP(WEEKDAY(VENDAS[[#This Row],[DATA]],2),Listas!$A$2:$B$8,2,FALSE)</f>
        <v>Terça</v>
      </c>
      <c r="C1146" s="19" t="s">
        <v>154</v>
      </c>
      <c r="D1146" s="19" t="s">
        <v>59</v>
      </c>
      <c r="E1146" s="19">
        <v>10</v>
      </c>
      <c r="F1146" s="21">
        <v>0</v>
      </c>
      <c r="G1146" s="19"/>
      <c r="H1146" s="36">
        <f>DAY(VENDAS[[#This Row],[DATA]])</f>
        <v>25</v>
      </c>
    </row>
    <row r="1147" spans="1:8" x14ac:dyDescent="0.2">
      <c r="A1147" s="18">
        <v>44859</v>
      </c>
      <c r="B1147" s="20" t="str">
        <f>VLOOKUP(WEEKDAY(VENDAS[[#This Row],[DATA]],2),Listas!$A$2:$B$8,2,FALSE)</f>
        <v>Terça</v>
      </c>
      <c r="C1147" s="19" t="s">
        <v>300</v>
      </c>
      <c r="D1147" s="19" t="s">
        <v>55</v>
      </c>
      <c r="E1147" s="19">
        <v>20</v>
      </c>
      <c r="F1147" s="21">
        <v>41</v>
      </c>
      <c r="G1147" s="19"/>
      <c r="H1147" s="36">
        <f>DAY(VENDAS[[#This Row],[DATA]])</f>
        <v>25</v>
      </c>
    </row>
    <row r="1148" spans="1:8" x14ac:dyDescent="0.2">
      <c r="A1148" s="18">
        <v>44859</v>
      </c>
      <c r="B1148" s="20" t="str">
        <f>VLOOKUP(WEEKDAY(VENDAS[[#This Row],[DATA]],2),Listas!$A$2:$B$8,2,FALSE)</f>
        <v>Terça</v>
      </c>
      <c r="C1148" s="19" t="s">
        <v>300</v>
      </c>
      <c r="D1148" s="19" t="s">
        <v>65</v>
      </c>
      <c r="E1148" s="19">
        <v>10</v>
      </c>
      <c r="F1148" s="21">
        <v>0</v>
      </c>
      <c r="G1148" s="19"/>
      <c r="H1148" s="36">
        <f>DAY(VENDAS[[#This Row],[DATA]])</f>
        <v>25</v>
      </c>
    </row>
    <row r="1149" spans="1:8" x14ac:dyDescent="0.2">
      <c r="A1149" s="18">
        <v>44859</v>
      </c>
      <c r="B1149" s="20" t="str">
        <f>VLOOKUP(WEEKDAY(VENDAS[[#This Row],[DATA]],2),Listas!$A$2:$B$8,2,FALSE)</f>
        <v>Terça</v>
      </c>
      <c r="C1149" s="19" t="s">
        <v>585</v>
      </c>
      <c r="D1149" s="19" t="s">
        <v>54</v>
      </c>
      <c r="E1149" s="19">
        <v>10</v>
      </c>
      <c r="F1149" s="21">
        <v>27.5</v>
      </c>
      <c r="G1149" s="19"/>
      <c r="H1149" s="36">
        <f>DAY(VENDAS[[#This Row],[DATA]])</f>
        <v>25</v>
      </c>
    </row>
    <row r="1150" spans="1:8" x14ac:dyDescent="0.2">
      <c r="A1150" s="18">
        <v>44859</v>
      </c>
      <c r="B1150" s="20" t="str">
        <f>VLOOKUP(WEEKDAY(VENDAS[[#This Row],[DATA]],2),Listas!$A$2:$B$8,2,FALSE)</f>
        <v>Terça</v>
      </c>
      <c r="C1150" s="19" t="s">
        <v>588</v>
      </c>
      <c r="D1150" s="19" t="s">
        <v>70</v>
      </c>
      <c r="E1150" s="19">
        <v>4</v>
      </c>
      <c r="F1150" s="21">
        <v>20</v>
      </c>
      <c r="G1150" s="19"/>
      <c r="H1150" s="36">
        <f>DAY(VENDAS[[#This Row],[DATA]])</f>
        <v>25</v>
      </c>
    </row>
    <row r="1151" spans="1:8" x14ac:dyDescent="0.2">
      <c r="A1151" s="18">
        <v>44859</v>
      </c>
      <c r="B1151" s="20" t="str">
        <f>VLOOKUP(WEEKDAY(VENDAS[[#This Row],[DATA]],2),Listas!$A$2:$B$8,2,FALSE)</f>
        <v>Terça</v>
      </c>
      <c r="C1151" s="19" t="s">
        <v>588</v>
      </c>
      <c r="D1151" s="19" t="s">
        <v>67</v>
      </c>
      <c r="E1151" s="19">
        <v>4</v>
      </c>
      <c r="F1151" s="21">
        <v>20</v>
      </c>
      <c r="G1151" s="19"/>
      <c r="H1151" s="36">
        <f>DAY(VENDAS[[#This Row],[DATA]])</f>
        <v>25</v>
      </c>
    </row>
    <row r="1152" spans="1:8" x14ac:dyDescent="0.2">
      <c r="A1152" s="18">
        <v>44859</v>
      </c>
      <c r="B1152" s="20" t="str">
        <f>VLOOKUP(WEEKDAY(VENDAS[[#This Row],[DATA]],2),Listas!$A$2:$B$8,2,FALSE)</f>
        <v>Terça</v>
      </c>
      <c r="C1152" s="19" t="s">
        <v>588</v>
      </c>
      <c r="D1152" s="19" t="s">
        <v>71</v>
      </c>
      <c r="E1152" s="19">
        <v>5</v>
      </c>
      <c r="F1152" s="21">
        <v>10</v>
      </c>
      <c r="G1152" s="19"/>
      <c r="H1152" s="36">
        <f>DAY(VENDAS[[#This Row],[DATA]])</f>
        <v>25</v>
      </c>
    </row>
    <row r="1153" spans="1:8" x14ac:dyDescent="0.2">
      <c r="A1153" s="18">
        <v>44859</v>
      </c>
      <c r="B1153" s="20" t="str">
        <f>VLOOKUP(WEEKDAY(VENDAS[[#This Row],[DATA]],2),Listas!$A$2:$B$8,2,FALSE)</f>
        <v>Terça</v>
      </c>
      <c r="C1153" s="19" t="s">
        <v>588</v>
      </c>
      <c r="D1153" s="19" t="s">
        <v>59</v>
      </c>
      <c r="E1153" s="19">
        <v>10</v>
      </c>
      <c r="F1153" s="21">
        <v>0</v>
      </c>
      <c r="G1153" s="19"/>
      <c r="H1153" s="36">
        <f>DAY(VENDAS[[#This Row],[DATA]])</f>
        <v>25</v>
      </c>
    </row>
    <row r="1154" spans="1:8" x14ac:dyDescent="0.2">
      <c r="A1154" s="18">
        <v>44859</v>
      </c>
      <c r="B1154" s="20" t="str">
        <f>VLOOKUP(WEEKDAY(VENDAS[[#This Row],[DATA]],2),Listas!$A$2:$B$8,2,FALSE)</f>
        <v>Terça</v>
      </c>
      <c r="C1154" s="19" t="s">
        <v>336</v>
      </c>
      <c r="D1154" s="19" t="s">
        <v>55</v>
      </c>
      <c r="E1154" s="19">
        <v>20</v>
      </c>
      <c r="F1154" s="21">
        <v>41</v>
      </c>
      <c r="G1154" s="19"/>
      <c r="H1154" s="36">
        <f>DAY(VENDAS[[#This Row],[DATA]])</f>
        <v>25</v>
      </c>
    </row>
    <row r="1155" spans="1:8" x14ac:dyDescent="0.2">
      <c r="A1155" s="18">
        <v>44859</v>
      </c>
      <c r="B1155" s="20" t="str">
        <f>VLOOKUP(WEEKDAY(VENDAS[[#This Row],[DATA]],2),Listas!$A$2:$B$8,2,FALSE)</f>
        <v>Terça</v>
      </c>
      <c r="C1155" s="19" t="s">
        <v>336</v>
      </c>
      <c r="D1155" s="19" t="s">
        <v>59</v>
      </c>
      <c r="E1155" s="19">
        <v>10</v>
      </c>
      <c r="F1155" s="21">
        <v>0</v>
      </c>
      <c r="G1155" s="19"/>
      <c r="H1155" s="36">
        <f>DAY(VENDAS[[#This Row],[DATA]])</f>
        <v>25</v>
      </c>
    </row>
    <row r="1156" spans="1:8" x14ac:dyDescent="0.2">
      <c r="A1156" s="18">
        <v>44859</v>
      </c>
      <c r="B1156" s="20" t="str">
        <f>VLOOKUP(WEEKDAY(VENDAS[[#This Row],[DATA]],2),Listas!$A$2:$B$8,2,FALSE)</f>
        <v>Terça</v>
      </c>
      <c r="C1156" s="19" t="s">
        <v>427</v>
      </c>
      <c r="D1156" s="19" t="s">
        <v>54</v>
      </c>
      <c r="E1156" s="19">
        <v>10</v>
      </c>
      <c r="F1156" s="21">
        <v>27.5</v>
      </c>
      <c r="G1156" s="19"/>
      <c r="H1156" s="36">
        <f>DAY(VENDAS[[#This Row],[DATA]])</f>
        <v>25</v>
      </c>
    </row>
    <row r="1157" spans="1:8" x14ac:dyDescent="0.2">
      <c r="A1157" s="18">
        <v>44859</v>
      </c>
      <c r="B1157" s="20" t="str">
        <f>VLOOKUP(WEEKDAY(VENDAS[[#This Row],[DATA]],2),Listas!$A$2:$B$8,2,FALSE)</f>
        <v>Terça</v>
      </c>
      <c r="C1157" s="19" t="s">
        <v>427</v>
      </c>
      <c r="D1157" s="19" t="s">
        <v>66</v>
      </c>
      <c r="E1157" s="19">
        <v>2</v>
      </c>
      <c r="F1157" s="21">
        <v>10</v>
      </c>
      <c r="G1157" s="19"/>
      <c r="H1157" s="36">
        <f>DAY(VENDAS[[#This Row],[DATA]])</f>
        <v>25</v>
      </c>
    </row>
    <row r="1158" spans="1:8" x14ac:dyDescent="0.2">
      <c r="A1158" s="18">
        <v>44859</v>
      </c>
      <c r="B1158" s="20" t="str">
        <f>VLOOKUP(WEEKDAY(VENDAS[[#This Row],[DATA]],2),Listas!$A$2:$B$8,2,FALSE)</f>
        <v>Terça</v>
      </c>
      <c r="C1158" s="19" t="s">
        <v>427</v>
      </c>
      <c r="D1158" s="19" t="s">
        <v>70</v>
      </c>
      <c r="E1158" s="19">
        <v>1</v>
      </c>
      <c r="F1158" s="21">
        <v>5</v>
      </c>
      <c r="G1158" s="19"/>
      <c r="H1158" s="36">
        <f>DAY(VENDAS[[#This Row],[DATA]])</f>
        <v>25</v>
      </c>
    </row>
    <row r="1159" spans="1:8" x14ac:dyDescent="0.2">
      <c r="A1159" s="18">
        <v>44859</v>
      </c>
      <c r="B1159" s="20" t="str">
        <f>VLOOKUP(WEEKDAY(VENDAS[[#This Row],[DATA]],2),Listas!$A$2:$B$8,2,FALSE)</f>
        <v>Terça</v>
      </c>
      <c r="C1159" s="19" t="s">
        <v>427</v>
      </c>
      <c r="D1159" s="19" t="s">
        <v>67</v>
      </c>
      <c r="E1159" s="19">
        <v>1</v>
      </c>
      <c r="F1159" s="21">
        <v>5</v>
      </c>
      <c r="G1159" s="19"/>
      <c r="H1159" s="36">
        <f>DAY(VENDAS[[#This Row],[DATA]])</f>
        <v>25</v>
      </c>
    </row>
    <row r="1160" spans="1:8" x14ac:dyDescent="0.2">
      <c r="A1160" s="18">
        <v>44859</v>
      </c>
      <c r="B1160" s="20" t="str">
        <f>VLOOKUP(WEEKDAY(VENDAS[[#This Row],[DATA]],2),Listas!$A$2:$B$8,2,FALSE)</f>
        <v>Terça</v>
      </c>
      <c r="C1160" s="19" t="s">
        <v>427</v>
      </c>
      <c r="D1160" s="19" t="s">
        <v>59</v>
      </c>
      <c r="E1160" s="19">
        <v>10</v>
      </c>
      <c r="F1160" s="21">
        <v>0</v>
      </c>
      <c r="G1160" s="19"/>
      <c r="H1160" s="36">
        <f>DAY(VENDAS[[#This Row],[DATA]])</f>
        <v>25</v>
      </c>
    </row>
    <row r="1161" spans="1:8" x14ac:dyDescent="0.2">
      <c r="A1161" s="18">
        <v>44860</v>
      </c>
      <c r="B1161" s="20" t="str">
        <f>VLOOKUP(WEEKDAY(VENDAS[[#This Row],[DATA]],2),Listas!$A$2:$B$8,2,FALSE)</f>
        <v>Quarta</v>
      </c>
      <c r="C1161" s="19" t="s">
        <v>109</v>
      </c>
      <c r="D1161" s="19" t="s">
        <v>55</v>
      </c>
      <c r="E1161" s="19">
        <v>40</v>
      </c>
      <c r="F1161" s="21">
        <v>82</v>
      </c>
      <c r="G1161" s="19"/>
      <c r="H1161" s="36">
        <f>DAY(VENDAS[[#This Row],[DATA]])</f>
        <v>26</v>
      </c>
    </row>
    <row r="1162" spans="1:8" x14ac:dyDescent="0.2">
      <c r="A1162" s="18">
        <v>44860</v>
      </c>
      <c r="B1162" s="20" t="str">
        <f>VLOOKUP(WEEKDAY(VENDAS[[#This Row],[DATA]],2),Listas!$A$2:$B$8,2,FALSE)</f>
        <v>Quarta</v>
      </c>
      <c r="C1162" s="19" t="s">
        <v>109</v>
      </c>
      <c r="D1162" s="19" t="s">
        <v>59</v>
      </c>
      <c r="E1162" s="19">
        <v>10</v>
      </c>
      <c r="F1162" s="21">
        <v>0</v>
      </c>
      <c r="G1162" s="19"/>
      <c r="H1162" s="36">
        <f>DAY(VENDAS[[#This Row],[DATA]])</f>
        <v>26</v>
      </c>
    </row>
    <row r="1163" spans="1:8" x14ac:dyDescent="0.2">
      <c r="A1163" s="18">
        <v>44861</v>
      </c>
      <c r="B1163" s="20" t="str">
        <f>VLOOKUP(WEEKDAY(VENDAS[[#This Row],[DATA]],2),Listas!$A$2:$B$8,2,FALSE)</f>
        <v>Quinta</v>
      </c>
      <c r="C1163" s="19" t="s">
        <v>381</v>
      </c>
      <c r="D1163" s="19" t="s">
        <v>54</v>
      </c>
      <c r="E1163" s="19">
        <v>20</v>
      </c>
      <c r="F1163" s="21">
        <v>50</v>
      </c>
      <c r="G1163" s="19"/>
      <c r="H1163" s="36">
        <f>DAY(VENDAS[[#This Row],[DATA]])</f>
        <v>27</v>
      </c>
    </row>
    <row r="1164" spans="1:8" x14ac:dyDescent="0.2">
      <c r="A1164" s="18">
        <v>44862</v>
      </c>
      <c r="B1164" s="20" t="str">
        <f>VLOOKUP(WEEKDAY(VENDAS[[#This Row],[DATA]],2),Listas!$A$2:$B$8,2,FALSE)</f>
        <v>Sexta</v>
      </c>
      <c r="C1164" s="19" t="s">
        <v>579</v>
      </c>
      <c r="D1164" s="19" t="s">
        <v>55</v>
      </c>
      <c r="E1164" s="19">
        <v>20</v>
      </c>
      <c r="F1164" s="21">
        <v>41</v>
      </c>
      <c r="G1164" s="19"/>
      <c r="H1164" s="36">
        <f>DAY(VENDAS[[#This Row],[DATA]])</f>
        <v>28</v>
      </c>
    </row>
    <row r="1165" spans="1:8" x14ac:dyDescent="0.2">
      <c r="A1165" s="18">
        <v>44862</v>
      </c>
      <c r="B1165" s="20" t="str">
        <f>VLOOKUP(WEEKDAY(VENDAS[[#This Row],[DATA]],2),Listas!$A$2:$B$8,2,FALSE)</f>
        <v>Sexta</v>
      </c>
      <c r="C1165" s="19" t="s">
        <v>579</v>
      </c>
      <c r="D1165" s="19" t="s">
        <v>59</v>
      </c>
      <c r="E1165" s="19">
        <v>10</v>
      </c>
      <c r="F1165" s="21">
        <v>0</v>
      </c>
      <c r="G1165" s="19"/>
      <c r="H1165" s="36">
        <f>DAY(VENDAS[[#This Row],[DATA]])</f>
        <v>28</v>
      </c>
    </row>
    <row r="1166" spans="1:8" x14ac:dyDescent="0.2">
      <c r="A1166" s="18">
        <v>44863</v>
      </c>
      <c r="B1166" s="20" t="str">
        <f>VLOOKUP(WEEKDAY(VENDAS[[#This Row],[DATA]],2),Listas!$A$2:$B$8,2,FALSE)</f>
        <v>Sábado</v>
      </c>
      <c r="C1166" s="19" t="s">
        <v>425</v>
      </c>
      <c r="D1166" s="19" t="s">
        <v>55</v>
      </c>
      <c r="E1166" s="19">
        <v>20</v>
      </c>
      <c r="F1166" s="21">
        <v>41</v>
      </c>
      <c r="G1166" s="19"/>
      <c r="H1166" s="36">
        <f>DAY(VENDAS[[#This Row],[DATA]])</f>
        <v>29</v>
      </c>
    </row>
    <row r="1167" spans="1:8" x14ac:dyDescent="0.2">
      <c r="A1167" s="18">
        <v>44863</v>
      </c>
      <c r="B1167" s="20" t="str">
        <f>VLOOKUP(WEEKDAY(VENDAS[[#This Row],[DATA]],2),Listas!$A$2:$B$8,2,FALSE)</f>
        <v>Sábado</v>
      </c>
      <c r="C1167" s="19" t="s">
        <v>425</v>
      </c>
      <c r="D1167" s="19" t="s">
        <v>59</v>
      </c>
      <c r="E1167" s="19">
        <v>10</v>
      </c>
      <c r="F1167" s="21">
        <v>0</v>
      </c>
      <c r="G1167" s="19"/>
      <c r="H1167" s="36">
        <f>DAY(VENDAS[[#This Row],[DATA]])</f>
        <v>29</v>
      </c>
    </row>
    <row r="1168" spans="1:8" x14ac:dyDescent="0.2">
      <c r="A1168" s="18">
        <v>44863</v>
      </c>
      <c r="B1168" s="20" t="str">
        <f>VLOOKUP(WEEKDAY(VENDAS[[#This Row],[DATA]],2),Listas!$A$2:$B$8,2,FALSE)</f>
        <v>Sábado</v>
      </c>
      <c r="C1168" s="19" t="s">
        <v>367</v>
      </c>
      <c r="D1168" s="19" t="s">
        <v>65</v>
      </c>
      <c r="E1168" s="19">
        <v>10</v>
      </c>
      <c r="F1168" s="21">
        <v>33</v>
      </c>
      <c r="G1168" s="19"/>
      <c r="H1168" s="36">
        <f>DAY(VENDAS[[#This Row],[DATA]])</f>
        <v>29</v>
      </c>
    </row>
    <row r="1169" spans="1:8" x14ac:dyDescent="0.2">
      <c r="A1169" s="18">
        <v>44863</v>
      </c>
      <c r="B1169" s="20" t="str">
        <f>VLOOKUP(WEEKDAY(VENDAS[[#This Row],[DATA]],2),Listas!$A$2:$B$8,2,FALSE)</f>
        <v>Sábado</v>
      </c>
      <c r="C1169" s="19" t="s">
        <v>367</v>
      </c>
      <c r="D1169" s="19" t="s">
        <v>59</v>
      </c>
      <c r="E1169" s="19">
        <v>10</v>
      </c>
      <c r="F1169" s="21">
        <v>0</v>
      </c>
      <c r="G1169" s="19"/>
      <c r="H1169" s="36">
        <f>DAY(VENDAS[[#This Row],[DATA]])</f>
        <v>29</v>
      </c>
    </row>
    <row r="1170" spans="1:8" x14ac:dyDescent="0.2">
      <c r="A1170" s="18">
        <v>44869</v>
      </c>
      <c r="B1170" s="20" t="str">
        <f>VLOOKUP(WEEKDAY(VENDAS[[#This Row],[DATA]],2),Listas!$A$2:$B$8,2,FALSE)</f>
        <v>Sexta</v>
      </c>
      <c r="C1170" s="19" t="s">
        <v>208</v>
      </c>
      <c r="D1170" s="19" t="s">
        <v>54</v>
      </c>
      <c r="E1170" s="19">
        <v>10</v>
      </c>
      <c r="F1170" s="21">
        <v>27.5</v>
      </c>
      <c r="G1170" s="19"/>
      <c r="H1170" s="36">
        <f>DAY(VENDAS[[#This Row],[DATA]])</f>
        <v>4</v>
      </c>
    </row>
    <row r="1171" spans="1:8" x14ac:dyDescent="0.2">
      <c r="A1171" s="18">
        <v>44869</v>
      </c>
      <c r="B1171" s="20" t="str">
        <f>VLOOKUP(WEEKDAY(VENDAS[[#This Row],[DATA]],2),Listas!$A$2:$B$8,2,FALSE)</f>
        <v>Sexta</v>
      </c>
      <c r="C1171" s="19" t="s">
        <v>208</v>
      </c>
      <c r="D1171" s="19" t="s">
        <v>59</v>
      </c>
      <c r="E1171" s="19">
        <v>10</v>
      </c>
      <c r="F1171" s="21">
        <v>33</v>
      </c>
      <c r="G1171" s="19"/>
      <c r="H1171" s="36">
        <f>DAY(VENDAS[[#This Row],[DATA]])</f>
        <v>4</v>
      </c>
    </row>
    <row r="1172" spans="1:8" x14ac:dyDescent="0.2">
      <c r="A1172" s="18">
        <v>44869</v>
      </c>
      <c r="B1172" s="20" t="str">
        <f>VLOOKUP(WEEKDAY(VENDAS[[#This Row],[DATA]],2),Listas!$A$2:$B$8,2,FALSE)</f>
        <v>Sexta</v>
      </c>
      <c r="C1172" s="19" t="s">
        <v>137</v>
      </c>
      <c r="D1172" s="19" t="s">
        <v>66</v>
      </c>
      <c r="E1172" s="19">
        <v>4</v>
      </c>
      <c r="F1172" s="21">
        <v>20</v>
      </c>
      <c r="G1172" s="19"/>
      <c r="H1172" s="36">
        <f>DAY(VENDAS[[#This Row],[DATA]])</f>
        <v>4</v>
      </c>
    </row>
    <row r="1173" spans="1:8" x14ac:dyDescent="0.2">
      <c r="A1173" s="18">
        <v>44869</v>
      </c>
      <c r="B1173" s="20" t="str">
        <f>VLOOKUP(WEEKDAY(VENDAS[[#This Row],[DATA]],2),Listas!$A$2:$B$8,2,FALSE)</f>
        <v>Sexta</v>
      </c>
      <c r="C1173" s="19" t="s">
        <v>137</v>
      </c>
      <c r="D1173" s="19" t="s">
        <v>70</v>
      </c>
      <c r="E1173" s="19">
        <v>4</v>
      </c>
      <c r="F1173" s="21">
        <v>20</v>
      </c>
      <c r="G1173" s="19"/>
      <c r="H1173" s="36">
        <f>DAY(VENDAS[[#This Row],[DATA]])</f>
        <v>4</v>
      </c>
    </row>
    <row r="1174" spans="1:8" x14ac:dyDescent="0.2">
      <c r="A1174" s="18">
        <v>44869</v>
      </c>
      <c r="B1174" s="20" t="str">
        <f>VLOOKUP(WEEKDAY(VENDAS[[#This Row],[DATA]],2),Listas!$A$2:$B$8,2,FALSE)</f>
        <v>Sexta</v>
      </c>
      <c r="C1174" s="19" t="s">
        <v>137</v>
      </c>
      <c r="D1174" s="19" t="s">
        <v>67</v>
      </c>
      <c r="E1174" s="19">
        <v>4</v>
      </c>
      <c r="F1174" s="21">
        <v>20</v>
      </c>
      <c r="G1174" s="19"/>
      <c r="H1174" s="36">
        <f>DAY(VENDAS[[#This Row],[DATA]])</f>
        <v>4</v>
      </c>
    </row>
    <row r="1175" spans="1:8" x14ac:dyDescent="0.2">
      <c r="A1175" s="18">
        <v>44869</v>
      </c>
      <c r="B1175" s="20" t="str">
        <f>VLOOKUP(WEEKDAY(VENDAS[[#This Row],[DATA]],2),Listas!$A$2:$B$8,2,FALSE)</f>
        <v>Sexta</v>
      </c>
      <c r="C1175" s="19" t="s">
        <v>425</v>
      </c>
      <c r="D1175" s="19" t="s">
        <v>55</v>
      </c>
      <c r="E1175" s="19">
        <v>20</v>
      </c>
      <c r="F1175" s="21">
        <v>41</v>
      </c>
      <c r="G1175" s="19"/>
      <c r="H1175" s="36">
        <f>DAY(VENDAS[[#This Row],[DATA]])</f>
        <v>4</v>
      </c>
    </row>
    <row r="1176" spans="1:8" x14ac:dyDescent="0.2">
      <c r="A1176" s="18">
        <v>44876</v>
      </c>
      <c r="B1176" s="20" t="str">
        <f>VLOOKUP(WEEKDAY(VENDAS[[#This Row],[DATA]],2),Listas!$A$2:$B$8,2,FALSE)</f>
        <v>Sexta</v>
      </c>
      <c r="C1176" s="19" t="s">
        <v>129</v>
      </c>
      <c r="D1176" s="19" t="s">
        <v>54</v>
      </c>
      <c r="E1176" s="19">
        <v>20</v>
      </c>
      <c r="F1176" s="21">
        <v>55</v>
      </c>
      <c r="G1176" s="19"/>
      <c r="H1176" s="36">
        <f>DAY(VENDAS[[#This Row],[DATA]])</f>
        <v>11</v>
      </c>
    </row>
    <row r="1177" spans="1:8" x14ac:dyDescent="0.2">
      <c r="A1177" s="18">
        <v>44876</v>
      </c>
      <c r="B1177" s="20" t="str">
        <f>VLOOKUP(WEEKDAY(VENDAS[[#This Row],[DATA]],2),Listas!$A$2:$B$8,2,FALSE)</f>
        <v>Sexta</v>
      </c>
      <c r="C1177" s="19" t="s">
        <v>129</v>
      </c>
      <c r="D1177" s="19" t="s">
        <v>66</v>
      </c>
      <c r="E1177" s="19">
        <v>4</v>
      </c>
      <c r="F1177" s="21">
        <v>0</v>
      </c>
      <c r="G1177" s="19"/>
      <c r="H1177" s="36">
        <f>DAY(VENDAS[[#This Row],[DATA]])</f>
        <v>11</v>
      </c>
    </row>
    <row r="1178" spans="1:8" x14ac:dyDescent="0.2">
      <c r="A1178" s="18">
        <v>44876</v>
      </c>
      <c r="B1178" s="20" t="str">
        <f>VLOOKUP(WEEKDAY(VENDAS[[#This Row],[DATA]],2),Listas!$A$2:$B$8,2,FALSE)</f>
        <v>Sexta</v>
      </c>
      <c r="C1178" s="19" t="s">
        <v>562</v>
      </c>
      <c r="D1178" s="19" t="s">
        <v>54</v>
      </c>
      <c r="E1178" s="19">
        <v>20</v>
      </c>
      <c r="F1178" s="21">
        <v>55</v>
      </c>
      <c r="G1178" s="19"/>
      <c r="H1178" s="36">
        <f>DAY(VENDAS[[#This Row],[DATA]])</f>
        <v>11</v>
      </c>
    </row>
    <row r="1179" spans="1:8" x14ac:dyDescent="0.2">
      <c r="A1179" s="18">
        <v>44876</v>
      </c>
      <c r="B1179" s="20" t="str">
        <f>VLOOKUP(WEEKDAY(VENDAS[[#This Row],[DATA]],2),Listas!$A$2:$B$8,2,FALSE)</f>
        <v>Sexta</v>
      </c>
      <c r="C1179" s="19" t="s">
        <v>562</v>
      </c>
      <c r="D1179" s="19" t="s">
        <v>67</v>
      </c>
      <c r="E1179" s="19">
        <v>4</v>
      </c>
      <c r="F1179" s="21">
        <v>0</v>
      </c>
      <c r="G1179" s="19"/>
      <c r="H1179" s="36">
        <f>DAY(VENDAS[[#This Row],[DATA]])</f>
        <v>11</v>
      </c>
    </row>
    <row r="1180" spans="1:8" x14ac:dyDescent="0.2">
      <c r="A1180" s="18">
        <v>44876</v>
      </c>
      <c r="B1180" s="20" t="str">
        <f>VLOOKUP(WEEKDAY(VENDAS[[#This Row],[DATA]],2),Listas!$A$2:$B$8,2,FALSE)</f>
        <v>Sexta</v>
      </c>
      <c r="C1180" s="19" t="s">
        <v>151</v>
      </c>
      <c r="D1180" s="19" t="s">
        <v>54</v>
      </c>
      <c r="E1180" s="19">
        <v>10</v>
      </c>
      <c r="F1180" s="21">
        <v>27.5</v>
      </c>
      <c r="G1180" s="19"/>
      <c r="H1180" s="36">
        <f>DAY(VENDAS[[#This Row],[DATA]])</f>
        <v>11</v>
      </c>
    </row>
    <row r="1181" spans="1:8" x14ac:dyDescent="0.2">
      <c r="A1181" s="18">
        <v>44876</v>
      </c>
      <c r="B1181" s="20" t="str">
        <f>VLOOKUP(WEEKDAY(VENDAS[[#This Row],[DATA]],2),Listas!$A$2:$B$8,2,FALSE)</f>
        <v>Sexta</v>
      </c>
      <c r="C1181" s="19" t="s">
        <v>151</v>
      </c>
      <c r="D1181" s="19" t="s">
        <v>59</v>
      </c>
      <c r="E1181" s="19">
        <v>5</v>
      </c>
      <c r="F1181" s="21">
        <v>16.5</v>
      </c>
      <c r="G1181" s="19"/>
      <c r="H1181" s="36">
        <f>DAY(VENDAS[[#This Row],[DATA]])</f>
        <v>11</v>
      </c>
    </row>
    <row r="1182" spans="1:8" x14ac:dyDescent="0.2">
      <c r="A1182" s="18">
        <v>44876</v>
      </c>
      <c r="B1182" s="20" t="str">
        <f>VLOOKUP(WEEKDAY(VENDAS[[#This Row],[DATA]],2),Listas!$A$2:$B$8,2,FALSE)</f>
        <v>Sexta</v>
      </c>
      <c r="C1182" s="19" t="s">
        <v>151</v>
      </c>
      <c r="D1182" s="19" t="s">
        <v>61</v>
      </c>
      <c r="E1182" s="19">
        <v>5</v>
      </c>
      <c r="F1182" s="21">
        <v>16.5</v>
      </c>
      <c r="G1182" s="19"/>
      <c r="H1182" s="36">
        <f>DAY(VENDAS[[#This Row],[DATA]])</f>
        <v>11</v>
      </c>
    </row>
    <row r="1183" spans="1:8" x14ac:dyDescent="0.2">
      <c r="A1183" s="18">
        <v>44876</v>
      </c>
      <c r="B1183" s="20" t="str">
        <f>VLOOKUP(WEEKDAY(VENDAS[[#This Row],[DATA]],2),Listas!$A$2:$B$8,2,FALSE)</f>
        <v>Sexta</v>
      </c>
      <c r="C1183" s="19" t="s">
        <v>151</v>
      </c>
      <c r="D1183" s="19" t="s">
        <v>66</v>
      </c>
      <c r="E1183" s="19">
        <v>4</v>
      </c>
      <c r="F1183" s="21">
        <v>0</v>
      </c>
      <c r="G1183" s="19"/>
      <c r="H1183" s="36">
        <f>DAY(VENDAS[[#This Row],[DATA]])</f>
        <v>11</v>
      </c>
    </row>
    <row r="1184" spans="1:8" x14ac:dyDescent="0.2">
      <c r="A1184" s="18">
        <v>44876</v>
      </c>
      <c r="B1184" s="20" t="str">
        <f>VLOOKUP(WEEKDAY(VENDAS[[#This Row],[DATA]],2),Listas!$A$2:$B$8,2,FALSE)</f>
        <v>Sexta</v>
      </c>
      <c r="C1184" s="19" t="s">
        <v>260</v>
      </c>
      <c r="D1184" s="19" t="s">
        <v>55</v>
      </c>
      <c r="E1184" s="19">
        <v>20</v>
      </c>
      <c r="F1184" s="21">
        <v>41</v>
      </c>
      <c r="G1184" s="19"/>
      <c r="H1184" s="36">
        <f>DAY(VENDAS[[#This Row],[DATA]])</f>
        <v>11</v>
      </c>
    </row>
    <row r="1185" spans="1:8" x14ac:dyDescent="0.2">
      <c r="A1185" s="18">
        <v>44876</v>
      </c>
      <c r="B1185" s="20" t="str">
        <f>VLOOKUP(WEEKDAY(VENDAS[[#This Row],[DATA]],2),Listas!$A$2:$B$8,2,FALSE)</f>
        <v>Sexta</v>
      </c>
      <c r="C1185" s="19" t="s">
        <v>260</v>
      </c>
      <c r="D1185" s="19" t="s">
        <v>61</v>
      </c>
      <c r="E1185" s="19">
        <v>10</v>
      </c>
      <c r="F1185" s="21">
        <v>33</v>
      </c>
      <c r="G1185" s="19"/>
      <c r="H1185" s="36">
        <f>DAY(VENDAS[[#This Row],[DATA]])</f>
        <v>11</v>
      </c>
    </row>
    <row r="1186" spans="1:8" x14ac:dyDescent="0.2">
      <c r="A1186" s="18">
        <v>44876</v>
      </c>
      <c r="B1186" s="20" t="str">
        <f>VLOOKUP(WEEKDAY(VENDAS[[#This Row],[DATA]],2),Listas!$A$2:$B$8,2,FALSE)</f>
        <v>Sexta</v>
      </c>
      <c r="C1186" s="19" t="s">
        <v>260</v>
      </c>
      <c r="D1186" s="19" t="s">
        <v>65</v>
      </c>
      <c r="E1186" s="19">
        <v>10</v>
      </c>
      <c r="F1186" s="21">
        <v>33</v>
      </c>
      <c r="G1186" s="19"/>
      <c r="H1186" s="36">
        <f>DAY(VENDAS[[#This Row],[DATA]])</f>
        <v>11</v>
      </c>
    </row>
    <row r="1187" spans="1:8" x14ac:dyDescent="0.2">
      <c r="A1187" s="18">
        <v>44876</v>
      </c>
      <c r="B1187" s="20" t="str">
        <f>VLOOKUP(WEEKDAY(VENDAS[[#This Row],[DATA]],2),Listas!$A$2:$B$8,2,FALSE)</f>
        <v>Sexta</v>
      </c>
      <c r="C1187" s="19" t="s">
        <v>260</v>
      </c>
      <c r="D1187" s="19" t="s">
        <v>71</v>
      </c>
      <c r="E1187" s="19">
        <v>5</v>
      </c>
      <c r="F1187" s="21">
        <v>10</v>
      </c>
      <c r="G1187" s="19"/>
      <c r="H1187" s="36">
        <f>DAY(VENDAS[[#This Row],[DATA]])</f>
        <v>11</v>
      </c>
    </row>
    <row r="1188" spans="1:8" x14ac:dyDescent="0.2">
      <c r="A1188" s="18">
        <v>44876</v>
      </c>
      <c r="B1188" s="20" t="str">
        <f>VLOOKUP(WEEKDAY(VENDAS[[#This Row],[DATA]],2),Listas!$A$2:$B$8,2,FALSE)</f>
        <v>Sexta</v>
      </c>
      <c r="C1188" s="19" t="s">
        <v>260</v>
      </c>
      <c r="D1188" s="19" t="s">
        <v>66</v>
      </c>
      <c r="E1188" s="19">
        <v>4</v>
      </c>
      <c r="F1188" s="21">
        <v>22.5</v>
      </c>
      <c r="G1188" s="19"/>
      <c r="H1188" s="36">
        <f>DAY(VENDAS[[#This Row],[DATA]])</f>
        <v>11</v>
      </c>
    </row>
    <row r="1189" spans="1:8" x14ac:dyDescent="0.2">
      <c r="A1189" s="18">
        <v>44876</v>
      </c>
      <c r="B1189" s="20" t="str">
        <f>VLOOKUP(WEEKDAY(VENDAS[[#This Row],[DATA]],2),Listas!$A$2:$B$8,2,FALSE)</f>
        <v>Sexta</v>
      </c>
      <c r="C1189" s="19" t="s">
        <v>260</v>
      </c>
      <c r="D1189" s="19" t="s">
        <v>66</v>
      </c>
      <c r="E1189" s="19">
        <v>4</v>
      </c>
      <c r="F1189" s="21">
        <v>0</v>
      </c>
      <c r="G1189" s="19"/>
      <c r="H1189" s="36">
        <f>DAY(VENDAS[[#This Row],[DATA]])</f>
        <v>11</v>
      </c>
    </row>
    <row r="1190" spans="1:8" x14ac:dyDescent="0.2">
      <c r="A1190" s="18">
        <v>44876</v>
      </c>
      <c r="B1190" s="20" t="str">
        <f>VLOOKUP(WEEKDAY(VENDAS[[#This Row],[DATA]],2),Listas!$A$2:$B$8,2,FALSE)</f>
        <v>Sexta</v>
      </c>
      <c r="C1190" s="19" t="s">
        <v>260</v>
      </c>
      <c r="D1190" s="19" t="s">
        <v>67</v>
      </c>
      <c r="E1190" s="19">
        <v>4</v>
      </c>
      <c r="F1190" s="21">
        <v>0</v>
      </c>
      <c r="G1190" s="19"/>
      <c r="H1190" s="36">
        <f>DAY(VENDAS[[#This Row],[DATA]])</f>
        <v>11</v>
      </c>
    </row>
    <row r="1191" spans="1:8" x14ac:dyDescent="0.2">
      <c r="A1191" s="18">
        <v>44877</v>
      </c>
      <c r="B1191" s="20" t="str">
        <f>VLOOKUP(WEEKDAY(VENDAS[[#This Row],[DATA]],2),Listas!$A$2:$B$8,2,FALSE)</f>
        <v>Sábado</v>
      </c>
      <c r="C1191" s="19" t="s">
        <v>373</v>
      </c>
      <c r="D1191" s="19" t="s">
        <v>55</v>
      </c>
      <c r="E1191" s="19">
        <v>20</v>
      </c>
      <c r="F1191" s="21">
        <v>41</v>
      </c>
      <c r="G1191" s="19"/>
      <c r="H1191" s="36">
        <f>DAY(VENDAS[[#This Row],[DATA]])</f>
        <v>12</v>
      </c>
    </row>
    <row r="1192" spans="1:8" x14ac:dyDescent="0.2">
      <c r="A1192" s="18">
        <v>44877</v>
      </c>
      <c r="B1192" s="20" t="str">
        <f>VLOOKUP(WEEKDAY(VENDAS[[#This Row],[DATA]],2),Listas!$A$2:$B$8,2,FALSE)</f>
        <v>Sábado</v>
      </c>
      <c r="C1192" s="19" t="s">
        <v>579</v>
      </c>
      <c r="D1192" s="19" t="s">
        <v>55</v>
      </c>
      <c r="E1192" s="19">
        <v>20</v>
      </c>
      <c r="F1192" s="21">
        <v>41</v>
      </c>
      <c r="G1192" s="19"/>
      <c r="H1192" s="36">
        <f>DAY(VENDAS[[#This Row],[DATA]])</f>
        <v>12</v>
      </c>
    </row>
    <row r="1193" spans="1:8" x14ac:dyDescent="0.2">
      <c r="A1193" s="18">
        <v>44877</v>
      </c>
      <c r="B1193" s="20" t="str">
        <f>VLOOKUP(WEEKDAY(VENDAS[[#This Row],[DATA]],2),Listas!$A$2:$B$8,2,FALSE)</f>
        <v>Sábado</v>
      </c>
      <c r="C1193" s="19" t="s">
        <v>579</v>
      </c>
      <c r="D1193" s="19" t="s">
        <v>543</v>
      </c>
      <c r="E1193" s="19">
        <v>20</v>
      </c>
      <c r="F1193" s="21">
        <v>45</v>
      </c>
      <c r="G1193" s="19"/>
      <c r="H1193" s="36">
        <f>DAY(VENDAS[[#This Row],[DATA]])</f>
        <v>12</v>
      </c>
    </row>
    <row r="1194" spans="1:8" x14ac:dyDescent="0.2">
      <c r="A1194" s="18">
        <v>44877</v>
      </c>
      <c r="B1194" s="20" t="str">
        <f>VLOOKUP(WEEKDAY(VENDAS[[#This Row],[DATA]],2),Listas!$A$2:$B$8,2,FALSE)</f>
        <v>Sábado</v>
      </c>
      <c r="C1194" s="19" t="s">
        <v>579</v>
      </c>
      <c r="D1194" s="19" t="s">
        <v>67</v>
      </c>
      <c r="E1194" s="19">
        <v>4</v>
      </c>
      <c r="F1194" s="21">
        <v>0</v>
      </c>
      <c r="G1194" s="19"/>
      <c r="H1194" s="36">
        <f>DAY(VENDAS[[#This Row],[DATA]])</f>
        <v>12</v>
      </c>
    </row>
    <row r="1195" spans="1:8" x14ac:dyDescent="0.2">
      <c r="A1195" s="18">
        <v>44881</v>
      </c>
      <c r="B1195" s="20" t="str">
        <f>VLOOKUP(WEEKDAY(VENDAS[[#This Row],[DATA]],2),Listas!$A$2:$B$8,2,FALSE)</f>
        <v>Quarta</v>
      </c>
      <c r="C1195" s="19" t="s">
        <v>278</v>
      </c>
      <c r="D1195" s="19" t="s">
        <v>70</v>
      </c>
      <c r="E1195" s="19">
        <v>4</v>
      </c>
      <c r="F1195" s="21">
        <v>22.5</v>
      </c>
      <c r="G1195" s="19"/>
      <c r="H1195" s="36">
        <f>DAY(VENDAS[[#This Row],[DATA]])</f>
        <v>16</v>
      </c>
    </row>
    <row r="1196" spans="1:8" x14ac:dyDescent="0.2">
      <c r="A1196" s="18">
        <v>44887</v>
      </c>
      <c r="B1196" s="20" t="str">
        <f>VLOOKUP(WEEKDAY(VENDAS[[#This Row],[DATA]],2),Listas!$A$2:$B$8,2,FALSE)</f>
        <v>Terça</v>
      </c>
      <c r="C1196" s="19" t="s">
        <v>612</v>
      </c>
      <c r="D1196" s="19" t="s">
        <v>55</v>
      </c>
      <c r="E1196" s="19">
        <v>20</v>
      </c>
      <c r="F1196" s="21">
        <v>41</v>
      </c>
      <c r="G1196" s="19"/>
      <c r="H1196" s="36">
        <f>DAY(VENDAS[[#This Row],[DATA]])</f>
        <v>22</v>
      </c>
    </row>
    <row r="1197" spans="1:8" x14ac:dyDescent="0.2">
      <c r="A1197" s="18">
        <v>44888</v>
      </c>
      <c r="B1197" s="20" t="str">
        <f>VLOOKUP(WEEKDAY(VENDAS[[#This Row],[DATA]],2),Listas!$A$2:$B$8,2,FALSE)</f>
        <v>Quarta</v>
      </c>
      <c r="C1197" s="19" t="s">
        <v>120</v>
      </c>
      <c r="D1197" s="19" t="s">
        <v>54</v>
      </c>
      <c r="E1197" s="19">
        <v>10</v>
      </c>
      <c r="F1197" s="21">
        <v>27.5</v>
      </c>
      <c r="G1197" s="19"/>
      <c r="H1197" s="36">
        <f>DAY(VENDAS[[#This Row],[DATA]])</f>
        <v>23</v>
      </c>
    </row>
    <row r="1198" spans="1:8" x14ac:dyDescent="0.2">
      <c r="A1198" s="18">
        <v>44888</v>
      </c>
      <c r="B1198" s="20" t="str">
        <f>VLOOKUP(WEEKDAY(VENDAS[[#This Row],[DATA]],2),Listas!$A$2:$B$8,2,FALSE)</f>
        <v>Quarta</v>
      </c>
      <c r="C1198" s="19" t="s">
        <v>109</v>
      </c>
      <c r="D1198" s="19" t="s">
        <v>55</v>
      </c>
      <c r="E1198" s="19">
        <v>30</v>
      </c>
      <c r="F1198" s="21">
        <v>61.5</v>
      </c>
      <c r="G1198" s="19"/>
      <c r="H1198" s="36">
        <f>DAY(VENDAS[[#This Row],[DATA]])</f>
        <v>23</v>
      </c>
    </row>
    <row r="1199" spans="1:8" x14ac:dyDescent="0.2">
      <c r="A1199" s="18">
        <v>44888</v>
      </c>
      <c r="B1199" s="20" t="str">
        <f>VLOOKUP(WEEKDAY(VENDAS[[#This Row],[DATA]],2),Listas!$A$2:$B$8,2,FALSE)</f>
        <v>Quarta</v>
      </c>
      <c r="C1199" s="19" t="s">
        <v>109</v>
      </c>
      <c r="D1199" s="19" t="s">
        <v>59</v>
      </c>
      <c r="E1199" s="19">
        <v>10</v>
      </c>
      <c r="F1199" s="21">
        <v>33</v>
      </c>
      <c r="G1199" s="19"/>
      <c r="H1199" s="36">
        <f>DAY(VENDAS[[#This Row],[DATA]])</f>
        <v>23</v>
      </c>
    </row>
    <row r="1200" spans="1:8" x14ac:dyDescent="0.2">
      <c r="A1200" s="18">
        <v>44892</v>
      </c>
      <c r="B1200" s="20" t="str">
        <f>VLOOKUP(WEEKDAY(VENDAS[[#This Row],[DATA]],2),Listas!$A$2:$B$8,2,FALSE)</f>
        <v>Domingo</v>
      </c>
      <c r="C1200" s="19" t="s">
        <v>597</v>
      </c>
      <c r="D1200" s="19" t="s">
        <v>55</v>
      </c>
      <c r="E1200" s="19">
        <v>90</v>
      </c>
      <c r="F1200" s="21">
        <v>178.65</v>
      </c>
      <c r="G1200" s="19"/>
      <c r="H1200" s="36">
        <f>DAY(VENDAS[[#This Row],[DATA]])</f>
        <v>27</v>
      </c>
    </row>
    <row r="1201" spans="1:8" x14ac:dyDescent="0.2">
      <c r="A1201" s="35">
        <v>44894</v>
      </c>
      <c r="B1201" s="38" t="str">
        <f>VLOOKUP(WEEKDAY(VENDAS[[#This Row],[DATA]],2),Listas!$A$2:$B$8,2,FALSE)</f>
        <v>Terça</v>
      </c>
      <c r="C1201" s="36" t="s">
        <v>338</v>
      </c>
      <c r="D1201" s="36" t="s">
        <v>567</v>
      </c>
      <c r="E1201" s="36">
        <v>12</v>
      </c>
      <c r="F1201" s="37">
        <v>90</v>
      </c>
      <c r="G1201" s="36"/>
      <c r="H1201" s="36">
        <f>DAY(VENDAS[[#This Row],[DATA]])</f>
        <v>29</v>
      </c>
    </row>
    <row r="1202" spans="1:8" x14ac:dyDescent="0.2">
      <c r="A1202" s="35">
        <v>44894</v>
      </c>
      <c r="B1202" s="38" t="str">
        <f>VLOOKUP(WEEKDAY(VENDAS[[#This Row],[DATA]],2),Listas!$A$2:$B$8,2,FALSE)</f>
        <v>Terça</v>
      </c>
      <c r="C1202" s="36" t="s">
        <v>338</v>
      </c>
      <c r="D1202" s="36" t="s">
        <v>67</v>
      </c>
      <c r="E1202" s="36">
        <v>8</v>
      </c>
      <c r="F1202" s="37">
        <v>40</v>
      </c>
      <c r="G1202" s="36"/>
      <c r="H1202" s="36">
        <f>DAY(VENDAS[[#This Row],[DATA]])</f>
        <v>29</v>
      </c>
    </row>
    <row r="1203" spans="1:8" x14ac:dyDescent="0.2">
      <c r="A1203" s="35">
        <v>44895</v>
      </c>
      <c r="B1203" s="38" t="str">
        <f>VLOOKUP(WEEKDAY(VENDAS[[#This Row],[DATA]],2),Listas!$A$2:$B$8,2,FALSE)</f>
        <v>Quarta</v>
      </c>
      <c r="C1203" s="36" t="s">
        <v>199</v>
      </c>
      <c r="D1203" s="36" t="s">
        <v>54</v>
      </c>
      <c r="E1203" s="36">
        <v>20</v>
      </c>
      <c r="F1203" s="37">
        <v>55</v>
      </c>
      <c r="G1203" s="36"/>
      <c r="H1203" s="36">
        <f>DAY(VENDAS[[#This Row],[DATA]])</f>
        <v>30</v>
      </c>
    </row>
    <row r="1204" spans="1:8" x14ac:dyDescent="0.2">
      <c r="A1204" s="35">
        <v>44895</v>
      </c>
      <c r="B1204" s="38" t="str">
        <f>VLOOKUP(WEEKDAY(VENDAS[[#This Row],[DATA]],2),Listas!$A$2:$B$8,2,FALSE)</f>
        <v>Quarta</v>
      </c>
      <c r="C1204" s="36" t="s">
        <v>199</v>
      </c>
      <c r="D1204" s="36" t="s">
        <v>567</v>
      </c>
      <c r="E1204" s="36">
        <v>4</v>
      </c>
      <c r="F1204" s="37">
        <v>30</v>
      </c>
      <c r="G1204" s="36"/>
      <c r="H1204" s="36">
        <f>DAY(VENDAS[[#This Row],[DATA]])</f>
        <v>30</v>
      </c>
    </row>
    <row r="1205" spans="1:8" x14ac:dyDescent="0.2">
      <c r="A1205" s="35">
        <v>44897</v>
      </c>
      <c r="B1205" s="38" t="str">
        <f>VLOOKUP(WEEKDAY(VENDAS[[#This Row],[DATA]],2),Listas!$A$2:$B$8,2,FALSE)</f>
        <v>Sexta</v>
      </c>
      <c r="C1205" s="36" t="s">
        <v>313</v>
      </c>
      <c r="D1205" s="36" t="s">
        <v>55</v>
      </c>
      <c r="E1205" s="36">
        <v>20</v>
      </c>
      <c r="F1205" s="37">
        <v>41</v>
      </c>
      <c r="G1205" s="36"/>
      <c r="H1205" s="36">
        <f>DAY(VENDAS[[#This Row],[DATA]])</f>
        <v>2</v>
      </c>
    </row>
    <row r="1206" spans="1:8" x14ac:dyDescent="0.2">
      <c r="A1206" s="35">
        <v>44897</v>
      </c>
      <c r="B1206" s="38" t="str">
        <f>VLOOKUP(WEEKDAY(VENDAS[[#This Row],[DATA]],2),Listas!$A$2:$B$8,2,FALSE)</f>
        <v>Sexta</v>
      </c>
      <c r="C1206" s="36" t="s">
        <v>313</v>
      </c>
      <c r="D1206" s="36" t="s">
        <v>71</v>
      </c>
      <c r="E1206" s="36">
        <v>10</v>
      </c>
      <c r="F1206" s="37">
        <v>20</v>
      </c>
      <c r="G1206" s="36"/>
      <c r="H1206" s="36">
        <f>DAY(VENDAS[[#This Row],[DATA]])</f>
        <v>2</v>
      </c>
    </row>
    <row r="1207" spans="1:8" x14ac:dyDescent="0.2">
      <c r="A1207" s="35">
        <v>44897</v>
      </c>
      <c r="B1207" s="38" t="str">
        <f>VLOOKUP(WEEKDAY(VENDAS[[#This Row],[DATA]],2),Listas!$A$2:$B$8,2,FALSE)</f>
        <v>Sexta</v>
      </c>
      <c r="C1207" s="36" t="s">
        <v>409</v>
      </c>
      <c r="D1207" s="36" t="s">
        <v>54</v>
      </c>
      <c r="E1207" s="36">
        <v>20</v>
      </c>
      <c r="F1207" s="37">
        <v>55</v>
      </c>
      <c r="G1207" s="36"/>
      <c r="H1207" s="36">
        <f>DAY(VENDAS[[#This Row],[DATA]])</f>
        <v>2</v>
      </c>
    </row>
    <row r="1208" spans="1:8" x14ac:dyDescent="0.2">
      <c r="A1208" s="35">
        <v>44899</v>
      </c>
      <c r="B1208" s="38" t="str">
        <f>VLOOKUP(WEEKDAY(VENDAS[[#This Row],[DATA]],2),Listas!$A$2:$B$8,2,FALSE)</f>
        <v>Domingo</v>
      </c>
      <c r="C1208" s="36" t="s">
        <v>274</v>
      </c>
      <c r="D1208" s="36" t="s">
        <v>54</v>
      </c>
      <c r="E1208" s="36">
        <v>50</v>
      </c>
      <c r="F1208" s="37">
        <v>137.5</v>
      </c>
      <c r="G1208" s="36"/>
      <c r="H1208" s="36">
        <f>DAY(VENDAS[[#This Row],[DATA]])</f>
        <v>4</v>
      </c>
    </row>
    <row r="1209" spans="1:8" x14ac:dyDescent="0.2">
      <c r="A1209" s="35">
        <v>44903</v>
      </c>
      <c r="B1209" s="38" t="str">
        <f>VLOOKUP(WEEKDAY(VENDAS[[#This Row],[DATA]],2),Listas!$A$2:$B$8,2,FALSE)</f>
        <v>Quinta</v>
      </c>
      <c r="C1209" s="36" t="s">
        <v>226</v>
      </c>
      <c r="D1209" s="36" t="s">
        <v>54</v>
      </c>
      <c r="E1209" s="36">
        <v>10</v>
      </c>
      <c r="F1209" s="37">
        <v>27.5</v>
      </c>
      <c r="G1209" s="36"/>
      <c r="H1209" s="36">
        <f>DAY(VENDAS[[#This Row],[DATA]])</f>
        <v>8</v>
      </c>
    </row>
    <row r="1210" spans="1:8" x14ac:dyDescent="0.2">
      <c r="A1210" s="35">
        <v>44903</v>
      </c>
      <c r="B1210" s="38" t="str">
        <f>VLOOKUP(WEEKDAY(VENDAS[[#This Row],[DATA]],2),Listas!$A$2:$B$8,2,FALSE)</f>
        <v>Quinta</v>
      </c>
      <c r="C1210" s="36" t="s">
        <v>278</v>
      </c>
      <c r="D1210" s="36" t="s">
        <v>70</v>
      </c>
      <c r="E1210" s="36">
        <v>4</v>
      </c>
      <c r="F1210" s="37">
        <v>22.5</v>
      </c>
      <c r="G1210" s="36"/>
      <c r="H1210" s="36">
        <f>DAY(VENDAS[[#This Row],[DATA]])</f>
        <v>8</v>
      </c>
    </row>
    <row r="1211" spans="1:8" x14ac:dyDescent="0.2">
      <c r="A1211" s="35">
        <v>44903</v>
      </c>
      <c r="B1211" s="38" t="str">
        <f>VLOOKUP(WEEKDAY(VENDAS[[#This Row],[DATA]],2),Listas!$A$2:$B$8,2,FALSE)</f>
        <v>Quinta</v>
      </c>
      <c r="C1211" s="36" t="s">
        <v>616</v>
      </c>
      <c r="D1211" s="36" t="s">
        <v>54</v>
      </c>
      <c r="E1211" s="36">
        <v>10</v>
      </c>
      <c r="F1211" s="37">
        <v>27.5</v>
      </c>
      <c r="G1211" s="36"/>
      <c r="H1211" s="36">
        <f>DAY(VENDAS[[#This Row],[DATA]])</f>
        <v>8</v>
      </c>
    </row>
    <row r="1212" spans="1:8" x14ac:dyDescent="0.2">
      <c r="A1212" s="35">
        <v>44903</v>
      </c>
      <c r="B1212" s="38" t="str">
        <f>VLOOKUP(WEEKDAY(VENDAS[[#This Row],[DATA]],2),Listas!$A$2:$B$8,2,FALSE)</f>
        <v>Quinta</v>
      </c>
      <c r="C1212" s="36" t="s">
        <v>619</v>
      </c>
      <c r="D1212" s="36" t="s">
        <v>54</v>
      </c>
      <c r="E1212" s="36">
        <v>10</v>
      </c>
      <c r="F1212" s="37">
        <v>27.5</v>
      </c>
      <c r="G1212" s="36"/>
      <c r="H1212" s="36">
        <f>DAY(VENDAS[[#This Row],[DATA]])</f>
        <v>8</v>
      </c>
    </row>
    <row r="1213" spans="1:8" x14ac:dyDescent="0.2">
      <c r="A1213" s="35">
        <v>44915</v>
      </c>
      <c r="B1213" s="38" t="str">
        <f>VLOOKUP(WEEKDAY(VENDAS[[#This Row],[DATA]],2),Listas!$A$2:$B$8,2,FALSE)</f>
        <v>Terça</v>
      </c>
      <c r="C1213" s="36" t="s">
        <v>170</v>
      </c>
      <c r="D1213" s="36" t="s">
        <v>55</v>
      </c>
      <c r="E1213" s="36">
        <v>20</v>
      </c>
      <c r="F1213" s="37">
        <v>41</v>
      </c>
      <c r="G1213" s="36"/>
      <c r="H1213" s="36">
        <f>DAY(VENDAS[[#This Row],[DATA]])</f>
        <v>20</v>
      </c>
    </row>
    <row r="1214" spans="1:8" x14ac:dyDescent="0.2">
      <c r="A1214" s="35">
        <v>44915</v>
      </c>
      <c r="B1214" s="38" t="str">
        <f>VLOOKUP(WEEKDAY(VENDAS[[#This Row],[DATA]],2),Listas!$A$2:$B$8,2,FALSE)</f>
        <v>Terça</v>
      </c>
      <c r="C1214" s="36" t="s">
        <v>174</v>
      </c>
      <c r="D1214" s="36" t="s">
        <v>65</v>
      </c>
      <c r="E1214" s="36">
        <v>20</v>
      </c>
      <c r="F1214" s="37">
        <v>66</v>
      </c>
      <c r="G1214" s="36"/>
      <c r="H1214" s="36">
        <f>DAY(VENDAS[[#This Row],[DATA]])</f>
        <v>20</v>
      </c>
    </row>
    <row r="1215" spans="1:8" x14ac:dyDescent="0.2">
      <c r="A1215" s="35">
        <v>44915</v>
      </c>
      <c r="B1215" s="38" t="str">
        <f>VLOOKUP(WEEKDAY(VENDAS[[#This Row],[DATA]],2),Listas!$A$2:$B$8,2,FALSE)</f>
        <v>Terça</v>
      </c>
      <c r="C1215" s="36" t="s">
        <v>174</v>
      </c>
      <c r="D1215" s="36" t="s">
        <v>67</v>
      </c>
      <c r="E1215" s="36">
        <v>24</v>
      </c>
      <c r="F1215" s="37">
        <v>112.5</v>
      </c>
      <c r="G1215" s="36"/>
      <c r="H1215" s="36">
        <f>DAY(VENDAS[[#This Row],[DATA]])</f>
        <v>20</v>
      </c>
    </row>
    <row r="1216" spans="1:8" x14ac:dyDescent="0.2">
      <c r="A1216" s="35">
        <v>44911</v>
      </c>
      <c r="B1216" s="38" t="str">
        <f>VLOOKUP(WEEKDAY(VENDAS[[#This Row],[DATA]],2),Listas!$A$2:$B$8,2,FALSE)</f>
        <v>Sexta</v>
      </c>
      <c r="C1216" s="36" t="s">
        <v>605</v>
      </c>
      <c r="D1216" s="36" t="s">
        <v>55</v>
      </c>
      <c r="E1216" s="36">
        <v>90</v>
      </c>
      <c r="F1216" s="37">
        <v>178.65</v>
      </c>
      <c r="G1216" s="36"/>
      <c r="H1216" s="36">
        <f>DAY(VENDAS[[#This Row],[DATA]])</f>
        <v>16</v>
      </c>
    </row>
    <row r="1217" spans="1:8" x14ac:dyDescent="0.2">
      <c r="A1217" s="35">
        <v>44911</v>
      </c>
      <c r="B1217" s="38" t="str">
        <f>VLOOKUP(WEEKDAY(VENDAS[[#This Row],[DATA]],2),Listas!$A$2:$B$8,2,FALSE)</f>
        <v>Sexta</v>
      </c>
      <c r="C1217" s="36" t="s">
        <v>208</v>
      </c>
      <c r="D1217" s="36" t="s">
        <v>54</v>
      </c>
      <c r="E1217" s="36">
        <v>20</v>
      </c>
      <c r="F1217" s="37">
        <v>50</v>
      </c>
      <c r="G1217" s="36"/>
      <c r="H1217" s="36">
        <f>DAY(VENDAS[[#This Row],[DATA]])</f>
        <v>16</v>
      </c>
    </row>
    <row r="1218" spans="1:8" x14ac:dyDescent="0.2">
      <c r="A1218" s="35">
        <v>44914</v>
      </c>
      <c r="B1218" s="38" t="str">
        <f>VLOOKUP(WEEKDAY(VENDAS[[#This Row],[DATA]],2),Listas!$A$2:$B$8,2,FALSE)</f>
        <v>Segunda</v>
      </c>
      <c r="C1218" s="36" t="s">
        <v>341</v>
      </c>
      <c r="D1218" s="36" t="s">
        <v>54</v>
      </c>
      <c r="E1218" s="36">
        <v>10</v>
      </c>
      <c r="F1218" s="37">
        <v>24.75</v>
      </c>
      <c r="G1218" s="36"/>
      <c r="H1218" s="36">
        <f>DAY(VENDAS[[#This Row],[DATA]])</f>
        <v>19</v>
      </c>
    </row>
    <row r="1219" spans="1:8" x14ac:dyDescent="0.2">
      <c r="A1219" s="35">
        <v>44914</v>
      </c>
      <c r="B1219" s="38" t="str">
        <f>VLOOKUP(WEEKDAY(VENDAS[[#This Row],[DATA]],2),Listas!$A$2:$B$8,2,FALSE)</f>
        <v>Segunda</v>
      </c>
      <c r="C1219" s="36" t="s">
        <v>341</v>
      </c>
      <c r="D1219" s="36" t="s">
        <v>567</v>
      </c>
      <c r="E1219" s="36">
        <v>4</v>
      </c>
      <c r="F1219" s="37">
        <v>27</v>
      </c>
      <c r="G1219" s="36"/>
      <c r="H1219" s="36">
        <f>DAY(VENDAS[[#This Row],[DATA]])</f>
        <v>19</v>
      </c>
    </row>
    <row r="1220" spans="1:8" x14ac:dyDescent="0.2">
      <c r="A1220" s="35">
        <v>44914</v>
      </c>
      <c r="B1220" s="38" t="str">
        <f>VLOOKUP(WEEKDAY(VENDAS[[#This Row],[DATA]],2),Listas!$A$2:$B$8,2,FALSE)</f>
        <v>Segunda</v>
      </c>
      <c r="C1220" s="36" t="s">
        <v>341</v>
      </c>
      <c r="D1220" s="36" t="s">
        <v>66</v>
      </c>
      <c r="E1220" s="36">
        <v>4</v>
      </c>
      <c r="F1220" s="37">
        <v>20.25</v>
      </c>
      <c r="G1220" s="36"/>
      <c r="H1220" s="36">
        <f>DAY(VENDAS[[#This Row],[DATA]])</f>
        <v>19</v>
      </c>
    </row>
    <row r="1221" spans="1:8" x14ac:dyDescent="0.2">
      <c r="A1221" s="35">
        <v>44914</v>
      </c>
      <c r="B1221" s="38" t="str">
        <f>VLOOKUP(WEEKDAY(VENDAS[[#This Row],[DATA]],2),Listas!$A$2:$B$8,2,FALSE)</f>
        <v>Segunda</v>
      </c>
      <c r="C1221" s="36" t="s">
        <v>341</v>
      </c>
      <c r="D1221" s="36" t="s">
        <v>70</v>
      </c>
      <c r="E1221" s="36">
        <v>4</v>
      </c>
      <c r="F1221" s="37">
        <v>20.25</v>
      </c>
      <c r="G1221" s="36"/>
      <c r="H1221" s="36">
        <f>DAY(VENDAS[[#This Row],[DATA]])</f>
        <v>19</v>
      </c>
    </row>
    <row r="1222" spans="1:8" x14ac:dyDescent="0.2">
      <c r="A1222" s="35">
        <v>44914</v>
      </c>
      <c r="B1222" s="38" t="str">
        <f>VLOOKUP(WEEKDAY(VENDAS[[#This Row],[DATA]],2),Listas!$A$2:$B$8,2,FALSE)</f>
        <v>Segunda</v>
      </c>
      <c r="C1222" s="36" t="s">
        <v>341</v>
      </c>
      <c r="D1222" s="36" t="s">
        <v>67</v>
      </c>
      <c r="E1222" s="36">
        <v>4</v>
      </c>
      <c r="F1222" s="37">
        <v>20.25</v>
      </c>
      <c r="G1222" s="36"/>
      <c r="H1222" s="36">
        <f>DAY(VENDAS[[#This Row],[DATA]])</f>
        <v>19</v>
      </c>
    </row>
    <row r="1223" spans="1:8" x14ac:dyDescent="0.2">
      <c r="A1223" s="35">
        <v>44914</v>
      </c>
      <c r="B1223" s="38" t="str">
        <f>VLOOKUP(WEEKDAY(VENDAS[[#This Row],[DATA]],2),Listas!$A$2:$B$8,2,FALSE)</f>
        <v>Segunda</v>
      </c>
      <c r="C1223" s="36" t="s">
        <v>297</v>
      </c>
      <c r="D1223" s="36" t="s">
        <v>54</v>
      </c>
      <c r="E1223" s="36">
        <v>20</v>
      </c>
      <c r="F1223" s="37">
        <v>45</v>
      </c>
      <c r="G1223" s="36"/>
      <c r="H1223" s="36">
        <f>DAY(VENDAS[[#This Row],[DATA]])</f>
        <v>19</v>
      </c>
    </row>
    <row r="1224" spans="1:8" x14ac:dyDescent="0.2">
      <c r="A1224" s="35">
        <v>44914</v>
      </c>
      <c r="B1224" s="38" t="str">
        <f>VLOOKUP(WEEKDAY(VENDAS[[#This Row],[DATA]],2),Listas!$A$2:$B$8,2,FALSE)</f>
        <v>Segunda</v>
      </c>
      <c r="C1224" s="36" t="s">
        <v>297</v>
      </c>
      <c r="D1224" s="36" t="s">
        <v>567</v>
      </c>
      <c r="E1224" s="36">
        <v>4</v>
      </c>
      <c r="F1224" s="37">
        <v>27</v>
      </c>
      <c r="G1224" s="36"/>
      <c r="H1224" s="36">
        <f>DAY(VENDAS[[#This Row],[DATA]])</f>
        <v>19</v>
      </c>
    </row>
    <row r="1225" spans="1:8" x14ac:dyDescent="0.2">
      <c r="A1225" s="35">
        <v>44914</v>
      </c>
      <c r="B1225" s="38" t="str">
        <f>VLOOKUP(WEEKDAY(VENDAS[[#This Row],[DATA]],2),Listas!$A$2:$B$8,2,FALSE)</f>
        <v>Segunda</v>
      </c>
      <c r="C1225" s="36" t="s">
        <v>278</v>
      </c>
      <c r="D1225" s="36" t="s">
        <v>70</v>
      </c>
      <c r="E1225" s="36">
        <v>4</v>
      </c>
      <c r="F1225" s="37">
        <v>22.5</v>
      </c>
      <c r="G1225" s="36"/>
      <c r="H1225" s="36">
        <f>DAY(VENDAS[[#This Row],[DATA]])</f>
        <v>19</v>
      </c>
    </row>
    <row r="1226" spans="1:8" x14ac:dyDescent="0.2">
      <c r="A1226" s="35">
        <v>44914</v>
      </c>
      <c r="B1226" s="38" t="str">
        <f>VLOOKUP(WEEKDAY(VENDAS[[#This Row],[DATA]],2),Listas!$A$2:$B$8,2,FALSE)</f>
        <v>Segunda</v>
      </c>
      <c r="C1226" s="36" t="s">
        <v>154</v>
      </c>
      <c r="D1226" s="36" t="s">
        <v>55</v>
      </c>
      <c r="E1226" s="36">
        <v>40</v>
      </c>
      <c r="F1226" s="37">
        <v>73.8</v>
      </c>
      <c r="G1226" s="36"/>
      <c r="H1226" s="36">
        <f>DAY(VENDAS[[#This Row],[DATA]])</f>
        <v>19</v>
      </c>
    </row>
    <row r="1227" spans="1:8" x14ac:dyDescent="0.2">
      <c r="A1227" s="35">
        <v>44914</v>
      </c>
      <c r="B1227" s="38" t="str">
        <f>VLOOKUP(WEEKDAY(VENDAS[[#This Row],[DATA]],2),Listas!$A$2:$B$8,2,FALSE)</f>
        <v>Segunda</v>
      </c>
      <c r="C1227" s="36" t="s">
        <v>154</v>
      </c>
      <c r="D1227" s="36" t="s">
        <v>567</v>
      </c>
      <c r="E1227" s="36">
        <v>4</v>
      </c>
      <c r="F1227" s="37">
        <v>27</v>
      </c>
      <c r="G1227" s="36"/>
      <c r="H1227" s="36">
        <f>DAY(VENDAS[[#This Row],[DATA]])</f>
        <v>19</v>
      </c>
    </row>
    <row r="1228" spans="1:8" x14ac:dyDescent="0.2">
      <c r="A1228" s="35">
        <v>44914</v>
      </c>
      <c r="B1228" s="38" t="str">
        <f>VLOOKUP(WEEKDAY(VENDAS[[#This Row],[DATA]],2),Listas!$A$2:$B$8,2,FALSE)</f>
        <v>Segunda</v>
      </c>
      <c r="C1228" s="36" t="s">
        <v>252</v>
      </c>
      <c r="D1228" s="36" t="s">
        <v>54</v>
      </c>
      <c r="E1228" s="36">
        <v>10</v>
      </c>
      <c r="F1228" s="37">
        <v>24.75</v>
      </c>
      <c r="G1228" s="36"/>
      <c r="H1228" s="36">
        <f>DAY(VENDAS[[#This Row],[DATA]])</f>
        <v>19</v>
      </c>
    </row>
    <row r="1229" spans="1:8" x14ac:dyDescent="0.2">
      <c r="A1229" s="35">
        <v>44914</v>
      </c>
      <c r="B1229" s="38" t="str">
        <f>VLOOKUP(WEEKDAY(VENDAS[[#This Row],[DATA]],2),Listas!$A$2:$B$8,2,FALSE)</f>
        <v>Segunda</v>
      </c>
      <c r="C1229" s="36" t="s">
        <v>252</v>
      </c>
      <c r="D1229" s="36" t="s">
        <v>65</v>
      </c>
      <c r="E1229" s="36">
        <v>10</v>
      </c>
      <c r="F1229" s="37">
        <v>29.7</v>
      </c>
      <c r="G1229" s="36"/>
      <c r="H1229" s="36">
        <f>DAY(VENDAS[[#This Row],[DATA]])</f>
        <v>19</v>
      </c>
    </row>
    <row r="1230" spans="1:8" x14ac:dyDescent="0.2">
      <c r="A1230" s="35">
        <v>44914</v>
      </c>
      <c r="B1230" s="38" t="str">
        <f>VLOOKUP(WEEKDAY(VENDAS[[#This Row],[DATA]],2),Listas!$A$2:$B$8,2,FALSE)</f>
        <v>Segunda</v>
      </c>
      <c r="C1230" s="36" t="s">
        <v>252</v>
      </c>
      <c r="D1230" s="36" t="s">
        <v>66</v>
      </c>
      <c r="E1230" s="36">
        <v>4</v>
      </c>
      <c r="F1230" s="37">
        <v>20.25</v>
      </c>
      <c r="G1230" s="36"/>
      <c r="H1230" s="36">
        <f>DAY(VENDAS[[#This Row],[DATA]])</f>
        <v>19</v>
      </c>
    </row>
    <row r="1231" spans="1:8" x14ac:dyDescent="0.2">
      <c r="A1231" s="35">
        <v>44915</v>
      </c>
      <c r="B1231" s="38" t="str">
        <f>VLOOKUP(WEEKDAY(VENDAS[[#This Row],[DATA]],2),Listas!$A$2:$B$8,2,FALSE)</f>
        <v>Terça</v>
      </c>
      <c r="C1231" s="36" t="s">
        <v>621</v>
      </c>
      <c r="D1231" s="36" t="s">
        <v>54</v>
      </c>
      <c r="E1231" s="36">
        <v>10</v>
      </c>
      <c r="F1231" s="37">
        <v>27.5</v>
      </c>
      <c r="G1231" s="36"/>
      <c r="H1231" s="36">
        <f>DAY(VENDAS[[#This Row],[DATA]])</f>
        <v>20</v>
      </c>
    </row>
    <row r="1232" spans="1:8" x14ac:dyDescent="0.2">
      <c r="A1232" s="35">
        <v>44936</v>
      </c>
      <c r="B1232" s="38" t="str">
        <f>VLOOKUP(WEEKDAY(VENDAS[[#This Row],[DATA]],2),Listas!$A$2:$B$8,2,FALSE)</f>
        <v>Terça</v>
      </c>
      <c r="C1232" s="36" t="s">
        <v>182</v>
      </c>
      <c r="D1232" s="36" t="s">
        <v>567</v>
      </c>
      <c r="E1232" s="36">
        <v>4</v>
      </c>
      <c r="F1232" s="37">
        <v>30</v>
      </c>
      <c r="G1232" s="36"/>
      <c r="H1232" s="36">
        <f>DAY(VENDAS[[#This Row],[DATA]])</f>
        <v>10</v>
      </c>
    </row>
    <row r="1233" spans="1:8" x14ac:dyDescent="0.2">
      <c r="A1233" s="35">
        <v>44937</v>
      </c>
      <c r="B1233" s="38" t="str">
        <f>VLOOKUP(WEEKDAY(VENDAS[[#This Row],[DATA]],2),Listas!$A$2:$B$8,2,FALSE)</f>
        <v>Quarta</v>
      </c>
      <c r="C1233" s="36" t="s">
        <v>260</v>
      </c>
      <c r="D1233" s="36" t="s">
        <v>55</v>
      </c>
      <c r="E1233" s="36">
        <v>20</v>
      </c>
      <c r="F1233" s="37">
        <v>41</v>
      </c>
      <c r="G1233" s="36"/>
      <c r="H1233" s="36">
        <f>DAY(VENDAS[[#This Row],[DATA]])</f>
        <v>11</v>
      </c>
    </row>
    <row r="1234" spans="1:8" x14ac:dyDescent="0.2">
      <c r="A1234" s="35">
        <v>44937</v>
      </c>
      <c r="B1234" s="38" t="str">
        <f>VLOOKUP(WEEKDAY(VENDAS[[#This Row],[DATA]],2),Listas!$A$2:$B$8,2,FALSE)</f>
        <v>Quarta</v>
      </c>
      <c r="C1234" s="36" t="s">
        <v>260</v>
      </c>
      <c r="D1234" s="36" t="s">
        <v>66</v>
      </c>
      <c r="E1234" s="36">
        <v>4</v>
      </c>
      <c r="F1234" s="37">
        <v>22.5</v>
      </c>
      <c r="G1234" s="36"/>
      <c r="H1234" s="36">
        <f>DAY(VENDAS[[#This Row],[DATA]])</f>
        <v>11</v>
      </c>
    </row>
    <row r="1235" spans="1:8" x14ac:dyDescent="0.2">
      <c r="A1235" s="35">
        <v>44937</v>
      </c>
      <c r="B1235" s="38" t="str">
        <f>VLOOKUP(WEEKDAY(VENDAS[[#This Row],[DATA]],2),Listas!$A$2:$B$8,2,FALSE)</f>
        <v>Quarta</v>
      </c>
      <c r="C1235" s="36" t="s">
        <v>260</v>
      </c>
      <c r="D1235" s="36" t="s">
        <v>67</v>
      </c>
      <c r="E1235" s="36">
        <v>4</v>
      </c>
      <c r="F1235" s="37">
        <v>22.5</v>
      </c>
      <c r="G1235" s="36"/>
      <c r="H1235" s="36">
        <f>DAY(VENDAS[[#This Row],[DATA]])</f>
        <v>11</v>
      </c>
    </row>
    <row r="1236" spans="1:8" x14ac:dyDescent="0.2">
      <c r="A1236" s="35">
        <v>44937</v>
      </c>
      <c r="B1236" s="38" t="str">
        <f>VLOOKUP(WEEKDAY(VENDAS[[#This Row],[DATA]],2),Listas!$A$2:$B$8,2,FALSE)</f>
        <v>Quarta</v>
      </c>
      <c r="C1236" s="36" t="s">
        <v>260</v>
      </c>
      <c r="D1236" s="36" t="s">
        <v>71</v>
      </c>
      <c r="E1236" s="36">
        <v>10</v>
      </c>
      <c r="F1236" s="37">
        <v>20</v>
      </c>
      <c r="G1236" s="36"/>
      <c r="H1236" s="36">
        <f>DAY(VENDAS[[#This Row],[DATA]])</f>
        <v>11</v>
      </c>
    </row>
    <row r="1237" spans="1:8" x14ac:dyDescent="0.2">
      <c r="A1237" s="35">
        <v>44938</v>
      </c>
      <c r="B1237" s="38" t="str">
        <f>VLOOKUP(WEEKDAY(VENDAS[[#This Row],[DATA]],2),Listas!$A$2:$B$8,2,FALSE)</f>
        <v>Quinta</v>
      </c>
      <c r="C1237" s="36" t="s">
        <v>278</v>
      </c>
      <c r="D1237" s="36" t="s">
        <v>70</v>
      </c>
      <c r="E1237" s="36">
        <v>4</v>
      </c>
      <c r="F1237" s="37">
        <v>22.5</v>
      </c>
      <c r="G1237" s="36"/>
      <c r="H1237" s="36">
        <f>DAY(VENDAS[[#This Row],[DATA]])</f>
        <v>12</v>
      </c>
    </row>
    <row r="1238" spans="1:8" x14ac:dyDescent="0.2">
      <c r="A1238" s="35">
        <v>44936</v>
      </c>
      <c r="B1238" s="38" t="str">
        <f>VLOOKUP(WEEKDAY(VENDAS[[#This Row],[DATA]],2),Listas!$A$2:$B$8,2,FALSE)</f>
        <v>Terça</v>
      </c>
      <c r="C1238" s="36" t="s">
        <v>588</v>
      </c>
      <c r="D1238" s="36" t="s">
        <v>70</v>
      </c>
      <c r="E1238" s="36">
        <v>4</v>
      </c>
      <c r="F1238" s="37">
        <v>22.5</v>
      </c>
      <c r="G1238" s="36"/>
      <c r="H1238" s="36">
        <f>DAY(VENDAS[[#This Row],[DATA]])</f>
        <v>10</v>
      </c>
    </row>
    <row r="1239" spans="1:8" x14ac:dyDescent="0.2">
      <c r="A1239" s="35">
        <v>44936</v>
      </c>
      <c r="B1239" s="38" t="str">
        <f>VLOOKUP(WEEKDAY(VENDAS[[#This Row],[DATA]],2),Listas!$A$2:$B$8,2,FALSE)</f>
        <v>Terça</v>
      </c>
      <c r="C1239" s="36" t="s">
        <v>588</v>
      </c>
      <c r="D1239" s="36" t="s">
        <v>66</v>
      </c>
      <c r="E1239" s="36">
        <v>4</v>
      </c>
      <c r="F1239" s="37">
        <v>22.5</v>
      </c>
      <c r="G1239" s="36"/>
      <c r="H1239" s="36">
        <f>DAY(VENDAS[[#This Row],[DATA]])</f>
        <v>10</v>
      </c>
    </row>
    <row r="1240" spans="1:8" x14ac:dyDescent="0.2">
      <c r="A1240" s="35">
        <v>44936</v>
      </c>
      <c r="B1240" s="38" t="str">
        <f>VLOOKUP(WEEKDAY(VENDAS[[#This Row],[DATA]],2),Listas!$A$2:$B$8,2,FALSE)</f>
        <v>Terça</v>
      </c>
      <c r="C1240" s="36" t="s">
        <v>588</v>
      </c>
      <c r="D1240" s="36" t="s">
        <v>67</v>
      </c>
      <c r="E1240" s="36">
        <v>4</v>
      </c>
      <c r="F1240" s="37">
        <v>22.5</v>
      </c>
      <c r="G1240" s="36"/>
      <c r="H1240" s="36">
        <f>DAY(VENDAS[[#This Row],[DATA]])</f>
        <v>10</v>
      </c>
    </row>
    <row r="1241" spans="1:8" x14ac:dyDescent="0.2">
      <c r="A1241" s="35">
        <v>44941</v>
      </c>
      <c r="B1241" s="38" t="str">
        <f>VLOOKUP(WEEKDAY(VENDAS[[#This Row],[DATA]],2),Listas!$A$2:$B$8,2,FALSE)</f>
        <v>Domingo</v>
      </c>
      <c r="C1241" s="36" t="s">
        <v>274</v>
      </c>
      <c r="D1241" s="36" t="s">
        <v>54</v>
      </c>
      <c r="E1241" s="36">
        <v>50</v>
      </c>
      <c r="F1241" s="37">
        <v>137.5</v>
      </c>
      <c r="G1241" s="36"/>
      <c r="H1241" s="36">
        <f>DAY(VENDAS[[#This Row],[DATA]])</f>
        <v>15</v>
      </c>
    </row>
    <row r="1242" spans="1:8" x14ac:dyDescent="0.2">
      <c r="A1242" s="35">
        <v>44943</v>
      </c>
      <c r="B1242" s="38" t="str">
        <f>VLOOKUP(WEEKDAY(VENDAS[[#This Row],[DATA]],2),Listas!$A$2:$B$8,2,FALSE)</f>
        <v>Terça</v>
      </c>
      <c r="C1242" s="36" t="s">
        <v>605</v>
      </c>
      <c r="D1242" s="36" t="s">
        <v>55</v>
      </c>
      <c r="E1242" s="36">
        <v>60</v>
      </c>
      <c r="F1242" s="37">
        <v>119.1</v>
      </c>
      <c r="G1242" s="36"/>
      <c r="H1242" s="36">
        <f>DAY(VENDAS[[#This Row],[DATA]])</f>
        <v>17</v>
      </c>
    </row>
    <row r="1243" spans="1:8" x14ac:dyDescent="0.2">
      <c r="A1243" s="35">
        <v>44946</v>
      </c>
      <c r="B1243" s="38" t="str">
        <f>VLOOKUP(WEEKDAY(VENDAS[[#This Row],[DATA]],2),Listas!$A$2:$B$8,2,FALSE)</f>
        <v>Sexta</v>
      </c>
      <c r="C1243" s="36" t="s">
        <v>208</v>
      </c>
      <c r="D1243" s="36" t="s">
        <v>54</v>
      </c>
      <c r="E1243" s="36">
        <v>10</v>
      </c>
      <c r="F1243" s="37">
        <v>27.5</v>
      </c>
      <c r="G1243" s="36"/>
      <c r="H1243" s="36">
        <f>DAY(VENDAS[[#This Row],[DATA]])</f>
        <v>20</v>
      </c>
    </row>
    <row r="1244" spans="1:8" x14ac:dyDescent="0.2">
      <c r="A1244" s="35">
        <v>44948</v>
      </c>
      <c r="B1244" s="38" t="str">
        <f>VLOOKUP(WEEKDAY(VENDAS[[#This Row],[DATA]],2),Listas!$A$2:$B$8,2,FALSE)</f>
        <v>Domingo</v>
      </c>
      <c r="C1244" s="36" t="s">
        <v>341</v>
      </c>
      <c r="D1244" s="36" t="s">
        <v>55</v>
      </c>
      <c r="E1244" s="36">
        <v>20</v>
      </c>
      <c r="F1244" s="37">
        <v>41</v>
      </c>
      <c r="G1244" s="36"/>
      <c r="H1244" s="36">
        <f>DAY(VENDAS[[#This Row],[DATA]])</f>
        <v>22</v>
      </c>
    </row>
    <row r="1245" spans="1:8" x14ac:dyDescent="0.2">
      <c r="A1245" s="35">
        <v>44948</v>
      </c>
      <c r="B1245" s="38" t="str">
        <f>VLOOKUP(WEEKDAY(VENDAS[[#This Row],[DATA]],2),Listas!$A$2:$B$8,2,FALSE)</f>
        <v>Domingo</v>
      </c>
      <c r="C1245" s="36" t="s">
        <v>341</v>
      </c>
      <c r="D1245" s="36" t="s">
        <v>567</v>
      </c>
      <c r="E1245" s="36">
        <v>4</v>
      </c>
      <c r="F1245" s="37">
        <v>30</v>
      </c>
      <c r="G1245" s="36"/>
      <c r="H1245" s="36">
        <f>DAY(VENDAS[[#This Row],[DATA]])</f>
        <v>22</v>
      </c>
    </row>
    <row r="1246" spans="1:8" x14ac:dyDescent="0.2">
      <c r="A1246" s="35">
        <v>44948</v>
      </c>
      <c r="B1246" s="38" t="str">
        <f>VLOOKUP(WEEKDAY(VENDAS[[#This Row],[DATA]],2),Listas!$A$2:$B$8,2,FALSE)</f>
        <v>Domingo</v>
      </c>
      <c r="C1246" s="36" t="s">
        <v>341</v>
      </c>
      <c r="D1246" s="36" t="s">
        <v>66</v>
      </c>
      <c r="E1246" s="36">
        <v>4</v>
      </c>
      <c r="F1246" s="37">
        <v>22.5</v>
      </c>
      <c r="G1246" s="36"/>
      <c r="H1246" s="36">
        <f>DAY(VENDAS[[#This Row],[DATA]])</f>
        <v>22</v>
      </c>
    </row>
    <row r="1247" spans="1:8" x14ac:dyDescent="0.2">
      <c r="A1247" s="35">
        <v>44948</v>
      </c>
      <c r="B1247" s="38" t="str">
        <f>VLOOKUP(WEEKDAY(VENDAS[[#This Row],[DATA]],2),Listas!$A$2:$B$8,2,FALSE)</f>
        <v>Domingo</v>
      </c>
      <c r="C1247" s="36" t="s">
        <v>341</v>
      </c>
      <c r="D1247" s="36" t="s">
        <v>70</v>
      </c>
      <c r="E1247" s="36">
        <v>4</v>
      </c>
      <c r="F1247" s="37">
        <v>22.5</v>
      </c>
      <c r="G1247" s="36"/>
      <c r="H1247" s="36">
        <f>DAY(VENDAS[[#This Row],[DATA]])</f>
        <v>22</v>
      </c>
    </row>
    <row r="1248" spans="1:8" x14ac:dyDescent="0.2">
      <c r="A1248" s="35">
        <v>44948</v>
      </c>
      <c r="B1248" s="38" t="str">
        <f>VLOOKUP(WEEKDAY(VENDAS[[#This Row],[DATA]],2),Listas!$A$2:$B$8,2,FALSE)</f>
        <v>Domingo</v>
      </c>
      <c r="C1248" s="36" t="s">
        <v>341</v>
      </c>
      <c r="D1248" s="36" t="s">
        <v>67</v>
      </c>
      <c r="E1248" s="36">
        <v>4</v>
      </c>
      <c r="F1248" s="37">
        <v>22.5</v>
      </c>
      <c r="G1248" s="36"/>
      <c r="H1248" s="36">
        <f>DAY(VENDAS[[#This Row],[DATA]])</f>
        <v>22</v>
      </c>
    </row>
    <row r="1249" spans="1:8" x14ac:dyDescent="0.2">
      <c r="A1249" s="35">
        <v>44952</v>
      </c>
      <c r="B1249" s="38" t="str">
        <f>VLOOKUP(WEEKDAY(VENDAS[[#This Row],[DATA]],2),Listas!$A$2:$B$8,2,FALSE)</f>
        <v>Quinta</v>
      </c>
      <c r="C1249" s="36" t="s">
        <v>338</v>
      </c>
      <c r="D1249" s="36" t="s">
        <v>55</v>
      </c>
      <c r="E1249" s="36">
        <v>20</v>
      </c>
      <c r="F1249" s="37">
        <v>41</v>
      </c>
      <c r="G1249" s="36"/>
      <c r="H1249" s="36">
        <f>DAY(VENDAS[[#This Row],[DATA]])</f>
        <v>26</v>
      </c>
    </row>
    <row r="1250" spans="1:8" x14ac:dyDescent="0.2">
      <c r="A1250" s="35">
        <v>44952</v>
      </c>
      <c r="B1250" s="38" t="str">
        <f>VLOOKUP(WEEKDAY(VENDAS[[#This Row],[DATA]],2),Listas!$A$2:$B$8,2,FALSE)</f>
        <v>Quinta</v>
      </c>
      <c r="C1250" s="36" t="s">
        <v>338</v>
      </c>
      <c r="D1250" s="36" t="s">
        <v>567</v>
      </c>
      <c r="E1250" s="36">
        <v>8</v>
      </c>
      <c r="F1250" s="37">
        <v>60</v>
      </c>
      <c r="G1250" s="36"/>
      <c r="H1250" s="36">
        <f>DAY(VENDAS[[#This Row],[DATA]])</f>
        <v>26</v>
      </c>
    </row>
    <row r="1251" spans="1:8" x14ac:dyDescent="0.2">
      <c r="A1251" s="35">
        <v>44952</v>
      </c>
      <c r="B1251" s="38" t="str">
        <f>VLOOKUP(WEEKDAY(VENDAS[[#This Row],[DATA]],2),Listas!$A$2:$B$8,2,FALSE)</f>
        <v>Quinta</v>
      </c>
      <c r="C1251" s="36" t="s">
        <v>338</v>
      </c>
      <c r="D1251" s="36" t="s">
        <v>67</v>
      </c>
      <c r="E1251" s="36">
        <v>8</v>
      </c>
      <c r="F1251" s="37">
        <v>45</v>
      </c>
      <c r="G1251" s="36"/>
      <c r="H1251" s="36">
        <f>DAY(VENDAS[[#This Row],[DATA]])</f>
        <v>26</v>
      </c>
    </row>
    <row r="1252" spans="1:8" x14ac:dyDescent="0.2">
      <c r="A1252" s="35">
        <v>44952</v>
      </c>
      <c r="B1252" s="38" t="str">
        <f>VLOOKUP(WEEKDAY(VENDAS[[#This Row],[DATA]],2),Listas!$A$2:$B$8,2,FALSE)</f>
        <v>Quinta</v>
      </c>
      <c r="C1252" s="36" t="s">
        <v>109</v>
      </c>
      <c r="D1252" s="36" t="s">
        <v>55</v>
      </c>
      <c r="E1252" s="36">
        <v>40</v>
      </c>
      <c r="F1252" s="37">
        <v>82</v>
      </c>
      <c r="G1252" s="36"/>
      <c r="H1252" s="36">
        <f>DAY(VENDAS[[#This Row],[DATA]])</f>
        <v>26</v>
      </c>
    </row>
    <row r="1253" spans="1:8" x14ac:dyDescent="0.2">
      <c r="A1253" s="35">
        <v>44952</v>
      </c>
      <c r="B1253" s="38" t="str">
        <f>VLOOKUP(WEEKDAY(VENDAS[[#This Row],[DATA]],2),Listas!$A$2:$B$8,2,FALSE)</f>
        <v>Quinta</v>
      </c>
      <c r="C1253" s="36" t="s">
        <v>109</v>
      </c>
      <c r="D1253" s="36" t="s">
        <v>61</v>
      </c>
      <c r="E1253" s="36">
        <v>10</v>
      </c>
      <c r="F1253" s="37">
        <v>33</v>
      </c>
      <c r="G1253" s="36"/>
      <c r="H1253" s="36">
        <f>DAY(VENDAS[[#This Row],[DATA]])</f>
        <v>26</v>
      </c>
    </row>
    <row r="1254" spans="1:8" x14ac:dyDescent="0.2">
      <c r="A1254" s="35">
        <v>44952</v>
      </c>
      <c r="B1254" s="38" t="str">
        <f>VLOOKUP(WEEKDAY(VENDAS[[#This Row],[DATA]],2),Listas!$A$2:$B$8,2,FALSE)</f>
        <v>Quinta</v>
      </c>
      <c r="C1254" s="36" t="s">
        <v>247</v>
      </c>
      <c r="D1254" s="36" t="s">
        <v>54</v>
      </c>
      <c r="E1254" s="36">
        <v>20</v>
      </c>
      <c r="F1254" s="37">
        <v>55</v>
      </c>
      <c r="G1254" s="36"/>
      <c r="H1254" s="36">
        <f>DAY(VENDAS[[#This Row],[DATA]])</f>
        <v>26</v>
      </c>
    </row>
    <row r="1255" spans="1:8" x14ac:dyDescent="0.2">
      <c r="A1255" s="35">
        <v>44952</v>
      </c>
      <c r="B1255" s="38" t="str">
        <f>VLOOKUP(WEEKDAY(VENDAS[[#This Row],[DATA]],2),Listas!$A$2:$B$8,2,FALSE)</f>
        <v>Quinta</v>
      </c>
      <c r="C1255" s="36" t="s">
        <v>416</v>
      </c>
      <c r="D1255" s="36" t="s">
        <v>54</v>
      </c>
      <c r="E1255" s="36">
        <v>10</v>
      </c>
      <c r="F1255" s="37">
        <v>27.5</v>
      </c>
      <c r="G1255" s="36"/>
      <c r="H1255" s="36">
        <f>DAY(VENDAS[[#This Row],[DATA]])</f>
        <v>26</v>
      </c>
    </row>
    <row r="1256" spans="1:8" x14ac:dyDescent="0.2">
      <c r="A1256" s="35">
        <v>44952</v>
      </c>
      <c r="B1256" s="38" t="str">
        <f>VLOOKUP(WEEKDAY(VENDAS[[#This Row],[DATA]],2),Listas!$A$2:$B$8,2,FALSE)</f>
        <v>Quinta</v>
      </c>
      <c r="C1256" s="36" t="s">
        <v>336</v>
      </c>
      <c r="D1256" s="36" t="s">
        <v>54</v>
      </c>
      <c r="E1256" s="36">
        <v>20</v>
      </c>
      <c r="F1256" s="37">
        <v>55</v>
      </c>
      <c r="G1256" s="36"/>
      <c r="H1256" s="36">
        <f>DAY(VENDAS[[#This Row],[DATA]])</f>
        <v>26</v>
      </c>
    </row>
    <row r="1257" spans="1:8" x14ac:dyDescent="0.2">
      <c r="A1257" s="35">
        <v>44952</v>
      </c>
      <c r="B1257" s="38" t="str">
        <f>VLOOKUP(WEEKDAY(VENDAS[[#This Row],[DATA]],2),Listas!$A$2:$B$8,2,FALSE)</f>
        <v>Quinta</v>
      </c>
      <c r="C1257" s="36" t="s">
        <v>278</v>
      </c>
      <c r="D1257" s="36" t="s">
        <v>54</v>
      </c>
      <c r="E1257" s="36">
        <v>3</v>
      </c>
      <c r="F1257" s="37">
        <v>7.86</v>
      </c>
      <c r="G1257" s="36"/>
      <c r="H1257" s="36">
        <f>DAY(VENDAS[[#This Row],[DATA]])</f>
        <v>26</v>
      </c>
    </row>
    <row r="1258" spans="1:8" x14ac:dyDescent="0.2">
      <c r="A1258" s="35">
        <v>44952</v>
      </c>
      <c r="B1258" s="38" t="str">
        <f>VLOOKUP(WEEKDAY(VENDAS[[#This Row],[DATA]],2),Listas!$A$2:$B$8,2,FALSE)</f>
        <v>Quinta</v>
      </c>
      <c r="C1258" s="36" t="s">
        <v>278</v>
      </c>
      <c r="D1258" s="36" t="s">
        <v>70</v>
      </c>
      <c r="E1258" s="36">
        <v>3</v>
      </c>
      <c r="F1258" s="37">
        <v>16.05</v>
      </c>
      <c r="G1258" s="36"/>
      <c r="H1258" s="36">
        <f>DAY(VENDAS[[#This Row],[DATA]])</f>
        <v>26</v>
      </c>
    </row>
    <row r="1259" spans="1:8" x14ac:dyDescent="0.2">
      <c r="A1259" s="35">
        <v>44952</v>
      </c>
      <c r="B1259" s="38" t="str">
        <f>VLOOKUP(WEEKDAY(VENDAS[[#This Row],[DATA]],2),Listas!$A$2:$B$8,2,FALSE)</f>
        <v>Quinta</v>
      </c>
      <c r="C1259" s="36" t="s">
        <v>278</v>
      </c>
      <c r="D1259" s="36" t="s">
        <v>66</v>
      </c>
      <c r="E1259" s="36">
        <v>3</v>
      </c>
      <c r="F1259" s="37">
        <v>16.05</v>
      </c>
      <c r="G1259" s="36"/>
      <c r="H1259" s="36">
        <f>DAY(VENDAS[[#This Row],[DATA]])</f>
        <v>26</v>
      </c>
    </row>
    <row r="1260" spans="1:8" x14ac:dyDescent="0.2">
      <c r="A1260" s="35">
        <v>44952</v>
      </c>
      <c r="B1260" s="38" t="str">
        <f>VLOOKUP(WEEKDAY(VENDAS[[#This Row],[DATA]],2),Listas!$A$2:$B$8,2,FALSE)</f>
        <v>Quinta</v>
      </c>
      <c r="C1260" s="36" t="s">
        <v>278</v>
      </c>
      <c r="D1260" s="36" t="s">
        <v>67</v>
      </c>
      <c r="E1260" s="36">
        <v>3</v>
      </c>
      <c r="F1260" s="37">
        <v>16.05</v>
      </c>
      <c r="G1260" s="36"/>
      <c r="H1260" s="36">
        <f>DAY(VENDAS[[#This Row],[DATA]])</f>
        <v>26</v>
      </c>
    </row>
    <row r="1261" spans="1:8" x14ac:dyDescent="0.2">
      <c r="A1261" s="35">
        <v>44954</v>
      </c>
      <c r="B1261" s="38" t="str">
        <f>VLOOKUP(WEEKDAY(VENDAS[[#This Row],[DATA]],2),Listas!$A$2:$B$8,2,FALSE)</f>
        <v>Sábado</v>
      </c>
      <c r="C1261" s="36" t="s">
        <v>605</v>
      </c>
      <c r="D1261" s="36" t="s">
        <v>55</v>
      </c>
      <c r="E1261" s="36">
        <v>60</v>
      </c>
      <c r="F1261" s="37">
        <v>119.1</v>
      </c>
      <c r="G1261" s="36"/>
      <c r="H1261" s="36">
        <f>DAY(VENDAS[[#This Row],[DATA]])</f>
        <v>28</v>
      </c>
    </row>
    <row r="1262" spans="1:8" x14ac:dyDescent="0.2">
      <c r="A1262" s="35">
        <v>44953</v>
      </c>
      <c r="B1262" s="38" t="str">
        <f>VLOOKUP(WEEKDAY(VENDAS[[#This Row],[DATA]],2),Listas!$A$2:$B$8,2,FALSE)</f>
        <v>Sexta</v>
      </c>
      <c r="C1262" s="36" t="s">
        <v>416</v>
      </c>
      <c r="D1262" s="36" t="s">
        <v>625</v>
      </c>
      <c r="E1262" s="36">
        <v>10</v>
      </c>
      <c r="F1262" s="37">
        <v>33</v>
      </c>
      <c r="G1262" s="36"/>
      <c r="H1262" s="36">
        <f>DAY(VENDAS[[#This Row],[DATA]])</f>
        <v>27</v>
      </c>
    </row>
    <row r="1263" spans="1:8" x14ac:dyDescent="0.2">
      <c r="A1263" s="35">
        <v>44953</v>
      </c>
      <c r="B1263" s="38" t="str">
        <f>VLOOKUP(WEEKDAY(VENDAS[[#This Row],[DATA]],2),Listas!$A$2:$B$8,2,FALSE)</f>
        <v>Sexta</v>
      </c>
      <c r="C1263" s="36" t="s">
        <v>306</v>
      </c>
      <c r="D1263" s="36" t="s">
        <v>54</v>
      </c>
      <c r="E1263" s="36">
        <v>10</v>
      </c>
      <c r="F1263" s="37">
        <v>27.5</v>
      </c>
      <c r="G1263" s="36"/>
      <c r="H1263" s="36">
        <f>DAY(VENDAS[[#This Row],[DATA]])</f>
        <v>27</v>
      </c>
    </row>
    <row r="1264" spans="1:8" x14ac:dyDescent="0.2">
      <c r="A1264" s="35">
        <v>44953</v>
      </c>
      <c r="B1264" s="38" t="str">
        <f>VLOOKUP(WEEKDAY(VENDAS[[#This Row],[DATA]],2),Listas!$A$2:$B$8,2,FALSE)</f>
        <v>Sexta</v>
      </c>
      <c r="C1264" s="36" t="s">
        <v>306</v>
      </c>
      <c r="D1264" s="36" t="s">
        <v>71</v>
      </c>
      <c r="E1264" s="36">
        <v>10</v>
      </c>
      <c r="F1264" s="37">
        <v>20</v>
      </c>
      <c r="G1264" s="36"/>
      <c r="H1264" s="36">
        <f>DAY(VENDAS[[#This Row],[DATA]])</f>
        <v>27</v>
      </c>
    </row>
    <row r="1265" spans="1:8" x14ac:dyDescent="0.2">
      <c r="A1265" s="35">
        <v>44960</v>
      </c>
      <c r="B1265" s="38" t="str">
        <f>VLOOKUP(WEEKDAY(VENDAS[[#This Row],[DATA]],2),Listas!$A$2:$B$8,2,FALSE)</f>
        <v>Sexta</v>
      </c>
      <c r="C1265" s="36" t="s">
        <v>626</v>
      </c>
      <c r="D1265" s="36" t="s">
        <v>55</v>
      </c>
      <c r="E1265" s="36">
        <v>48</v>
      </c>
      <c r="F1265" s="37">
        <v>93.6</v>
      </c>
      <c r="G1265" s="36"/>
      <c r="H1265" s="36">
        <f>DAY(VENDAS[[#This Row],[DATA]])</f>
        <v>3</v>
      </c>
    </row>
    <row r="1266" spans="1:8" x14ac:dyDescent="0.2">
      <c r="A1266" s="35">
        <v>44962</v>
      </c>
      <c r="B1266" s="38" t="str">
        <f>VLOOKUP(WEEKDAY(VENDAS[[#This Row],[DATA]],2),Listas!$A$2:$B$8,2,FALSE)</f>
        <v>Domingo</v>
      </c>
      <c r="C1266" s="36" t="s">
        <v>605</v>
      </c>
      <c r="D1266" s="36" t="s">
        <v>55</v>
      </c>
      <c r="E1266" s="36">
        <v>60</v>
      </c>
      <c r="F1266" s="37">
        <v>119.1</v>
      </c>
      <c r="G1266" s="36"/>
      <c r="H1266" s="36">
        <f>DAY(VENDAS[[#This Row],[DATA]])</f>
        <v>5</v>
      </c>
    </row>
    <row r="1267" spans="1:8" x14ac:dyDescent="0.2">
      <c r="A1267" s="35">
        <v>44962</v>
      </c>
      <c r="B1267" s="38" t="str">
        <f>VLOOKUP(WEEKDAY(VENDAS[[#This Row],[DATA]],2),Listas!$A$2:$B$8,2,FALSE)</f>
        <v>Domingo</v>
      </c>
      <c r="C1267" s="36" t="s">
        <v>605</v>
      </c>
      <c r="D1267" s="36" t="s">
        <v>567</v>
      </c>
      <c r="E1267" s="36">
        <v>4</v>
      </c>
      <c r="F1267" s="37">
        <v>30</v>
      </c>
      <c r="G1267" s="36"/>
      <c r="H1267" s="36">
        <f>DAY(VENDAS[[#This Row],[DATA]])</f>
        <v>5</v>
      </c>
    </row>
    <row r="1268" spans="1:8" x14ac:dyDescent="0.2">
      <c r="A1268" s="35">
        <v>44970</v>
      </c>
      <c r="B1268" s="38" t="str">
        <f>VLOOKUP(WEEKDAY(VENDAS[[#This Row],[DATA]],2),Listas!$A$2:$B$8,2,FALSE)</f>
        <v>Segunda</v>
      </c>
      <c r="C1268" s="36" t="s">
        <v>260</v>
      </c>
      <c r="D1268" s="36" t="s">
        <v>55</v>
      </c>
      <c r="E1268" s="36">
        <v>20</v>
      </c>
      <c r="F1268" s="37">
        <v>41</v>
      </c>
      <c r="G1268" s="36"/>
      <c r="H1268" s="36">
        <f>DAY(VENDAS[[#This Row],[DATA]])</f>
        <v>13</v>
      </c>
    </row>
    <row r="1269" spans="1:8" x14ac:dyDescent="0.2">
      <c r="A1269" s="35">
        <v>44970</v>
      </c>
      <c r="B1269" s="38" t="str">
        <f>VLOOKUP(WEEKDAY(VENDAS[[#This Row],[DATA]],2),Listas!$A$2:$B$8,2,FALSE)</f>
        <v>Segunda</v>
      </c>
      <c r="C1269" s="36" t="s">
        <v>260</v>
      </c>
      <c r="D1269" s="36" t="s">
        <v>71</v>
      </c>
      <c r="E1269" s="36">
        <v>10</v>
      </c>
      <c r="F1269" s="37">
        <v>20</v>
      </c>
      <c r="G1269" s="36"/>
      <c r="H1269" s="36">
        <f>DAY(VENDAS[[#This Row],[DATA]])</f>
        <v>13</v>
      </c>
    </row>
    <row r="1270" spans="1:8" x14ac:dyDescent="0.2">
      <c r="A1270" s="35">
        <v>44970</v>
      </c>
      <c r="B1270" s="38" t="str">
        <f>VLOOKUP(WEEKDAY(VENDAS[[#This Row],[DATA]],2),Listas!$A$2:$B$8,2,FALSE)</f>
        <v>Segunda</v>
      </c>
      <c r="C1270" s="36" t="s">
        <v>260</v>
      </c>
      <c r="D1270" s="36" t="s">
        <v>67</v>
      </c>
      <c r="E1270" s="36">
        <v>4</v>
      </c>
      <c r="F1270" s="37">
        <v>22.5</v>
      </c>
      <c r="G1270" s="36"/>
      <c r="H1270" s="36">
        <f>DAY(VENDAS[[#This Row],[DATA]])</f>
        <v>13</v>
      </c>
    </row>
    <row r="1271" spans="1:8" x14ac:dyDescent="0.2">
      <c r="A1271" s="35">
        <v>44998</v>
      </c>
      <c r="B1271" s="38" t="str">
        <f>VLOOKUP(WEEKDAY(VENDAS[[#This Row],[DATA]],2),Listas!$A$2:$B$8,2,FALSE)</f>
        <v>Segunda</v>
      </c>
      <c r="C1271" s="36" t="s">
        <v>260</v>
      </c>
      <c r="D1271" s="36" t="s">
        <v>59</v>
      </c>
      <c r="E1271" s="36">
        <v>10</v>
      </c>
      <c r="F1271" s="37">
        <v>30</v>
      </c>
      <c r="G1271" s="36"/>
      <c r="H1271" s="36">
        <f>DAY(VENDAS[[#This Row],[DATA]])</f>
        <v>13</v>
      </c>
    </row>
    <row r="1272" spans="1:8" x14ac:dyDescent="0.2">
      <c r="A1272" s="35">
        <v>44971</v>
      </c>
      <c r="B1272" s="38" t="str">
        <f>VLOOKUP(WEEKDAY(VENDAS[[#This Row],[DATA]],2),Listas!$A$2:$B$8,2,FALSE)</f>
        <v>Terça</v>
      </c>
      <c r="C1272" s="36" t="s">
        <v>594</v>
      </c>
      <c r="D1272" s="36" t="s">
        <v>55</v>
      </c>
      <c r="E1272" s="36">
        <v>20</v>
      </c>
      <c r="F1272" s="37">
        <v>41</v>
      </c>
      <c r="G1272" s="36"/>
      <c r="H1272" s="36">
        <f>DAY(VENDAS[[#This Row],[DATA]])</f>
        <v>14</v>
      </c>
    </row>
    <row r="1273" spans="1:8" x14ac:dyDescent="0.2">
      <c r="A1273" s="35">
        <v>44971</v>
      </c>
      <c r="B1273" s="38" t="str">
        <f>VLOOKUP(WEEKDAY(VENDAS[[#This Row],[DATA]],2),Listas!$A$2:$B$8,2,FALSE)</f>
        <v>Terça</v>
      </c>
      <c r="C1273" s="36" t="s">
        <v>594</v>
      </c>
      <c r="D1273" s="36" t="s">
        <v>567</v>
      </c>
      <c r="E1273" s="36">
        <v>8</v>
      </c>
      <c r="F1273" s="37">
        <v>60</v>
      </c>
      <c r="G1273" s="36"/>
      <c r="H1273" s="36">
        <f>DAY(VENDAS[[#This Row],[DATA]])</f>
        <v>14</v>
      </c>
    </row>
    <row r="1274" spans="1:8" x14ac:dyDescent="0.2">
      <c r="A1274" s="35">
        <v>44971</v>
      </c>
      <c r="B1274" s="38" t="str">
        <f>VLOOKUP(WEEKDAY(VENDAS[[#This Row],[DATA]],2),Listas!$A$2:$B$8,2,FALSE)</f>
        <v>Terça</v>
      </c>
      <c r="C1274" s="36" t="s">
        <v>594</v>
      </c>
      <c r="D1274" s="36" t="s">
        <v>66</v>
      </c>
      <c r="E1274" s="36">
        <v>8</v>
      </c>
      <c r="F1274" s="37">
        <v>45</v>
      </c>
      <c r="G1274" s="36"/>
      <c r="H1274" s="36">
        <f>DAY(VENDAS[[#This Row],[DATA]])</f>
        <v>14</v>
      </c>
    </row>
    <row r="1275" spans="1:8" x14ac:dyDescent="0.2">
      <c r="A1275" s="35">
        <v>44971</v>
      </c>
      <c r="B1275" s="38" t="str">
        <f>VLOOKUP(WEEKDAY(VENDAS[[#This Row],[DATA]],2),Listas!$A$2:$B$8,2,FALSE)</f>
        <v>Terça</v>
      </c>
      <c r="C1275" s="36" t="s">
        <v>594</v>
      </c>
      <c r="D1275" s="36" t="s">
        <v>67</v>
      </c>
      <c r="E1275" s="36">
        <v>4</v>
      </c>
      <c r="F1275" s="37">
        <v>22.5</v>
      </c>
      <c r="G1275" s="36"/>
      <c r="H1275" s="36">
        <f>DAY(VENDAS[[#This Row],[DATA]])</f>
        <v>14</v>
      </c>
    </row>
    <row r="1276" spans="1:8" x14ac:dyDescent="0.2">
      <c r="A1276" s="35">
        <v>44971</v>
      </c>
      <c r="B1276" s="38" t="str">
        <f>VLOOKUP(WEEKDAY(VENDAS[[#This Row],[DATA]],2),Listas!$A$2:$B$8,2,FALSE)</f>
        <v>Terça</v>
      </c>
      <c r="C1276" s="36" t="s">
        <v>594</v>
      </c>
      <c r="D1276" s="36" t="s">
        <v>70</v>
      </c>
      <c r="E1276" s="36">
        <v>4</v>
      </c>
      <c r="F1276" s="37">
        <v>22.5</v>
      </c>
      <c r="G1276" s="36"/>
      <c r="H1276" s="36">
        <f>DAY(VENDAS[[#This Row],[DATA]])</f>
        <v>14</v>
      </c>
    </row>
    <row r="1277" spans="1:8" x14ac:dyDescent="0.2">
      <c r="A1277" s="35">
        <v>44979</v>
      </c>
      <c r="B1277" s="38" t="str">
        <f>VLOOKUP(WEEKDAY(VENDAS[[#This Row],[DATA]],2),Listas!$A$2:$B$8,2,FALSE)</f>
        <v>Quarta</v>
      </c>
      <c r="C1277" s="36" t="s">
        <v>605</v>
      </c>
      <c r="D1277" s="36" t="s">
        <v>55</v>
      </c>
      <c r="E1277" s="36">
        <v>60</v>
      </c>
      <c r="F1277" s="37">
        <v>119.1</v>
      </c>
      <c r="G1277" s="36"/>
      <c r="H1277" s="36">
        <f>DAY(VENDAS[[#This Row],[DATA]])</f>
        <v>22</v>
      </c>
    </row>
    <row r="1278" spans="1:8" x14ac:dyDescent="0.2">
      <c r="A1278" s="35">
        <v>44984</v>
      </c>
      <c r="B1278" s="38" t="str">
        <f>VLOOKUP(WEEKDAY(VENDAS[[#This Row],[DATA]],2),Listas!$A$2:$B$8,2,FALSE)</f>
        <v>Segunda</v>
      </c>
      <c r="C1278" s="36" t="s">
        <v>278</v>
      </c>
      <c r="D1278" s="36" t="s">
        <v>70</v>
      </c>
      <c r="E1278" s="36">
        <v>4</v>
      </c>
      <c r="F1278" s="37">
        <v>21.4</v>
      </c>
      <c r="G1278" s="36"/>
      <c r="H1278" s="36">
        <f>DAY(VENDAS[[#This Row],[DATA]])</f>
        <v>27</v>
      </c>
    </row>
    <row r="1279" spans="1:8" x14ac:dyDescent="0.2">
      <c r="A1279" s="35">
        <v>44985</v>
      </c>
      <c r="B1279" s="38" t="str">
        <f>VLOOKUP(WEEKDAY(VENDAS[[#This Row],[DATA]],2),Listas!$A$2:$B$8,2,FALSE)</f>
        <v>Terça</v>
      </c>
      <c r="C1279" s="36" t="s">
        <v>579</v>
      </c>
      <c r="D1279" s="36" t="s">
        <v>55</v>
      </c>
      <c r="E1279" s="36">
        <v>20</v>
      </c>
      <c r="F1279" s="37">
        <v>41</v>
      </c>
      <c r="G1279" s="36"/>
      <c r="H1279" s="36">
        <f>DAY(VENDAS[[#This Row],[DATA]])</f>
        <v>28</v>
      </c>
    </row>
    <row r="1280" spans="1:8" x14ac:dyDescent="0.2">
      <c r="A1280" s="35">
        <v>44985</v>
      </c>
      <c r="B1280" s="38" t="str">
        <f>VLOOKUP(WEEKDAY(VENDAS[[#This Row],[DATA]],2),Listas!$A$2:$B$8,2,FALSE)</f>
        <v>Terça</v>
      </c>
      <c r="C1280" s="36" t="s">
        <v>579</v>
      </c>
      <c r="D1280" s="36" t="s">
        <v>567</v>
      </c>
      <c r="E1280" s="36">
        <v>4</v>
      </c>
      <c r="F1280" s="37">
        <v>30</v>
      </c>
      <c r="G1280" s="36"/>
      <c r="H1280" s="36">
        <f>DAY(VENDAS[[#This Row],[DATA]])</f>
        <v>28</v>
      </c>
    </row>
    <row r="1281" spans="1:8" x14ac:dyDescent="0.2">
      <c r="A1281" s="35">
        <v>44985</v>
      </c>
      <c r="B1281" s="38" t="str">
        <f>VLOOKUP(WEEKDAY(VENDAS[[#This Row],[DATA]],2),Listas!$A$2:$B$8,2,FALSE)</f>
        <v>Terça</v>
      </c>
      <c r="C1281" s="36" t="s">
        <v>226</v>
      </c>
      <c r="D1281" s="36" t="s">
        <v>65</v>
      </c>
      <c r="E1281" s="36">
        <v>10</v>
      </c>
      <c r="F1281" s="37">
        <v>33</v>
      </c>
      <c r="G1281" s="36"/>
      <c r="H1281" s="36">
        <f>DAY(VENDAS[[#This Row],[DATA]])</f>
        <v>28</v>
      </c>
    </row>
    <row r="1282" spans="1:8" x14ac:dyDescent="0.2">
      <c r="A1282" s="35">
        <v>44985</v>
      </c>
      <c r="B1282" s="38" t="str">
        <f>VLOOKUP(WEEKDAY(VENDAS[[#This Row],[DATA]],2),Listas!$A$2:$B$8,2,FALSE)</f>
        <v>Terça</v>
      </c>
      <c r="C1282" s="36" t="s">
        <v>226</v>
      </c>
      <c r="D1282" s="36" t="s">
        <v>54</v>
      </c>
      <c r="E1282" s="36">
        <v>10</v>
      </c>
      <c r="F1282" s="37">
        <v>27.5</v>
      </c>
      <c r="G1282" s="36"/>
      <c r="H1282" s="36">
        <f>DAY(VENDAS[[#This Row],[DATA]])</f>
        <v>28</v>
      </c>
    </row>
    <row r="1283" spans="1:8" x14ac:dyDescent="0.2">
      <c r="A1283" s="35">
        <v>44987</v>
      </c>
      <c r="B1283" s="38" t="str">
        <f>VLOOKUP(WEEKDAY(VENDAS[[#This Row],[DATA]],2),Listas!$A$2:$B$8,2,FALSE)</f>
        <v>Quinta</v>
      </c>
      <c r="C1283" s="36" t="s">
        <v>252</v>
      </c>
      <c r="D1283" s="36" t="s">
        <v>54</v>
      </c>
      <c r="E1283" s="36">
        <v>10</v>
      </c>
      <c r="F1283" s="37">
        <v>27.5</v>
      </c>
      <c r="G1283" s="36"/>
      <c r="H1283" s="36">
        <f>DAY(VENDAS[[#This Row],[DATA]])</f>
        <v>2</v>
      </c>
    </row>
    <row r="1284" spans="1:8" x14ac:dyDescent="0.2">
      <c r="A1284" s="35">
        <v>44987</v>
      </c>
      <c r="B1284" s="38" t="str">
        <f>VLOOKUP(WEEKDAY(VENDAS[[#This Row],[DATA]],2),Listas!$A$2:$B$8,2,FALSE)</f>
        <v>Quinta</v>
      </c>
      <c r="C1284" s="36" t="s">
        <v>252</v>
      </c>
      <c r="D1284" s="36" t="s">
        <v>543</v>
      </c>
      <c r="E1284" s="36">
        <v>20</v>
      </c>
      <c r="F1284" s="37">
        <v>41</v>
      </c>
      <c r="G1284" s="36"/>
      <c r="H1284" s="36">
        <f>DAY(VENDAS[[#This Row],[DATA]])</f>
        <v>2</v>
      </c>
    </row>
    <row r="1285" spans="1:8" x14ac:dyDescent="0.2">
      <c r="A1285" s="35">
        <v>44987</v>
      </c>
      <c r="B1285" s="38" t="str">
        <f>VLOOKUP(WEEKDAY(VENDAS[[#This Row],[DATA]],2),Listas!$A$2:$B$8,2,FALSE)</f>
        <v>Quinta</v>
      </c>
      <c r="C1285" s="36" t="s">
        <v>252</v>
      </c>
      <c r="D1285" s="36" t="s">
        <v>66</v>
      </c>
      <c r="E1285" s="36">
        <v>4</v>
      </c>
      <c r="F1285" s="37">
        <v>22.5</v>
      </c>
      <c r="G1285" s="36"/>
      <c r="H1285" s="36">
        <f>DAY(VENDAS[[#This Row],[DATA]])</f>
        <v>2</v>
      </c>
    </row>
    <row r="1286" spans="1:8" x14ac:dyDescent="0.2">
      <c r="A1286" s="35">
        <v>45001</v>
      </c>
      <c r="B1286" s="38" t="str">
        <f>VLOOKUP(WEEKDAY(VENDAS[[#This Row],[DATA]],2),Listas!$A$2:$B$8,2,FALSE)</f>
        <v>Quinta</v>
      </c>
      <c r="C1286" s="36" t="s">
        <v>605</v>
      </c>
      <c r="D1286" s="36" t="s">
        <v>55</v>
      </c>
      <c r="E1286" s="36">
        <v>100</v>
      </c>
      <c r="F1286" s="37">
        <v>205</v>
      </c>
      <c r="G1286" s="36"/>
      <c r="H1286" s="36">
        <f>DAY(VENDAS[[#This Row],[DATA]])</f>
        <v>16</v>
      </c>
    </row>
    <row r="1287" spans="1:8" x14ac:dyDescent="0.2">
      <c r="A1287" s="35">
        <v>45002</v>
      </c>
      <c r="B1287" s="38" t="str">
        <f>VLOOKUP(WEEKDAY(VENDAS[[#This Row],[DATA]],2),Listas!$A$2:$B$8,2,FALSE)</f>
        <v>Sexta</v>
      </c>
      <c r="C1287" s="36" t="s">
        <v>208</v>
      </c>
      <c r="D1287" s="36" t="s">
        <v>54</v>
      </c>
      <c r="E1287" s="36">
        <v>10</v>
      </c>
      <c r="F1287" s="37">
        <v>27.5</v>
      </c>
      <c r="G1287" s="36"/>
      <c r="H1287" s="36">
        <f>DAY(VENDAS[[#This Row],[DATA]])</f>
        <v>17</v>
      </c>
    </row>
    <row r="1288" spans="1:8" x14ac:dyDescent="0.2">
      <c r="A1288" s="35">
        <v>45006</v>
      </c>
      <c r="B1288" s="38" t="str">
        <f>VLOOKUP(WEEKDAY(VENDAS[[#This Row],[DATA]],2),Listas!$A$2:$B$8,2,FALSE)</f>
        <v>Terça</v>
      </c>
      <c r="C1288" s="36" t="s">
        <v>647</v>
      </c>
      <c r="D1288" s="36" t="s">
        <v>55</v>
      </c>
      <c r="E1288" s="36">
        <v>40</v>
      </c>
      <c r="F1288" s="37">
        <v>82</v>
      </c>
      <c r="G1288" s="36"/>
      <c r="H1288" s="36">
        <f>DAY(VENDAS[[#This Row],[DATA]])</f>
        <v>21</v>
      </c>
    </row>
    <row r="1289" spans="1:8" x14ac:dyDescent="0.2">
      <c r="A1289" s="35">
        <v>45013</v>
      </c>
      <c r="B1289" s="38" t="str">
        <f>VLOOKUP(WEEKDAY(VENDAS[[#This Row],[DATA]],2),Listas!$A$2:$B$8,2,FALSE)</f>
        <v>Terça</v>
      </c>
      <c r="C1289" s="36" t="s">
        <v>260</v>
      </c>
      <c r="D1289" s="36" t="s">
        <v>55</v>
      </c>
      <c r="E1289" s="36">
        <v>20</v>
      </c>
      <c r="F1289" s="37">
        <v>41</v>
      </c>
      <c r="G1289" s="36"/>
      <c r="H1289" s="36">
        <f>DAY(VENDAS[[#This Row],[DATA]])</f>
        <v>28</v>
      </c>
    </row>
    <row r="1290" spans="1:8" x14ac:dyDescent="0.2">
      <c r="A1290" s="35">
        <v>45013</v>
      </c>
      <c r="B1290" s="38" t="str">
        <f>VLOOKUP(WEEKDAY(VENDAS[[#This Row],[DATA]],2),Listas!$A$2:$B$8,2,FALSE)</f>
        <v>Terça</v>
      </c>
      <c r="C1290" s="36" t="s">
        <v>260</v>
      </c>
      <c r="D1290" s="36" t="s">
        <v>71</v>
      </c>
      <c r="E1290" s="36">
        <v>10</v>
      </c>
      <c r="F1290" s="37">
        <v>20</v>
      </c>
      <c r="G1290" s="36"/>
      <c r="H1290" s="36">
        <f>DAY(VENDAS[[#This Row],[DATA]])</f>
        <v>28</v>
      </c>
    </row>
    <row r="1291" spans="1:8" x14ac:dyDescent="0.2">
      <c r="A1291" s="35">
        <v>45013</v>
      </c>
      <c r="B1291" s="38" t="str">
        <f>VLOOKUP(WEEKDAY(VENDAS[[#This Row],[DATA]],2),Listas!$A$2:$B$8,2,FALSE)</f>
        <v>Terça</v>
      </c>
      <c r="C1291" s="36" t="s">
        <v>260</v>
      </c>
      <c r="D1291" s="36" t="s">
        <v>567</v>
      </c>
      <c r="E1291" s="36">
        <v>4</v>
      </c>
      <c r="F1291" s="37">
        <v>30</v>
      </c>
      <c r="G1291" s="36"/>
      <c r="H1291" s="36">
        <f>DAY(VENDAS[[#This Row],[DATA]])</f>
        <v>28</v>
      </c>
    </row>
    <row r="1292" spans="1:8" x14ac:dyDescent="0.2">
      <c r="A1292" s="35">
        <v>45013</v>
      </c>
      <c r="B1292" s="38" t="str">
        <f>VLOOKUP(WEEKDAY(VENDAS[[#This Row],[DATA]],2),Listas!$A$2:$B$8,2,FALSE)</f>
        <v>Terça</v>
      </c>
      <c r="C1292" s="36" t="s">
        <v>260</v>
      </c>
      <c r="D1292" s="36" t="s">
        <v>67</v>
      </c>
      <c r="E1292" s="36">
        <v>4</v>
      </c>
      <c r="F1292" s="37">
        <v>22.5</v>
      </c>
      <c r="G1292" s="36"/>
      <c r="H1292" s="36">
        <f>DAY(VENDAS[[#This Row],[DATA]])</f>
        <v>28</v>
      </c>
    </row>
    <row r="1293" spans="1:8" x14ac:dyDescent="0.2">
      <c r="A1293" s="35">
        <v>45013</v>
      </c>
      <c r="B1293" s="38" t="str">
        <f>VLOOKUP(WEEKDAY(VENDAS[[#This Row],[DATA]],2),Listas!$A$2:$B$8,2,FALSE)</f>
        <v>Terça</v>
      </c>
      <c r="C1293" s="36" t="s">
        <v>297</v>
      </c>
      <c r="D1293" s="36" t="s">
        <v>54</v>
      </c>
      <c r="E1293" s="36">
        <v>10</v>
      </c>
      <c r="F1293" s="37">
        <v>27.5</v>
      </c>
      <c r="G1293" s="36"/>
      <c r="H1293" s="36">
        <f>DAY(VENDAS[[#This Row],[DATA]])</f>
        <v>28</v>
      </c>
    </row>
    <row r="1294" spans="1:8" x14ac:dyDescent="0.2">
      <c r="A1294" s="35">
        <v>45013</v>
      </c>
      <c r="B1294" s="38" t="str">
        <f>VLOOKUP(WEEKDAY(VENDAS[[#This Row],[DATA]],2),Listas!$A$2:$B$8,2,FALSE)</f>
        <v>Terça</v>
      </c>
      <c r="C1294" s="36" t="s">
        <v>297</v>
      </c>
      <c r="D1294" s="36" t="s">
        <v>65</v>
      </c>
      <c r="E1294" s="36">
        <v>10</v>
      </c>
      <c r="F1294" s="37">
        <v>33</v>
      </c>
      <c r="G1294" s="36"/>
      <c r="H1294" s="36">
        <f>DAY(VENDAS[[#This Row],[DATA]])</f>
        <v>28</v>
      </c>
    </row>
    <row r="1295" spans="1:8" x14ac:dyDescent="0.2">
      <c r="A1295" s="35">
        <v>45014</v>
      </c>
      <c r="B1295" s="38" t="str">
        <f>VLOOKUP(WEEKDAY(VENDAS[[#This Row],[DATA]],2),Listas!$A$2:$B$8,2,FALSE)</f>
        <v>Quarta</v>
      </c>
      <c r="C1295" s="36" t="s">
        <v>211</v>
      </c>
      <c r="D1295" s="36" t="s">
        <v>54</v>
      </c>
      <c r="E1295" s="36">
        <v>10</v>
      </c>
      <c r="F1295" s="37">
        <v>27.5</v>
      </c>
      <c r="G1295" s="36"/>
      <c r="H1295" s="36">
        <f>DAY(VENDAS[[#This Row],[DATA]])</f>
        <v>29</v>
      </c>
    </row>
    <row r="1296" spans="1:8" x14ac:dyDescent="0.2">
      <c r="A1296" s="35">
        <v>45014</v>
      </c>
      <c r="B1296" s="38" t="str">
        <f>VLOOKUP(WEEKDAY(VENDAS[[#This Row],[DATA]],2),Listas!$A$2:$B$8,2,FALSE)</f>
        <v>Quarta</v>
      </c>
      <c r="C1296" s="36" t="s">
        <v>338</v>
      </c>
      <c r="D1296" s="36" t="s">
        <v>67</v>
      </c>
      <c r="E1296" s="36">
        <v>8</v>
      </c>
      <c r="F1296" s="37">
        <v>45</v>
      </c>
      <c r="G1296" s="36"/>
      <c r="H1296" s="36">
        <f>DAY(VENDAS[[#This Row],[DATA]])</f>
        <v>29</v>
      </c>
    </row>
    <row r="1297" spans="1:8" x14ac:dyDescent="0.2">
      <c r="A1297" s="35">
        <v>45014</v>
      </c>
      <c r="B1297" s="38" t="str">
        <f>VLOOKUP(WEEKDAY(VENDAS[[#This Row],[DATA]],2),Listas!$A$2:$B$8,2,FALSE)</f>
        <v>Quarta</v>
      </c>
      <c r="C1297" s="36" t="s">
        <v>338</v>
      </c>
      <c r="D1297" s="36" t="s">
        <v>567</v>
      </c>
      <c r="E1297" s="36">
        <v>16</v>
      </c>
      <c r="F1297" s="37">
        <v>120</v>
      </c>
      <c r="G1297" s="36"/>
      <c r="H1297" s="36">
        <f>DAY(VENDAS[[#This Row],[DATA]])</f>
        <v>29</v>
      </c>
    </row>
    <row r="1298" spans="1:8" x14ac:dyDescent="0.2">
      <c r="A1298" s="35">
        <v>45014</v>
      </c>
      <c r="B1298" s="38" t="str">
        <f>VLOOKUP(WEEKDAY(VENDAS[[#This Row],[DATA]],2),Listas!$A$2:$B$8,2,FALSE)</f>
        <v>Quarta</v>
      </c>
      <c r="C1298" s="36" t="s">
        <v>147</v>
      </c>
      <c r="D1298" s="36" t="s">
        <v>55</v>
      </c>
      <c r="E1298" s="36">
        <v>40</v>
      </c>
      <c r="F1298" s="37">
        <v>82</v>
      </c>
      <c r="G1298" s="36"/>
      <c r="H1298" s="36">
        <f>DAY(VENDAS[[#This Row],[DATA]])</f>
        <v>29</v>
      </c>
    </row>
    <row r="1299" spans="1:8" x14ac:dyDescent="0.2">
      <c r="A1299" s="35">
        <v>45016</v>
      </c>
      <c r="B1299" s="38" t="str">
        <f>VLOOKUP(WEEKDAY(VENDAS[[#This Row],[DATA]],2),Listas!$A$2:$B$8,2,FALSE)</f>
        <v>Sexta</v>
      </c>
      <c r="C1299" s="36" t="s">
        <v>109</v>
      </c>
      <c r="D1299" s="36" t="s">
        <v>55</v>
      </c>
      <c r="E1299" s="36">
        <v>40</v>
      </c>
      <c r="F1299" s="37">
        <v>82</v>
      </c>
      <c r="G1299" s="36"/>
      <c r="H1299" s="36">
        <f>DAY(VENDAS[[#This Row],[DATA]])</f>
        <v>31</v>
      </c>
    </row>
    <row r="1300" spans="1:8" x14ac:dyDescent="0.2">
      <c r="A1300" s="35">
        <v>45016</v>
      </c>
      <c r="B1300" s="38" t="str">
        <f>VLOOKUP(WEEKDAY(VENDAS[[#This Row],[DATA]],2),Listas!$A$2:$B$8,2,FALSE)</f>
        <v>Sexta</v>
      </c>
      <c r="C1300" s="36" t="s">
        <v>109</v>
      </c>
      <c r="D1300" s="36" t="s">
        <v>59</v>
      </c>
      <c r="E1300" s="36">
        <v>10</v>
      </c>
      <c r="F1300" s="37">
        <v>33</v>
      </c>
      <c r="G1300" s="36"/>
      <c r="H1300" s="36">
        <f>DAY(VENDAS[[#This Row],[DATA]])</f>
        <v>31</v>
      </c>
    </row>
    <row r="1301" spans="1:8" x14ac:dyDescent="0.2">
      <c r="A1301" s="35">
        <v>45016</v>
      </c>
      <c r="B1301" s="38" t="str">
        <f>VLOOKUP(WEEKDAY(VENDAS[[#This Row],[DATA]],2),Listas!$A$2:$B$8,2,FALSE)</f>
        <v>Sexta</v>
      </c>
      <c r="C1301" s="36" t="s">
        <v>650</v>
      </c>
      <c r="D1301" s="36" t="s">
        <v>54</v>
      </c>
      <c r="E1301" s="36">
        <v>10</v>
      </c>
      <c r="F1301" s="37">
        <v>27.5</v>
      </c>
      <c r="G1301" s="36"/>
      <c r="H1301" s="36">
        <f>DAY(VENDAS[[#This Row],[DATA]])</f>
        <v>31</v>
      </c>
    </row>
    <row r="1302" spans="1:8" x14ac:dyDescent="0.2">
      <c r="A1302" s="35">
        <v>45016</v>
      </c>
      <c r="B1302" s="38" t="str">
        <f>VLOOKUP(WEEKDAY(VENDAS[[#This Row],[DATA]],2),Listas!$A$2:$B$8,2,FALSE)</f>
        <v>Sexta</v>
      </c>
      <c r="C1302" s="36" t="s">
        <v>650</v>
      </c>
      <c r="D1302" s="36" t="s">
        <v>66</v>
      </c>
      <c r="E1302" s="36">
        <v>2</v>
      </c>
      <c r="F1302" s="37">
        <v>11.25</v>
      </c>
      <c r="G1302" s="36"/>
      <c r="H1302" s="36">
        <f>DAY(VENDAS[[#This Row],[DATA]])</f>
        <v>31</v>
      </c>
    </row>
    <row r="1303" spans="1:8" x14ac:dyDescent="0.2">
      <c r="A1303" s="35">
        <v>45016</v>
      </c>
      <c r="B1303" s="38" t="str">
        <f>VLOOKUP(WEEKDAY(VENDAS[[#This Row],[DATA]],2),Listas!$A$2:$B$8,2,FALSE)</f>
        <v>Sexta</v>
      </c>
      <c r="C1303" s="36" t="s">
        <v>650</v>
      </c>
      <c r="D1303" s="36" t="s">
        <v>70</v>
      </c>
      <c r="E1303" s="36">
        <v>2</v>
      </c>
      <c r="F1303" s="37">
        <v>11.25</v>
      </c>
      <c r="G1303" s="36"/>
      <c r="H1303" s="36">
        <f>DAY(VENDAS[[#This Row],[DATA]])</f>
        <v>31</v>
      </c>
    </row>
    <row r="1304" spans="1:8" x14ac:dyDescent="0.2">
      <c r="A1304" s="35">
        <v>45016</v>
      </c>
      <c r="B1304" s="38" t="str">
        <f>VLOOKUP(WEEKDAY(VENDAS[[#This Row],[DATA]],2),Listas!$A$2:$B$8,2,FALSE)</f>
        <v>Sexta</v>
      </c>
      <c r="C1304" s="36" t="s">
        <v>341</v>
      </c>
      <c r="D1304" s="36" t="s">
        <v>70</v>
      </c>
      <c r="E1304" s="36">
        <v>8</v>
      </c>
      <c r="F1304" s="37">
        <v>45</v>
      </c>
      <c r="G1304" s="36"/>
      <c r="H1304" s="36">
        <f>DAY(VENDAS[[#This Row],[DATA]])</f>
        <v>31</v>
      </c>
    </row>
    <row r="1305" spans="1:8" x14ac:dyDescent="0.2">
      <c r="A1305" s="35">
        <v>45016</v>
      </c>
      <c r="B1305" s="38" t="str">
        <f>VLOOKUP(WEEKDAY(VENDAS[[#This Row],[DATA]],2),Listas!$A$2:$B$8,2,FALSE)</f>
        <v>Sexta</v>
      </c>
      <c r="C1305" s="36" t="s">
        <v>341</v>
      </c>
      <c r="D1305" s="36" t="s">
        <v>67</v>
      </c>
      <c r="E1305" s="36">
        <v>8</v>
      </c>
      <c r="F1305" s="37">
        <v>45</v>
      </c>
      <c r="G1305" s="36"/>
      <c r="H1305" s="36">
        <f>DAY(VENDAS[[#This Row],[DATA]])</f>
        <v>31</v>
      </c>
    </row>
    <row r="1306" spans="1:8" x14ac:dyDescent="0.2">
      <c r="A1306" s="35">
        <v>45016</v>
      </c>
      <c r="B1306" s="38" t="str">
        <f>VLOOKUP(WEEKDAY(VENDAS[[#This Row],[DATA]],2),Listas!$A$2:$B$8,2,FALSE)</f>
        <v>Sexta</v>
      </c>
      <c r="C1306" s="36" t="s">
        <v>341</v>
      </c>
      <c r="D1306" s="36" t="s">
        <v>66</v>
      </c>
      <c r="E1306" s="36">
        <v>4</v>
      </c>
      <c r="F1306" s="37">
        <v>22.5</v>
      </c>
      <c r="G1306" s="36"/>
      <c r="H1306" s="36">
        <f>DAY(VENDAS[[#This Row],[DATA]])</f>
        <v>31</v>
      </c>
    </row>
    <row r="1307" spans="1:8" x14ac:dyDescent="0.2">
      <c r="A1307" s="35">
        <v>45016</v>
      </c>
      <c r="B1307" s="38" t="str">
        <f>VLOOKUP(WEEKDAY(VENDAS[[#This Row],[DATA]],2),Listas!$A$2:$B$8,2,FALSE)</f>
        <v>Sexta</v>
      </c>
      <c r="C1307" s="36" t="s">
        <v>341</v>
      </c>
      <c r="D1307" s="36" t="s">
        <v>567</v>
      </c>
      <c r="E1307" s="36">
        <v>4</v>
      </c>
      <c r="F1307" s="37">
        <v>30</v>
      </c>
      <c r="G1307" s="36"/>
      <c r="H1307" s="36">
        <f>DAY(VENDAS[[#This Row],[DATA]])</f>
        <v>31</v>
      </c>
    </row>
    <row r="1308" spans="1:8" x14ac:dyDescent="0.2">
      <c r="A1308" s="35">
        <v>45016</v>
      </c>
      <c r="B1308" s="38" t="str">
        <f>VLOOKUP(WEEKDAY(VENDAS[[#This Row],[DATA]],2),Listas!$A$2:$B$8,2,FALSE)</f>
        <v>Sexta</v>
      </c>
      <c r="C1308" s="36" t="s">
        <v>649</v>
      </c>
      <c r="D1308" s="36" t="s">
        <v>70</v>
      </c>
      <c r="E1308" s="36">
        <v>8</v>
      </c>
      <c r="F1308" s="37">
        <v>45</v>
      </c>
      <c r="G1308" s="36"/>
      <c r="H1308" s="36">
        <f>DAY(VENDAS[[#This Row],[DATA]])</f>
        <v>31</v>
      </c>
    </row>
    <row r="1309" spans="1:8" x14ac:dyDescent="0.2">
      <c r="A1309" s="35">
        <v>45033</v>
      </c>
      <c r="B1309" s="38" t="str">
        <f>VLOOKUP(WEEKDAY(VENDAS[[#This Row],[DATA]],2),Listas!$A$2:$B$8,2,FALSE)</f>
        <v>Segunda</v>
      </c>
      <c r="C1309" s="36" t="s">
        <v>274</v>
      </c>
      <c r="D1309" s="36" t="s">
        <v>54</v>
      </c>
      <c r="E1309" s="36">
        <v>50</v>
      </c>
      <c r="F1309" s="37">
        <v>137.5</v>
      </c>
      <c r="G1309" s="36"/>
      <c r="H1309" s="36">
        <f>DAY(VENDAS[[#This Row],[DATA]])</f>
        <v>17</v>
      </c>
    </row>
    <row r="1310" spans="1:8" x14ac:dyDescent="0.2">
      <c r="A1310" s="35">
        <v>45035</v>
      </c>
      <c r="B1310" s="38" t="str">
        <f>VLOOKUP(WEEKDAY(VENDAS[[#This Row],[DATA]],2),Listas!$A$2:$B$8,2,FALSE)</f>
        <v>Quarta</v>
      </c>
      <c r="C1310" s="36" t="s">
        <v>418</v>
      </c>
      <c r="D1310" s="36" t="s">
        <v>54</v>
      </c>
      <c r="E1310" s="36">
        <v>10</v>
      </c>
      <c r="F1310" s="37">
        <v>27.5</v>
      </c>
      <c r="G1310" s="36"/>
      <c r="H1310" s="36">
        <f>DAY(VENDAS[[#This Row],[DATA]])</f>
        <v>19</v>
      </c>
    </row>
    <row r="1311" spans="1:8" x14ac:dyDescent="0.2">
      <c r="A1311" s="35">
        <v>45035</v>
      </c>
      <c r="B1311" s="38" t="str">
        <f>VLOOKUP(WEEKDAY(VENDAS[[#This Row],[DATA]],2),Listas!$A$2:$B$8,2,FALSE)</f>
        <v>Quarta</v>
      </c>
      <c r="C1311" s="36" t="s">
        <v>418</v>
      </c>
      <c r="D1311" s="36" t="s">
        <v>66</v>
      </c>
      <c r="E1311" s="36">
        <v>4</v>
      </c>
      <c r="F1311" s="37">
        <v>22.5</v>
      </c>
      <c r="G1311" s="36"/>
      <c r="H1311" s="36">
        <f>DAY(VENDAS[[#This Row],[DATA]])</f>
        <v>19</v>
      </c>
    </row>
    <row r="1312" spans="1:8" x14ac:dyDescent="0.2">
      <c r="A1312" s="35">
        <v>45035</v>
      </c>
      <c r="B1312" s="38" t="str">
        <f>VLOOKUP(WEEKDAY(VENDAS[[#This Row],[DATA]],2),Listas!$A$2:$B$8,2,FALSE)</f>
        <v>Quarta</v>
      </c>
      <c r="C1312" s="36" t="s">
        <v>418</v>
      </c>
      <c r="D1312" s="36" t="s">
        <v>71</v>
      </c>
      <c r="E1312" s="36">
        <v>5</v>
      </c>
      <c r="F1312" s="37">
        <v>10</v>
      </c>
      <c r="G1312" s="36"/>
      <c r="H1312" s="36">
        <f>DAY(VENDAS[[#This Row],[DATA]])</f>
        <v>19</v>
      </c>
    </row>
    <row r="1313" spans="1:8" x14ac:dyDescent="0.2">
      <c r="A1313" s="35">
        <v>45036</v>
      </c>
      <c r="B1313" s="38" t="str">
        <f>VLOOKUP(WEEKDAY(VENDAS[[#This Row],[DATA]],2),Listas!$A$2:$B$8,2,FALSE)</f>
        <v>Quinta</v>
      </c>
      <c r="C1313" s="36" t="s">
        <v>605</v>
      </c>
      <c r="D1313" s="36" t="s">
        <v>55</v>
      </c>
      <c r="E1313" s="36">
        <v>50</v>
      </c>
      <c r="F1313" s="37">
        <v>102.5</v>
      </c>
      <c r="G1313" s="36"/>
      <c r="H1313" s="36">
        <f>DAY(VENDAS[[#This Row],[DATA]])</f>
        <v>20</v>
      </c>
    </row>
    <row r="1314" spans="1:8" x14ac:dyDescent="0.2">
      <c r="A1314" s="7">
        <v>45038</v>
      </c>
      <c r="B1314" s="5" t="str">
        <f>VLOOKUP(WEEKDAY(VENDAS[[#This Row],[DATA]],2),Listas!$A$2:$B$8,2,FALSE)</f>
        <v>Sábado</v>
      </c>
      <c r="C1314" s="1" t="s">
        <v>278</v>
      </c>
      <c r="D1314" s="1" t="s">
        <v>54</v>
      </c>
      <c r="E1314" s="1">
        <v>2</v>
      </c>
      <c r="F1314" s="12">
        <v>5.24</v>
      </c>
      <c r="H1314" s="1">
        <f>DAY(VENDAS[[#This Row],[DATA]])</f>
        <v>22</v>
      </c>
    </row>
    <row r="1315" spans="1:8" x14ac:dyDescent="0.2">
      <c r="A1315" s="7">
        <v>45038</v>
      </c>
      <c r="B1315" s="5" t="str">
        <f>VLOOKUP(WEEKDAY(VENDAS[[#This Row],[DATA]],2),Listas!$A$2:$B$8,2,FALSE)</f>
        <v>Sábado</v>
      </c>
      <c r="C1315" s="1" t="s">
        <v>278</v>
      </c>
      <c r="D1315" s="1" t="s">
        <v>67</v>
      </c>
      <c r="E1315" s="1">
        <v>2</v>
      </c>
      <c r="F1315" s="12">
        <v>10.7</v>
      </c>
      <c r="H1315" s="1">
        <f>DAY(VENDAS[[#This Row],[DATA]])</f>
        <v>22</v>
      </c>
    </row>
    <row r="1316" spans="1:8" x14ac:dyDescent="0.2">
      <c r="A1316" s="7">
        <v>45038</v>
      </c>
      <c r="B1316" s="5" t="str">
        <f>VLOOKUP(WEEKDAY(VENDAS[[#This Row],[DATA]],2),Listas!$A$2:$B$8,2,FALSE)</f>
        <v>Sábado</v>
      </c>
      <c r="C1316" s="1" t="s">
        <v>278</v>
      </c>
      <c r="D1316" s="1" t="s">
        <v>70</v>
      </c>
      <c r="E1316" s="1">
        <v>3</v>
      </c>
      <c r="F1316" s="12">
        <v>16.05</v>
      </c>
      <c r="H1316" s="1">
        <f>DAY(VENDAS[[#This Row],[DATA]])</f>
        <v>22</v>
      </c>
    </row>
    <row r="1317" spans="1:8" x14ac:dyDescent="0.2">
      <c r="A1317" s="35">
        <v>45044</v>
      </c>
      <c r="B1317" s="38" t="str">
        <f>VLOOKUP(WEEKDAY(VENDAS[[#This Row],[DATA]],2),Listas!$A$2:$B$8,2,FALSE)</f>
        <v>Sexta</v>
      </c>
      <c r="C1317" s="36" t="s">
        <v>252</v>
      </c>
      <c r="D1317" s="36" t="s">
        <v>65</v>
      </c>
      <c r="E1317" s="36">
        <v>10</v>
      </c>
      <c r="F1317" s="37">
        <v>33</v>
      </c>
      <c r="G1317" s="36"/>
      <c r="H1317" s="36">
        <f>DAY(VENDAS[[#This Row],[DATA]])</f>
        <v>28</v>
      </c>
    </row>
    <row r="1318" spans="1:8" x14ac:dyDescent="0.2">
      <c r="A1318" s="35">
        <v>45044</v>
      </c>
      <c r="B1318" s="38" t="str">
        <f>VLOOKUP(WEEKDAY(VENDAS[[#This Row],[DATA]],2),Listas!$A$2:$B$8,2,FALSE)</f>
        <v>Sexta</v>
      </c>
      <c r="C1318" s="36" t="s">
        <v>252</v>
      </c>
      <c r="D1318" s="36" t="s">
        <v>543</v>
      </c>
      <c r="E1318" s="36">
        <v>40</v>
      </c>
      <c r="F1318" s="37">
        <v>82</v>
      </c>
      <c r="G1318" s="36"/>
      <c r="H1318" s="36">
        <f>DAY(VENDAS[[#This Row],[DATA]])</f>
        <v>28</v>
      </c>
    </row>
    <row r="1319" spans="1:8" x14ac:dyDescent="0.2">
      <c r="A1319" s="58">
        <v>45048</v>
      </c>
      <c r="B1319" s="60" t="str">
        <f>VLOOKUP(WEEKDAY(VENDAS[[#This Row],[DATA]],2),Listas!$A$2:$B$8,2,FALSE)</f>
        <v>Terça</v>
      </c>
      <c r="C1319" s="59" t="s">
        <v>287</v>
      </c>
      <c r="D1319" s="59" t="s">
        <v>54</v>
      </c>
      <c r="E1319" s="59">
        <v>10</v>
      </c>
      <c r="F1319" s="61">
        <v>27.5</v>
      </c>
      <c r="G1319" s="59"/>
      <c r="H1319" s="59">
        <f>DAY(VENDAS[[#This Row],[DATA]])</f>
        <v>2</v>
      </c>
    </row>
    <row r="1320" spans="1:8" x14ac:dyDescent="0.2">
      <c r="A1320" s="58">
        <v>45048</v>
      </c>
      <c r="B1320" s="60" t="str">
        <f>VLOOKUP(WEEKDAY(VENDAS[[#This Row],[DATA]],2),Listas!$A$2:$B$8,2,FALSE)</f>
        <v>Terça</v>
      </c>
      <c r="C1320" s="59" t="s">
        <v>232</v>
      </c>
      <c r="D1320" s="59" t="s">
        <v>54</v>
      </c>
      <c r="E1320" s="59">
        <v>20</v>
      </c>
      <c r="F1320" s="61">
        <v>55</v>
      </c>
      <c r="G1320" s="59"/>
      <c r="H1320" s="59">
        <f>DAY(VENDAS[[#This Row],[DATA]])</f>
        <v>2</v>
      </c>
    </row>
    <row r="1321" spans="1:8" x14ac:dyDescent="0.2">
      <c r="A1321" s="58">
        <v>45048</v>
      </c>
      <c r="B1321" s="60" t="str">
        <f>VLOOKUP(WEEKDAY(VENDAS[[#This Row],[DATA]],2),Listas!$A$2:$B$8,2,FALSE)</f>
        <v>Terça</v>
      </c>
      <c r="C1321" s="59" t="s">
        <v>232</v>
      </c>
      <c r="D1321" s="59" t="s">
        <v>65</v>
      </c>
      <c r="E1321" s="59">
        <v>10</v>
      </c>
      <c r="F1321" s="61">
        <v>33</v>
      </c>
      <c r="G1321" s="59"/>
      <c r="H1321" s="59">
        <f>DAY(VENDAS[[#This Row],[DATA]])</f>
        <v>2</v>
      </c>
    </row>
    <row r="1322" spans="1:8" x14ac:dyDescent="0.2">
      <c r="A1322" s="58">
        <v>45048</v>
      </c>
      <c r="B1322" s="60" t="str">
        <f>VLOOKUP(WEEKDAY(VENDAS[[#This Row],[DATA]],2),Listas!$A$2:$B$8,2,FALSE)</f>
        <v>Terça</v>
      </c>
      <c r="C1322" s="59" t="s">
        <v>260</v>
      </c>
      <c r="D1322" s="59" t="s">
        <v>59</v>
      </c>
      <c r="E1322" s="59">
        <v>10</v>
      </c>
      <c r="F1322" s="61">
        <v>33</v>
      </c>
      <c r="G1322" s="59"/>
      <c r="H1322" s="59">
        <f>DAY(VENDAS[[#This Row],[DATA]])</f>
        <v>2</v>
      </c>
    </row>
    <row r="1323" spans="1:8" x14ac:dyDescent="0.2">
      <c r="A1323" s="58">
        <v>45048</v>
      </c>
      <c r="B1323" s="60" t="str">
        <f>VLOOKUP(WEEKDAY(VENDAS[[#This Row],[DATA]],2),Listas!$A$2:$B$8,2,FALSE)</f>
        <v>Terça</v>
      </c>
      <c r="C1323" s="59" t="s">
        <v>260</v>
      </c>
      <c r="D1323" s="59" t="s">
        <v>567</v>
      </c>
      <c r="E1323" s="59">
        <v>12</v>
      </c>
      <c r="F1323" s="61">
        <v>90</v>
      </c>
      <c r="G1323" s="59"/>
      <c r="H1323" s="59">
        <f>DAY(VENDAS[[#This Row],[DATA]])</f>
        <v>2</v>
      </c>
    </row>
    <row r="1324" spans="1:8" x14ac:dyDescent="0.2">
      <c r="A1324" s="58">
        <v>45048</v>
      </c>
      <c r="B1324" s="60" t="str">
        <f>VLOOKUP(WEEKDAY(VENDAS[[#This Row],[DATA]],2),Listas!$A$2:$B$8,2,FALSE)</f>
        <v>Terça</v>
      </c>
      <c r="C1324" s="59" t="s">
        <v>208</v>
      </c>
      <c r="D1324" s="59" t="s">
        <v>54</v>
      </c>
      <c r="E1324" s="59">
        <v>10</v>
      </c>
      <c r="F1324" s="61">
        <v>25</v>
      </c>
      <c r="G1324" s="59"/>
      <c r="H1324" s="59">
        <f>DAY(VENDAS[[#This Row],[DATA]])</f>
        <v>2</v>
      </c>
    </row>
    <row r="1325" spans="1:8" x14ac:dyDescent="0.2">
      <c r="A1325" s="58">
        <v>45048</v>
      </c>
      <c r="B1325" s="60" t="str">
        <f>VLOOKUP(WEEKDAY(VENDAS[[#This Row],[DATA]],2),Listas!$A$2:$B$8,2,FALSE)</f>
        <v>Terça</v>
      </c>
      <c r="C1325" s="59" t="s">
        <v>208</v>
      </c>
      <c r="D1325" s="59" t="s">
        <v>59</v>
      </c>
      <c r="E1325" s="59">
        <v>10</v>
      </c>
      <c r="F1325" s="61">
        <v>25</v>
      </c>
      <c r="G1325" s="59"/>
      <c r="H1325" s="59">
        <f>DAY(VENDAS[[#This Row],[DATA]])</f>
        <v>2</v>
      </c>
    </row>
    <row r="1326" spans="1:8" x14ac:dyDescent="0.2">
      <c r="A1326" s="58">
        <v>45048</v>
      </c>
      <c r="B1326" s="60" t="str">
        <f>VLOOKUP(WEEKDAY(VENDAS[[#This Row],[DATA]],2),Listas!$A$2:$B$8,2,FALSE)</f>
        <v>Terça</v>
      </c>
      <c r="C1326" s="59" t="s">
        <v>531</v>
      </c>
      <c r="D1326" s="59" t="s">
        <v>65</v>
      </c>
      <c r="E1326" s="59">
        <v>10</v>
      </c>
      <c r="F1326" s="61">
        <v>33</v>
      </c>
      <c r="G1326" s="59"/>
      <c r="H1326" s="59">
        <f>DAY(VENDAS[[#This Row],[DATA]])</f>
        <v>2</v>
      </c>
    </row>
    <row r="1327" spans="1:8" x14ac:dyDescent="0.2">
      <c r="A1327" s="58">
        <v>45048</v>
      </c>
      <c r="B1327" s="60" t="str">
        <f>VLOOKUP(WEEKDAY(VENDAS[[#This Row],[DATA]],2),Listas!$A$2:$B$8,2,FALSE)</f>
        <v>Terça</v>
      </c>
      <c r="C1327" s="59" t="s">
        <v>531</v>
      </c>
      <c r="D1327" s="59" t="s">
        <v>67</v>
      </c>
      <c r="E1327" s="59">
        <v>4</v>
      </c>
      <c r="F1327" s="61">
        <v>22.5</v>
      </c>
      <c r="G1327" s="59"/>
      <c r="H1327" s="59">
        <f>DAY(VENDAS[[#This Row],[DATA]])</f>
        <v>2</v>
      </c>
    </row>
    <row r="1328" spans="1:8" x14ac:dyDescent="0.2">
      <c r="A1328" s="58">
        <v>45048</v>
      </c>
      <c r="B1328" s="60" t="str">
        <f>VLOOKUP(WEEKDAY(VENDAS[[#This Row],[DATA]],2),Listas!$A$2:$B$8,2,FALSE)</f>
        <v>Terça</v>
      </c>
      <c r="C1328" s="59" t="s">
        <v>531</v>
      </c>
      <c r="D1328" s="59" t="s">
        <v>71</v>
      </c>
      <c r="E1328" s="59">
        <v>5</v>
      </c>
      <c r="F1328" s="61">
        <v>10</v>
      </c>
      <c r="G1328" s="59"/>
      <c r="H1328" s="59">
        <f>DAY(VENDAS[[#This Row],[DATA]])</f>
        <v>2</v>
      </c>
    </row>
    <row r="1329" spans="1:8" x14ac:dyDescent="0.2">
      <c r="A1329" s="58">
        <v>45054</v>
      </c>
      <c r="B1329" s="60" t="str">
        <f>VLOOKUP(WEEKDAY(VENDAS[[#This Row],[DATA]],2),Listas!$A$2:$B$8,2,FALSE)</f>
        <v>Segunda</v>
      </c>
      <c r="C1329" s="59" t="s">
        <v>605</v>
      </c>
      <c r="D1329" s="59" t="s">
        <v>55</v>
      </c>
      <c r="E1329" s="59">
        <v>50</v>
      </c>
      <c r="F1329" s="61">
        <v>102.5</v>
      </c>
      <c r="G1329" s="59"/>
      <c r="H1329" s="59">
        <f>DAY(VENDAS[[#This Row],[DATA]])</f>
        <v>8</v>
      </c>
    </row>
    <row r="1330" spans="1:8" x14ac:dyDescent="0.2">
      <c r="A1330" s="58">
        <v>45055</v>
      </c>
      <c r="B1330" s="60" t="str">
        <f>VLOOKUP(WEEKDAY(VENDAS[[#This Row],[DATA]],2),Listas!$A$2:$B$8,2,FALSE)</f>
        <v>Terça</v>
      </c>
      <c r="C1330" s="59" t="s">
        <v>199</v>
      </c>
      <c r="D1330" s="59" t="s">
        <v>54</v>
      </c>
      <c r="E1330" s="59">
        <v>20</v>
      </c>
      <c r="F1330" s="61">
        <v>55</v>
      </c>
      <c r="G1330" s="59"/>
      <c r="H1330" s="59">
        <f>DAY(VENDAS[[#This Row],[DATA]])</f>
        <v>9</v>
      </c>
    </row>
    <row r="1331" spans="1:8" x14ac:dyDescent="0.2">
      <c r="A1331" s="58">
        <v>45056</v>
      </c>
      <c r="B1331" s="60" t="str">
        <f>VLOOKUP(WEEKDAY(VENDAS[[#This Row],[DATA]],2),Listas!$A$2:$B$8,2,FALSE)</f>
        <v>Quarta</v>
      </c>
      <c r="C1331" s="59" t="s">
        <v>278</v>
      </c>
      <c r="D1331" s="59" t="s">
        <v>70</v>
      </c>
      <c r="E1331" s="59">
        <v>4</v>
      </c>
      <c r="F1331" s="61">
        <v>21.4</v>
      </c>
      <c r="G1331" s="59"/>
      <c r="H1331" s="59">
        <f>DAY(VENDAS[[#This Row],[DATA]])</f>
        <v>10</v>
      </c>
    </row>
    <row r="1332" spans="1:8" x14ac:dyDescent="0.2">
      <c r="A1332" s="58">
        <v>45056</v>
      </c>
      <c r="B1332" s="60" t="str">
        <f>VLOOKUP(WEEKDAY(VENDAS[[#This Row],[DATA]],2),Listas!$A$2:$B$8,2,FALSE)</f>
        <v>Quarta</v>
      </c>
      <c r="C1332" s="59" t="s">
        <v>278</v>
      </c>
      <c r="D1332" s="59" t="s">
        <v>54</v>
      </c>
      <c r="E1332" s="59">
        <v>3</v>
      </c>
      <c r="F1332" s="61">
        <v>7.86</v>
      </c>
      <c r="G1332" s="59"/>
      <c r="H1332" s="59">
        <f>DAY(VENDAS[[#This Row],[DATA]])</f>
        <v>10</v>
      </c>
    </row>
    <row r="1333" spans="1:8" x14ac:dyDescent="0.2">
      <c r="A1333" s="58">
        <v>45056</v>
      </c>
      <c r="B1333" s="60" t="str">
        <f>VLOOKUP(WEEKDAY(VENDAS[[#This Row],[DATA]],2),Listas!$A$2:$B$8,2,FALSE)</f>
        <v>Quarta</v>
      </c>
      <c r="C1333" s="59" t="s">
        <v>278</v>
      </c>
      <c r="D1333" s="59" t="s">
        <v>67</v>
      </c>
      <c r="E1333" s="59">
        <v>2</v>
      </c>
      <c r="F1333" s="61">
        <v>10.7</v>
      </c>
      <c r="G1333" s="59"/>
      <c r="H1333" s="59">
        <f>DAY(VENDAS[[#This Row],[DATA]])</f>
        <v>10</v>
      </c>
    </row>
    <row r="1334" spans="1:8" x14ac:dyDescent="0.2">
      <c r="A1334" s="58">
        <v>45056</v>
      </c>
      <c r="B1334" s="60" t="str">
        <f>VLOOKUP(WEEKDAY(VENDAS[[#This Row],[DATA]],2),Listas!$A$2:$B$8,2,FALSE)</f>
        <v>Quarta</v>
      </c>
      <c r="C1334" s="59" t="s">
        <v>278</v>
      </c>
      <c r="D1334" s="59" t="s">
        <v>66</v>
      </c>
      <c r="E1334" s="59">
        <v>2</v>
      </c>
      <c r="F1334" s="61">
        <v>10.7</v>
      </c>
      <c r="G1334" s="59"/>
      <c r="H1334" s="59">
        <f>DAY(VENDAS[[#This Row],[DATA]])</f>
        <v>10</v>
      </c>
    </row>
    <row r="1335" spans="1:8" x14ac:dyDescent="0.2">
      <c r="A1335" s="58">
        <v>45057</v>
      </c>
      <c r="B1335" s="60" t="str">
        <f>VLOOKUP(WEEKDAY(VENDAS[[#This Row],[DATA]],2),Listas!$A$2:$B$8,2,FALSE)</f>
        <v>Quinta</v>
      </c>
      <c r="C1335" s="59" t="s">
        <v>319</v>
      </c>
      <c r="D1335" s="59" t="s">
        <v>54</v>
      </c>
      <c r="E1335" s="59">
        <v>20</v>
      </c>
      <c r="F1335" s="61">
        <v>55</v>
      </c>
      <c r="G1335" s="59"/>
      <c r="H1335" s="59">
        <f>DAY(VENDAS[[#This Row],[DATA]])</f>
        <v>11</v>
      </c>
    </row>
    <row r="1336" spans="1:8" x14ac:dyDescent="0.2">
      <c r="A1336" s="58">
        <v>45063</v>
      </c>
      <c r="B1336" s="60" t="str">
        <f>VLOOKUP(WEEKDAY(VENDAS[[#This Row],[DATA]],2),Listas!$A$2:$B$8,2,FALSE)</f>
        <v>Quarta</v>
      </c>
      <c r="C1336" s="59" t="s">
        <v>319</v>
      </c>
      <c r="D1336" s="59" t="s">
        <v>65</v>
      </c>
      <c r="E1336" s="59">
        <v>10</v>
      </c>
      <c r="F1336" s="61">
        <v>33</v>
      </c>
      <c r="G1336" s="59"/>
      <c r="H1336" s="59">
        <f>DAY(VENDAS[[#This Row],[DATA]])</f>
        <v>17</v>
      </c>
    </row>
    <row r="1337" spans="1:8" x14ac:dyDescent="0.2">
      <c r="A1337" s="58">
        <v>45063</v>
      </c>
      <c r="B1337" s="60" t="str">
        <f>VLOOKUP(WEEKDAY(VENDAS[[#This Row],[DATA]],2),Listas!$A$2:$B$8,2,FALSE)</f>
        <v>Quarta</v>
      </c>
      <c r="C1337" s="59" t="s">
        <v>319</v>
      </c>
      <c r="D1337" s="59" t="s">
        <v>567</v>
      </c>
      <c r="E1337" s="59">
        <v>4</v>
      </c>
      <c r="F1337" s="61">
        <v>30</v>
      </c>
      <c r="G1337" s="59"/>
      <c r="H1337" s="59">
        <f>DAY(VENDAS[[#This Row],[DATA]])</f>
        <v>17</v>
      </c>
    </row>
    <row r="1338" spans="1:8" x14ac:dyDescent="0.2">
      <c r="A1338" s="58">
        <v>45063</v>
      </c>
      <c r="B1338" s="60" t="str">
        <f>VLOOKUP(WEEKDAY(VENDAS[[#This Row],[DATA]],2),Listas!$A$2:$B$8,2,FALSE)</f>
        <v>Quarta</v>
      </c>
      <c r="C1338" s="59" t="s">
        <v>297</v>
      </c>
      <c r="D1338" s="59" t="s">
        <v>54</v>
      </c>
      <c r="E1338" s="59">
        <v>20</v>
      </c>
      <c r="F1338" s="61">
        <v>55</v>
      </c>
      <c r="G1338" s="59"/>
      <c r="H1338" s="59">
        <f>DAY(VENDAS[[#This Row],[DATA]])</f>
        <v>17</v>
      </c>
    </row>
    <row r="1339" spans="1:8" x14ac:dyDescent="0.2">
      <c r="A1339" s="58">
        <v>45064</v>
      </c>
      <c r="B1339" s="60" t="str">
        <f>VLOOKUP(WEEKDAY(VENDAS[[#This Row],[DATA]],2),Listas!$A$2:$B$8,2,FALSE)</f>
        <v>Quinta</v>
      </c>
      <c r="C1339" s="59" t="s">
        <v>306</v>
      </c>
      <c r="D1339" s="59" t="s">
        <v>71</v>
      </c>
      <c r="E1339" s="59">
        <v>15</v>
      </c>
      <c r="F1339" s="61">
        <v>30</v>
      </c>
      <c r="G1339" s="59"/>
      <c r="H1339" s="59">
        <f>DAY(VENDAS[[#This Row],[DATA]])</f>
        <v>18</v>
      </c>
    </row>
    <row r="1340" spans="1:8" x14ac:dyDescent="0.2">
      <c r="A1340" s="58">
        <v>45065</v>
      </c>
      <c r="B1340" s="60" t="str">
        <f>VLOOKUP(WEEKDAY(VENDAS[[#This Row],[DATA]],2),Listas!$A$2:$B$8,2,FALSE)</f>
        <v>Sexta</v>
      </c>
      <c r="C1340" s="59" t="s">
        <v>414</v>
      </c>
      <c r="D1340" s="59" t="s">
        <v>54</v>
      </c>
      <c r="E1340" s="59">
        <v>20</v>
      </c>
      <c r="F1340" s="61">
        <v>55</v>
      </c>
      <c r="G1340" s="59"/>
      <c r="H1340" s="59">
        <f>DAY(VENDAS[[#This Row],[DATA]])</f>
        <v>19</v>
      </c>
    </row>
    <row r="1341" spans="1:8" x14ac:dyDescent="0.2">
      <c r="A1341" s="58">
        <v>45065</v>
      </c>
      <c r="B1341" s="60" t="str">
        <f>VLOOKUP(WEEKDAY(VENDAS[[#This Row],[DATA]],2),Listas!$A$2:$B$8,2,FALSE)</f>
        <v>Sexta</v>
      </c>
      <c r="C1341" s="59" t="s">
        <v>414</v>
      </c>
      <c r="D1341" s="59" t="s">
        <v>567</v>
      </c>
      <c r="E1341" s="59">
        <v>4</v>
      </c>
      <c r="F1341" s="61">
        <v>30</v>
      </c>
      <c r="G1341" s="59"/>
      <c r="H1341" s="59">
        <f>DAY(VENDAS[[#This Row],[DATA]])</f>
        <v>19</v>
      </c>
    </row>
    <row r="1342" spans="1:8" x14ac:dyDescent="0.2">
      <c r="A1342" s="58">
        <v>45068</v>
      </c>
      <c r="B1342" s="60" t="str">
        <f>VLOOKUP(WEEKDAY(VENDAS[[#This Row],[DATA]],2),Listas!$A$2:$B$8,2,FALSE)</f>
        <v>Segunda</v>
      </c>
      <c r="C1342" s="59" t="s">
        <v>319</v>
      </c>
      <c r="D1342" s="59" t="s">
        <v>54</v>
      </c>
      <c r="E1342" s="59">
        <v>20</v>
      </c>
      <c r="F1342" s="61">
        <v>55</v>
      </c>
      <c r="G1342" s="59"/>
      <c r="H1342" s="59">
        <f>DAY(VENDAS[[#This Row],[DATA]])</f>
        <v>22</v>
      </c>
    </row>
    <row r="1343" spans="1:8" x14ac:dyDescent="0.2">
      <c r="A1343" s="58">
        <v>45068</v>
      </c>
      <c r="B1343" s="60" t="str">
        <f>VLOOKUP(WEEKDAY(VENDAS[[#This Row],[DATA]],2),Listas!$A$2:$B$8,2,FALSE)</f>
        <v>Segunda</v>
      </c>
      <c r="C1343" s="59" t="s">
        <v>319</v>
      </c>
      <c r="D1343" s="59" t="s">
        <v>65</v>
      </c>
      <c r="E1343" s="59">
        <v>20</v>
      </c>
      <c r="F1343" s="61">
        <v>66</v>
      </c>
      <c r="G1343" s="59"/>
      <c r="H1343" s="59">
        <f>DAY(VENDAS[[#This Row],[DATA]])</f>
        <v>22</v>
      </c>
    </row>
    <row r="1344" spans="1:8" x14ac:dyDescent="0.2">
      <c r="A1344" s="58">
        <v>45068</v>
      </c>
      <c r="B1344" s="60" t="str">
        <f>VLOOKUP(WEEKDAY(VENDAS[[#This Row],[DATA]],2),Listas!$A$2:$B$8,2,FALSE)</f>
        <v>Segunda</v>
      </c>
      <c r="C1344" s="59" t="s">
        <v>319</v>
      </c>
      <c r="D1344" s="59" t="s">
        <v>67</v>
      </c>
      <c r="E1344" s="59">
        <v>4</v>
      </c>
      <c r="F1344" s="61">
        <v>22.5</v>
      </c>
      <c r="G1344" s="59"/>
      <c r="H1344" s="59">
        <f>DAY(VENDAS[[#This Row],[DATA]])</f>
        <v>22</v>
      </c>
    </row>
    <row r="1345" spans="1:8" x14ac:dyDescent="0.2">
      <c r="A1345" s="58">
        <v>45068</v>
      </c>
      <c r="B1345" s="60" t="str">
        <f>VLOOKUP(WEEKDAY(VENDAS[[#This Row],[DATA]],2),Listas!$A$2:$B$8,2,FALSE)</f>
        <v>Segunda</v>
      </c>
      <c r="C1345" s="59" t="s">
        <v>319</v>
      </c>
      <c r="D1345" s="59" t="s">
        <v>66</v>
      </c>
      <c r="E1345" s="59">
        <v>4</v>
      </c>
      <c r="F1345" s="61">
        <v>22.5</v>
      </c>
      <c r="G1345" s="59"/>
      <c r="H1345" s="59">
        <f>DAY(VENDAS[[#This Row],[DATA]])</f>
        <v>22</v>
      </c>
    </row>
    <row r="1346" spans="1:8" x14ac:dyDescent="0.2">
      <c r="A1346" s="58">
        <v>45069</v>
      </c>
      <c r="B1346" s="60" t="str">
        <f>VLOOKUP(WEEKDAY(VENDAS[[#This Row],[DATA]],2),Listas!$A$2:$B$8,2,FALSE)</f>
        <v>Terça</v>
      </c>
      <c r="C1346" s="59" t="s">
        <v>531</v>
      </c>
      <c r="D1346" s="59" t="s">
        <v>65</v>
      </c>
      <c r="E1346" s="59">
        <v>10</v>
      </c>
      <c r="F1346" s="61">
        <v>33</v>
      </c>
      <c r="G1346" s="59"/>
      <c r="H1346" s="59">
        <f>DAY(VENDAS[[#This Row],[DATA]])</f>
        <v>23</v>
      </c>
    </row>
    <row r="1347" spans="1:8" x14ac:dyDescent="0.2">
      <c r="A1347" s="58">
        <v>45069</v>
      </c>
      <c r="B1347" s="60" t="str">
        <f>VLOOKUP(WEEKDAY(VENDAS[[#This Row],[DATA]],2),Listas!$A$2:$B$8,2,FALSE)</f>
        <v>Terça</v>
      </c>
      <c r="C1347" s="59" t="s">
        <v>531</v>
      </c>
      <c r="D1347" s="59" t="s">
        <v>70</v>
      </c>
      <c r="E1347" s="59">
        <v>4</v>
      </c>
      <c r="F1347" s="61">
        <v>22.5</v>
      </c>
      <c r="G1347" s="59"/>
      <c r="H1347" s="59">
        <f>DAY(VENDAS[[#This Row],[DATA]])</f>
        <v>23</v>
      </c>
    </row>
    <row r="1348" spans="1:8" x14ac:dyDescent="0.2">
      <c r="A1348" s="58">
        <v>45069</v>
      </c>
      <c r="B1348" s="60" t="str">
        <f>VLOOKUP(WEEKDAY(VENDAS[[#This Row],[DATA]],2),Listas!$A$2:$B$8,2,FALSE)</f>
        <v>Terça</v>
      </c>
      <c r="C1348" s="59" t="s">
        <v>531</v>
      </c>
      <c r="D1348" s="59" t="s">
        <v>67</v>
      </c>
      <c r="E1348" s="59">
        <v>4</v>
      </c>
      <c r="F1348" s="61">
        <v>22.5</v>
      </c>
      <c r="G1348" s="59"/>
      <c r="H1348" s="59">
        <f>DAY(VENDAS[[#This Row],[DATA]])</f>
        <v>23</v>
      </c>
    </row>
    <row r="1349" spans="1:8" x14ac:dyDescent="0.2">
      <c r="A1349" s="58">
        <v>45076</v>
      </c>
      <c r="B1349" s="60" t="str">
        <f>VLOOKUP(WEEKDAY(VENDAS[[#This Row],[DATA]],2),Listas!$A$2:$B$8,2,FALSE)</f>
        <v>Terça</v>
      </c>
      <c r="C1349" s="59" t="s">
        <v>319</v>
      </c>
      <c r="D1349" s="59" t="s">
        <v>54</v>
      </c>
      <c r="E1349" s="59">
        <v>20</v>
      </c>
      <c r="F1349" s="61">
        <v>55</v>
      </c>
      <c r="G1349" s="59"/>
      <c r="H1349" s="59">
        <f>DAY(VENDAS[[#This Row],[DATA]])</f>
        <v>30</v>
      </c>
    </row>
    <row r="1350" spans="1:8" x14ac:dyDescent="0.2">
      <c r="A1350" s="58">
        <v>45076</v>
      </c>
      <c r="B1350" s="60" t="str">
        <f>VLOOKUP(WEEKDAY(VENDAS[[#This Row],[DATA]],2),Listas!$A$2:$B$8,2,FALSE)</f>
        <v>Terça</v>
      </c>
      <c r="C1350" s="59" t="s">
        <v>319</v>
      </c>
      <c r="D1350" s="59" t="s">
        <v>66</v>
      </c>
      <c r="E1350" s="59">
        <v>8</v>
      </c>
      <c r="F1350" s="61">
        <v>45</v>
      </c>
      <c r="G1350" s="59"/>
      <c r="H1350" s="59">
        <f>DAY(VENDAS[[#This Row],[DATA]])</f>
        <v>30</v>
      </c>
    </row>
    <row r="1351" spans="1:8" x14ac:dyDescent="0.2">
      <c r="A1351" s="58">
        <v>45076</v>
      </c>
      <c r="B1351" s="60" t="str">
        <f>VLOOKUP(WEEKDAY(VENDAS[[#This Row],[DATA]],2),Listas!$A$2:$B$8,2,FALSE)</f>
        <v>Terça</v>
      </c>
      <c r="C1351" s="59" t="s">
        <v>319</v>
      </c>
      <c r="D1351" s="59" t="s">
        <v>67</v>
      </c>
      <c r="E1351" s="59">
        <v>8</v>
      </c>
      <c r="F1351" s="61">
        <v>45</v>
      </c>
      <c r="G1351" s="59"/>
      <c r="H1351" s="59">
        <f>DAY(VENDAS[[#This Row],[DATA]])</f>
        <v>30</v>
      </c>
    </row>
    <row r="1352" spans="1:8" x14ac:dyDescent="0.2">
      <c r="A1352" s="58">
        <v>45076</v>
      </c>
      <c r="B1352" s="60" t="str">
        <f>VLOOKUP(WEEKDAY(VENDAS[[#This Row],[DATA]],2),Listas!$A$2:$B$8,2,FALSE)</f>
        <v>Terça</v>
      </c>
      <c r="C1352" s="59" t="s">
        <v>319</v>
      </c>
      <c r="D1352" s="59" t="s">
        <v>54</v>
      </c>
      <c r="E1352" s="59">
        <v>8</v>
      </c>
      <c r="F1352" s="61">
        <v>0</v>
      </c>
      <c r="G1352" s="59"/>
      <c r="H1352" s="59">
        <f>DAY(VENDAS[[#This Row],[DATA]])</f>
        <v>30</v>
      </c>
    </row>
    <row r="1353" spans="1:8" x14ac:dyDescent="0.2">
      <c r="A1353" s="58">
        <v>45077</v>
      </c>
      <c r="B1353" s="60" t="str">
        <f>VLOOKUP(WEEKDAY(VENDAS[[#This Row],[DATA]],2),Listas!$A$2:$B$8,2,FALSE)</f>
        <v>Quarta</v>
      </c>
      <c r="C1353" s="59" t="s">
        <v>326</v>
      </c>
      <c r="D1353" s="59" t="s">
        <v>54</v>
      </c>
      <c r="E1353" s="59">
        <v>10</v>
      </c>
      <c r="F1353" s="61">
        <v>27.5</v>
      </c>
      <c r="G1353" s="59"/>
      <c r="H1353" s="59">
        <f>DAY(VENDAS[[#This Row],[DATA]])</f>
        <v>31</v>
      </c>
    </row>
    <row r="1354" spans="1:8" x14ac:dyDescent="0.2">
      <c r="A1354" s="58">
        <v>45077</v>
      </c>
      <c r="B1354" s="60" t="str">
        <f>VLOOKUP(WEEKDAY(VENDAS[[#This Row],[DATA]],2),Listas!$A$2:$B$8,2,FALSE)</f>
        <v>Quarta</v>
      </c>
      <c r="C1354" s="59" t="s">
        <v>326</v>
      </c>
      <c r="D1354" s="59" t="s">
        <v>567</v>
      </c>
      <c r="E1354" s="59">
        <v>4</v>
      </c>
      <c r="F1354" s="61">
        <v>30</v>
      </c>
      <c r="G1354" s="59"/>
      <c r="H1354" s="59">
        <f>DAY(VENDAS[[#This Row],[DATA]])</f>
        <v>31</v>
      </c>
    </row>
    <row r="1355" spans="1:8" x14ac:dyDescent="0.2">
      <c r="A1355" s="58">
        <v>45080</v>
      </c>
      <c r="B1355" s="60" t="str">
        <f>VLOOKUP(WEEKDAY(VENDAS[[#This Row],[DATA]],2),Listas!$A$2:$B$8,2,FALSE)</f>
        <v>Sábado</v>
      </c>
      <c r="C1355" s="59" t="s">
        <v>425</v>
      </c>
      <c r="D1355" s="59" t="s">
        <v>55</v>
      </c>
      <c r="E1355" s="59">
        <v>20</v>
      </c>
      <c r="F1355" s="61">
        <v>41</v>
      </c>
      <c r="G1355" s="59"/>
      <c r="H1355" s="59">
        <f>DAY(VENDAS[[#This Row],[DATA]])</f>
        <v>3</v>
      </c>
    </row>
    <row r="1356" spans="1:8" x14ac:dyDescent="0.2">
      <c r="A1356" s="58">
        <v>45080</v>
      </c>
      <c r="B1356" s="60" t="str">
        <f>VLOOKUP(WEEKDAY(VENDAS[[#This Row],[DATA]],2),Listas!$A$2:$B$8,2,FALSE)</f>
        <v>Sábado</v>
      </c>
      <c r="C1356" s="59" t="s">
        <v>425</v>
      </c>
      <c r="D1356" s="59" t="s">
        <v>66</v>
      </c>
      <c r="E1356" s="59">
        <v>4</v>
      </c>
      <c r="F1356" s="61">
        <v>22.5</v>
      </c>
      <c r="G1356" s="59"/>
      <c r="H1356" s="59">
        <f>DAY(VENDAS[[#This Row],[DATA]])</f>
        <v>3</v>
      </c>
    </row>
    <row r="1357" spans="1:8" x14ac:dyDescent="0.2">
      <c r="A1357" s="58">
        <v>45085</v>
      </c>
      <c r="B1357" s="60" t="str">
        <f>VLOOKUP(WEEKDAY(VENDAS[[#This Row],[DATA]],2),Listas!$A$2:$B$8,2,FALSE)</f>
        <v>Quinta</v>
      </c>
      <c r="C1357" s="59" t="s">
        <v>109</v>
      </c>
      <c r="D1357" s="59" t="s">
        <v>71</v>
      </c>
      <c r="E1357" s="59">
        <v>5</v>
      </c>
      <c r="F1357" s="61">
        <v>10</v>
      </c>
      <c r="G1357" s="59"/>
      <c r="H1357" s="59">
        <f>DAY(VENDAS[[#This Row],[DATA]])</f>
        <v>8</v>
      </c>
    </row>
    <row r="1358" spans="1:8" x14ac:dyDescent="0.2">
      <c r="A1358" s="58">
        <v>45085</v>
      </c>
      <c r="B1358" s="60" t="str">
        <f>VLOOKUP(WEEKDAY(VENDAS[[#This Row],[DATA]],2),Listas!$A$2:$B$8,2,FALSE)</f>
        <v>Quinta</v>
      </c>
      <c r="C1358" s="59" t="s">
        <v>109</v>
      </c>
      <c r="D1358" s="59" t="s">
        <v>55</v>
      </c>
      <c r="E1358" s="59">
        <v>40</v>
      </c>
      <c r="F1358" s="61">
        <v>82</v>
      </c>
      <c r="G1358" s="59"/>
      <c r="H1358" s="59">
        <f>DAY(VENDAS[[#This Row],[DATA]])</f>
        <v>8</v>
      </c>
    </row>
    <row r="1359" spans="1:8" x14ac:dyDescent="0.2">
      <c r="A1359" s="58">
        <v>45091</v>
      </c>
      <c r="B1359" s="60" t="str">
        <f>VLOOKUP(WEEKDAY(VENDAS[[#This Row],[DATA]],2),Listas!$A$2:$B$8,2,FALSE)</f>
        <v>Quarta</v>
      </c>
      <c r="C1359" s="59" t="s">
        <v>605</v>
      </c>
      <c r="D1359" s="59" t="s">
        <v>55</v>
      </c>
      <c r="E1359" s="59">
        <v>50</v>
      </c>
      <c r="F1359" s="61">
        <v>102.5</v>
      </c>
      <c r="G1359" s="59"/>
      <c r="H1359" s="59">
        <f>DAY(VENDAS[[#This Row],[DATA]])</f>
        <v>14</v>
      </c>
    </row>
    <row r="1360" spans="1:8" x14ac:dyDescent="0.2">
      <c r="A1360" s="58">
        <v>45091</v>
      </c>
      <c r="B1360" s="60" t="str">
        <f>VLOOKUP(WEEKDAY(VENDAS[[#This Row],[DATA]],2),Listas!$A$2:$B$8,2,FALSE)</f>
        <v>Quarta</v>
      </c>
      <c r="C1360" s="59" t="s">
        <v>605</v>
      </c>
      <c r="D1360" s="59" t="s">
        <v>55</v>
      </c>
      <c r="E1360" s="59">
        <v>10</v>
      </c>
      <c r="F1360" s="61">
        <v>0</v>
      </c>
      <c r="G1360" s="59"/>
      <c r="H1360" s="59">
        <f>DAY(VENDAS[[#This Row],[DATA]])</f>
        <v>14</v>
      </c>
    </row>
    <row r="1361" spans="1:8" x14ac:dyDescent="0.2">
      <c r="A1361" s="58">
        <v>45096</v>
      </c>
      <c r="B1361" s="60" t="str">
        <f>VLOOKUP(WEEKDAY(VENDAS[[#This Row],[DATA]],2),Listas!$A$2:$B$8,2,FALSE)</f>
        <v>Segunda</v>
      </c>
      <c r="C1361" s="59" t="s">
        <v>588</v>
      </c>
      <c r="D1361" s="59" t="s">
        <v>543</v>
      </c>
      <c r="E1361" s="59">
        <v>20</v>
      </c>
      <c r="F1361" s="61">
        <v>41</v>
      </c>
      <c r="G1361" s="59"/>
      <c r="H1361" s="59">
        <f>DAY(VENDAS[[#This Row],[DATA]])</f>
        <v>19</v>
      </c>
    </row>
    <row r="1362" spans="1:8" x14ac:dyDescent="0.2">
      <c r="A1362" s="58">
        <v>45096</v>
      </c>
      <c r="B1362" s="60" t="str">
        <f>VLOOKUP(WEEKDAY(VENDAS[[#This Row],[DATA]],2),Listas!$A$2:$B$8,2,FALSE)</f>
        <v>Segunda</v>
      </c>
      <c r="C1362" s="59" t="s">
        <v>588</v>
      </c>
      <c r="D1362" s="59" t="s">
        <v>67</v>
      </c>
      <c r="E1362" s="59">
        <v>4</v>
      </c>
      <c r="F1362" s="61">
        <v>22.5</v>
      </c>
      <c r="G1362" s="59"/>
      <c r="H1362" s="59">
        <f>DAY(VENDAS[[#This Row],[DATA]])</f>
        <v>19</v>
      </c>
    </row>
    <row r="1363" spans="1:8" x14ac:dyDescent="0.2">
      <c r="A1363" s="58">
        <v>45096</v>
      </c>
      <c r="B1363" s="60" t="str">
        <f>VLOOKUP(WEEKDAY(VENDAS[[#This Row],[DATA]],2),Listas!$A$2:$B$8,2,FALSE)</f>
        <v>Segunda</v>
      </c>
      <c r="C1363" s="59" t="s">
        <v>588</v>
      </c>
      <c r="D1363" s="59" t="s">
        <v>66</v>
      </c>
      <c r="E1363" s="59">
        <v>4</v>
      </c>
      <c r="F1363" s="61">
        <v>22.5</v>
      </c>
      <c r="G1363" s="59"/>
      <c r="H1363" s="59">
        <f>DAY(VENDAS[[#This Row],[DATA]])</f>
        <v>19</v>
      </c>
    </row>
    <row r="1364" spans="1:8" x14ac:dyDescent="0.2">
      <c r="A1364" s="58">
        <v>45096</v>
      </c>
      <c r="B1364" s="60" t="str">
        <f>VLOOKUP(WEEKDAY(VENDAS[[#This Row],[DATA]],2),Listas!$A$2:$B$8,2,FALSE)</f>
        <v>Segunda</v>
      </c>
      <c r="C1364" s="59" t="s">
        <v>588</v>
      </c>
      <c r="D1364" s="59" t="s">
        <v>543</v>
      </c>
      <c r="E1364" s="59">
        <v>10</v>
      </c>
      <c r="F1364" s="61">
        <v>0</v>
      </c>
      <c r="G1364" s="59"/>
      <c r="H1364" s="59">
        <f>DAY(VENDAS[[#This Row],[DATA]])</f>
        <v>19</v>
      </c>
    </row>
    <row r="1365" spans="1:8" x14ac:dyDescent="0.2">
      <c r="A1365" s="58">
        <v>45096</v>
      </c>
      <c r="B1365" s="60" t="str">
        <f>VLOOKUP(WEEKDAY(VENDAS[[#This Row],[DATA]],2),Listas!$A$2:$B$8,2,FALSE)</f>
        <v>Segunda</v>
      </c>
      <c r="C1365" s="59" t="s">
        <v>588</v>
      </c>
      <c r="D1365" s="59" t="s">
        <v>67</v>
      </c>
      <c r="E1365" s="59">
        <v>4</v>
      </c>
      <c r="F1365" s="61">
        <v>0</v>
      </c>
      <c r="G1365" s="59"/>
      <c r="H1365" s="59">
        <f>DAY(VENDAS[[#This Row],[DATA]])</f>
        <v>19</v>
      </c>
    </row>
    <row r="1366" spans="1:8" x14ac:dyDescent="0.2">
      <c r="A1366" s="58">
        <v>45107</v>
      </c>
      <c r="B1366" s="60" t="str">
        <f>VLOOKUP(WEEKDAY(VENDAS[[#This Row],[DATA]],2),Listas!$A$2:$B$8,2,FALSE)</f>
        <v>Sexta</v>
      </c>
      <c r="C1366" s="59" t="s">
        <v>658</v>
      </c>
      <c r="D1366" s="59" t="s">
        <v>54</v>
      </c>
      <c r="E1366" s="59">
        <v>10</v>
      </c>
      <c r="F1366" s="61">
        <v>27.5</v>
      </c>
      <c r="G1366" s="59"/>
      <c r="H1366" s="59">
        <f>DAY(VENDAS[[#This Row],[DATA]])</f>
        <v>30</v>
      </c>
    </row>
    <row r="1367" spans="1:8" x14ac:dyDescent="0.2">
      <c r="A1367" s="58">
        <v>45117</v>
      </c>
      <c r="B1367" s="60" t="str">
        <f>VLOOKUP(WEEKDAY(VENDAS[[#This Row],[DATA]],2),Listas!$A$2:$B$8,2,FALSE)</f>
        <v>Segunda</v>
      </c>
      <c r="C1367" s="59" t="s">
        <v>319</v>
      </c>
      <c r="D1367" s="59" t="s">
        <v>54</v>
      </c>
      <c r="E1367" s="59">
        <v>20</v>
      </c>
      <c r="F1367" s="61">
        <v>55</v>
      </c>
      <c r="G1367" s="59"/>
      <c r="H1367" s="59">
        <f>DAY(VENDAS[[#This Row],[DATA]])</f>
        <v>10</v>
      </c>
    </row>
    <row r="1368" spans="1:8" x14ac:dyDescent="0.2">
      <c r="A1368" s="58">
        <v>45117</v>
      </c>
      <c r="B1368" s="60" t="str">
        <f>VLOOKUP(WEEKDAY(VENDAS[[#This Row],[DATA]],2),Listas!$A$2:$B$8,2,FALSE)</f>
        <v>Segunda</v>
      </c>
      <c r="C1368" s="59" t="s">
        <v>319</v>
      </c>
      <c r="D1368" s="59" t="s">
        <v>67</v>
      </c>
      <c r="E1368" s="59">
        <v>12</v>
      </c>
      <c r="F1368" s="61">
        <v>67.5</v>
      </c>
      <c r="G1368" s="59"/>
      <c r="H1368" s="59">
        <f>DAY(VENDAS[[#This Row],[DATA]])</f>
        <v>10</v>
      </c>
    </row>
    <row r="1369" spans="1:8" x14ac:dyDescent="0.2">
      <c r="A1369" s="58">
        <v>45117</v>
      </c>
      <c r="B1369" s="60" t="str">
        <f>VLOOKUP(WEEKDAY(VENDAS[[#This Row],[DATA]],2),Listas!$A$2:$B$8,2,FALSE)</f>
        <v>Segunda</v>
      </c>
      <c r="C1369" s="59" t="s">
        <v>319</v>
      </c>
      <c r="D1369" s="59" t="s">
        <v>66</v>
      </c>
      <c r="E1369" s="59">
        <v>12</v>
      </c>
      <c r="F1369" s="61">
        <v>67.5</v>
      </c>
      <c r="G1369" s="59"/>
      <c r="H1369" s="59">
        <f>DAY(VENDAS[[#This Row],[DATA]])</f>
        <v>10</v>
      </c>
    </row>
    <row r="1370" spans="1:8" x14ac:dyDescent="0.2">
      <c r="A1370" s="58">
        <v>45117</v>
      </c>
      <c r="B1370" s="60" t="str">
        <f>VLOOKUP(WEEKDAY(VENDAS[[#This Row],[DATA]],2),Listas!$A$2:$B$8,2,FALSE)</f>
        <v>Segunda</v>
      </c>
      <c r="C1370" s="1" t="s">
        <v>319</v>
      </c>
      <c r="D1370" s="59" t="s">
        <v>567</v>
      </c>
      <c r="E1370" s="59">
        <v>4</v>
      </c>
      <c r="F1370" s="61">
        <v>30</v>
      </c>
      <c r="G1370" s="59"/>
      <c r="H1370" s="59">
        <f>DAY(VENDAS[[#This Row],[DATA]])</f>
        <v>10</v>
      </c>
    </row>
    <row r="1371" spans="1:8" x14ac:dyDescent="0.2">
      <c r="A1371" s="67">
        <v>45117</v>
      </c>
      <c r="B1371" s="69" t="str">
        <f>VLOOKUP(WEEKDAY(VENDAS[[#This Row],[DATA]],2),Listas!$A$2:$B$8,2,FALSE)</f>
        <v>Segunda</v>
      </c>
      <c r="C1371" s="68" t="s">
        <v>319</v>
      </c>
      <c r="D1371" s="68" t="s">
        <v>66</v>
      </c>
      <c r="E1371" s="68">
        <v>4</v>
      </c>
      <c r="F1371" s="70">
        <v>0</v>
      </c>
      <c r="G1371" s="68"/>
      <c r="H1371" s="68">
        <f>DAY(VENDAS[[#This Row],[DATA]])</f>
        <v>10</v>
      </c>
    </row>
    <row r="1372" spans="1:8" x14ac:dyDescent="0.2">
      <c r="A1372" s="67">
        <v>45117</v>
      </c>
      <c r="B1372" s="69" t="str">
        <f>VLOOKUP(WEEKDAY(VENDAS[[#This Row],[DATA]],2),Listas!$A$2:$B$8,2,FALSE)</f>
        <v>Segunda</v>
      </c>
      <c r="C1372" s="68" t="s">
        <v>319</v>
      </c>
      <c r="D1372" s="68" t="s">
        <v>70</v>
      </c>
      <c r="E1372" s="68">
        <v>4</v>
      </c>
      <c r="F1372" s="70">
        <v>0</v>
      </c>
      <c r="G1372" s="68"/>
      <c r="H1372" s="68">
        <f>DAY(VENDAS[[#This Row],[DATA]])</f>
        <v>10</v>
      </c>
    </row>
    <row r="1373" spans="1:8" x14ac:dyDescent="0.2">
      <c r="A1373" s="67">
        <v>45117</v>
      </c>
      <c r="B1373" s="69" t="str">
        <f>VLOOKUP(WEEKDAY(VENDAS[[#This Row],[DATA]],2),Listas!$A$2:$B$8,2,FALSE)</f>
        <v>Segunda</v>
      </c>
      <c r="C1373" s="68" t="s">
        <v>319</v>
      </c>
      <c r="D1373" s="68" t="s">
        <v>67</v>
      </c>
      <c r="E1373" s="68">
        <v>4</v>
      </c>
      <c r="F1373" s="70">
        <v>0</v>
      </c>
      <c r="G1373" s="68"/>
      <c r="H1373" s="68">
        <f>DAY(VENDAS[[#This Row],[DATA]])</f>
        <v>10</v>
      </c>
    </row>
    <row r="1374" spans="1:8" x14ac:dyDescent="0.2">
      <c r="A1374" s="67">
        <v>45117</v>
      </c>
      <c r="B1374" s="69" t="str">
        <f>VLOOKUP(WEEKDAY(VENDAS[[#This Row],[DATA]],2),Listas!$A$2:$B$8,2,FALSE)</f>
        <v>Segunda</v>
      </c>
      <c r="C1374" s="68" t="s">
        <v>274</v>
      </c>
      <c r="D1374" s="68" t="s">
        <v>54</v>
      </c>
      <c r="E1374" s="68">
        <v>50</v>
      </c>
      <c r="F1374" s="70">
        <v>137.5</v>
      </c>
      <c r="G1374" s="68"/>
      <c r="H1374" s="68">
        <f>DAY(VENDAS[[#This Row],[DATA]])</f>
        <v>10</v>
      </c>
    </row>
    <row r="1375" spans="1:8" x14ac:dyDescent="0.2">
      <c r="A1375" s="67">
        <v>45117</v>
      </c>
      <c r="B1375" s="69" t="str">
        <f>VLOOKUP(WEEKDAY(VENDAS[[#This Row],[DATA]],2),Listas!$A$2:$B$8,2,FALSE)</f>
        <v>Segunda</v>
      </c>
      <c r="C1375" s="68" t="s">
        <v>274</v>
      </c>
      <c r="D1375" s="68" t="s">
        <v>67</v>
      </c>
      <c r="E1375" s="68">
        <v>4</v>
      </c>
      <c r="F1375" s="70">
        <v>0</v>
      </c>
      <c r="G1375" s="68"/>
      <c r="H1375" s="68">
        <f>DAY(VENDAS[[#This Row],[DATA]])</f>
        <v>10</v>
      </c>
    </row>
    <row r="1376" spans="1:8" x14ac:dyDescent="0.2">
      <c r="A1376" s="67">
        <v>45117</v>
      </c>
      <c r="B1376" s="69" t="str">
        <f>VLOOKUP(WEEKDAY(VENDAS[[#This Row],[DATA]],2),Listas!$A$2:$B$8,2,FALSE)</f>
        <v>Segunda</v>
      </c>
      <c r="C1376" s="68" t="s">
        <v>274</v>
      </c>
      <c r="D1376" s="68" t="s">
        <v>66</v>
      </c>
      <c r="E1376" s="68">
        <v>4</v>
      </c>
      <c r="F1376" s="70">
        <v>0</v>
      </c>
      <c r="G1376" s="68"/>
      <c r="H1376" s="68">
        <f>DAY(VENDAS[[#This Row],[DATA]])</f>
        <v>10</v>
      </c>
    </row>
    <row r="1377" spans="1:8" x14ac:dyDescent="0.2">
      <c r="A1377" s="67">
        <v>45117</v>
      </c>
      <c r="B1377" s="69" t="str">
        <f>VLOOKUP(WEEKDAY(VENDAS[[#This Row],[DATA]],2),Listas!$A$2:$B$8,2,FALSE)</f>
        <v>Segunda</v>
      </c>
      <c r="C1377" s="68" t="s">
        <v>278</v>
      </c>
      <c r="D1377" s="68" t="s">
        <v>66</v>
      </c>
      <c r="E1377" s="68">
        <v>4</v>
      </c>
      <c r="F1377" s="70">
        <v>21.4</v>
      </c>
      <c r="G1377" s="68"/>
      <c r="H1377" s="68">
        <f>DAY(VENDAS[[#This Row],[DATA]])</f>
        <v>10</v>
      </c>
    </row>
    <row r="1378" spans="1:8" x14ac:dyDescent="0.2">
      <c r="A1378" s="67">
        <v>45117</v>
      </c>
      <c r="B1378" s="69" t="str">
        <f>VLOOKUP(WEEKDAY(VENDAS[[#This Row],[DATA]],2),Listas!$A$2:$B$8,2,FALSE)</f>
        <v>Segunda</v>
      </c>
      <c r="C1378" s="68" t="s">
        <v>278</v>
      </c>
      <c r="D1378" s="68" t="s">
        <v>70</v>
      </c>
      <c r="E1378" s="68">
        <v>4</v>
      </c>
      <c r="F1378" s="70">
        <v>21.4</v>
      </c>
      <c r="G1378" s="68"/>
      <c r="H1378" s="68">
        <f>DAY(VENDAS[[#This Row],[DATA]])</f>
        <v>10</v>
      </c>
    </row>
    <row r="1379" spans="1:8" x14ac:dyDescent="0.2">
      <c r="A1379" s="67">
        <v>45117</v>
      </c>
      <c r="B1379" s="69" t="str">
        <f>VLOOKUP(WEEKDAY(VENDAS[[#This Row],[DATA]],2),Listas!$A$2:$B$8,2,FALSE)</f>
        <v>Segunda</v>
      </c>
      <c r="C1379" s="68" t="s">
        <v>341</v>
      </c>
      <c r="D1379" s="68" t="s">
        <v>567</v>
      </c>
      <c r="E1379" s="68">
        <v>12</v>
      </c>
      <c r="F1379" s="70">
        <v>90</v>
      </c>
      <c r="G1379" s="68"/>
      <c r="H1379" s="68">
        <f>DAY(VENDAS[[#This Row],[DATA]])</f>
        <v>10</v>
      </c>
    </row>
    <row r="1380" spans="1:8" x14ac:dyDescent="0.2">
      <c r="A1380" s="67">
        <v>45117</v>
      </c>
      <c r="B1380" s="69" t="str">
        <f>VLOOKUP(WEEKDAY(VENDAS[[#This Row],[DATA]],2),Listas!$A$2:$B$8,2,FALSE)</f>
        <v>Segunda</v>
      </c>
      <c r="C1380" s="68" t="s">
        <v>341</v>
      </c>
      <c r="D1380" s="68" t="s">
        <v>70</v>
      </c>
      <c r="E1380" s="68">
        <v>3</v>
      </c>
      <c r="F1380" s="70">
        <v>0</v>
      </c>
      <c r="G1380" s="68"/>
      <c r="H1380" s="68">
        <f>DAY(VENDAS[[#This Row],[DATA]])</f>
        <v>10</v>
      </c>
    </row>
    <row r="1381" spans="1:8" x14ac:dyDescent="0.2">
      <c r="A1381" s="67">
        <v>45118</v>
      </c>
      <c r="B1381" s="69" t="str">
        <f>VLOOKUP(WEEKDAY(VENDAS[[#This Row],[DATA]],2),Listas!$A$2:$B$8,2,FALSE)</f>
        <v>Terça</v>
      </c>
      <c r="C1381" s="68" t="s">
        <v>211</v>
      </c>
      <c r="D1381" s="68" t="s">
        <v>65</v>
      </c>
      <c r="E1381" s="68">
        <v>10</v>
      </c>
      <c r="F1381" s="70">
        <v>33</v>
      </c>
      <c r="G1381" s="68"/>
      <c r="H1381" s="68">
        <f>DAY(VENDAS[[#This Row],[DATA]])</f>
        <v>11</v>
      </c>
    </row>
    <row r="1382" spans="1:8" x14ac:dyDescent="0.2">
      <c r="A1382" s="67">
        <v>45118</v>
      </c>
      <c r="B1382" s="69" t="str">
        <f>VLOOKUP(WEEKDAY(VENDAS[[#This Row],[DATA]],2),Listas!$A$2:$B$8,2,FALSE)</f>
        <v>Terça</v>
      </c>
      <c r="C1382" s="68" t="s">
        <v>120</v>
      </c>
      <c r="D1382" s="68" t="s">
        <v>54</v>
      </c>
      <c r="E1382" s="68">
        <v>20</v>
      </c>
      <c r="F1382" s="70">
        <v>55</v>
      </c>
      <c r="G1382" s="68"/>
      <c r="H1382" s="68">
        <f>DAY(VENDAS[[#This Row],[DATA]])</f>
        <v>11</v>
      </c>
    </row>
    <row r="1383" spans="1:8" x14ac:dyDescent="0.2">
      <c r="A1383" s="67">
        <v>45118</v>
      </c>
      <c r="B1383" s="69" t="str">
        <f>VLOOKUP(WEEKDAY(VENDAS[[#This Row],[DATA]],2),Listas!$A$2:$B$8,2,FALSE)</f>
        <v>Terça</v>
      </c>
      <c r="C1383" s="68" t="s">
        <v>120</v>
      </c>
      <c r="D1383" s="68" t="s">
        <v>71</v>
      </c>
      <c r="E1383" s="68">
        <v>5</v>
      </c>
      <c r="F1383" s="70">
        <v>10</v>
      </c>
      <c r="G1383" s="68"/>
      <c r="H1383" s="68">
        <f>DAY(VENDAS[[#This Row],[DATA]])</f>
        <v>11</v>
      </c>
    </row>
    <row r="1384" spans="1:8" x14ac:dyDescent="0.2">
      <c r="A1384" s="67">
        <v>45118</v>
      </c>
      <c r="B1384" s="69" t="str">
        <f>VLOOKUP(WEEKDAY(VENDAS[[#This Row],[DATA]],2),Listas!$A$2:$B$8,2,FALSE)</f>
        <v>Terça</v>
      </c>
      <c r="C1384" s="68" t="s">
        <v>120</v>
      </c>
      <c r="D1384" s="68" t="s">
        <v>66</v>
      </c>
      <c r="E1384" s="68">
        <v>4</v>
      </c>
      <c r="F1384" s="70">
        <v>0</v>
      </c>
      <c r="G1384" s="68"/>
      <c r="H1384" s="68">
        <f>DAY(VENDAS[[#This Row],[DATA]])</f>
        <v>11</v>
      </c>
    </row>
    <row r="1385" spans="1:8" x14ac:dyDescent="0.2">
      <c r="A1385" s="67">
        <v>45118</v>
      </c>
      <c r="B1385" s="69" t="str">
        <f>VLOOKUP(WEEKDAY(VENDAS[[#This Row],[DATA]],2),Listas!$A$2:$B$8,2,FALSE)</f>
        <v>Terça</v>
      </c>
      <c r="C1385" s="68" t="s">
        <v>416</v>
      </c>
      <c r="D1385" s="68" t="s">
        <v>54</v>
      </c>
      <c r="E1385" s="68">
        <v>20</v>
      </c>
      <c r="F1385" s="70">
        <v>55</v>
      </c>
      <c r="G1385" s="68"/>
      <c r="H1385" s="68">
        <f>DAY(VENDAS[[#This Row],[DATA]])</f>
        <v>11</v>
      </c>
    </row>
    <row r="1386" spans="1:8" x14ac:dyDescent="0.2">
      <c r="A1386" s="67">
        <v>45118</v>
      </c>
      <c r="B1386" s="69" t="str">
        <f>VLOOKUP(WEEKDAY(VENDAS[[#This Row],[DATA]],2),Listas!$A$2:$B$8,2,FALSE)</f>
        <v>Terça</v>
      </c>
      <c r="C1386" s="68" t="s">
        <v>605</v>
      </c>
      <c r="D1386" s="68" t="s">
        <v>55</v>
      </c>
      <c r="E1386" s="68">
        <v>50</v>
      </c>
      <c r="F1386" s="70">
        <v>102.5</v>
      </c>
      <c r="G1386" s="68"/>
      <c r="H1386" s="68">
        <f>DAY(VENDAS[[#This Row],[DATA]])</f>
        <v>11</v>
      </c>
    </row>
    <row r="1387" spans="1:8" x14ac:dyDescent="0.2">
      <c r="A1387" s="67">
        <v>45118</v>
      </c>
      <c r="B1387" s="69" t="str">
        <f>VLOOKUP(WEEKDAY(VENDAS[[#This Row],[DATA]],2),Listas!$A$2:$B$8,2,FALSE)</f>
        <v>Terça</v>
      </c>
      <c r="C1387" s="68" t="s">
        <v>605</v>
      </c>
      <c r="D1387" s="68" t="s">
        <v>67</v>
      </c>
      <c r="E1387" s="68">
        <v>4</v>
      </c>
      <c r="F1387" s="70">
        <v>0</v>
      </c>
      <c r="G1387" s="68"/>
      <c r="H1387" s="68">
        <f>DAY(VENDAS[[#This Row],[DATA]])</f>
        <v>11</v>
      </c>
    </row>
    <row r="1388" spans="1:8" x14ac:dyDescent="0.2">
      <c r="A1388" s="67">
        <v>45118</v>
      </c>
      <c r="B1388" s="69" t="str">
        <f>VLOOKUP(WEEKDAY(VENDAS[[#This Row],[DATA]],2),Listas!$A$2:$B$8,2,FALSE)</f>
        <v>Terça</v>
      </c>
      <c r="C1388" s="68" t="s">
        <v>326</v>
      </c>
      <c r="D1388" s="68" t="s">
        <v>543</v>
      </c>
      <c r="E1388" s="68">
        <v>20</v>
      </c>
      <c r="F1388" s="70">
        <v>41</v>
      </c>
      <c r="G1388" s="68"/>
      <c r="H1388" s="68">
        <f>DAY(VENDAS[[#This Row],[DATA]])</f>
        <v>11</v>
      </c>
    </row>
    <row r="1389" spans="1:8" x14ac:dyDescent="0.2">
      <c r="A1389" s="67">
        <v>45118</v>
      </c>
      <c r="B1389" s="69" t="str">
        <f>VLOOKUP(WEEKDAY(VENDAS[[#This Row],[DATA]],2),Listas!$A$2:$B$8,2,FALSE)</f>
        <v>Terça</v>
      </c>
      <c r="C1389" s="68" t="s">
        <v>326</v>
      </c>
      <c r="D1389" s="68" t="s">
        <v>55</v>
      </c>
      <c r="E1389" s="68">
        <v>60</v>
      </c>
      <c r="F1389" s="70">
        <v>123</v>
      </c>
      <c r="G1389" s="68"/>
      <c r="H1389" s="68">
        <f>DAY(VENDAS[[#This Row],[DATA]])</f>
        <v>11</v>
      </c>
    </row>
    <row r="1390" spans="1:8" x14ac:dyDescent="0.2">
      <c r="A1390" s="67">
        <v>45121</v>
      </c>
      <c r="B1390" s="69" t="str">
        <f>VLOOKUP(WEEKDAY(VENDAS[[#This Row],[DATA]],2),Listas!$A$2:$B$8,2,FALSE)</f>
        <v>Sexta</v>
      </c>
      <c r="C1390" s="68" t="s">
        <v>526</v>
      </c>
      <c r="D1390" s="68" t="s">
        <v>55</v>
      </c>
      <c r="E1390" s="68">
        <v>20</v>
      </c>
      <c r="F1390" s="70">
        <v>41</v>
      </c>
      <c r="G1390" s="68"/>
      <c r="H1390" s="68">
        <f>DAY(VENDAS[[#This Row],[DATA]])</f>
        <v>14</v>
      </c>
    </row>
    <row r="1391" spans="1:8" x14ac:dyDescent="0.2">
      <c r="A1391" s="67">
        <v>45121</v>
      </c>
      <c r="B1391" s="69" t="str">
        <f>VLOOKUP(WEEKDAY(VENDAS[[#This Row],[DATA]],2),Listas!$A$2:$B$8,2,FALSE)</f>
        <v>Sexta</v>
      </c>
      <c r="C1391" s="68" t="s">
        <v>191</v>
      </c>
      <c r="D1391" s="68" t="s">
        <v>55</v>
      </c>
      <c r="E1391" s="68">
        <v>20</v>
      </c>
      <c r="F1391" s="70">
        <v>41</v>
      </c>
      <c r="G1391" s="68"/>
      <c r="H1391" s="68">
        <f>DAY(VENDAS[[#This Row],[DATA]])</f>
        <v>14</v>
      </c>
    </row>
    <row r="1392" spans="1:8" x14ac:dyDescent="0.2">
      <c r="A1392" s="67">
        <v>45121</v>
      </c>
      <c r="B1392" s="69" t="str">
        <f>VLOOKUP(WEEKDAY(VENDAS[[#This Row],[DATA]],2),Listas!$A$2:$B$8,2,FALSE)</f>
        <v>Sexta</v>
      </c>
      <c r="C1392" s="68" t="s">
        <v>191</v>
      </c>
      <c r="D1392" s="68" t="s">
        <v>66</v>
      </c>
      <c r="E1392" s="68">
        <v>4</v>
      </c>
      <c r="F1392" s="70">
        <v>22.5</v>
      </c>
      <c r="G1392" s="68"/>
      <c r="H1392" s="68">
        <f>DAY(VENDAS[[#This Row],[DATA]])</f>
        <v>14</v>
      </c>
    </row>
    <row r="1393" spans="1:8" x14ac:dyDescent="0.2">
      <c r="A1393" s="67">
        <v>45121</v>
      </c>
      <c r="B1393" s="69" t="str">
        <f>VLOOKUP(WEEKDAY(VENDAS[[#This Row],[DATA]],2),Listas!$A$2:$B$8,2,FALSE)</f>
        <v>Sexta</v>
      </c>
      <c r="C1393" s="68" t="s">
        <v>191</v>
      </c>
      <c r="D1393" s="68" t="s">
        <v>66</v>
      </c>
      <c r="E1393" s="68">
        <v>4</v>
      </c>
      <c r="F1393" s="70">
        <v>0</v>
      </c>
      <c r="G1393" s="68"/>
      <c r="H1393" s="68">
        <f>DAY(VENDAS[[#This Row],[DATA]])</f>
        <v>14</v>
      </c>
    </row>
    <row r="1394" spans="1:8" x14ac:dyDescent="0.2">
      <c r="A1394" s="67">
        <v>45122</v>
      </c>
      <c r="B1394" s="69" t="str">
        <f>VLOOKUP(WEEKDAY(VENDAS[[#This Row],[DATA]],2),Listas!$A$2:$B$8,2,FALSE)</f>
        <v>Sábado</v>
      </c>
      <c r="C1394" s="68" t="s">
        <v>588</v>
      </c>
      <c r="D1394" s="68" t="s">
        <v>67</v>
      </c>
      <c r="E1394" s="68">
        <v>8</v>
      </c>
      <c r="F1394" s="70">
        <v>45</v>
      </c>
      <c r="G1394" s="68"/>
      <c r="H1394" s="68">
        <f>DAY(VENDAS[[#This Row],[DATA]])</f>
        <v>15</v>
      </c>
    </row>
    <row r="1395" spans="1:8" x14ac:dyDescent="0.2">
      <c r="A1395" s="67">
        <v>45122</v>
      </c>
      <c r="B1395" s="69" t="str">
        <f>VLOOKUP(WEEKDAY(VENDAS[[#This Row],[DATA]],2),Listas!$A$2:$B$8,2,FALSE)</f>
        <v>Sábado</v>
      </c>
      <c r="C1395" s="68" t="s">
        <v>316</v>
      </c>
      <c r="D1395" s="68" t="s">
        <v>66</v>
      </c>
      <c r="E1395" s="68">
        <v>2</v>
      </c>
      <c r="F1395" s="70">
        <v>11.25</v>
      </c>
      <c r="G1395" s="68"/>
      <c r="H1395" s="68">
        <f>DAY(VENDAS[[#This Row],[DATA]])</f>
        <v>15</v>
      </c>
    </row>
    <row r="1396" spans="1:8" x14ac:dyDescent="0.2">
      <c r="A1396" s="67">
        <v>45122</v>
      </c>
      <c r="B1396" s="69" t="str">
        <f>VLOOKUP(WEEKDAY(VENDAS[[#This Row],[DATA]],2),Listas!$A$2:$B$8,2,FALSE)</f>
        <v>Sábado</v>
      </c>
      <c r="C1396" s="68" t="s">
        <v>316</v>
      </c>
      <c r="D1396" s="68" t="s">
        <v>70</v>
      </c>
      <c r="E1396" s="68">
        <v>2</v>
      </c>
      <c r="F1396" s="70">
        <v>11.25</v>
      </c>
      <c r="G1396" s="68"/>
      <c r="H1396" s="68">
        <f>DAY(VENDAS[[#This Row],[DATA]])</f>
        <v>15</v>
      </c>
    </row>
    <row r="1397" spans="1:8" x14ac:dyDescent="0.2">
      <c r="A1397" s="67">
        <v>45125</v>
      </c>
      <c r="B1397" s="69" t="str">
        <f>VLOOKUP(WEEKDAY(VENDAS[[#This Row],[DATA]],2),Listas!$A$2:$B$8,2,FALSE)</f>
        <v>Terça</v>
      </c>
      <c r="C1397" s="68" t="s">
        <v>157</v>
      </c>
      <c r="D1397" s="68" t="s">
        <v>54</v>
      </c>
      <c r="E1397" s="68">
        <v>10</v>
      </c>
      <c r="F1397" s="70">
        <v>27.5</v>
      </c>
      <c r="G1397" s="68"/>
      <c r="H1397" s="68">
        <f>DAY(VENDAS[[#This Row],[DATA]])</f>
        <v>18</v>
      </c>
    </row>
    <row r="1398" spans="1:8" x14ac:dyDescent="0.2">
      <c r="A1398" s="67">
        <v>45126</v>
      </c>
      <c r="B1398" s="69" t="str">
        <f>VLOOKUP(WEEKDAY(VENDAS[[#This Row],[DATA]],2),Listas!$A$2:$B$8,2,FALSE)</f>
        <v>Quarta</v>
      </c>
      <c r="C1398" s="68" t="s">
        <v>260</v>
      </c>
      <c r="D1398" s="68" t="s">
        <v>567</v>
      </c>
      <c r="E1398" s="68">
        <v>20</v>
      </c>
      <c r="F1398" s="70">
        <v>150</v>
      </c>
      <c r="G1398" s="68"/>
      <c r="H1398" s="68">
        <f>DAY(VENDAS[[#This Row],[DATA]])</f>
        <v>19</v>
      </c>
    </row>
    <row r="1399" spans="1:8" x14ac:dyDescent="0.2">
      <c r="A1399" s="67">
        <v>45135</v>
      </c>
      <c r="B1399" s="69" t="str">
        <f>VLOOKUP(WEEKDAY(VENDAS[[#This Row],[DATA]],2),Listas!$A$2:$B$8,2,FALSE)</f>
        <v>Sexta</v>
      </c>
      <c r="C1399" s="68" t="s">
        <v>129</v>
      </c>
      <c r="D1399" s="68" t="s">
        <v>54</v>
      </c>
      <c r="E1399" s="68">
        <v>20</v>
      </c>
      <c r="F1399" s="70">
        <v>55</v>
      </c>
      <c r="G1399" s="68"/>
      <c r="H1399" s="68">
        <f>DAY(VENDAS[[#This Row],[DATA]])</f>
        <v>28</v>
      </c>
    </row>
    <row r="1400" spans="1:8" x14ac:dyDescent="0.2">
      <c r="A1400" s="67">
        <v>45134</v>
      </c>
      <c r="B1400" s="69" t="str">
        <f>VLOOKUP(WEEKDAY(VENDAS[[#This Row],[DATA]],2),Listas!$A$2:$B$8,2,FALSE)</f>
        <v>Quinta</v>
      </c>
      <c r="C1400" s="68" t="s">
        <v>605</v>
      </c>
      <c r="D1400" s="68" t="s">
        <v>55</v>
      </c>
      <c r="E1400" s="68">
        <v>50</v>
      </c>
      <c r="F1400" s="70">
        <v>102.5</v>
      </c>
      <c r="G1400" s="68"/>
      <c r="H1400" s="68">
        <f>DAY(VENDAS[[#This Row],[DATA]])</f>
        <v>27</v>
      </c>
    </row>
    <row r="1401" spans="1:8" x14ac:dyDescent="0.2">
      <c r="A1401" s="67">
        <v>45136</v>
      </c>
      <c r="B1401" s="69" t="str">
        <f>VLOOKUP(WEEKDAY(VENDAS[[#This Row],[DATA]],2),Listas!$A$2:$B$8,2,FALSE)</f>
        <v>Sábado</v>
      </c>
      <c r="C1401" s="68" t="s">
        <v>319</v>
      </c>
      <c r="D1401" s="68" t="s">
        <v>54</v>
      </c>
      <c r="E1401" s="68">
        <v>40</v>
      </c>
      <c r="F1401" s="70">
        <v>110</v>
      </c>
      <c r="G1401" s="68"/>
      <c r="H1401" s="68">
        <f>DAY(VENDAS[[#This Row],[DATA]])</f>
        <v>29</v>
      </c>
    </row>
    <row r="1402" spans="1:8" x14ac:dyDescent="0.2">
      <c r="A1402" s="67">
        <v>45136</v>
      </c>
      <c r="B1402" s="69" t="str">
        <f>VLOOKUP(WEEKDAY(VENDAS[[#This Row],[DATA]],2),Listas!$A$2:$B$8,2,FALSE)</f>
        <v>Sábado</v>
      </c>
      <c r="C1402" s="68" t="s">
        <v>319</v>
      </c>
      <c r="D1402" s="68" t="s">
        <v>67</v>
      </c>
      <c r="E1402" s="68">
        <v>8</v>
      </c>
      <c r="F1402" s="70">
        <v>45</v>
      </c>
      <c r="G1402" s="68"/>
      <c r="H1402" s="68">
        <f>DAY(VENDAS[[#This Row],[DATA]])</f>
        <v>29</v>
      </c>
    </row>
    <row r="1403" spans="1:8" x14ac:dyDescent="0.2">
      <c r="A1403" s="67">
        <v>45136</v>
      </c>
      <c r="B1403" s="69" t="str">
        <f>VLOOKUP(WEEKDAY(VENDAS[[#This Row],[DATA]],2),Listas!$A$2:$B$8,2,FALSE)</f>
        <v>Sábado</v>
      </c>
      <c r="C1403" s="68" t="s">
        <v>319</v>
      </c>
      <c r="D1403" s="68" t="s">
        <v>567</v>
      </c>
      <c r="E1403" s="68">
        <v>4</v>
      </c>
      <c r="F1403" s="70">
        <v>30</v>
      </c>
      <c r="G1403" s="68"/>
      <c r="H1403" s="68">
        <f>DAY(VENDAS[[#This Row],[DATA]])</f>
        <v>29</v>
      </c>
    </row>
    <row r="1404" spans="1:8" x14ac:dyDescent="0.2">
      <c r="A1404" s="67">
        <v>45136</v>
      </c>
      <c r="B1404" s="69" t="str">
        <f>VLOOKUP(WEEKDAY(VENDAS[[#This Row],[DATA]],2),Listas!$A$2:$B$8,2,FALSE)</f>
        <v>Sábado</v>
      </c>
      <c r="C1404" s="68" t="s">
        <v>319</v>
      </c>
      <c r="D1404" s="68" t="s">
        <v>67</v>
      </c>
      <c r="E1404" s="68">
        <v>4</v>
      </c>
      <c r="F1404" s="70">
        <v>0</v>
      </c>
      <c r="G1404" s="68"/>
      <c r="H1404" s="68">
        <f>DAY(VENDAS[[#This Row],[DATA]])</f>
        <v>29</v>
      </c>
    </row>
    <row r="1405" spans="1:8" x14ac:dyDescent="0.2">
      <c r="A1405" s="67">
        <v>45142</v>
      </c>
      <c r="B1405" s="69" t="str">
        <f>VLOOKUP(WEEKDAY(VENDAS[[#This Row],[DATA]],2),Listas!$A$2:$B$8,2,FALSE)</f>
        <v>Sexta</v>
      </c>
      <c r="C1405" s="68" t="s">
        <v>554</v>
      </c>
      <c r="D1405" s="68" t="s">
        <v>54</v>
      </c>
      <c r="E1405" s="68">
        <v>20</v>
      </c>
      <c r="F1405" s="70">
        <v>55</v>
      </c>
      <c r="G1405" s="68"/>
      <c r="H1405" s="68">
        <f>DAY(VENDAS[[#This Row],[DATA]])</f>
        <v>4</v>
      </c>
    </row>
    <row r="1406" spans="1:8" x14ac:dyDescent="0.2">
      <c r="A1406" s="67">
        <v>45142</v>
      </c>
      <c r="B1406" s="69" t="str">
        <f>VLOOKUP(WEEKDAY(VENDAS[[#This Row],[DATA]],2),Listas!$A$2:$B$8,2,FALSE)</f>
        <v>Sexta</v>
      </c>
      <c r="C1406" s="68" t="s">
        <v>554</v>
      </c>
      <c r="D1406" s="68" t="s">
        <v>65</v>
      </c>
      <c r="E1406" s="68">
        <v>10</v>
      </c>
      <c r="F1406" s="70">
        <v>33</v>
      </c>
      <c r="G1406" s="68"/>
      <c r="H1406" s="68">
        <f>DAY(VENDAS[[#This Row],[DATA]])</f>
        <v>4</v>
      </c>
    </row>
    <row r="1407" spans="1:8" x14ac:dyDescent="0.2">
      <c r="A1407" s="67">
        <v>45145</v>
      </c>
      <c r="B1407" s="69" t="str">
        <f>VLOOKUP(WEEKDAY(VENDAS[[#This Row],[DATA]],2),Listas!$A$2:$B$8,2,FALSE)</f>
        <v>Segunda</v>
      </c>
      <c r="C1407" s="68" t="s">
        <v>278</v>
      </c>
      <c r="D1407" s="68" t="s">
        <v>70</v>
      </c>
      <c r="E1407" s="68">
        <v>4</v>
      </c>
      <c r="F1407" s="70">
        <v>21.4</v>
      </c>
      <c r="G1407" s="68"/>
      <c r="H1407" s="68">
        <f>DAY(VENDAS[[#This Row],[DATA]])</f>
        <v>7</v>
      </c>
    </row>
    <row r="1408" spans="1:8" x14ac:dyDescent="0.2">
      <c r="A1408" s="67">
        <v>45145</v>
      </c>
      <c r="B1408" s="69" t="str">
        <f>VLOOKUP(WEEKDAY(VENDAS[[#This Row],[DATA]],2),Listas!$A$2:$B$8,2,FALSE)</f>
        <v>Segunda</v>
      </c>
      <c r="C1408" s="68" t="s">
        <v>278</v>
      </c>
      <c r="D1408" s="68" t="s">
        <v>66</v>
      </c>
      <c r="E1408" s="68">
        <v>2</v>
      </c>
      <c r="F1408" s="70">
        <v>10.7</v>
      </c>
      <c r="G1408" s="68"/>
      <c r="H1408" s="68">
        <f>DAY(VENDAS[[#This Row],[DATA]])</f>
        <v>7</v>
      </c>
    </row>
    <row r="1409" spans="1:8" x14ac:dyDescent="0.2">
      <c r="A1409" s="67">
        <v>45145</v>
      </c>
      <c r="B1409" s="69" t="str">
        <f>VLOOKUP(WEEKDAY(VENDAS[[#This Row],[DATA]],2),Listas!$A$2:$B$8,2,FALSE)</f>
        <v>Segunda</v>
      </c>
      <c r="C1409" s="68" t="s">
        <v>605</v>
      </c>
      <c r="D1409" s="68" t="s">
        <v>55</v>
      </c>
      <c r="E1409" s="68">
        <v>50</v>
      </c>
      <c r="F1409" s="70">
        <v>102.5</v>
      </c>
      <c r="G1409" s="68"/>
      <c r="H1409" s="68">
        <f>DAY(VENDAS[[#This Row],[DATA]])</f>
        <v>7</v>
      </c>
    </row>
    <row r="1410" spans="1:8" x14ac:dyDescent="0.2">
      <c r="A1410" s="67">
        <v>45146</v>
      </c>
      <c r="B1410" s="69" t="str">
        <f>VLOOKUP(WEEKDAY(VENDAS[[#This Row],[DATA]],2),Listas!$A$2:$B$8,2,FALSE)</f>
        <v>Terça</v>
      </c>
      <c r="C1410" s="68" t="s">
        <v>409</v>
      </c>
      <c r="D1410" s="68" t="s">
        <v>54</v>
      </c>
      <c r="E1410" s="68">
        <v>10</v>
      </c>
      <c r="F1410" s="70">
        <v>30</v>
      </c>
      <c r="G1410" s="68"/>
      <c r="H1410" s="68">
        <f>DAY(VENDAS[[#This Row],[DATA]])</f>
        <v>8</v>
      </c>
    </row>
    <row r="1411" spans="1:8" x14ac:dyDescent="0.2">
      <c r="A1411" s="67">
        <v>45143</v>
      </c>
      <c r="B1411" s="69" t="str">
        <f>VLOOKUP(WEEKDAY(VENDAS[[#This Row],[DATA]],2),Listas!$A$2:$B$8,2,FALSE)</f>
        <v>Sábado</v>
      </c>
      <c r="C1411" s="68" t="s">
        <v>666</v>
      </c>
      <c r="D1411" s="68" t="s">
        <v>66</v>
      </c>
      <c r="E1411" s="68">
        <v>4</v>
      </c>
      <c r="F1411" s="70">
        <v>22.5</v>
      </c>
      <c r="G1411" s="68"/>
      <c r="H1411" s="68">
        <f>DAY(VENDAS[[#This Row],[DATA]])</f>
        <v>5</v>
      </c>
    </row>
    <row r="1412" spans="1:8" x14ac:dyDescent="0.2">
      <c r="A1412" s="67">
        <v>45143</v>
      </c>
      <c r="B1412" s="69" t="str">
        <f>VLOOKUP(WEEKDAY(VENDAS[[#This Row],[DATA]],2),Listas!$A$2:$B$8,2,FALSE)</f>
        <v>Sábado</v>
      </c>
      <c r="C1412" s="68" t="s">
        <v>666</v>
      </c>
      <c r="D1412" s="68" t="s">
        <v>70</v>
      </c>
      <c r="E1412" s="68">
        <v>4</v>
      </c>
      <c r="F1412" s="70">
        <v>22.5</v>
      </c>
      <c r="G1412" s="68"/>
      <c r="H1412" s="68">
        <f>DAY(VENDAS[[#This Row],[DATA]])</f>
        <v>5</v>
      </c>
    </row>
    <row r="1413" spans="1:8" x14ac:dyDescent="0.2">
      <c r="A1413" s="67">
        <v>45148</v>
      </c>
      <c r="B1413" s="69" t="str">
        <f>VLOOKUP(WEEKDAY(VENDAS[[#This Row],[DATA]],2),Listas!$A$2:$B$8,2,FALSE)</f>
        <v>Quinta</v>
      </c>
      <c r="C1413" s="68" t="s">
        <v>297</v>
      </c>
      <c r="D1413" s="68" t="s">
        <v>54</v>
      </c>
      <c r="E1413" s="68">
        <v>20</v>
      </c>
      <c r="F1413" s="70">
        <v>55</v>
      </c>
      <c r="G1413" s="68"/>
      <c r="H1413" s="68">
        <f>DAY(VENDAS[[#This Row],[DATA]])</f>
        <v>10</v>
      </c>
    </row>
    <row r="1414" spans="1:8" x14ac:dyDescent="0.2">
      <c r="A1414" s="67">
        <v>45152</v>
      </c>
      <c r="B1414" s="69" t="str">
        <f>VLOOKUP(WEEKDAY(VENDAS[[#This Row],[DATA]],2),Listas!$A$2:$B$8,2,FALSE)</f>
        <v>Segunda</v>
      </c>
      <c r="C1414" s="68" t="s">
        <v>186</v>
      </c>
      <c r="D1414" s="68" t="s">
        <v>55</v>
      </c>
      <c r="E1414" s="68">
        <v>20</v>
      </c>
      <c r="F1414" s="70">
        <v>41</v>
      </c>
      <c r="G1414" s="68"/>
      <c r="H1414" s="68">
        <f>DAY(VENDAS[[#This Row],[DATA]])</f>
        <v>14</v>
      </c>
    </row>
    <row r="1415" spans="1:8" x14ac:dyDescent="0.2">
      <c r="A1415" s="67">
        <v>45152</v>
      </c>
      <c r="B1415" s="69" t="str">
        <f>VLOOKUP(WEEKDAY(VENDAS[[#This Row],[DATA]],2),Listas!$A$2:$B$8,2,FALSE)</f>
        <v>Segunda</v>
      </c>
      <c r="C1415" s="68" t="s">
        <v>319</v>
      </c>
      <c r="D1415" s="68" t="s">
        <v>54</v>
      </c>
      <c r="E1415" s="68">
        <v>30</v>
      </c>
      <c r="F1415" s="70">
        <v>82.5</v>
      </c>
      <c r="G1415" s="68"/>
      <c r="H1415" s="68">
        <f>DAY(VENDAS[[#This Row],[DATA]])</f>
        <v>14</v>
      </c>
    </row>
    <row r="1416" spans="1:8" x14ac:dyDescent="0.2">
      <c r="A1416" s="67">
        <v>45152</v>
      </c>
      <c r="B1416" s="69" t="str">
        <f>VLOOKUP(WEEKDAY(VENDAS[[#This Row],[DATA]],2),Listas!$A$2:$B$8,2,FALSE)</f>
        <v>Segunda</v>
      </c>
      <c r="C1416" s="68" t="s">
        <v>319</v>
      </c>
      <c r="D1416" s="68" t="s">
        <v>66</v>
      </c>
      <c r="E1416" s="68">
        <v>12</v>
      </c>
      <c r="F1416" s="70">
        <v>67.5</v>
      </c>
      <c r="G1416" s="68"/>
      <c r="H1416" s="68">
        <f>DAY(VENDAS[[#This Row],[DATA]])</f>
        <v>14</v>
      </c>
    </row>
    <row r="1417" spans="1:8" x14ac:dyDescent="0.2">
      <c r="A1417" s="67">
        <v>45152</v>
      </c>
      <c r="B1417" s="69" t="str">
        <f>VLOOKUP(WEEKDAY(VENDAS[[#This Row],[DATA]],2),Listas!$A$2:$B$8,2,FALSE)</f>
        <v>Segunda</v>
      </c>
      <c r="C1417" s="68" t="s">
        <v>319</v>
      </c>
      <c r="D1417" s="68" t="s">
        <v>67</v>
      </c>
      <c r="E1417" s="68">
        <v>12</v>
      </c>
      <c r="F1417" s="70">
        <v>67.5</v>
      </c>
      <c r="G1417" s="68"/>
      <c r="H1417" s="68">
        <f>DAY(VENDAS[[#This Row],[DATA]])</f>
        <v>14</v>
      </c>
    </row>
    <row r="1418" spans="1:8" x14ac:dyDescent="0.2">
      <c r="A1418" s="67">
        <v>45157</v>
      </c>
      <c r="B1418" s="69" t="str">
        <f>VLOOKUP(WEEKDAY(VENDAS[[#This Row],[DATA]],2),Listas!$A$2:$B$8,2,FALSE)</f>
        <v>Sábado</v>
      </c>
      <c r="C1418" s="68" t="s">
        <v>588</v>
      </c>
      <c r="D1418" s="68" t="s">
        <v>67</v>
      </c>
      <c r="E1418" s="68">
        <v>4</v>
      </c>
      <c r="F1418" s="70">
        <v>0</v>
      </c>
      <c r="G1418" s="68"/>
      <c r="H1418" s="68">
        <f>DAY(VENDAS[[#This Row],[DATA]])</f>
        <v>19</v>
      </c>
    </row>
    <row r="1419" spans="1:8" x14ac:dyDescent="0.2">
      <c r="A1419" s="67">
        <v>45157</v>
      </c>
      <c r="B1419" s="69" t="str">
        <f>VLOOKUP(WEEKDAY(VENDAS[[#This Row],[DATA]],2),Listas!$A$2:$B$8,2,FALSE)</f>
        <v>Sábado</v>
      </c>
      <c r="C1419" s="68" t="s">
        <v>588</v>
      </c>
      <c r="D1419" s="68" t="s">
        <v>54</v>
      </c>
      <c r="E1419" s="68">
        <v>5</v>
      </c>
      <c r="F1419" s="70">
        <v>0</v>
      </c>
      <c r="G1419" s="68"/>
      <c r="H1419" s="68">
        <f>DAY(VENDAS[[#This Row],[DATA]])</f>
        <v>19</v>
      </c>
    </row>
    <row r="1420" spans="1:8" x14ac:dyDescent="0.2">
      <c r="A1420" s="67">
        <v>45163</v>
      </c>
      <c r="B1420" s="69" t="str">
        <f>VLOOKUP(WEEKDAY(VENDAS[[#This Row],[DATA]],2),Listas!$A$2:$B$8,2,FALSE)</f>
        <v>Sexta</v>
      </c>
      <c r="C1420" s="68" t="s">
        <v>109</v>
      </c>
      <c r="D1420" s="68" t="s">
        <v>55</v>
      </c>
      <c r="E1420" s="68">
        <v>40</v>
      </c>
      <c r="F1420" s="70">
        <v>82</v>
      </c>
      <c r="G1420" s="68"/>
      <c r="H1420" s="68">
        <f>DAY(VENDAS[[#This Row],[DATA]])</f>
        <v>25</v>
      </c>
    </row>
    <row r="1421" spans="1:8" x14ac:dyDescent="0.2">
      <c r="A1421" s="67">
        <v>45163</v>
      </c>
      <c r="B1421" s="69" t="str">
        <f>VLOOKUP(WEEKDAY(VENDAS[[#This Row],[DATA]],2),Listas!$A$2:$B$8,2,FALSE)</f>
        <v>Sexta</v>
      </c>
      <c r="C1421" s="68" t="s">
        <v>109</v>
      </c>
      <c r="D1421" s="68" t="s">
        <v>71</v>
      </c>
      <c r="E1421" s="68">
        <v>10</v>
      </c>
      <c r="F1421" s="70">
        <v>20</v>
      </c>
      <c r="G1421" s="68"/>
      <c r="H1421" s="68">
        <f>DAY(VENDAS[[#This Row],[DATA]])</f>
        <v>25</v>
      </c>
    </row>
    <row r="1422" spans="1:8" x14ac:dyDescent="0.2">
      <c r="A1422" s="67">
        <v>45163</v>
      </c>
      <c r="B1422" s="69" t="str">
        <f>VLOOKUP(WEEKDAY(VENDAS[[#This Row],[DATA]],2),Listas!$A$2:$B$8,2,FALSE)</f>
        <v>Sexta</v>
      </c>
      <c r="C1422" s="68" t="s">
        <v>109</v>
      </c>
      <c r="D1422" s="68" t="s">
        <v>567</v>
      </c>
      <c r="E1422" s="68">
        <v>4</v>
      </c>
      <c r="F1422" s="70">
        <v>30</v>
      </c>
      <c r="G1422" s="68"/>
      <c r="H1422" s="68">
        <f>DAY(VENDAS[[#This Row],[DATA]])</f>
        <v>25</v>
      </c>
    </row>
    <row r="1423" spans="1:8" x14ac:dyDescent="0.2">
      <c r="A1423" s="67">
        <v>45163</v>
      </c>
      <c r="B1423" s="69" t="str">
        <f>VLOOKUP(WEEKDAY(VENDAS[[#This Row],[DATA]],2),Listas!$A$2:$B$8,2,FALSE)</f>
        <v>Sexta</v>
      </c>
      <c r="C1423" s="68" t="s">
        <v>274</v>
      </c>
      <c r="D1423" s="68" t="s">
        <v>54</v>
      </c>
      <c r="E1423" s="68">
        <v>40</v>
      </c>
      <c r="F1423" s="70">
        <v>110</v>
      </c>
      <c r="G1423" s="68"/>
      <c r="H1423" s="68">
        <f>DAY(VENDAS[[#This Row],[DATA]])</f>
        <v>25</v>
      </c>
    </row>
    <row r="1424" spans="1:8" x14ac:dyDescent="0.2">
      <c r="A1424" s="67">
        <v>45174</v>
      </c>
      <c r="B1424" s="69" t="str">
        <f>VLOOKUP(WEEKDAY(VENDAS[[#This Row],[DATA]],2),Listas!$A$2:$B$8,2,FALSE)</f>
        <v>Terça</v>
      </c>
      <c r="C1424" s="68" t="s">
        <v>605</v>
      </c>
      <c r="D1424" s="68" t="s">
        <v>55</v>
      </c>
      <c r="E1424" s="68">
        <v>20</v>
      </c>
      <c r="F1424" s="70">
        <v>41</v>
      </c>
      <c r="G1424" s="68"/>
      <c r="H1424" s="68">
        <f>DAY(VENDAS[[#This Row],[DATA]])</f>
        <v>5</v>
      </c>
    </row>
    <row r="1425" spans="1:8" x14ac:dyDescent="0.2">
      <c r="A1425" s="67">
        <v>45174</v>
      </c>
      <c r="B1425" s="69" t="str">
        <f>VLOOKUP(WEEKDAY(VENDAS[[#This Row],[DATA]],2),Listas!$A$2:$B$8,2,FALSE)</f>
        <v>Terça</v>
      </c>
      <c r="C1425" s="68" t="s">
        <v>605</v>
      </c>
      <c r="D1425" s="68" t="s">
        <v>55</v>
      </c>
      <c r="E1425" s="68">
        <v>50</v>
      </c>
      <c r="F1425" s="70">
        <v>102.5</v>
      </c>
      <c r="G1425" s="68"/>
      <c r="H1425" s="68">
        <f>DAY(VENDAS[[#This Row],[DATA]])</f>
        <v>5</v>
      </c>
    </row>
    <row r="1426" spans="1:8" x14ac:dyDescent="0.2">
      <c r="A1426" s="67">
        <v>45170</v>
      </c>
      <c r="B1426" s="69" t="str">
        <f>VLOOKUP(WEEKDAY(VENDAS[[#This Row],[DATA]],2),Listas!$A$2:$B$8,2,FALSE)</f>
        <v>Sexta</v>
      </c>
      <c r="C1426" s="68" t="s">
        <v>109</v>
      </c>
      <c r="D1426" s="68" t="s">
        <v>59</v>
      </c>
      <c r="E1426" s="68">
        <v>10</v>
      </c>
      <c r="F1426" s="70">
        <v>33</v>
      </c>
      <c r="G1426" s="68"/>
      <c r="H1426" s="68">
        <f>DAY(VENDAS[[#This Row],[DATA]])</f>
        <v>1</v>
      </c>
    </row>
    <row r="1427" spans="1:8" x14ac:dyDescent="0.2">
      <c r="A1427" s="67">
        <v>45179</v>
      </c>
      <c r="B1427" s="69" t="str">
        <f>VLOOKUP(WEEKDAY(VENDAS[[#This Row],[DATA]],2),Listas!$A$2:$B$8,2,FALSE)</f>
        <v>Domingo</v>
      </c>
      <c r="C1427" s="68" t="s">
        <v>319</v>
      </c>
      <c r="D1427" s="68" t="s">
        <v>66</v>
      </c>
      <c r="E1427" s="68">
        <v>8</v>
      </c>
      <c r="F1427" s="70">
        <v>45</v>
      </c>
      <c r="G1427" s="68"/>
      <c r="H1427" s="68">
        <f>DAY(VENDAS[[#This Row],[DATA]])</f>
        <v>10</v>
      </c>
    </row>
    <row r="1428" spans="1:8" x14ac:dyDescent="0.2">
      <c r="A1428" s="67">
        <v>45179</v>
      </c>
      <c r="B1428" s="69" t="str">
        <f>VLOOKUP(WEEKDAY(VENDAS[[#This Row],[DATA]],2),Listas!$A$2:$B$8,2,FALSE)</f>
        <v>Domingo</v>
      </c>
      <c r="C1428" s="68" t="s">
        <v>319</v>
      </c>
      <c r="D1428" s="68" t="s">
        <v>67</v>
      </c>
      <c r="E1428" s="68">
        <v>16</v>
      </c>
      <c r="F1428" s="70">
        <v>90</v>
      </c>
      <c r="G1428" s="68"/>
      <c r="H1428" s="68">
        <f>DAY(VENDAS[[#This Row],[DATA]])</f>
        <v>10</v>
      </c>
    </row>
    <row r="1429" spans="1:8" x14ac:dyDescent="0.2">
      <c r="A1429" s="67">
        <v>45180</v>
      </c>
      <c r="B1429" s="69" t="str">
        <f>VLOOKUP(WEEKDAY(VENDAS[[#This Row],[DATA]],2),Listas!$A$2:$B$8,2,FALSE)</f>
        <v>Segunda</v>
      </c>
      <c r="C1429" s="68" t="s">
        <v>278</v>
      </c>
      <c r="D1429" s="68" t="s">
        <v>66</v>
      </c>
      <c r="E1429" s="68">
        <v>4</v>
      </c>
      <c r="F1429" s="70">
        <v>21.4</v>
      </c>
      <c r="G1429" s="68"/>
      <c r="H1429" s="68">
        <f>DAY(VENDAS[[#This Row],[DATA]])</f>
        <v>11</v>
      </c>
    </row>
    <row r="1430" spans="1:8" x14ac:dyDescent="0.2">
      <c r="A1430" s="67">
        <v>45180</v>
      </c>
      <c r="B1430" s="69" t="str">
        <f>VLOOKUP(WEEKDAY(VENDAS[[#This Row],[DATA]],2),Listas!$A$2:$B$8,2,FALSE)</f>
        <v>Segunda</v>
      </c>
      <c r="C1430" s="68" t="s">
        <v>278</v>
      </c>
      <c r="D1430" s="68" t="s">
        <v>70</v>
      </c>
      <c r="E1430" s="68">
        <v>4</v>
      </c>
      <c r="F1430" s="70">
        <v>21.4</v>
      </c>
      <c r="G1430" s="68"/>
      <c r="H1430" s="68">
        <f>DAY(VENDAS[[#This Row],[DATA]])</f>
        <v>11</v>
      </c>
    </row>
    <row r="1431" spans="1:8" x14ac:dyDescent="0.2">
      <c r="A1431" s="67">
        <v>45182</v>
      </c>
      <c r="B1431" s="69" t="str">
        <f>VLOOKUP(WEEKDAY(VENDAS[[#This Row],[DATA]],2),Listas!$A$2:$B$8,2,FALSE)</f>
        <v>Quarta</v>
      </c>
      <c r="C1431" s="68" t="s">
        <v>418</v>
      </c>
      <c r="D1431" s="68" t="s">
        <v>54</v>
      </c>
      <c r="E1431" s="68">
        <v>20</v>
      </c>
      <c r="F1431" s="70">
        <v>55</v>
      </c>
      <c r="G1431" s="68"/>
      <c r="H1431" s="68">
        <f>DAY(VENDAS[[#This Row],[DATA]])</f>
        <v>13</v>
      </c>
    </row>
    <row r="1432" spans="1:8" x14ac:dyDescent="0.2">
      <c r="A1432" s="67">
        <v>45182</v>
      </c>
      <c r="B1432" s="69" t="str">
        <f>VLOOKUP(WEEKDAY(VENDAS[[#This Row],[DATA]],2),Listas!$A$2:$B$8,2,FALSE)</f>
        <v>Quarta</v>
      </c>
      <c r="C1432" s="68" t="s">
        <v>418</v>
      </c>
      <c r="D1432" s="68" t="s">
        <v>55</v>
      </c>
      <c r="E1432" s="68">
        <v>20</v>
      </c>
      <c r="F1432" s="70">
        <v>41</v>
      </c>
      <c r="G1432" s="68"/>
      <c r="H1432" s="68">
        <f>DAY(VENDAS[[#This Row],[DATA]])</f>
        <v>13</v>
      </c>
    </row>
    <row r="1433" spans="1:8" x14ac:dyDescent="0.2">
      <c r="A1433" s="67">
        <v>45182</v>
      </c>
      <c r="B1433" s="69" t="str">
        <f>VLOOKUP(WEEKDAY(VENDAS[[#This Row],[DATA]],2),Listas!$A$2:$B$8,2,FALSE)</f>
        <v>Quarta</v>
      </c>
      <c r="C1433" s="68" t="s">
        <v>199</v>
      </c>
      <c r="D1433" s="68" t="s">
        <v>669</v>
      </c>
      <c r="E1433" s="68">
        <v>8</v>
      </c>
      <c r="F1433" s="70">
        <v>45</v>
      </c>
      <c r="G1433" s="68"/>
      <c r="H1433" s="68">
        <f>DAY(VENDAS[[#This Row],[DATA]])</f>
        <v>13</v>
      </c>
    </row>
    <row r="1434" spans="1:8" x14ac:dyDescent="0.2">
      <c r="A1434" s="67">
        <v>45183</v>
      </c>
      <c r="B1434" s="69" t="str">
        <f>VLOOKUP(WEEKDAY(VENDAS[[#This Row],[DATA]],2),Listas!$A$2:$B$8,2,FALSE)</f>
        <v>Quinta</v>
      </c>
      <c r="C1434" s="68" t="s">
        <v>427</v>
      </c>
      <c r="D1434" s="68" t="s">
        <v>54</v>
      </c>
      <c r="E1434" s="68">
        <v>20</v>
      </c>
      <c r="F1434" s="70">
        <v>55</v>
      </c>
      <c r="G1434" s="68"/>
      <c r="H1434" s="68">
        <f>DAY(VENDAS[[#This Row],[DATA]])</f>
        <v>14</v>
      </c>
    </row>
    <row r="1435" spans="1:8" x14ac:dyDescent="0.2">
      <c r="A1435" s="67">
        <v>45189</v>
      </c>
      <c r="B1435" s="69" t="str">
        <f>VLOOKUP(WEEKDAY(VENDAS[[#This Row],[DATA]],2),Listas!$A$2:$B$8,2,FALSE)</f>
        <v>Quarta</v>
      </c>
      <c r="C1435" s="68" t="s">
        <v>278</v>
      </c>
      <c r="D1435" s="68" t="s">
        <v>70</v>
      </c>
      <c r="E1435" s="68">
        <v>4</v>
      </c>
      <c r="F1435" s="70">
        <v>21.4</v>
      </c>
      <c r="G1435" s="68"/>
      <c r="H1435" s="68">
        <f>DAY(VENDAS[[#This Row],[DATA]])</f>
        <v>20</v>
      </c>
    </row>
    <row r="1436" spans="1:8" x14ac:dyDescent="0.2">
      <c r="A1436" s="67">
        <v>45190</v>
      </c>
      <c r="B1436" s="69" t="str">
        <f>VLOOKUP(WEEKDAY(VENDAS[[#This Row],[DATA]],2),Listas!$A$2:$B$8,2,FALSE)</f>
        <v>Quinta</v>
      </c>
      <c r="C1436" s="68" t="s">
        <v>670</v>
      </c>
      <c r="D1436" s="68" t="s">
        <v>54</v>
      </c>
      <c r="E1436" s="68">
        <v>10</v>
      </c>
      <c r="F1436" s="70">
        <v>27.5</v>
      </c>
      <c r="G1436" s="68"/>
      <c r="H1436" s="68">
        <f>DAY(VENDAS[[#This Row],[DATA]])</f>
        <v>21</v>
      </c>
    </row>
    <row r="1437" spans="1:8" x14ac:dyDescent="0.2">
      <c r="A1437" s="67">
        <v>45190</v>
      </c>
      <c r="B1437" s="69" t="str">
        <f>VLOOKUP(WEEKDAY(VENDAS[[#This Row],[DATA]],2),Listas!$A$2:$B$8,2,FALSE)</f>
        <v>Quinta</v>
      </c>
      <c r="C1437" s="68" t="s">
        <v>670</v>
      </c>
      <c r="D1437" s="68" t="s">
        <v>67</v>
      </c>
      <c r="E1437" s="68">
        <v>2</v>
      </c>
      <c r="F1437" s="70">
        <v>11.25</v>
      </c>
      <c r="G1437" s="68"/>
      <c r="H1437" s="68">
        <f>DAY(VENDAS[[#This Row],[DATA]])</f>
        <v>21</v>
      </c>
    </row>
    <row r="1438" spans="1:8" x14ac:dyDescent="0.2">
      <c r="A1438" s="67">
        <v>45190</v>
      </c>
      <c r="B1438" s="69" t="str">
        <f>VLOOKUP(WEEKDAY(VENDAS[[#This Row],[DATA]],2),Listas!$A$2:$B$8,2,FALSE)</f>
        <v>Quinta</v>
      </c>
      <c r="C1438" s="68" t="s">
        <v>670</v>
      </c>
      <c r="D1438" s="68" t="s">
        <v>66</v>
      </c>
      <c r="E1438" s="68">
        <v>2</v>
      </c>
      <c r="F1438" s="70">
        <v>11.25</v>
      </c>
      <c r="G1438" s="68"/>
      <c r="H1438" s="68">
        <f>DAY(VENDAS[[#This Row],[DATA]])</f>
        <v>21</v>
      </c>
    </row>
    <row r="1439" spans="1:8" x14ac:dyDescent="0.2">
      <c r="A1439" s="67">
        <v>45191</v>
      </c>
      <c r="B1439" s="69" t="str">
        <f>VLOOKUP(WEEKDAY(VENDAS[[#This Row],[DATA]],2),Listas!$A$2:$B$8,2,FALSE)</f>
        <v>Sexta</v>
      </c>
      <c r="C1439" s="68" t="s">
        <v>674</v>
      </c>
      <c r="D1439" s="68" t="s">
        <v>65</v>
      </c>
      <c r="E1439" s="68">
        <v>10</v>
      </c>
      <c r="F1439" s="70">
        <v>33</v>
      </c>
      <c r="G1439" s="68"/>
      <c r="H1439" s="68">
        <f>DAY(VENDAS[[#This Row],[DATA]])</f>
        <v>22</v>
      </c>
    </row>
    <row r="1440" spans="1:8" x14ac:dyDescent="0.2">
      <c r="A1440" s="67">
        <v>45191</v>
      </c>
      <c r="B1440" s="69" t="str">
        <f>VLOOKUP(WEEKDAY(VENDAS[[#This Row],[DATA]],2),Listas!$A$2:$B$8,2,FALSE)</f>
        <v>Sexta</v>
      </c>
      <c r="C1440" s="68" t="s">
        <v>674</v>
      </c>
      <c r="D1440" s="68" t="s">
        <v>66</v>
      </c>
      <c r="E1440" s="68">
        <v>4</v>
      </c>
      <c r="F1440" s="70">
        <v>22.5</v>
      </c>
      <c r="G1440" s="68"/>
      <c r="H1440" s="68">
        <f>DAY(VENDAS[[#This Row],[DATA]])</f>
        <v>22</v>
      </c>
    </row>
    <row r="1441" spans="1:8" x14ac:dyDescent="0.2">
      <c r="A1441" s="67">
        <v>45191</v>
      </c>
      <c r="B1441" s="69" t="str">
        <f>VLOOKUP(WEEKDAY(VENDAS[[#This Row],[DATA]],2),Listas!$A$2:$B$8,2,FALSE)</f>
        <v>Sexta</v>
      </c>
      <c r="C1441" s="68" t="s">
        <v>674</v>
      </c>
      <c r="D1441" s="68" t="s">
        <v>67</v>
      </c>
      <c r="E1441" s="68">
        <v>4</v>
      </c>
      <c r="F1441" s="70">
        <v>22.5</v>
      </c>
      <c r="G1441" s="68"/>
      <c r="H1441" s="68">
        <f>DAY(VENDAS[[#This Row],[DATA]])</f>
        <v>22</v>
      </c>
    </row>
    <row r="1442" spans="1:8" x14ac:dyDescent="0.2">
      <c r="A1442" s="67">
        <v>45195</v>
      </c>
      <c r="B1442" s="69" t="str">
        <f>VLOOKUP(WEEKDAY(VENDAS[[#This Row],[DATA]],2),Listas!$A$2:$B$8,2,FALSE)</f>
        <v>Terça</v>
      </c>
      <c r="C1442" s="68" t="s">
        <v>151</v>
      </c>
      <c r="D1442" s="68" t="s">
        <v>669</v>
      </c>
      <c r="E1442" s="68">
        <v>8</v>
      </c>
      <c r="F1442" s="70">
        <v>45</v>
      </c>
      <c r="G1442" s="68"/>
      <c r="H1442" s="68">
        <f>DAY(VENDAS[[#This Row],[DATA]])</f>
        <v>26</v>
      </c>
    </row>
    <row r="1443" spans="1:8" x14ac:dyDescent="0.2">
      <c r="A1443" s="67">
        <v>45195</v>
      </c>
      <c r="B1443" s="69" t="str">
        <f>VLOOKUP(WEEKDAY(VENDAS[[#This Row],[DATA]],2),Listas!$A$2:$B$8,2,FALSE)</f>
        <v>Terça</v>
      </c>
      <c r="C1443" s="68" t="s">
        <v>151</v>
      </c>
      <c r="D1443" s="68" t="s">
        <v>67</v>
      </c>
      <c r="E1443" s="68">
        <v>4</v>
      </c>
      <c r="F1443" s="70">
        <v>22.5</v>
      </c>
      <c r="G1443" s="68"/>
      <c r="H1443" s="68">
        <f>DAY(VENDAS[[#This Row],[DATA]])</f>
        <v>26</v>
      </c>
    </row>
    <row r="1444" spans="1:8" x14ac:dyDescent="0.2">
      <c r="A1444" s="67">
        <v>45195</v>
      </c>
      <c r="B1444" s="69" t="str">
        <f>VLOOKUP(WEEKDAY(VENDAS[[#This Row],[DATA]],2),Listas!$A$2:$B$8,2,FALSE)</f>
        <v>Terça</v>
      </c>
      <c r="C1444" s="68" t="s">
        <v>579</v>
      </c>
      <c r="D1444" s="68" t="s">
        <v>669</v>
      </c>
      <c r="E1444" s="68">
        <v>12</v>
      </c>
      <c r="F1444" s="70">
        <v>67.5</v>
      </c>
      <c r="G1444" s="68"/>
      <c r="H1444" s="68">
        <f>DAY(VENDAS[[#This Row],[DATA]])</f>
        <v>26</v>
      </c>
    </row>
    <row r="1445" spans="1:8" x14ac:dyDescent="0.2">
      <c r="A1445" s="67">
        <v>45202</v>
      </c>
      <c r="B1445" s="69" t="str">
        <f>VLOOKUP(WEEKDAY(VENDAS[[#This Row],[DATA]],2),Listas!$A$2:$B$8,2,FALSE)</f>
        <v>Terça</v>
      </c>
      <c r="C1445" s="68" t="s">
        <v>605</v>
      </c>
      <c r="D1445" s="68" t="s">
        <v>55</v>
      </c>
      <c r="E1445" s="68">
        <v>48</v>
      </c>
      <c r="F1445" s="70">
        <v>104.68</v>
      </c>
      <c r="G1445" s="68"/>
      <c r="H1445" s="68">
        <f>DAY(VENDAS[[#This Row],[DATA]])</f>
        <v>3</v>
      </c>
    </row>
    <row r="1446" spans="1:8" x14ac:dyDescent="0.2">
      <c r="A1446" s="67">
        <v>45202</v>
      </c>
      <c r="B1446" s="69" t="str">
        <f>VLOOKUP(WEEKDAY(VENDAS[[#This Row],[DATA]],2),Listas!$A$2:$B$8,2,FALSE)</f>
        <v>Terça</v>
      </c>
      <c r="C1446" s="68" t="s">
        <v>554</v>
      </c>
      <c r="D1446" s="68" t="s">
        <v>65</v>
      </c>
      <c r="E1446" s="68">
        <v>10</v>
      </c>
      <c r="F1446" s="70">
        <v>33</v>
      </c>
      <c r="G1446" s="68"/>
      <c r="H1446" s="68">
        <f>DAY(VENDAS[[#This Row],[DATA]])</f>
        <v>3</v>
      </c>
    </row>
    <row r="1447" spans="1:8" x14ac:dyDescent="0.2">
      <c r="A1447" s="67">
        <v>45202</v>
      </c>
      <c r="B1447" s="69" t="str">
        <f>VLOOKUP(WEEKDAY(VENDAS[[#This Row],[DATA]],2),Listas!$A$2:$B$8,2,FALSE)</f>
        <v>Terça</v>
      </c>
      <c r="C1447" s="68" t="s">
        <v>554</v>
      </c>
      <c r="D1447" s="68" t="s">
        <v>59</v>
      </c>
      <c r="E1447" s="68">
        <v>10</v>
      </c>
      <c r="F1447" s="70">
        <v>33</v>
      </c>
      <c r="G1447" s="68"/>
      <c r="H1447" s="68">
        <f>DAY(VENDAS[[#This Row],[DATA]])</f>
        <v>3</v>
      </c>
    </row>
    <row r="1448" spans="1:8" x14ac:dyDescent="0.2">
      <c r="A1448" s="67">
        <v>45202</v>
      </c>
      <c r="B1448" s="69" t="str">
        <f>VLOOKUP(WEEKDAY(VENDAS[[#This Row],[DATA]],2),Listas!$A$2:$B$8,2,FALSE)</f>
        <v>Terça</v>
      </c>
      <c r="C1448" s="68" t="s">
        <v>554</v>
      </c>
      <c r="D1448" s="68" t="s">
        <v>70</v>
      </c>
      <c r="E1448" s="68">
        <v>8</v>
      </c>
      <c r="F1448" s="70">
        <v>45</v>
      </c>
      <c r="G1448" s="68"/>
      <c r="H1448" s="68">
        <f>DAY(VENDAS[[#This Row],[DATA]])</f>
        <v>3</v>
      </c>
    </row>
    <row r="1449" spans="1:8" x14ac:dyDescent="0.2">
      <c r="A1449" s="67">
        <v>45202</v>
      </c>
      <c r="B1449" s="69" t="str">
        <f>VLOOKUP(WEEKDAY(VENDAS[[#This Row],[DATA]],2),Listas!$A$2:$B$8,2,FALSE)</f>
        <v>Terça</v>
      </c>
      <c r="C1449" s="68" t="s">
        <v>554</v>
      </c>
      <c r="D1449" s="68" t="s">
        <v>67</v>
      </c>
      <c r="E1449" s="68">
        <v>8</v>
      </c>
      <c r="F1449" s="70">
        <v>45</v>
      </c>
      <c r="G1449" s="68"/>
      <c r="H1449" s="68">
        <f>DAY(VENDAS[[#This Row],[DATA]])</f>
        <v>3</v>
      </c>
    </row>
    <row r="1450" spans="1:8" x14ac:dyDescent="0.2">
      <c r="A1450" s="67">
        <v>45202</v>
      </c>
      <c r="B1450" s="69" t="str">
        <f>VLOOKUP(WEEKDAY(VENDAS[[#This Row],[DATA]],2),Listas!$A$2:$B$8,2,FALSE)</f>
        <v>Terça</v>
      </c>
      <c r="C1450" s="68" t="s">
        <v>554</v>
      </c>
      <c r="D1450" s="68" t="s">
        <v>71</v>
      </c>
      <c r="E1450" s="68">
        <v>10</v>
      </c>
      <c r="F1450" s="70">
        <v>10</v>
      </c>
      <c r="G1450" s="68"/>
      <c r="H1450" s="68">
        <f>DAY(VENDAS[[#This Row],[DATA]])</f>
        <v>3</v>
      </c>
    </row>
    <row r="1451" spans="1:8" x14ac:dyDescent="0.2">
      <c r="A1451" s="67">
        <v>45202</v>
      </c>
      <c r="B1451" s="69" t="str">
        <f>VLOOKUP(WEEKDAY(VENDAS[[#This Row],[DATA]],2),Listas!$A$2:$B$8,2,FALSE)</f>
        <v>Terça</v>
      </c>
      <c r="C1451" s="68" t="s">
        <v>554</v>
      </c>
      <c r="D1451" s="68" t="s">
        <v>567</v>
      </c>
      <c r="E1451" s="68">
        <v>4</v>
      </c>
      <c r="F1451" s="70">
        <v>30</v>
      </c>
      <c r="G1451" s="68"/>
      <c r="H1451" s="68">
        <f>DAY(VENDAS[[#This Row],[DATA]])</f>
        <v>3</v>
      </c>
    </row>
    <row r="1452" spans="1:8" x14ac:dyDescent="0.2">
      <c r="A1452" s="67">
        <v>45202</v>
      </c>
      <c r="B1452" s="69" t="str">
        <f>VLOOKUP(WEEKDAY(VENDAS[[#This Row],[DATA]],2),Listas!$A$2:$B$8,2,FALSE)</f>
        <v>Terça</v>
      </c>
      <c r="C1452" s="68" t="s">
        <v>151</v>
      </c>
      <c r="D1452" s="68" t="s">
        <v>59</v>
      </c>
      <c r="E1452" s="68">
        <v>10</v>
      </c>
      <c r="F1452" s="70">
        <v>33</v>
      </c>
      <c r="G1452" s="68"/>
      <c r="H1452" s="68">
        <f>DAY(VENDAS[[#This Row],[DATA]])</f>
        <v>3</v>
      </c>
    </row>
    <row r="1453" spans="1:8" x14ac:dyDescent="0.2">
      <c r="A1453" s="67">
        <v>45202</v>
      </c>
      <c r="B1453" s="69" t="str">
        <f>VLOOKUP(WEEKDAY(VENDAS[[#This Row],[DATA]],2),Listas!$A$2:$B$8,2,FALSE)</f>
        <v>Terça</v>
      </c>
      <c r="C1453" s="68" t="s">
        <v>151</v>
      </c>
      <c r="D1453" s="68" t="s">
        <v>669</v>
      </c>
      <c r="E1453" s="68">
        <v>4</v>
      </c>
      <c r="F1453" s="70">
        <v>22.5</v>
      </c>
      <c r="G1453" s="68"/>
      <c r="H1453" s="68">
        <f>DAY(VENDAS[[#This Row],[DATA]])</f>
        <v>3</v>
      </c>
    </row>
    <row r="1454" spans="1:8" x14ac:dyDescent="0.2">
      <c r="A1454" s="67">
        <v>45207</v>
      </c>
      <c r="B1454" s="69" t="str">
        <f>VLOOKUP(WEEKDAY(VENDAS[[#This Row],[DATA]],2),Listas!$A$2:$B$8,2,FALSE)</f>
        <v>Domingo</v>
      </c>
      <c r="C1454" s="68" t="s">
        <v>678</v>
      </c>
      <c r="D1454" s="68" t="s">
        <v>60</v>
      </c>
      <c r="E1454" s="68">
        <v>10</v>
      </c>
      <c r="F1454" s="70">
        <v>33</v>
      </c>
      <c r="G1454" s="68"/>
      <c r="H1454" s="68">
        <f>DAY(VENDAS[[#This Row],[DATA]])</f>
        <v>8</v>
      </c>
    </row>
    <row r="1455" spans="1:8" x14ac:dyDescent="0.2">
      <c r="A1455" s="67">
        <v>45207</v>
      </c>
      <c r="B1455" s="69" t="str">
        <f>VLOOKUP(WEEKDAY(VENDAS[[#This Row],[DATA]],2),Listas!$A$2:$B$8,2,FALSE)</f>
        <v>Domingo</v>
      </c>
      <c r="C1455" s="68" t="s">
        <v>678</v>
      </c>
      <c r="D1455" s="68" t="s">
        <v>70</v>
      </c>
      <c r="E1455" s="68">
        <v>10</v>
      </c>
      <c r="F1455" s="70">
        <v>56.25</v>
      </c>
      <c r="G1455" s="68"/>
      <c r="H1455" s="68">
        <f>DAY(VENDAS[[#This Row],[DATA]])</f>
        <v>8</v>
      </c>
    </row>
    <row r="1456" spans="1:8" x14ac:dyDescent="0.2">
      <c r="A1456" s="67">
        <v>45207</v>
      </c>
      <c r="B1456" s="69" t="str">
        <f>VLOOKUP(WEEKDAY(VENDAS[[#This Row],[DATA]],2),Listas!$A$2:$B$8,2,FALSE)</f>
        <v>Domingo</v>
      </c>
      <c r="C1456" s="68" t="s">
        <v>678</v>
      </c>
      <c r="D1456" s="68" t="s">
        <v>66</v>
      </c>
      <c r="E1456" s="68">
        <v>7</v>
      </c>
      <c r="F1456" s="70">
        <v>39.375</v>
      </c>
      <c r="G1456" s="68"/>
      <c r="H1456" s="68">
        <f>DAY(VENDAS[[#This Row],[DATA]])</f>
        <v>8</v>
      </c>
    </row>
    <row r="1457" spans="1:8" x14ac:dyDescent="0.2">
      <c r="A1457" s="67">
        <v>45207</v>
      </c>
      <c r="B1457" s="69" t="str">
        <f>VLOOKUP(WEEKDAY(VENDAS[[#This Row],[DATA]],2),Listas!$A$2:$B$8,2,FALSE)</f>
        <v>Domingo</v>
      </c>
      <c r="C1457" s="68" t="s">
        <v>678</v>
      </c>
      <c r="D1457" s="68" t="s">
        <v>67</v>
      </c>
      <c r="E1457" s="68">
        <v>3</v>
      </c>
      <c r="F1457" s="70">
        <v>16.875</v>
      </c>
      <c r="G1457" s="68"/>
      <c r="H1457" s="68">
        <f>DAY(VENDAS[[#This Row],[DATA]])</f>
        <v>8</v>
      </c>
    </row>
    <row r="1458" spans="1:8" x14ac:dyDescent="0.2">
      <c r="A1458" s="67">
        <v>45208</v>
      </c>
      <c r="B1458" s="69" t="str">
        <f>VLOOKUP(WEEKDAY(VENDAS[[#This Row],[DATA]],2),Listas!$A$2:$B$8,2,FALSE)</f>
        <v>Segunda</v>
      </c>
      <c r="C1458" s="68" t="s">
        <v>319</v>
      </c>
      <c r="D1458" s="68" t="s">
        <v>54</v>
      </c>
      <c r="E1458" s="68">
        <v>20</v>
      </c>
      <c r="F1458" s="70">
        <v>55</v>
      </c>
      <c r="G1458" s="68"/>
      <c r="H1458" s="68">
        <f>DAY(VENDAS[[#This Row],[DATA]])</f>
        <v>9</v>
      </c>
    </row>
    <row r="1459" spans="1:8" x14ac:dyDescent="0.2">
      <c r="A1459" s="67">
        <v>45208</v>
      </c>
      <c r="B1459" s="69" t="str">
        <f>VLOOKUP(WEEKDAY(VENDAS[[#This Row],[DATA]],2),Listas!$A$2:$B$8,2,FALSE)</f>
        <v>Segunda</v>
      </c>
      <c r="C1459" s="68" t="s">
        <v>319</v>
      </c>
      <c r="D1459" s="68" t="s">
        <v>65</v>
      </c>
      <c r="E1459" s="68">
        <v>20</v>
      </c>
      <c r="F1459" s="70">
        <v>66</v>
      </c>
      <c r="G1459" s="68"/>
      <c r="H1459" s="68">
        <f>DAY(VENDAS[[#This Row],[DATA]])</f>
        <v>9</v>
      </c>
    </row>
    <row r="1460" spans="1:8" x14ac:dyDescent="0.2">
      <c r="A1460" s="67">
        <v>45208</v>
      </c>
      <c r="B1460" s="69" t="str">
        <f>VLOOKUP(WEEKDAY(VENDAS[[#This Row],[DATA]],2),Listas!$A$2:$B$8,2,FALSE)</f>
        <v>Segunda</v>
      </c>
      <c r="C1460" s="68" t="s">
        <v>319</v>
      </c>
      <c r="D1460" s="68" t="s">
        <v>66</v>
      </c>
      <c r="E1460" s="68">
        <v>16</v>
      </c>
      <c r="F1460" s="70">
        <v>90</v>
      </c>
      <c r="G1460" s="68"/>
      <c r="H1460" s="68">
        <f>DAY(VENDAS[[#This Row],[DATA]])</f>
        <v>9</v>
      </c>
    </row>
    <row r="1461" spans="1:8" x14ac:dyDescent="0.2">
      <c r="A1461" s="67">
        <v>45208</v>
      </c>
      <c r="B1461" s="69" t="str">
        <f>VLOOKUP(WEEKDAY(VENDAS[[#This Row],[DATA]],2),Listas!$A$2:$B$8,2,FALSE)</f>
        <v>Segunda</v>
      </c>
      <c r="C1461" s="68" t="s">
        <v>319</v>
      </c>
      <c r="D1461" s="68" t="s">
        <v>67</v>
      </c>
      <c r="E1461" s="68">
        <v>20</v>
      </c>
      <c r="F1461" s="70">
        <v>112.5</v>
      </c>
      <c r="G1461" s="68"/>
      <c r="H1461" s="68">
        <f>DAY(VENDAS[[#This Row],[DATA]])</f>
        <v>9</v>
      </c>
    </row>
    <row r="1462" spans="1:8" x14ac:dyDescent="0.2">
      <c r="A1462" s="67">
        <v>45210</v>
      </c>
      <c r="B1462" s="69" t="str">
        <f>VLOOKUP(WEEKDAY(VENDAS[[#This Row],[DATA]],2),Listas!$A$2:$B$8,2,FALSE)</f>
        <v>Quarta</v>
      </c>
      <c r="C1462" s="68" t="s">
        <v>278</v>
      </c>
      <c r="D1462" s="68" t="s">
        <v>70</v>
      </c>
      <c r="E1462" s="68">
        <v>4</v>
      </c>
      <c r="F1462" s="70">
        <v>21.4</v>
      </c>
      <c r="G1462" s="68"/>
      <c r="H1462" s="68">
        <f>DAY(VENDAS[[#This Row],[DATA]])</f>
        <v>11</v>
      </c>
    </row>
    <row r="1463" spans="1:8" x14ac:dyDescent="0.2">
      <c r="A1463" s="67">
        <v>45210</v>
      </c>
      <c r="B1463" s="69" t="str">
        <f>VLOOKUP(WEEKDAY(VENDAS[[#This Row],[DATA]],2),Listas!$A$2:$B$8,2,FALSE)</f>
        <v>Quarta</v>
      </c>
      <c r="C1463" s="68" t="s">
        <v>278</v>
      </c>
      <c r="D1463" s="68" t="s">
        <v>669</v>
      </c>
      <c r="E1463" s="68">
        <v>4</v>
      </c>
      <c r="F1463" s="70">
        <v>21.4</v>
      </c>
      <c r="G1463" s="68"/>
      <c r="H1463" s="68">
        <f>DAY(VENDAS[[#This Row],[DATA]])</f>
        <v>11</v>
      </c>
    </row>
    <row r="1464" spans="1:8" x14ac:dyDescent="0.2">
      <c r="A1464" s="67">
        <v>45219</v>
      </c>
      <c r="B1464" s="69" t="str">
        <f>VLOOKUP(WEEKDAY(VENDAS[[#This Row],[DATA]],2),Listas!$A$2:$B$8,2,FALSE)</f>
        <v>Sexta</v>
      </c>
      <c r="C1464" s="68" t="s">
        <v>414</v>
      </c>
      <c r="D1464" s="68" t="s">
        <v>65</v>
      </c>
      <c r="E1464" s="68">
        <v>20</v>
      </c>
      <c r="F1464" s="70">
        <v>66</v>
      </c>
      <c r="G1464" s="68"/>
      <c r="H1464" s="68">
        <f>DAY(VENDAS[[#This Row],[DATA]])</f>
        <v>20</v>
      </c>
    </row>
    <row r="1465" spans="1:8" x14ac:dyDescent="0.2">
      <c r="A1465" s="67">
        <v>45217</v>
      </c>
      <c r="B1465" s="69" t="str">
        <f>VLOOKUP(WEEKDAY(VENDAS[[#This Row],[DATA]],2),Listas!$A$2:$B$8,2,FALSE)</f>
        <v>Quarta</v>
      </c>
      <c r="C1465" s="68" t="s">
        <v>188</v>
      </c>
      <c r="D1465" s="68" t="s">
        <v>669</v>
      </c>
      <c r="E1465" s="68">
        <v>20</v>
      </c>
      <c r="F1465" s="70">
        <v>112.5</v>
      </c>
      <c r="G1465" s="68"/>
      <c r="H1465" s="68">
        <f>DAY(VENDAS[[#This Row],[DATA]])</f>
        <v>18</v>
      </c>
    </row>
    <row r="1466" spans="1:8" x14ac:dyDescent="0.2">
      <c r="A1466" s="67">
        <v>45223</v>
      </c>
      <c r="B1466" s="69" t="str">
        <f>VLOOKUP(WEEKDAY(VENDAS[[#This Row],[DATA]],2),Listas!$A$2:$B$8,2,FALSE)</f>
        <v>Terça</v>
      </c>
      <c r="C1466" s="68" t="s">
        <v>151</v>
      </c>
      <c r="D1466" s="68" t="s">
        <v>669</v>
      </c>
      <c r="E1466" s="68">
        <v>8</v>
      </c>
      <c r="F1466" s="70">
        <v>45</v>
      </c>
      <c r="G1466" s="68"/>
      <c r="H1466" s="68">
        <f>DAY(VENDAS[[#This Row],[DATA]])</f>
        <v>24</v>
      </c>
    </row>
    <row r="1467" spans="1:8" x14ac:dyDescent="0.2">
      <c r="A1467" s="67">
        <v>45223</v>
      </c>
      <c r="B1467" s="69" t="str">
        <f>VLOOKUP(WEEKDAY(VENDAS[[#This Row],[DATA]],2),Listas!$A$2:$B$8,2,FALSE)</f>
        <v>Terça</v>
      </c>
      <c r="C1467" s="68" t="s">
        <v>278</v>
      </c>
      <c r="D1467" s="68" t="s">
        <v>66</v>
      </c>
      <c r="E1467" s="68">
        <v>4</v>
      </c>
      <c r="F1467" s="70">
        <v>21.4</v>
      </c>
      <c r="G1467" s="68"/>
      <c r="H1467" s="68">
        <f>DAY(VENDAS[[#This Row],[DATA]])</f>
        <v>24</v>
      </c>
    </row>
    <row r="1468" spans="1:8" x14ac:dyDescent="0.2">
      <c r="A1468" s="67">
        <v>45223</v>
      </c>
      <c r="B1468" s="69" t="str">
        <f>VLOOKUP(WEEKDAY(VENDAS[[#This Row],[DATA]],2),Listas!$A$2:$B$8,2,FALSE)</f>
        <v>Terça</v>
      </c>
      <c r="C1468" s="68" t="s">
        <v>278</v>
      </c>
      <c r="D1468" s="68" t="s">
        <v>67</v>
      </c>
      <c r="E1468" s="68">
        <v>4</v>
      </c>
      <c r="F1468" s="70">
        <v>21.4</v>
      </c>
      <c r="G1468" s="68"/>
      <c r="H1468" s="68">
        <f>DAY(VENDAS[[#This Row],[DATA]])</f>
        <v>24</v>
      </c>
    </row>
    <row r="1469" spans="1:8" x14ac:dyDescent="0.2">
      <c r="A1469" s="67">
        <v>45223</v>
      </c>
      <c r="B1469" s="69" t="str">
        <f>VLOOKUP(WEEKDAY(VENDAS[[#This Row],[DATA]],2),Listas!$A$2:$B$8,2,FALSE)</f>
        <v>Terça</v>
      </c>
      <c r="C1469" s="68" t="s">
        <v>605</v>
      </c>
      <c r="D1469" s="68" t="s">
        <v>55</v>
      </c>
      <c r="E1469" s="68">
        <v>60</v>
      </c>
      <c r="F1469" s="70">
        <v>138.69999999999999</v>
      </c>
      <c r="G1469" s="68"/>
      <c r="H1469" s="68">
        <f>DAY(VENDAS[[#This Row],[DATA]])</f>
        <v>24</v>
      </c>
    </row>
    <row r="1470" spans="1:8" x14ac:dyDescent="0.2">
      <c r="A1470" s="67">
        <v>45225</v>
      </c>
      <c r="B1470" s="69" t="str">
        <f>VLOOKUP(WEEKDAY(VENDAS[[#This Row],[DATA]],2),Listas!$A$2:$B$8,2,FALSE)</f>
        <v>Quinta</v>
      </c>
      <c r="C1470" s="68" t="s">
        <v>278</v>
      </c>
      <c r="D1470" s="68" t="s">
        <v>70</v>
      </c>
      <c r="E1470" s="68">
        <v>4</v>
      </c>
      <c r="F1470" s="70">
        <v>21.4</v>
      </c>
      <c r="G1470" s="68"/>
      <c r="H1470" s="68">
        <f>DAY(VENDAS[[#This Row],[DATA]])</f>
        <v>26</v>
      </c>
    </row>
    <row r="1471" spans="1:8" x14ac:dyDescent="0.2">
      <c r="A1471" s="67">
        <v>45225</v>
      </c>
      <c r="B1471" s="69" t="str">
        <f>VLOOKUP(WEEKDAY(VENDAS[[#This Row],[DATA]],2),Listas!$A$2:$B$8,2,FALSE)</f>
        <v>Quinta</v>
      </c>
      <c r="C1471" s="68" t="s">
        <v>319</v>
      </c>
      <c r="D1471" s="68" t="s">
        <v>67</v>
      </c>
      <c r="E1471" s="68">
        <v>20</v>
      </c>
      <c r="F1471" s="70">
        <v>112.5</v>
      </c>
      <c r="G1471" s="68"/>
      <c r="H1471" s="68">
        <f>DAY(VENDAS[[#This Row],[DATA]])</f>
        <v>26</v>
      </c>
    </row>
    <row r="1472" spans="1:8" x14ac:dyDescent="0.2">
      <c r="A1472" s="67">
        <v>45225</v>
      </c>
      <c r="B1472" s="69" t="str">
        <f>VLOOKUP(WEEKDAY(VENDAS[[#This Row],[DATA]],2),Listas!$A$2:$B$8,2,FALSE)</f>
        <v>Quinta</v>
      </c>
      <c r="C1472" s="68" t="s">
        <v>319</v>
      </c>
      <c r="D1472" s="68" t="s">
        <v>66</v>
      </c>
      <c r="E1472" s="68">
        <v>12</v>
      </c>
      <c r="F1472" s="70">
        <v>67.5</v>
      </c>
      <c r="G1472" s="68"/>
      <c r="H1472" s="68">
        <f>DAY(VENDAS[[#This Row],[DATA]])</f>
        <v>26</v>
      </c>
    </row>
  </sheetData>
  <dataValidations count="3">
    <dataValidation type="list" allowBlank="1" showInputMessage="1" showErrorMessage="1" errorTitle="Erro" error="Selecione um produto da lista, se não existir, adicione-o na lista de PRODUTOS" sqref="D2:D1472" xr:uid="{00000000-0002-0000-0B00-000000000000}">
      <formula1>PRODUTOS</formula1>
    </dataValidation>
    <dataValidation type="list" allowBlank="1" showInputMessage="1" showErrorMessage="1" errorTitle="Erro" error="Selecione um cliente da lista de clientes validados. Caso não exista adicione-o na lista de CLIENTES" sqref="C2:C1472" xr:uid="{00000000-0002-0000-0B00-000001000000}">
      <formula1>LCO</formula1>
    </dataValidation>
    <dataValidation type="date" operator="greaterThan" allowBlank="1" showInputMessage="1" showErrorMessage="1" errorTitle="Erro" error="Insira uma data válida" sqref="A2:A1472" xr:uid="{00000000-0002-0000-0B00-000002000000}">
      <formula1>44013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C456"/>
  <sheetViews>
    <sheetView zoomScale="120" zoomScaleNormal="120" workbookViewId="0">
      <pane ySplit="1" topLeftCell="A439" activePane="bottomLeft" state="frozen"/>
      <selection pane="bottomLeft" activeCell="A456" sqref="A456"/>
    </sheetView>
  </sheetViews>
  <sheetFormatPr defaultColWidth="9.140625" defaultRowHeight="12.75" x14ac:dyDescent="0.2"/>
  <cols>
    <col min="1" max="1" width="9.85546875" style="5" bestFit="1" customWidth="1"/>
    <col min="2" max="2" width="22.42578125" style="1" bestFit="1" customWidth="1"/>
    <col min="3" max="3" width="13.5703125" style="1" customWidth="1"/>
    <col min="4" max="16384" width="9.140625" style="1"/>
  </cols>
  <sheetData>
    <row r="1" spans="1:3" ht="44.25" customHeight="1" x14ac:dyDescent="0.2">
      <c r="A1" s="5" t="s">
        <v>436</v>
      </c>
      <c r="B1" s="5" t="s">
        <v>438</v>
      </c>
      <c r="C1" s="5" t="s">
        <v>521</v>
      </c>
    </row>
    <row r="2" spans="1:3" x14ac:dyDescent="0.2">
      <c r="A2" s="7">
        <v>44334</v>
      </c>
      <c r="B2" s="1" t="s">
        <v>66</v>
      </c>
      <c r="C2" s="1">
        <v>30</v>
      </c>
    </row>
    <row r="3" spans="1:3" x14ac:dyDescent="0.2">
      <c r="A3" s="7">
        <v>44334</v>
      </c>
      <c r="B3" s="1" t="s">
        <v>67</v>
      </c>
      <c r="C3" s="1">
        <v>30</v>
      </c>
    </row>
    <row r="4" spans="1:3" x14ac:dyDescent="0.2">
      <c r="A4" s="7">
        <v>44334</v>
      </c>
      <c r="B4" s="1" t="s">
        <v>54</v>
      </c>
      <c r="C4" s="1">
        <v>70</v>
      </c>
    </row>
    <row r="5" spans="1:3" x14ac:dyDescent="0.2">
      <c r="A5" s="7">
        <v>44334</v>
      </c>
      <c r="B5" s="1" t="s">
        <v>55</v>
      </c>
      <c r="C5" s="1">
        <v>10</v>
      </c>
    </row>
    <row r="6" spans="1:3" x14ac:dyDescent="0.2">
      <c r="A6" s="7">
        <v>44337</v>
      </c>
      <c r="B6" s="1" t="s">
        <v>54</v>
      </c>
      <c r="C6" s="1">
        <v>40</v>
      </c>
    </row>
    <row r="7" spans="1:3" x14ac:dyDescent="0.2">
      <c r="A7" s="7">
        <v>44342</v>
      </c>
      <c r="B7" s="1" t="s">
        <v>54</v>
      </c>
      <c r="C7" s="1">
        <v>60</v>
      </c>
    </row>
    <row r="8" spans="1:3" x14ac:dyDescent="0.2">
      <c r="A8" s="7">
        <v>44342</v>
      </c>
      <c r="B8" s="1" t="s">
        <v>55</v>
      </c>
      <c r="C8" s="1">
        <v>140</v>
      </c>
    </row>
    <row r="9" spans="1:3" x14ac:dyDescent="0.2">
      <c r="A9" s="7">
        <v>44343</v>
      </c>
      <c r="B9" s="1" t="s">
        <v>67</v>
      </c>
      <c r="C9" s="1">
        <v>16</v>
      </c>
    </row>
    <row r="10" spans="1:3" x14ac:dyDescent="0.2">
      <c r="A10" s="7">
        <v>44343</v>
      </c>
      <c r="B10" s="1" t="s">
        <v>66</v>
      </c>
      <c r="C10" s="1">
        <v>12</v>
      </c>
    </row>
    <row r="11" spans="1:3" x14ac:dyDescent="0.2">
      <c r="A11" s="7">
        <v>44344</v>
      </c>
      <c r="B11" s="1" t="s">
        <v>54</v>
      </c>
      <c r="C11" s="1">
        <v>30</v>
      </c>
    </row>
    <row r="12" spans="1:3" x14ac:dyDescent="0.2">
      <c r="A12" s="7">
        <v>44347</v>
      </c>
      <c r="B12" s="1" t="s">
        <v>66</v>
      </c>
      <c r="C12" s="1">
        <v>16</v>
      </c>
    </row>
    <row r="13" spans="1:3" x14ac:dyDescent="0.2">
      <c r="A13" s="7">
        <v>44347</v>
      </c>
      <c r="B13" s="1" t="s">
        <v>67</v>
      </c>
      <c r="C13" s="1">
        <v>20</v>
      </c>
    </row>
    <row r="14" spans="1:3" x14ac:dyDescent="0.2">
      <c r="A14" s="7">
        <v>44348</v>
      </c>
      <c r="B14" s="1" t="s">
        <v>54</v>
      </c>
      <c r="C14" s="1">
        <v>45</v>
      </c>
    </row>
    <row r="15" spans="1:3" x14ac:dyDescent="0.2">
      <c r="A15" s="7">
        <v>44348</v>
      </c>
      <c r="B15" s="1" t="s">
        <v>55</v>
      </c>
      <c r="C15" s="1">
        <v>68</v>
      </c>
    </row>
    <row r="16" spans="1:3" x14ac:dyDescent="0.2">
      <c r="A16" s="7">
        <v>44348</v>
      </c>
      <c r="B16" s="1" t="s">
        <v>67</v>
      </c>
      <c r="C16" s="1">
        <v>29</v>
      </c>
    </row>
    <row r="17" spans="1:3" x14ac:dyDescent="0.2">
      <c r="A17" s="7">
        <v>44348</v>
      </c>
      <c r="B17" s="1" t="s">
        <v>66</v>
      </c>
      <c r="C17" s="1">
        <v>5</v>
      </c>
    </row>
    <row r="18" spans="1:3" x14ac:dyDescent="0.2">
      <c r="A18" s="7">
        <v>44350</v>
      </c>
      <c r="B18" s="1" t="s">
        <v>66</v>
      </c>
      <c r="C18" s="1">
        <v>16</v>
      </c>
    </row>
    <row r="19" spans="1:3" x14ac:dyDescent="0.2">
      <c r="A19" s="7">
        <v>44350</v>
      </c>
      <c r="B19" s="1" t="s">
        <v>67</v>
      </c>
      <c r="C19" s="1">
        <v>16</v>
      </c>
    </row>
    <row r="20" spans="1:3" x14ac:dyDescent="0.2">
      <c r="A20" s="7">
        <v>44350</v>
      </c>
      <c r="B20" s="1" t="s">
        <v>54</v>
      </c>
      <c r="C20" s="1">
        <v>70</v>
      </c>
    </row>
    <row r="21" spans="1:3" x14ac:dyDescent="0.2">
      <c r="A21" s="7">
        <v>44350</v>
      </c>
      <c r="B21" s="1" t="s">
        <v>55</v>
      </c>
      <c r="C21" s="1">
        <v>10</v>
      </c>
    </row>
    <row r="22" spans="1:3" x14ac:dyDescent="0.2">
      <c r="A22" s="7">
        <v>44356</v>
      </c>
      <c r="B22" s="1" t="s">
        <v>55</v>
      </c>
      <c r="C22" s="1">
        <v>65</v>
      </c>
    </row>
    <row r="23" spans="1:3" x14ac:dyDescent="0.2">
      <c r="A23" s="7">
        <v>44356</v>
      </c>
      <c r="B23" s="1" t="s">
        <v>54</v>
      </c>
      <c r="C23" s="1">
        <v>60</v>
      </c>
    </row>
    <row r="24" spans="1:3" x14ac:dyDescent="0.2">
      <c r="A24" s="7">
        <v>44356</v>
      </c>
      <c r="B24" s="1" t="s">
        <v>66</v>
      </c>
      <c r="C24" s="1">
        <v>17</v>
      </c>
    </row>
    <row r="25" spans="1:3" x14ac:dyDescent="0.2">
      <c r="A25" s="7">
        <v>44356</v>
      </c>
      <c r="B25" s="1" t="s">
        <v>67</v>
      </c>
      <c r="C25" s="1">
        <v>11</v>
      </c>
    </row>
    <row r="26" spans="1:3" x14ac:dyDescent="0.2">
      <c r="A26" s="7">
        <v>44357</v>
      </c>
      <c r="B26" s="1" t="s">
        <v>55</v>
      </c>
      <c r="C26" s="1">
        <v>55</v>
      </c>
    </row>
    <row r="27" spans="1:3" x14ac:dyDescent="0.2">
      <c r="A27" s="7">
        <v>44357</v>
      </c>
      <c r="B27" s="1" t="s">
        <v>54</v>
      </c>
      <c r="C27" s="1">
        <v>70</v>
      </c>
    </row>
    <row r="28" spans="1:3" x14ac:dyDescent="0.2">
      <c r="A28" s="7">
        <v>44357</v>
      </c>
      <c r="B28" s="1" t="s">
        <v>67</v>
      </c>
      <c r="C28" s="1">
        <v>20</v>
      </c>
    </row>
    <row r="29" spans="1:3" x14ac:dyDescent="0.2">
      <c r="A29" s="7">
        <v>44357</v>
      </c>
      <c r="B29" s="1" t="s">
        <v>66</v>
      </c>
      <c r="C29" s="1">
        <v>12</v>
      </c>
    </row>
    <row r="30" spans="1:3" x14ac:dyDescent="0.2">
      <c r="A30" s="7">
        <v>44363</v>
      </c>
      <c r="B30" s="1" t="s">
        <v>55</v>
      </c>
      <c r="C30" s="1">
        <v>40</v>
      </c>
    </row>
    <row r="31" spans="1:3" x14ac:dyDescent="0.2">
      <c r="A31" s="7">
        <v>44363</v>
      </c>
      <c r="B31" s="1" t="s">
        <v>54</v>
      </c>
      <c r="C31" s="1">
        <v>70</v>
      </c>
    </row>
    <row r="32" spans="1:3" x14ac:dyDescent="0.2">
      <c r="A32" s="7">
        <v>44365</v>
      </c>
      <c r="B32" s="1" t="s">
        <v>66</v>
      </c>
      <c r="C32" s="1">
        <v>12</v>
      </c>
    </row>
    <row r="33" spans="1:3" x14ac:dyDescent="0.2">
      <c r="A33" s="7">
        <v>44334</v>
      </c>
      <c r="B33" s="1" t="s">
        <v>67</v>
      </c>
      <c r="C33" s="1">
        <v>20</v>
      </c>
    </row>
    <row r="34" spans="1:3" x14ac:dyDescent="0.2">
      <c r="A34" s="7">
        <v>44368</v>
      </c>
      <c r="B34" s="1" t="s">
        <v>54</v>
      </c>
      <c r="C34" s="1">
        <v>80</v>
      </c>
    </row>
    <row r="35" spans="1:3" x14ac:dyDescent="0.2">
      <c r="A35" s="7">
        <v>44368</v>
      </c>
      <c r="B35" s="1" t="s">
        <v>65</v>
      </c>
      <c r="C35" s="1">
        <v>10</v>
      </c>
    </row>
    <row r="36" spans="1:3" x14ac:dyDescent="0.2">
      <c r="A36" s="7">
        <v>44368</v>
      </c>
      <c r="B36" s="1" t="s">
        <v>55</v>
      </c>
      <c r="C36" s="1">
        <v>40</v>
      </c>
    </row>
    <row r="37" spans="1:3" x14ac:dyDescent="0.2">
      <c r="A37" s="7">
        <v>44368</v>
      </c>
      <c r="B37" s="1" t="s">
        <v>59</v>
      </c>
      <c r="C37" s="1">
        <v>20</v>
      </c>
    </row>
    <row r="38" spans="1:3" x14ac:dyDescent="0.2">
      <c r="A38" s="7">
        <v>44368</v>
      </c>
      <c r="B38" s="1" t="s">
        <v>60</v>
      </c>
      <c r="C38" s="1">
        <v>20</v>
      </c>
    </row>
    <row r="39" spans="1:3" x14ac:dyDescent="0.2">
      <c r="A39" s="7">
        <v>44370</v>
      </c>
      <c r="B39" s="1" t="s">
        <v>67</v>
      </c>
      <c r="C39" s="1">
        <v>8</v>
      </c>
    </row>
    <row r="40" spans="1:3" x14ac:dyDescent="0.2">
      <c r="A40" s="7">
        <v>44370</v>
      </c>
      <c r="B40" s="1" t="s">
        <v>66</v>
      </c>
      <c r="C40" s="1">
        <v>12</v>
      </c>
    </row>
    <row r="41" spans="1:3" x14ac:dyDescent="0.2">
      <c r="A41" s="7">
        <v>44372</v>
      </c>
      <c r="B41" s="1" t="s">
        <v>54</v>
      </c>
      <c r="C41" s="1">
        <v>20</v>
      </c>
    </row>
    <row r="42" spans="1:3" x14ac:dyDescent="0.2">
      <c r="A42" s="7">
        <v>44372</v>
      </c>
      <c r="B42" s="1" t="s">
        <v>55</v>
      </c>
      <c r="C42" s="1">
        <v>60</v>
      </c>
    </row>
    <row r="43" spans="1:3" x14ac:dyDescent="0.2">
      <c r="A43" s="7">
        <v>44375</v>
      </c>
      <c r="B43" s="1" t="s">
        <v>66</v>
      </c>
      <c r="C43" s="1">
        <v>32</v>
      </c>
    </row>
    <row r="44" spans="1:3" x14ac:dyDescent="0.2">
      <c r="A44" s="7">
        <v>44375</v>
      </c>
      <c r="B44" s="1" t="s">
        <v>67</v>
      </c>
      <c r="C44" s="1">
        <v>32</v>
      </c>
    </row>
    <row r="45" spans="1:3" x14ac:dyDescent="0.2">
      <c r="A45" s="7">
        <v>44375</v>
      </c>
      <c r="B45" s="1" t="s">
        <v>54</v>
      </c>
      <c r="C45" s="1">
        <v>80</v>
      </c>
    </row>
    <row r="46" spans="1:3" x14ac:dyDescent="0.2">
      <c r="A46" s="7">
        <v>44375</v>
      </c>
      <c r="B46" s="1" t="s">
        <v>55</v>
      </c>
      <c r="C46" s="1">
        <v>20</v>
      </c>
    </row>
    <row r="47" spans="1:3" x14ac:dyDescent="0.2">
      <c r="A47" s="7">
        <v>44377</v>
      </c>
      <c r="B47" s="1" t="s">
        <v>67</v>
      </c>
      <c r="C47" s="1">
        <v>16</v>
      </c>
    </row>
    <row r="48" spans="1:3" x14ac:dyDescent="0.2">
      <c r="A48" s="7">
        <v>44377</v>
      </c>
      <c r="B48" s="1" t="s">
        <v>66</v>
      </c>
      <c r="C48" s="1">
        <v>16</v>
      </c>
    </row>
    <row r="49" spans="1:3" x14ac:dyDescent="0.2">
      <c r="A49" s="7">
        <v>44377</v>
      </c>
      <c r="B49" s="1" t="s">
        <v>54</v>
      </c>
      <c r="C49" s="1">
        <v>80</v>
      </c>
    </row>
    <row r="50" spans="1:3" x14ac:dyDescent="0.2">
      <c r="A50" s="7">
        <v>44377</v>
      </c>
      <c r="B50" s="1" t="s">
        <v>55</v>
      </c>
      <c r="C50" s="1">
        <v>30</v>
      </c>
    </row>
    <row r="51" spans="1:3" x14ac:dyDescent="0.2">
      <c r="A51" s="7">
        <v>44355</v>
      </c>
      <c r="B51" s="1" t="s">
        <v>54</v>
      </c>
      <c r="C51" s="1">
        <v>70</v>
      </c>
    </row>
    <row r="52" spans="1:3" x14ac:dyDescent="0.2">
      <c r="A52" s="7">
        <v>44355</v>
      </c>
      <c r="B52" s="1" t="s">
        <v>55</v>
      </c>
      <c r="C52" s="1">
        <v>40</v>
      </c>
    </row>
    <row r="53" spans="1:3" x14ac:dyDescent="0.2">
      <c r="A53" s="7">
        <v>44390</v>
      </c>
      <c r="B53" s="1" t="s">
        <v>55</v>
      </c>
      <c r="C53" s="1">
        <v>100</v>
      </c>
    </row>
    <row r="54" spans="1:3" x14ac:dyDescent="0.2">
      <c r="A54" s="7">
        <v>44390</v>
      </c>
      <c r="B54" s="1" t="s">
        <v>54</v>
      </c>
      <c r="C54" s="1">
        <v>40</v>
      </c>
    </row>
    <row r="55" spans="1:3" x14ac:dyDescent="0.2">
      <c r="A55" s="7">
        <v>44391</v>
      </c>
      <c r="B55" s="1" t="s">
        <v>59</v>
      </c>
      <c r="C55" s="1">
        <v>10</v>
      </c>
    </row>
    <row r="56" spans="1:3" x14ac:dyDescent="0.2">
      <c r="A56" s="7">
        <v>44391</v>
      </c>
      <c r="B56" s="1" t="s">
        <v>60</v>
      </c>
      <c r="C56" s="1">
        <v>10</v>
      </c>
    </row>
    <row r="57" spans="1:3" x14ac:dyDescent="0.2">
      <c r="A57" s="7">
        <v>44391</v>
      </c>
      <c r="B57" s="1" t="s">
        <v>62</v>
      </c>
      <c r="C57" s="1">
        <v>20</v>
      </c>
    </row>
    <row r="58" spans="1:3" x14ac:dyDescent="0.2">
      <c r="A58" s="7">
        <v>44391</v>
      </c>
      <c r="B58" s="1" t="s">
        <v>66</v>
      </c>
      <c r="C58" s="1">
        <v>12</v>
      </c>
    </row>
    <row r="59" spans="1:3" x14ac:dyDescent="0.2">
      <c r="A59" s="7">
        <v>44391</v>
      </c>
      <c r="B59" s="1" t="s">
        <v>67</v>
      </c>
      <c r="C59" s="1">
        <v>20</v>
      </c>
    </row>
    <row r="60" spans="1:3" x14ac:dyDescent="0.2">
      <c r="A60" s="7">
        <v>44397</v>
      </c>
      <c r="B60" s="1" t="s">
        <v>54</v>
      </c>
      <c r="C60" s="1">
        <v>100</v>
      </c>
    </row>
    <row r="61" spans="1:3" x14ac:dyDescent="0.2">
      <c r="A61" s="7">
        <v>44398</v>
      </c>
      <c r="B61" s="1" t="s">
        <v>61</v>
      </c>
      <c r="C61" s="1">
        <v>30</v>
      </c>
    </row>
    <row r="62" spans="1:3" x14ac:dyDescent="0.2">
      <c r="A62" s="7">
        <v>44398</v>
      </c>
      <c r="B62" s="1" t="s">
        <v>67</v>
      </c>
      <c r="C62" s="1">
        <v>16</v>
      </c>
    </row>
    <row r="63" spans="1:3" x14ac:dyDescent="0.2">
      <c r="A63" s="7">
        <v>44398</v>
      </c>
      <c r="B63" s="1" t="s">
        <v>66</v>
      </c>
      <c r="C63" s="1">
        <v>12</v>
      </c>
    </row>
    <row r="64" spans="1:3" x14ac:dyDescent="0.2">
      <c r="A64" s="7">
        <v>44399</v>
      </c>
      <c r="B64" s="1" t="s">
        <v>54</v>
      </c>
      <c r="C64" s="1">
        <v>80</v>
      </c>
    </row>
    <row r="65" spans="1:3" x14ac:dyDescent="0.2">
      <c r="A65" s="7">
        <v>44404</v>
      </c>
      <c r="B65" s="1" t="s">
        <v>54</v>
      </c>
      <c r="C65" s="1">
        <v>90</v>
      </c>
    </row>
    <row r="66" spans="1:3" x14ac:dyDescent="0.2">
      <c r="A66" s="7">
        <v>44406</v>
      </c>
      <c r="B66" s="1" t="s">
        <v>62</v>
      </c>
      <c r="C66" s="1">
        <v>10</v>
      </c>
    </row>
    <row r="67" spans="1:3" x14ac:dyDescent="0.2">
      <c r="A67" s="7">
        <v>44406</v>
      </c>
      <c r="B67" s="1" t="s">
        <v>61</v>
      </c>
      <c r="C67" s="1">
        <v>10</v>
      </c>
    </row>
    <row r="68" spans="1:3" x14ac:dyDescent="0.2">
      <c r="A68" s="7">
        <v>44406</v>
      </c>
      <c r="B68" s="1" t="s">
        <v>60</v>
      </c>
      <c r="C68" s="1">
        <v>10</v>
      </c>
    </row>
    <row r="69" spans="1:3" x14ac:dyDescent="0.2">
      <c r="A69" s="7">
        <v>44406</v>
      </c>
      <c r="B69" s="1" t="s">
        <v>59</v>
      </c>
      <c r="C69" s="1">
        <v>10</v>
      </c>
    </row>
    <row r="70" spans="1:3" x14ac:dyDescent="0.2">
      <c r="A70" s="7">
        <v>44406</v>
      </c>
      <c r="B70" s="1" t="s">
        <v>67</v>
      </c>
      <c r="C70" s="1">
        <v>32</v>
      </c>
    </row>
    <row r="71" spans="1:3" x14ac:dyDescent="0.2">
      <c r="A71" s="7">
        <v>44407</v>
      </c>
      <c r="B71" s="1" t="s">
        <v>54</v>
      </c>
      <c r="C71" s="1">
        <v>60</v>
      </c>
    </row>
    <row r="72" spans="1:3" x14ac:dyDescent="0.2">
      <c r="A72" s="7">
        <v>44407</v>
      </c>
      <c r="B72" s="1" t="s">
        <v>66</v>
      </c>
      <c r="C72" s="1">
        <v>12</v>
      </c>
    </row>
    <row r="73" spans="1:3" x14ac:dyDescent="0.2">
      <c r="A73" s="7">
        <v>44412</v>
      </c>
      <c r="B73" s="1" t="s">
        <v>54</v>
      </c>
      <c r="C73" s="1">
        <v>50</v>
      </c>
    </row>
    <row r="74" spans="1:3" x14ac:dyDescent="0.2">
      <c r="A74" s="7">
        <v>44412</v>
      </c>
      <c r="B74" s="1" t="s">
        <v>55</v>
      </c>
      <c r="C74" s="1">
        <v>20</v>
      </c>
    </row>
    <row r="75" spans="1:3" x14ac:dyDescent="0.2">
      <c r="A75" s="7">
        <v>44412</v>
      </c>
      <c r="B75" s="1" t="s">
        <v>66</v>
      </c>
      <c r="C75" s="1">
        <v>32</v>
      </c>
    </row>
    <row r="76" spans="1:3" x14ac:dyDescent="0.2">
      <c r="A76" s="7">
        <v>44413</v>
      </c>
      <c r="B76" s="1" t="s">
        <v>54</v>
      </c>
      <c r="C76" s="1">
        <v>40</v>
      </c>
    </row>
    <row r="77" spans="1:3" x14ac:dyDescent="0.2">
      <c r="A77" s="7">
        <v>44413</v>
      </c>
      <c r="B77" s="1" t="s">
        <v>55</v>
      </c>
      <c r="C77" s="1">
        <v>40</v>
      </c>
    </row>
    <row r="78" spans="1:3" x14ac:dyDescent="0.2">
      <c r="A78" s="7">
        <v>44417</v>
      </c>
      <c r="B78" s="1" t="s">
        <v>67</v>
      </c>
      <c r="C78" s="1">
        <v>28</v>
      </c>
    </row>
    <row r="79" spans="1:3" x14ac:dyDescent="0.2">
      <c r="A79" s="7">
        <v>44426</v>
      </c>
      <c r="B79" s="1" t="s">
        <v>54</v>
      </c>
      <c r="C79" s="1">
        <v>80</v>
      </c>
    </row>
    <row r="80" spans="1:3" x14ac:dyDescent="0.2">
      <c r="A80" s="7">
        <v>44426</v>
      </c>
      <c r="B80" s="1" t="s">
        <v>55</v>
      </c>
      <c r="C80" s="1">
        <v>20</v>
      </c>
    </row>
    <row r="81" spans="1:3" x14ac:dyDescent="0.2">
      <c r="A81" s="7">
        <v>44426</v>
      </c>
      <c r="B81" s="1" t="s">
        <v>66</v>
      </c>
      <c r="C81" s="1">
        <v>16</v>
      </c>
    </row>
    <row r="82" spans="1:3" x14ac:dyDescent="0.2">
      <c r="A82" s="7">
        <v>44426</v>
      </c>
      <c r="B82" s="1" t="s">
        <v>59</v>
      </c>
      <c r="C82" s="1">
        <v>40</v>
      </c>
    </row>
    <row r="83" spans="1:3" x14ac:dyDescent="0.2">
      <c r="A83" s="7">
        <v>44427</v>
      </c>
      <c r="B83" s="1" t="s">
        <v>54</v>
      </c>
      <c r="C83" s="1">
        <v>60</v>
      </c>
    </row>
    <row r="84" spans="1:3" x14ac:dyDescent="0.2">
      <c r="A84" s="7">
        <v>44440</v>
      </c>
      <c r="B84" s="1" t="s">
        <v>61</v>
      </c>
      <c r="C84" s="1">
        <v>20</v>
      </c>
    </row>
    <row r="85" spans="1:3" x14ac:dyDescent="0.2">
      <c r="A85" s="7">
        <v>44440</v>
      </c>
      <c r="B85" s="1" t="s">
        <v>62</v>
      </c>
      <c r="C85" s="1">
        <v>10</v>
      </c>
    </row>
    <row r="86" spans="1:3" x14ac:dyDescent="0.2">
      <c r="A86" s="7">
        <v>44440</v>
      </c>
      <c r="B86" s="1" t="s">
        <v>54</v>
      </c>
      <c r="C86" s="1">
        <v>70</v>
      </c>
    </row>
    <row r="87" spans="1:3" x14ac:dyDescent="0.2">
      <c r="A87" s="7">
        <v>44440</v>
      </c>
      <c r="B87" s="1" t="s">
        <v>55</v>
      </c>
      <c r="C87" s="1">
        <v>40</v>
      </c>
    </row>
    <row r="88" spans="1:3" x14ac:dyDescent="0.2">
      <c r="A88" s="7">
        <v>44441</v>
      </c>
      <c r="B88" s="1" t="s">
        <v>67</v>
      </c>
      <c r="C88" s="1">
        <v>16</v>
      </c>
    </row>
    <row r="89" spans="1:3" x14ac:dyDescent="0.2">
      <c r="A89" s="7">
        <v>44441</v>
      </c>
      <c r="B89" s="1" t="s">
        <v>66</v>
      </c>
      <c r="C89" s="1">
        <v>16</v>
      </c>
    </row>
    <row r="90" spans="1:3" x14ac:dyDescent="0.2">
      <c r="A90" s="7">
        <v>44441</v>
      </c>
      <c r="B90" s="1" t="s">
        <v>54</v>
      </c>
      <c r="C90" s="1">
        <v>120</v>
      </c>
    </row>
    <row r="91" spans="1:3" x14ac:dyDescent="0.2">
      <c r="A91" s="7">
        <v>44441</v>
      </c>
      <c r="B91" s="1" t="s">
        <v>55</v>
      </c>
      <c r="C91" s="1">
        <v>80</v>
      </c>
    </row>
    <row r="92" spans="1:3" x14ac:dyDescent="0.2">
      <c r="A92" s="7">
        <v>44441</v>
      </c>
      <c r="B92" s="1" t="s">
        <v>60</v>
      </c>
      <c r="C92" s="1">
        <v>5</v>
      </c>
    </row>
    <row r="93" spans="1:3" x14ac:dyDescent="0.2">
      <c r="A93" s="7">
        <v>44441</v>
      </c>
      <c r="B93" s="1" t="s">
        <v>62</v>
      </c>
      <c r="C93" s="1">
        <v>5</v>
      </c>
    </row>
    <row r="94" spans="1:3" x14ac:dyDescent="0.2">
      <c r="A94" s="7">
        <v>44447</v>
      </c>
      <c r="B94" s="1" t="s">
        <v>54</v>
      </c>
      <c r="C94" s="1">
        <v>70</v>
      </c>
    </row>
    <row r="95" spans="1:3" x14ac:dyDescent="0.2">
      <c r="A95" s="7">
        <v>44447</v>
      </c>
      <c r="B95" s="1" t="s">
        <v>55</v>
      </c>
      <c r="C95" s="1">
        <v>40</v>
      </c>
    </row>
    <row r="96" spans="1:3" x14ac:dyDescent="0.2">
      <c r="A96" s="7">
        <v>44449</v>
      </c>
      <c r="B96" s="1" t="s">
        <v>67</v>
      </c>
      <c r="C96" s="1">
        <v>16</v>
      </c>
    </row>
    <row r="97" spans="1:3" x14ac:dyDescent="0.2">
      <c r="A97" s="7">
        <v>44449</v>
      </c>
      <c r="B97" s="1" t="s">
        <v>66</v>
      </c>
      <c r="C97" s="1">
        <v>16</v>
      </c>
    </row>
    <row r="98" spans="1:3" x14ac:dyDescent="0.2">
      <c r="A98" s="7">
        <v>44452</v>
      </c>
      <c r="B98" s="1" t="s">
        <v>66</v>
      </c>
      <c r="C98" s="1">
        <v>16</v>
      </c>
    </row>
    <row r="99" spans="1:3" x14ac:dyDescent="0.2">
      <c r="A99" s="7">
        <v>44452</v>
      </c>
      <c r="B99" s="1" t="s">
        <v>67</v>
      </c>
      <c r="C99" s="1">
        <v>16</v>
      </c>
    </row>
    <row r="100" spans="1:3" x14ac:dyDescent="0.2">
      <c r="A100" s="7">
        <v>44452</v>
      </c>
      <c r="B100" s="1" t="s">
        <v>59</v>
      </c>
      <c r="C100" s="1">
        <v>20</v>
      </c>
    </row>
    <row r="101" spans="1:3" x14ac:dyDescent="0.2">
      <c r="A101" s="7">
        <v>44452</v>
      </c>
      <c r="B101" s="1" t="s">
        <v>62</v>
      </c>
      <c r="C101" s="1">
        <v>20</v>
      </c>
    </row>
    <row r="102" spans="1:3" x14ac:dyDescent="0.2">
      <c r="A102" s="7">
        <v>44454</v>
      </c>
      <c r="B102" s="1" t="s">
        <v>59</v>
      </c>
      <c r="C102" s="1">
        <v>20</v>
      </c>
    </row>
    <row r="103" spans="1:3" x14ac:dyDescent="0.2">
      <c r="A103" s="7">
        <v>44454</v>
      </c>
      <c r="B103" s="1" t="s">
        <v>61</v>
      </c>
      <c r="C103" s="1">
        <v>20</v>
      </c>
    </row>
    <row r="104" spans="1:3" x14ac:dyDescent="0.2">
      <c r="A104" s="7">
        <v>44455</v>
      </c>
      <c r="B104" s="1" t="s">
        <v>55</v>
      </c>
      <c r="C104" s="1">
        <v>40</v>
      </c>
    </row>
    <row r="105" spans="1:3" x14ac:dyDescent="0.2">
      <c r="A105" s="7">
        <v>44455</v>
      </c>
      <c r="B105" s="1" t="s">
        <v>54</v>
      </c>
      <c r="C105" s="1">
        <v>60</v>
      </c>
    </row>
    <row r="106" spans="1:3" x14ac:dyDescent="0.2">
      <c r="A106" s="7">
        <v>44462</v>
      </c>
      <c r="B106" s="1" t="s">
        <v>54</v>
      </c>
      <c r="C106" s="1">
        <v>50</v>
      </c>
    </row>
    <row r="107" spans="1:3" x14ac:dyDescent="0.2">
      <c r="A107" s="7">
        <v>44462</v>
      </c>
      <c r="B107" s="1" t="s">
        <v>55</v>
      </c>
      <c r="C107" s="1">
        <v>40</v>
      </c>
    </row>
    <row r="108" spans="1:3" x14ac:dyDescent="0.2">
      <c r="A108" s="7">
        <v>44462</v>
      </c>
      <c r="B108" s="1" t="s">
        <v>66</v>
      </c>
      <c r="C108" s="1">
        <v>16</v>
      </c>
    </row>
    <row r="109" spans="1:3" x14ac:dyDescent="0.2">
      <c r="A109" s="7">
        <v>44462</v>
      </c>
      <c r="B109" s="1" t="s">
        <v>67</v>
      </c>
      <c r="C109" s="1">
        <v>8</v>
      </c>
    </row>
    <row r="110" spans="1:3" x14ac:dyDescent="0.2">
      <c r="A110" s="7">
        <v>44466</v>
      </c>
      <c r="B110" s="1" t="s">
        <v>54</v>
      </c>
      <c r="C110" s="1">
        <v>40</v>
      </c>
    </row>
    <row r="111" spans="1:3" x14ac:dyDescent="0.2">
      <c r="A111" s="7">
        <v>44466</v>
      </c>
      <c r="B111" s="1" t="s">
        <v>55</v>
      </c>
      <c r="C111" s="1">
        <v>90</v>
      </c>
    </row>
    <row r="112" spans="1:3" x14ac:dyDescent="0.2">
      <c r="A112" s="7">
        <v>44468</v>
      </c>
      <c r="B112" s="1" t="s">
        <v>54</v>
      </c>
      <c r="C112" s="1">
        <v>30</v>
      </c>
    </row>
    <row r="113" spans="1:3" x14ac:dyDescent="0.2">
      <c r="A113" s="7">
        <v>44469</v>
      </c>
      <c r="B113" s="1" t="s">
        <v>55</v>
      </c>
      <c r="C113" s="1">
        <v>125</v>
      </c>
    </row>
    <row r="114" spans="1:3" x14ac:dyDescent="0.2">
      <c r="A114" s="7">
        <v>44475</v>
      </c>
      <c r="B114" s="1" t="s">
        <v>55</v>
      </c>
      <c r="C114" s="1">
        <v>240</v>
      </c>
    </row>
    <row r="115" spans="1:3" x14ac:dyDescent="0.2">
      <c r="A115" s="7">
        <v>44475</v>
      </c>
      <c r="B115" s="1" t="s">
        <v>54</v>
      </c>
      <c r="C115" s="1">
        <v>10</v>
      </c>
    </row>
    <row r="116" spans="1:3" x14ac:dyDescent="0.2">
      <c r="A116" s="7">
        <v>44476</v>
      </c>
      <c r="B116" s="1" t="s">
        <v>54</v>
      </c>
      <c r="C116" s="1">
        <v>20</v>
      </c>
    </row>
    <row r="117" spans="1:3" x14ac:dyDescent="0.2">
      <c r="A117" s="7">
        <v>44476</v>
      </c>
      <c r="B117" s="1" t="s">
        <v>55</v>
      </c>
      <c r="C117" s="1">
        <v>120</v>
      </c>
    </row>
    <row r="118" spans="1:3" x14ac:dyDescent="0.2">
      <c r="A118" s="7">
        <v>44476</v>
      </c>
      <c r="B118" s="1" t="s">
        <v>60</v>
      </c>
      <c r="C118" s="1">
        <v>20</v>
      </c>
    </row>
    <row r="119" spans="1:3" x14ac:dyDescent="0.2">
      <c r="A119" s="7">
        <v>44476</v>
      </c>
      <c r="B119" s="1" t="s">
        <v>62</v>
      </c>
      <c r="C119" s="1">
        <v>20</v>
      </c>
    </row>
    <row r="120" spans="1:3" x14ac:dyDescent="0.2">
      <c r="A120" s="7">
        <v>44478</v>
      </c>
      <c r="B120" s="1" t="s">
        <v>54</v>
      </c>
      <c r="C120" s="1">
        <v>90</v>
      </c>
    </row>
    <row r="121" spans="1:3" x14ac:dyDescent="0.2">
      <c r="A121" s="7">
        <v>44478</v>
      </c>
      <c r="B121" s="1" t="s">
        <v>66</v>
      </c>
      <c r="C121" s="1">
        <v>16</v>
      </c>
    </row>
    <row r="122" spans="1:3" x14ac:dyDescent="0.2">
      <c r="A122" s="7">
        <v>44478</v>
      </c>
      <c r="B122" s="1" t="s">
        <v>67</v>
      </c>
      <c r="C122" s="1">
        <v>16</v>
      </c>
    </row>
    <row r="123" spans="1:3" x14ac:dyDescent="0.2">
      <c r="A123" s="7">
        <v>44483</v>
      </c>
      <c r="B123" s="1" t="s">
        <v>54</v>
      </c>
      <c r="C123" s="1">
        <v>10</v>
      </c>
    </row>
    <row r="124" spans="1:3" x14ac:dyDescent="0.2">
      <c r="A124" s="7">
        <v>44483</v>
      </c>
      <c r="B124" s="1" t="s">
        <v>55</v>
      </c>
      <c r="C124" s="1">
        <v>122</v>
      </c>
    </row>
    <row r="125" spans="1:3" x14ac:dyDescent="0.2">
      <c r="A125" s="7">
        <v>44488</v>
      </c>
      <c r="B125" s="1" t="s">
        <v>54</v>
      </c>
      <c r="C125" s="1">
        <v>60</v>
      </c>
    </row>
    <row r="126" spans="1:3" x14ac:dyDescent="0.2">
      <c r="A126" s="7">
        <v>44488</v>
      </c>
      <c r="B126" s="1" t="s">
        <v>67</v>
      </c>
      <c r="C126" s="1">
        <v>20</v>
      </c>
    </row>
    <row r="127" spans="1:3" x14ac:dyDescent="0.2">
      <c r="A127" s="7">
        <v>44488</v>
      </c>
      <c r="B127" s="1" t="s">
        <v>66</v>
      </c>
      <c r="C127" s="1">
        <v>12</v>
      </c>
    </row>
    <row r="128" spans="1:3" x14ac:dyDescent="0.2">
      <c r="A128" s="7">
        <v>44489</v>
      </c>
      <c r="B128" s="1" t="s">
        <v>55</v>
      </c>
      <c r="C128" s="1">
        <v>240</v>
      </c>
    </row>
    <row r="129" spans="1:3" x14ac:dyDescent="0.2">
      <c r="A129" s="7">
        <v>44489</v>
      </c>
      <c r="B129" s="1" t="s">
        <v>54</v>
      </c>
      <c r="C129" s="1">
        <v>30</v>
      </c>
    </row>
    <row r="130" spans="1:3" x14ac:dyDescent="0.2">
      <c r="A130" s="7">
        <v>44496</v>
      </c>
      <c r="B130" s="1" t="s">
        <v>55</v>
      </c>
      <c r="C130" s="1">
        <v>123</v>
      </c>
    </row>
    <row r="131" spans="1:3" x14ac:dyDescent="0.2">
      <c r="A131" s="7">
        <v>44496</v>
      </c>
      <c r="B131" s="1" t="s">
        <v>54</v>
      </c>
      <c r="C131" s="1">
        <v>20</v>
      </c>
    </row>
    <row r="132" spans="1:3" x14ac:dyDescent="0.2">
      <c r="A132" s="7">
        <v>44496</v>
      </c>
      <c r="B132" s="1" t="s">
        <v>59</v>
      </c>
      <c r="C132" s="1">
        <v>20</v>
      </c>
    </row>
    <row r="133" spans="1:3" x14ac:dyDescent="0.2">
      <c r="A133" s="7">
        <v>44496</v>
      </c>
      <c r="B133" s="1" t="s">
        <v>61</v>
      </c>
      <c r="C133" s="1">
        <v>20</v>
      </c>
    </row>
    <row r="134" spans="1:3" x14ac:dyDescent="0.2">
      <c r="A134" s="7">
        <v>44504</v>
      </c>
      <c r="B134" s="1" t="s">
        <v>55</v>
      </c>
      <c r="C134" s="1">
        <v>60</v>
      </c>
    </row>
    <row r="135" spans="1:3" x14ac:dyDescent="0.2">
      <c r="A135" s="7">
        <v>44504</v>
      </c>
      <c r="B135" s="1" t="s">
        <v>54</v>
      </c>
      <c r="C135" s="1">
        <v>50</v>
      </c>
    </row>
    <row r="136" spans="1:3" x14ac:dyDescent="0.2">
      <c r="A136" s="7">
        <v>44511</v>
      </c>
      <c r="B136" s="1" t="s">
        <v>55</v>
      </c>
      <c r="C136" s="1">
        <v>20</v>
      </c>
    </row>
    <row r="137" spans="1:3" x14ac:dyDescent="0.2">
      <c r="A137" s="7">
        <v>44511</v>
      </c>
      <c r="B137" s="1" t="s">
        <v>54</v>
      </c>
      <c r="C137" s="1">
        <v>70</v>
      </c>
    </row>
    <row r="138" spans="1:3" x14ac:dyDescent="0.2">
      <c r="A138" s="7">
        <v>44511</v>
      </c>
      <c r="B138" s="1" t="s">
        <v>66</v>
      </c>
      <c r="C138" s="1">
        <v>16</v>
      </c>
    </row>
    <row r="139" spans="1:3" x14ac:dyDescent="0.2">
      <c r="A139" s="7">
        <v>44517</v>
      </c>
      <c r="B139" s="1" t="s">
        <v>67</v>
      </c>
      <c r="C139" s="1">
        <v>16</v>
      </c>
    </row>
    <row r="140" spans="1:3" x14ac:dyDescent="0.2">
      <c r="A140" s="7">
        <v>44517</v>
      </c>
      <c r="B140" s="1" t="s">
        <v>70</v>
      </c>
      <c r="C140" s="1">
        <v>4</v>
      </c>
    </row>
    <row r="141" spans="1:3" x14ac:dyDescent="0.2">
      <c r="A141" s="7">
        <v>44517</v>
      </c>
      <c r="B141" s="1" t="s">
        <v>55</v>
      </c>
      <c r="C141" s="1">
        <v>50</v>
      </c>
    </row>
    <row r="142" spans="1:3" x14ac:dyDescent="0.2">
      <c r="A142" s="7">
        <v>44517</v>
      </c>
      <c r="B142" s="1" t="s">
        <v>54</v>
      </c>
      <c r="C142" s="1">
        <v>80</v>
      </c>
    </row>
    <row r="143" spans="1:3" x14ac:dyDescent="0.2">
      <c r="A143" s="7">
        <v>44519</v>
      </c>
      <c r="B143" s="1" t="s">
        <v>55</v>
      </c>
      <c r="C143" s="1">
        <v>40</v>
      </c>
    </row>
    <row r="144" spans="1:3" x14ac:dyDescent="0.2">
      <c r="A144" s="7">
        <v>44519</v>
      </c>
      <c r="B144" s="1" t="s">
        <v>54</v>
      </c>
      <c r="C144" s="1">
        <v>40</v>
      </c>
    </row>
    <row r="145" spans="1:3" x14ac:dyDescent="0.2">
      <c r="A145" s="7">
        <v>44523</v>
      </c>
      <c r="B145" s="1" t="s">
        <v>55</v>
      </c>
      <c r="C145" s="1">
        <v>20</v>
      </c>
    </row>
    <row r="146" spans="1:3" x14ac:dyDescent="0.2">
      <c r="A146" s="7">
        <v>44523</v>
      </c>
      <c r="B146" s="1" t="s">
        <v>54</v>
      </c>
      <c r="C146" s="1">
        <v>80</v>
      </c>
    </row>
    <row r="147" spans="1:3" x14ac:dyDescent="0.2">
      <c r="A147" s="7">
        <v>44524</v>
      </c>
      <c r="B147" s="1" t="s">
        <v>54</v>
      </c>
      <c r="C147" s="1">
        <v>40</v>
      </c>
    </row>
    <row r="148" spans="1:3" x14ac:dyDescent="0.2">
      <c r="A148" s="7">
        <v>44524</v>
      </c>
      <c r="B148" s="1" t="s">
        <v>55</v>
      </c>
      <c r="C148" s="1">
        <v>80</v>
      </c>
    </row>
    <row r="149" spans="1:3" x14ac:dyDescent="0.2">
      <c r="A149" s="7">
        <v>44524</v>
      </c>
      <c r="B149" s="1" t="s">
        <v>67</v>
      </c>
      <c r="C149" s="1">
        <v>37</v>
      </c>
    </row>
    <row r="150" spans="1:3" x14ac:dyDescent="0.2">
      <c r="A150" s="7">
        <v>44524</v>
      </c>
      <c r="B150" s="1" t="s">
        <v>66</v>
      </c>
      <c r="C150" s="1">
        <v>26</v>
      </c>
    </row>
    <row r="151" spans="1:3" x14ac:dyDescent="0.2">
      <c r="A151" s="7">
        <v>44529</v>
      </c>
      <c r="B151" s="1" t="s">
        <v>54</v>
      </c>
      <c r="C151" s="1">
        <v>10</v>
      </c>
    </row>
    <row r="152" spans="1:3" x14ac:dyDescent="0.2">
      <c r="A152" s="7">
        <v>44529</v>
      </c>
      <c r="B152" s="1" t="s">
        <v>55</v>
      </c>
      <c r="C152" s="1">
        <v>40</v>
      </c>
    </row>
    <row r="153" spans="1:3" x14ac:dyDescent="0.2">
      <c r="A153" s="7">
        <v>44533</v>
      </c>
      <c r="B153" s="1" t="s">
        <v>55</v>
      </c>
      <c r="C153" s="1">
        <v>36</v>
      </c>
    </row>
    <row r="154" spans="1:3" x14ac:dyDescent="0.2">
      <c r="A154" s="7">
        <v>44533</v>
      </c>
      <c r="B154" s="1" t="s">
        <v>54</v>
      </c>
      <c r="C154" s="1">
        <v>60</v>
      </c>
    </row>
    <row r="155" spans="1:3" x14ac:dyDescent="0.2">
      <c r="A155" s="7">
        <v>44536</v>
      </c>
      <c r="B155" s="1" t="s">
        <v>55</v>
      </c>
      <c r="C155" s="1">
        <v>20</v>
      </c>
    </row>
    <row r="156" spans="1:3" x14ac:dyDescent="0.2">
      <c r="A156" s="7">
        <v>44536</v>
      </c>
      <c r="B156" s="1" t="s">
        <v>54</v>
      </c>
      <c r="C156" s="1">
        <v>70</v>
      </c>
    </row>
    <row r="157" spans="1:3" x14ac:dyDescent="0.2">
      <c r="A157" s="7">
        <v>44539</v>
      </c>
      <c r="B157" s="1" t="s">
        <v>54</v>
      </c>
      <c r="C157" s="1">
        <v>50</v>
      </c>
    </row>
    <row r="158" spans="1:3" x14ac:dyDescent="0.2">
      <c r="A158" s="7">
        <v>44539</v>
      </c>
      <c r="B158" s="1" t="s">
        <v>55</v>
      </c>
      <c r="C158" s="1">
        <v>20</v>
      </c>
    </row>
    <row r="159" spans="1:3" x14ac:dyDescent="0.2">
      <c r="A159" s="7">
        <v>44544</v>
      </c>
      <c r="B159" s="1" t="s">
        <v>54</v>
      </c>
      <c r="C159" s="1">
        <v>60</v>
      </c>
    </row>
    <row r="160" spans="1:3" x14ac:dyDescent="0.2">
      <c r="A160" s="7">
        <v>44544</v>
      </c>
      <c r="B160" s="1" t="s">
        <v>55</v>
      </c>
      <c r="C160" s="1">
        <v>40</v>
      </c>
    </row>
    <row r="161" spans="1:3" x14ac:dyDescent="0.2">
      <c r="A161" s="7">
        <v>44544</v>
      </c>
      <c r="B161" s="1" t="s">
        <v>59</v>
      </c>
      <c r="C161" s="1">
        <v>10</v>
      </c>
    </row>
    <row r="162" spans="1:3" x14ac:dyDescent="0.2">
      <c r="A162" s="7">
        <v>44544</v>
      </c>
      <c r="B162" s="1" t="s">
        <v>60</v>
      </c>
      <c r="C162" s="1">
        <v>10</v>
      </c>
    </row>
    <row r="163" spans="1:3" x14ac:dyDescent="0.2">
      <c r="A163" s="7">
        <v>44544</v>
      </c>
      <c r="B163" s="1" t="s">
        <v>61</v>
      </c>
      <c r="C163" s="1">
        <v>10</v>
      </c>
    </row>
    <row r="164" spans="1:3" x14ac:dyDescent="0.2">
      <c r="A164" s="7">
        <v>44544</v>
      </c>
      <c r="B164" s="1" t="s">
        <v>62</v>
      </c>
      <c r="C164" s="1">
        <v>10</v>
      </c>
    </row>
    <row r="165" spans="1:3" x14ac:dyDescent="0.2">
      <c r="A165" s="7">
        <v>44545</v>
      </c>
      <c r="B165" s="1" t="s">
        <v>54</v>
      </c>
      <c r="C165" s="1">
        <v>74</v>
      </c>
    </row>
    <row r="166" spans="1:3" x14ac:dyDescent="0.2">
      <c r="A166" s="7">
        <v>44545</v>
      </c>
      <c r="B166" s="1" t="s">
        <v>55</v>
      </c>
      <c r="C166" s="1">
        <v>20</v>
      </c>
    </row>
    <row r="167" spans="1:3" x14ac:dyDescent="0.2">
      <c r="A167" s="7">
        <v>44546</v>
      </c>
      <c r="B167" s="1" t="s">
        <v>66</v>
      </c>
      <c r="C167" s="1">
        <v>13</v>
      </c>
    </row>
    <row r="168" spans="1:3" x14ac:dyDescent="0.2">
      <c r="A168" s="7">
        <v>44546</v>
      </c>
      <c r="B168" s="1" t="s">
        <v>67</v>
      </c>
      <c r="C168" s="1">
        <v>18</v>
      </c>
    </row>
    <row r="169" spans="1:3" x14ac:dyDescent="0.2">
      <c r="A169" s="7">
        <v>44552</v>
      </c>
      <c r="B169" s="1" t="s">
        <v>54</v>
      </c>
      <c r="C169" s="1">
        <v>90</v>
      </c>
    </row>
    <row r="170" spans="1:3" x14ac:dyDescent="0.2">
      <c r="A170" s="7">
        <v>44553</v>
      </c>
      <c r="B170" s="1" t="s">
        <v>55</v>
      </c>
      <c r="C170" s="1">
        <v>160</v>
      </c>
    </row>
    <row r="171" spans="1:3" x14ac:dyDescent="0.2">
      <c r="A171" s="7">
        <v>44570</v>
      </c>
      <c r="B171" s="1" t="s">
        <v>70</v>
      </c>
      <c r="C171" s="1">
        <v>8</v>
      </c>
    </row>
    <row r="172" spans="1:3" x14ac:dyDescent="0.2">
      <c r="A172" s="7">
        <v>44570</v>
      </c>
      <c r="B172" s="1" t="s">
        <v>66</v>
      </c>
      <c r="C172" s="1">
        <v>16</v>
      </c>
    </row>
    <row r="173" spans="1:3" x14ac:dyDescent="0.2">
      <c r="A173" s="7">
        <v>44570</v>
      </c>
      <c r="B173" s="1" t="s">
        <v>67</v>
      </c>
      <c r="C173" s="1">
        <v>8</v>
      </c>
    </row>
    <row r="174" spans="1:3" x14ac:dyDescent="0.2">
      <c r="A174" s="7">
        <v>44571</v>
      </c>
      <c r="B174" s="1" t="s">
        <v>71</v>
      </c>
      <c r="C174" s="1">
        <v>25</v>
      </c>
    </row>
    <row r="175" spans="1:3" x14ac:dyDescent="0.2">
      <c r="A175" s="7">
        <v>44571</v>
      </c>
      <c r="B175" s="1" t="s">
        <v>54</v>
      </c>
      <c r="C175" s="1">
        <v>50</v>
      </c>
    </row>
    <row r="176" spans="1:3" x14ac:dyDescent="0.2">
      <c r="A176" s="7">
        <v>44571</v>
      </c>
      <c r="B176" s="1" t="s">
        <v>55</v>
      </c>
      <c r="C176" s="1">
        <v>50</v>
      </c>
    </row>
    <row r="177" spans="1:3" x14ac:dyDescent="0.2">
      <c r="A177" s="7">
        <v>44572</v>
      </c>
      <c r="B177" s="1" t="s">
        <v>61</v>
      </c>
      <c r="C177" s="1">
        <v>20</v>
      </c>
    </row>
    <row r="178" spans="1:3" x14ac:dyDescent="0.2">
      <c r="A178" s="7">
        <v>44572</v>
      </c>
      <c r="B178" s="1" t="s">
        <v>59</v>
      </c>
      <c r="C178" s="1">
        <v>20</v>
      </c>
    </row>
    <row r="179" spans="1:3" x14ac:dyDescent="0.2">
      <c r="A179" s="7">
        <v>44573</v>
      </c>
      <c r="B179" s="1" t="s">
        <v>71</v>
      </c>
      <c r="C179" s="1">
        <v>50</v>
      </c>
    </row>
    <row r="180" spans="1:3" x14ac:dyDescent="0.2">
      <c r="A180" s="7">
        <v>44573</v>
      </c>
      <c r="B180" s="1" t="s">
        <v>54</v>
      </c>
      <c r="C180" s="1">
        <v>80</v>
      </c>
    </row>
    <row r="181" spans="1:3" x14ac:dyDescent="0.2">
      <c r="A181" s="7">
        <v>44578</v>
      </c>
      <c r="B181" s="1" t="s">
        <v>54</v>
      </c>
      <c r="C181" s="1">
        <v>60</v>
      </c>
    </row>
    <row r="182" spans="1:3" x14ac:dyDescent="0.2">
      <c r="A182" s="7">
        <v>44578</v>
      </c>
      <c r="B182" s="1" t="s">
        <v>55</v>
      </c>
      <c r="C182" s="1">
        <v>40</v>
      </c>
    </row>
    <row r="183" spans="1:3" x14ac:dyDescent="0.2">
      <c r="A183" s="7">
        <v>44578</v>
      </c>
      <c r="B183" s="1" t="s">
        <v>60</v>
      </c>
      <c r="C183" s="1">
        <v>20</v>
      </c>
    </row>
    <row r="184" spans="1:3" x14ac:dyDescent="0.2">
      <c r="A184" s="7">
        <v>44578</v>
      </c>
      <c r="B184" s="1" t="s">
        <v>62</v>
      </c>
      <c r="C184" s="1">
        <v>20</v>
      </c>
    </row>
    <row r="185" spans="1:3" x14ac:dyDescent="0.2">
      <c r="A185" s="7">
        <v>44579</v>
      </c>
      <c r="B185" s="1" t="s">
        <v>71</v>
      </c>
      <c r="C185" s="1">
        <v>25</v>
      </c>
    </row>
    <row r="186" spans="1:3" x14ac:dyDescent="0.2">
      <c r="A186" s="7">
        <v>44580</v>
      </c>
      <c r="B186" s="1" t="s">
        <v>71</v>
      </c>
      <c r="C186" s="1">
        <v>25</v>
      </c>
    </row>
    <row r="187" spans="1:3" x14ac:dyDescent="0.2">
      <c r="A187" s="7">
        <v>44581</v>
      </c>
      <c r="B187" s="1" t="s">
        <v>66</v>
      </c>
      <c r="C187" s="1">
        <v>16</v>
      </c>
    </row>
    <row r="188" spans="1:3" x14ac:dyDescent="0.2">
      <c r="A188" s="7">
        <v>44581</v>
      </c>
      <c r="B188" s="1" t="s">
        <v>67</v>
      </c>
      <c r="C188" s="1">
        <v>16</v>
      </c>
    </row>
    <row r="189" spans="1:3" x14ac:dyDescent="0.2">
      <c r="A189" s="7">
        <v>44582</v>
      </c>
      <c r="B189" s="1" t="s">
        <v>54</v>
      </c>
      <c r="C189" s="1">
        <v>30</v>
      </c>
    </row>
    <row r="190" spans="1:3" x14ac:dyDescent="0.2">
      <c r="A190" s="7">
        <v>44582</v>
      </c>
      <c r="B190" s="1" t="s">
        <v>55</v>
      </c>
      <c r="C190" s="1">
        <v>50</v>
      </c>
    </row>
    <row r="191" spans="1:3" x14ac:dyDescent="0.2">
      <c r="A191" s="7">
        <v>44583</v>
      </c>
      <c r="B191" s="1" t="s">
        <v>67</v>
      </c>
      <c r="C191" s="1">
        <v>4</v>
      </c>
    </row>
    <row r="192" spans="1:3" x14ac:dyDescent="0.2">
      <c r="A192" s="7">
        <v>44583</v>
      </c>
      <c r="B192" s="1" t="s">
        <v>70</v>
      </c>
      <c r="C192" s="1">
        <v>12</v>
      </c>
    </row>
    <row r="193" spans="1:3" x14ac:dyDescent="0.2">
      <c r="A193" s="7">
        <v>44585</v>
      </c>
      <c r="B193" s="1" t="s">
        <v>54</v>
      </c>
      <c r="C193" s="1">
        <v>70</v>
      </c>
    </row>
    <row r="194" spans="1:3" x14ac:dyDescent="0.2">
      <c r="A194" s="7">
        <v>44585</v>
      </c>
      <c r="B194" s="1" t="s">
        <v>55</v>
      </c>
      <c r="C194" s="1">
        <v>20</v>
      </c>
    </row>
    <row r="195" spans="1:3" x14ac:dyDescent="0.2">
      <c r="A195" s="7">
        <v>44592</v>
      </c>
      <c r="B195" s="1" t="s">
        <v>54</v>
      </c>
      <c r="C195" s="1">
        <v>50</v>
      </c>
    </row>
    <row r="196" spans="1:3" x14ac:dyDescent="0.2">
      <c r="A196" s="7">
        <v>44592</v>
      </c>
      <c r="B196" s="1" t="s">
        <v>55</v>
      </c>
      <c r="C196" s="1">
        <v>40</v>
      </c>
    </row>
    <row r="197" spans="1:3" x14ac:dyDescent="0.2">
      <c r="A197" s="7">
        <v>44599</v>
      </c>
      <c r="B197" s="1" t="s">
        <v>55</v>
      </c>
      <c r="C197" s="1">
        <v>50</v>
      </c>
    </row>
    <row r="198" spans="1:3" x14ac:dyDescent="0.2">
      <c r="A198" s="7">
        <v>44599</v>
      </c>
      <c r="B198" s="1" t="s">
        <v>66</v>
      </c>
      <c r="C198" s="1">
        <v>12</v>
      </c>
    </row>
    <row r="199" spans="1:3" x14ac:dyDescent="0.2">
      <c r="A199" s="7">
        <v>44599</v>
      </c>
      <c r="B199" s="1" t="s">
        <v>67</v>
      </c>
      <c r="C199" s="1">
        <v>11</v>
      </c>
    </row>
    <row r="200" spans="1:3" x14ac:dyDescent="0.2">
      <c r="A200" s="7">
        <v>44599</v>
      </c>
      <c r="B200" s="1" t="s">
        <v>70</v>
      </c>
      <c r="C200" s="1">
        <v>12</v>
      </c>
    </row>
    <row r="201" spans="1:3" x14ac:dyDescent="0.2">
      <c r="A201" s="7">
        <v>44614</v>
      </c>
      <c r="B201" s="1" t="s">
        <v>61</v>
      </c>
      <c r="C201" s="1">
        <v>10</v>
      </c>
    </row>
    <row r="202" spans="1:3" x14ac:dyDescent="0.2">
      <c r="A202" s="7">
        <v>44614</v>
      </c>
      <c r="B202" s="1" t="s">
        <v>59</v>
      </c>
      <c r="C202" s="1">
        <v>20</v>
      </c>
    </row>
    <row r="203" spans="1:3" x14ac:dyDescent="0.2">
      <c r="A203" s="7">
        <v>44614</v>
      </c>
      <c r="B203" s="1" t="s">
        <v>55</v>
      </c>
      <c r="C203" s="1">
        <v>30</v>
      </c>
    </row>
    <row r="204" spans="1:3" x14ac:dyDescent="0.2">
      <c r="A204" s="7">
        <v>44614</v>
      </c>
      <c r="B204" s="1" t="s">
        <v>54</v>
      </c>
      <c r="C204" s="1">
        <v>60</v>
      </c>
    </row>
    <row r="205" spans="1:3" x14ac:dyDescent="0.2">
      <c r="A205" s="7">
        <v>44615</v>
      </c>
      <c r="B205" s="1" t="s">
        <v>55</v>
      </c>
      <c r="C205" s="1">
        <v>160</v>
      </c>
    </row>
    <row r="206" spans="1:3" x14ac:dyDescent="0.2">
      <c r="A206" s="7">
        <v>44615</v>
      </c>
      <c r="B206" s="1" t="s">
        <v>54</v>
      </c>
      <c r="C206" s="1">
        <v>50</v>
      </c>
    </row>
    <row r="207" spans="1:3" x14ac:dyDescent="0.2">
      <c r="A207" s="7">
        <v>44616</v>
      </c>
      <c r="B207" s="1" t="s">
        <v>71</v>
      </c>
      <c r="C207" s="1">
        <v>25</v>
      </c>
    </row>
    <row r="208" spans="1:3" x14ac:dyDescent="0.2">
      <c r="A208" s="7">
        <v>44622</v>
      </c>
      <c r="B208" s="1" t="s">
        <v>54</v>
      </c>
      <c r="C208" s="1">
        <v>50</v>
      </c>
    </row>
    <row r="209" spans="1:3" x14ac:dyDescent="0.2">
      <c r="A209" s="7">
        <v>44622</v>
      </c>
      <c r="B209" s="1" t="s">
        <v>55</v>
      </c>
      <c r="C209" s="1">
        <v>40</v>
      </c>
    </row>
    <row r="210" spans="1:3" x14ac:dyDescent="0.2">
      <c r="A210" s="18">
        <v>44623</v>
      </c>
      <c r="B210" s="19" t="s">
        <v>54</v>
      </c>
      <c r="C210" s="19">
        <v>80</v>
      </c>
    </row>
    <row r="211" spans="1:3" x14ac:dyDescent="0.2">
      <c r="A211" s="18">
        <v>44627</v>
      </c>
      <c r="B211" s="19" t="s">
        <v>55</v>
      </c>
      <c r="C211" s="19">
        <v>120</v>
      </c>
    </row>
    <row r="212" spans="1:3" x14ac:dyDescent="0.2">
      <c r="A212" s="18">
        <v>44628</v>
      </c>
      <c r="B212" s="19" t="s">
        <v>71</v>
      </c>
      <c r="C212" s="19">
        <v>25</v>
      </c>
    </row>
    <row r="213" spans="1:3" x14ac:dyDescent="0.2">
      <c r="A213" s="18">
        <v>44645</v>
      </c>
      <c r="B213" s="19" t="s">
        <v>71</v>
      </c>
      <c r="C213" s="19">
        <v>25</v>
      </c>
    </row>
    <row r="214" spans="1:3" x14ac:dyDescent="0.2">
      <c r="A214" s="18">
        <v>44645</v>
      </c>
      <c r="B214" s="19" t="s">
        <v>55</v>
      </c>
      <c r="C214" s="19">
        <v>90</v>
      </c>
    </row>
    <row r="215" spans="1:3" x14ac:dyDescent="0.2">
      <c r="A215" s="18">
        <v>44645</v>
      </c>
      <c r="B215" s="19" t="s">
        <v>54</v>
      </c>
      <c r="C215" s="19">
        <v>65</v>
      </c>
    </row>
    <row r="216" spans="1:3" x14ac:dyDescent="0.2">
      <c r="A216" s="18">
        <v>44645</v>
      </c>
      <c r="B216" s="19" t="s">
        <v>65</v>
      </c>
      <c r="C216" s="19">
        <v>5</v>
      </c>
    </row>
    <row r="217" spans="1:3" x14ac:dyDescent="0.2">
      <c r="A217" s="18">
        <v>44648</v>
      </c>
      <c r="B217" s="19" t="s">
        <v>54</v>
      </c>
      <c r="C217" s="19">
        <v>70</v>
      </c>
    </row>
    <row r="218" spans="1:3" x14ac:dyDescent="0.2">
      <c r="A218" s="18">
        <v>44832</v>
      </c>
      <c r="B218" s="19" t="s">
        <v>55</v>
      </c>
      <c r="C218" s="19">
        <v>30</v>
      </c>
    </row>
    <row r="219" spans="1:3" x14ac:dyDescent="0.2">
      <c r="A219" s="18">
        <v>44649</v>
      </c>
      <c r="B219" s="19" t="s">
        <v>70</v>
      </c>
      <c r="C219" s="19">
        <v>12</v>
      </c>
    </row>
    <row r="220" spans="1:3" x14ac:dyDescent="0.2">
      <c r="A220" s="18">
        <v>44649</v>
      </c>
      <c r="B220" s="19" t="s">
        <v>67</v>
      </c>
      <c r="C220" s="19">
        <v>20</v>
      </c>
    </row>
    <row r="221" spans="1:3" x14ac:dyDescent="0.2">
      <c r="A221" s="18">
        <v>44650</v>
      </c>
      <c r="B221" s="19" t="s">
        <v>59</v>
      </c>
      <c r="C221" s="19">
        <v>30</v>
      </c>
    </row>
    <row r="222" spans="1:3" x14ac:dyDescent="0.2">
      <c r="A222" s="18">
        <v>44650</v>
      </c>
      <c r="B222" s="19" t="s">
        <v>61</v>
      </c>
      <c r="C222" s="19">
        <v>20</v>
      </c>
    </row>
    <row r="223" spans="1:3" x14ac:dyDescent="0.2">
      <c r="A223" s="18">
        <v>44650</v>
      </c>
      <c r="B223" s="19" t="s">
        <v>71</v>
      </c>
      <c r="C223" s="19">
        <v>25</v>
      </c>
    </row>
    <row r="224" spans="1:3" x14ac:dyDescent="0.2">
      <c r="A224" s="18">
        <v>44651</v>
      </c>
      <c r="B224" s="19" t="s">
        <v>71</v>
      </c>
      <c r="C224" s="19">
        <v>25</v>
      </c>
    </row>
    <row r="225" spans="1:3" x14ac:dyDescent="0.2">
      <c r="A225" s="18">
        <v>44651</v>
      </c>
      <c r="B225" s="19" t="s">
        <v>54</v>
      </c>
      <c r="C225" s="19">
        <v>40</v>
      </c>
    </row>
    <row r="226" spans="1:3" x14ac:dyDescent="0.2">
      <c r="A226" s="18">
        <v>44651</v>
      </c>
      <c r="B226" s="19" t="s">
        <v>55</v>
      </c>
      <c r="C226" s="19">
        <v>30</v>
      </c>
    </row>
    <row r="227" spans="1:3" x14ac:dyDescent="0.2">
      <c r="A227" s="18">
        <v>44658</v>
      </c>
      <c r="B227" s="19" t="s">
        <v>54</v>
      </c>
      <c r="C227" s="19">
        <v>60</v>
      </c>
    </row>
    <row r="228" spans="1:3" x14ac:dyDescent="0.2">
      <c r="A228" s="18">
        <v>44658</v>
      </c>
      <c r="B228" s="19" t="s">
        <v>55</v>
      </c>
      <c r="C228" s="19">
        <v>40</v>
      </c>
    </row>
    <row r="229" spans="1:3" x14ac:dyDescent="0.2">
      <c r="A229" s="18">
        <v>44658</v>
      </c>
      <c r="B229" s="19" t="s">
        <v>67</v>
      </c>
      <c r="C229" s="19">
        <v>16</v>
      </c>
    </row>
    <row r="230" spans="1:3" x14ac:dyDescent="0.2">
      <c r="A230" s="18">
        <v>44658</v>
      </c>
      <c r="B230" s="19" t="s">
        <v>66</v>
      </c>
      <c r="C230" s="19">
        <v>16</v>
      </c>
    </row>
    <row r="231" spans="1:3" x14ac:dyDescent="0.2">
      <c r="A231" s="18">
        <v>44664</v>
      </c>
      <c r="B231" s="19" t="s">
        <v>70</v>
      </c>
      <c r="C231" s="19">
        <v>16</v>
      </c>
    </row>
    <row r="232" spans="1:3" x14ac:dyDescent="0.2">
      <c r="A232" s="18">
        <v>44664</v>
      </c>
      <c r="B232" s="19" t="s">
        <v>54</v>
      </c>
      <c r="C232" s="19">
        <v>60</v>
      </c>
    </row>
    <row r="233" spans="1:3" x14ac:dyDescent="0.2">
      <c r="A233" s="18">
        <v>44664</v>
      </c>
      <c r="B233" s="19" t="s">
        <v>55</v>
      </c>
      <c r="C233" s="19">
        <v>30</v>
      </c>
    </row>
    <row r="234" spans="1:3" x14ac:dyDescent="0.2">
      <c r="A234" s="18">
        <v>44669</v>
      </c>
      <c r="B234" s="19" t="s">
        <v>54</v>
      </c>
      <c r="C234" s="19">
        <v>60</v>
      </c>
    </row>
    <row r="235" spans="1:3" x14ac:dyDescent="0.2">
      <c r="A235" s="18">
        <v>44669</v>
      </c>
      <c r="B235" s="19" t="s">
        <v>55</v>
      </c>
      <c r="C235" s="19">
        <v>40</v>
      </c>
    </row>
    <row r="236" spans="1:3" x14ac:dyDescent="0.2">
      <c r="A236" s="18">
        <v>44672</v>
      </c>
      <c r="B236" s="19" t="s">
        <v>54</v>
      </c>
      <c r="C236" s="19">
        <v>80</v>
      </c>
    </row>
    <row r="237" spans="1:3" x14ac:dyDescent="0.2">
      <c r="A237" s="18">
        <v>44673</v>
      </c>
      <c r="B237" s="19" t="s">
        <v>55</v>
      </c>
      <c r="C237" s="19">
        <v>45</v>
      </c>
    </row>
    <row r="238" spans="1:3" x14ac:dyDescent="0.2">
      <c r="A238" s="18">
        <v>44678</v>
      </c>
      <c r="B238" s="19" t="s">
        <v>66</v>
      </c>
      <c r="C238" s="19">
        <v>16</v>
      </c>
    </row>
    <row r="239" spans="1:3" x14ac:dyDescent="0.2">
      <c r="A239" s="18">
        <v>44678</v>
      </c>
      <c r="B239" s="19" t="s">
        <v>67</v>
      </c>
      <c r="C239" s="19">
        <v>16</v>
      </c>
    </row>
    <row r="240" spans="1:3" x14ac:dyDescent="0.2">
      <c r="A240" s="18">
        <v>44679</v>
      </c>
      <c r="B240" s="19" t="s">
        <v>55</v>
      </c>
      <c r="C240" s="19">
        <v>60</v>
      </c>
    </row>
    <row r="241" spans="1:3" x14ac:dyDescent="0.2">
      <c r="A241" s="18">
        <v>44679</v>
      </c>
      <c r="B241" s="19" t="s">
        <v>54</v>
      </c>
      <c r="C241" s="19">
        <v>10</v>
      </c>
    </row>
    <row r="242" spans="1:3" x14ac:dyDescent="0.2">
      <c r="A242" s="18">
        <v>44679</v>
      </c>
      <c r="B242" s="19" t="s">
        <v>65</v>
      </c>
      <c r="C242" s="19">
        <v>10</v>
      </c>
    </row>
    <row r="243" spans="1:3" x14ac:dyDescent="0.2">
      <c r="A243" s="18">
        <v>44685</v>
      </c>
      <c r="B243" s="19" t="s">
        <v>71</v>
      </c>
      <c r="C243" s="19">
        <v>25</v>
      </c>
    </row>
    <row r="244" spans="1:3" x14ac:dyDescent="0.2">
      <c r="A244" s="18">
        <v>44685</v>
      </c>
      <c r="B244" s="19" t="s">
        <v>55</v>
      </c>
      <c r="C244" s="19">
        <v>90</v>
      </c>
    </row>
    <row r="245" spans="1:3" x14ac:dyDescent="0.2">
      <c r="A245" s="18">
        <v>44685</v>
      </c>
      <c r="B245" s="19" t="s">
        <v>66</v>
      </c>
      <c r="C245" s="19">
        <v>20</v>
      </c>
    </row>
    <row r="246" spans="1:3" x14ac:dyDescent="0.2">
      <c r="A246" s="18">
        <v>44685</v>
      </c>
      <c r="B246" s="19" t="s">
        <v>67</v>
      </c>
      <c r="C246" s="19">
        <v>12</v>
      </c>
    </row>
    <row r="247" spans="1:3" x14ac:dyDescent="0.2">
      <c r="A247" s="18">
        <v>44704</v>
      </c>
      <c r="B247" s="19" t="s">
        <v>54</v>
      </c>
      <c r="C247" s="19">
        <v>90</v>
      </c>
    </row>
    <row r="248" spans="1:3" x14ac:dyDescent="0.2">
      <c r="A248" s="18">
        <v>44706</v>
      </c>
      <c r="B248" s="19" t="s">
        <v>55</v>
      </c>
      <c r="C248" s="19">
        <v>100</v>
      </c>
    </row>
    <row r="249" spans="1:3" x14ac:dyDescent="0.2">
      <c r="A249" s="18">
        <v>44706</v>
      </c>
      <c r="B249" s="19" t="s">
        <v>54</v>
      </c>
      <c r="C249" s="19">
        <v>50</v>
      </c>
    </row>
    <row r="250" spans="1:3" x14ac:dyDescent="0.2">
      <c r="A250" s="18">
        <v>44712</v>
      </c>
      <c r="B250" s="19" t="s">
        <v>71</v>
      </c>
      <c r="C250" s="19">
        <v>35</v>
      </c>
    </row>
    <row r="251" spans="1:3" x14ac:dyDescent="0.2">
      <c r="A251" s="18">
        <v>44712</v>
      </c>
      <c r="B251" s="19" t="s">
        <v>55</v>
      </c>
      <c r="C251" s="19">
        <v>60</v>
      </c>
    </row>
    <row r="252" spans="1:3" x14ac:dyDescent="0.2">
      <c r="A252" s="18">
        <v>44712</v>
      </c>
      <c r="B252" s="19" t="s">
        <v>54</v>
      </c>
      <c r="C252" s="19">
        <v>50</v>
      </c>
    </row>
    <row r="253" spans="1:3" x14ac:dyDescent="0.2">
      <c r="A253" s="18">
        <v>44720</v>
      </c>
      <c r="B253" s="19" t="s">
        <v>54</v>
      </c>
      <c r="C253" s="19">
        <v>60</v>
      </c>
    </row>
    <row r="254" spans="1:3" x14ac:dyDescent="0.2">
      <c r="A254" s="18">
        <v>44720</v>
      </c>
      <c r="B254" s="19" t="s">
        <v>55</v>
      </c>
      <c r="C254" s="19">
        <v>40</v>
      </c>
    </row>
    <row r="255" spans="1:3" x14ac:dyDescent="0.2">
      <c r="A255" s="18">
        <v>44720</v>
      </c>
      <c r="B255" s="19" t="s">
        <v>66</v>
      </c>
      <c r="C255" s="19">
        <v>16</v>
      </c>
    </row>
    <row r="256" spans="1:3" x14ac:dyDescent="0.2">
      <c r="A256" s="18">
        <v>44720</v>
      </c>
      <c r="B256" s="19" t="s">
        <v>67</v>
      </c>
      <c r="C256" s="19">
        <v>12</v>
      </c>
    </row>
    <row r="257" spans="1:3" x14ac:dyDescent="0.2">
      <c r="A257" s="18">
        <v>44726</v>
      </c>
      <c r="B257" s="19" t="s">
        <v>55</v>
      </c>
      <c r="C257" s="19">
        <v>130</v>
      </c>
    </row>
    <row r="258" spans="1:3" x14ac:dyDescent="0.2">
      <c r="A258" s="18">
        <v>44726</v>
      </c>
      <c r="B258" s="19" t="s">
        <v>65</v>
      </c>
      <c r="C258" s="19">
        <v>10</v>
      </c>
    </row>
    <row r="259" spans="1:3" x14ac:dyDescent="0.2">
      <c r="A259" s="18">
        <v>44747</v>
      </c>
      <c r="B259" s="19" t="s">
        <v>67</v>
      </c>
      <c r="C259" s="19">
        <v>32</v>
      </c>
    </row>
    <row r="260" spans="1:3" x14ac:dyDescent="0.2">
      <c r="A260" s="18">
        <v>44748</v>
      </c>
      <c r="B260" s="19" t="s">
        <v>55</v>
      </c>
      <c r="C260" s="19">
        <v>35</v>
      </c>
    </row>
    <row r="261" spans="1:3" x14ac:dyDescent="0.2">
      <c r="A261" s="18">
        <v>44748</v>
      </c>
      <c r="B261" s="19" t="s">
        <v>54</v>
      </c>
      <c r="C261" s="19">
        <v>60</v>
      </c>
    </row>
    <row r="262" spans="1:3" x14ac:dyDescent="0.2">
      <c r="A262" s="18">
        <v>44748</v>
      </c>
      <c r="B262" s="19" t="s">
        <v>66</v>
      </c>
      <c r="C262" s="19">
        <v>18</v>
      </c>
    </row>
    <row r="263" spans="1:3" x14ac:dyDescent="0.2">
      <c r="A263" s="18">
        <v>44750</v>
      </c>
      <c r="B263" s="19" t="s">
        <v>55</v>
      </c>
      <c r="C263" s="19">
        <v>110</v>
      </c>
    </row>
    <row r="264" spans="1:3" x14ac:dyDescent="0.2">
      <c r="A264" s="18">
        <v>44750</v>
      </c>
      <c r="B264" s="19" t="s">
        <v>54</v>
      </c>
      <c r="C264" s="19">
        <v>20</v>
      </c>
    </row>
    <row r="265" spans="1:3" x14ac:dyDescent="0.2">
      <c r="A265" s="18">
        <v>44750</v>
      </c>
      <c r="B265" s="19" t="s">
        <v>70</v>
      </c>
      <c r="C265" s="19">
        <v>16</v>
      </c>
    </row>
    <row r="266" spans="1:3" x14ac:dyDescent="0.2">
      <c r="A266" s="18">
        <v>44750</v>
      </c>
      <c r="B266" s="19" t="s">
        <v>71</v>
      </c>
      <c r="C266" s="19">
        <v>25</v>
      </c>
    </row>
    <row r="267" spans="1:3" x14ac:dyDescent="0.2">
      <c r="A267" s="18">
        <v>44750</v>
      </c>
      <c r="B267" s="19" t="s">
        <v>61</v>
      </c>
      <c r="C267" s="19">
        <v>20</v>
      </c>
    </row>
    <row r="268" spans="1:3" x14ac:dyDescent="0.2">
      <c r="A268" s="18">
        <v>44754</v>
      </c>
      <c r="B268" s="19" t="s">
        <v>55</v>
      </c>
      <c r="C268" s="19">
        <v>20</v>
      </c>
    </row>
    <row r="269" spans="1:3" x14ac:dyDescent="0.2">
      <c r="A269" s="18">
        <v>44754</v>
      </c>
      <c r="B269" s="19" t="s">
        <v>54</v>
      </c>
      <c r="C269" s="19">
        <v>70</v>
      </c>
    </row>
    <row r="270" spans="1:3" x14ac:dyDescent="0.2">
      <c r="A270" s="18">
        <v>44776</v>
      </c>
      <c r="B270" s="19" t="s">
        <v>54</v>
      </c>
      <c r="C270" s="19">
        <v>20</v>
      </c>
    </row>
    <row r="271" spans="1:3" x14ac:dyDescent="0.2">
      <c r="A271" s="18">
        <v>44776</v>
      </c>
      <c r="B271" s="19" t="s">
        <v>55</v>
      </c>
      <c r="C271" s="19">
        <v>110</v>
      </c>
    </row>
    <row r="272" spans="1:3" x14ac:dyDescent="0.2">
      <c r="A272" s="18">
        <v>44777</v>
      </c>
      <c r="B272" s="19" t="s">
        <v>59</v>
      </c>
      <c r="C272" s="19">
        <v>20</v>
      </c>
    </row>
    <row r="273" spans="1:3" x14ac:dyDescent="0.2">
      <c r="A273" s="18">
        <v>44777</v>
      </c>
      <c r="B273" s="19" t="s">
        <v>60</v>
      </c>
      <c r="C273" s="19">
        <v>10</v>
      </c>
    </row>
    <row r="274" spans="1:3" x14ac:dyDescent="0.2">
      <c r="A274" s="18">
        <v>44777</v>
      </c>
      <c r="B274" s="19" t="s">
        <v>66</v>
      </c>
      <c r="C274" s="19">
        <v>16</v>
      </c>
    </row>
    <row r="275" spans="1:3" x14ac:dyDescent="0.2">
      <c r="A275" s="18">
        <v>44777</v>
      </c>
      <c r="B275" s="19" t="s">
        <v>67</v>
      </c>
      <c r="C275" s="19">
        <v>16</v>
      </c>
    </row>
    <row r="276" spans="1:3" x14ac:dyDescent="0.2">
      <c r="A276" s="18">
        <v>44777</v>
      </c>
      <c r="B276" s="19" t="s">
        <v>54</v>
      </c>
      <c r="C276" s="19">
        <v>80</v>
      </c>
    </row>
    <row r="277" spans="1:3" x14ac:dyDescent="0.2">
      <c r="A277" s="18">
        <v>44778</v>
      </c>
      <c r="B277" s="19" t="s">
        <v>71</v>
      </c>
      <c r="C277" s="19">
        <v>25</v>
      </c>
    </row>
    <row r="278" spans="1:3" x14ac:dyDescent="0.2">
      <c r="A278" s="18">
        <v>44783</v>
      </c>
      <c r="B278" s="19" t="s">
        <v>54</v>
      </c>
      <c r="C278" s="19">
        <v>50</v>
      </c>
    </row>
    <row r="279" spans="1:3" x14ac:dyDescent="0.2">
      <c r="A279" s="18">
        <v>44783</v>
      </c>
      <c r="B279" s="19" t="s">
        <v>55</v>
      </c>
      <c r="C279" s="19">
        <v>80</v>
      </c>
    </row>
    <row r="280" spans="1:3" x14ac:dyDescent="0.2">
      <c r="A280" s="18">
        <v>44784</v>
      </c>
      <c r="B280" s="19" t="s">
        <v>55</v>
      </c>
      <c r="C280" s="19">
        <v>50</v>
      </c>
    </row>
    <row r="281" spans="1:3" x14ac:dyDescent="0.2">
      <c r="A281" s="18">
        <v>44784</v>
      </c>
      <c r="B281" s="19" t="s">
        <v>54</v>
      </c>
      <c r="C281" s="19">
        <v>50</v>
      </c>
    </row>
    <row r="282" spans="1:3" x14ac:dyDescent="0.2">
      <c r="A282" s="18">
        <v>44785</v>
      </c>
      <c r="B282" s="19" t="s">
        <v>71</v>
      </c>
      <c r="C282" s="19">
        <v>25</v>
      </c>
    </row>
    <row r="283" spans="1:3" x14ac:dyDescent="0.2">
      <c r="A283" s="18">
        <v>44786</v>
      </c>
      <c r="B283" s="19" t="s">
        <v>67</v>
      </c>
      <c r="C283" s="19">
        <v>8</v>
      </c>
    </row>
    <row r="284" spans="1:3" x14ac:dyDescent="0.2">
      <c r="A284" s="18">
        <v>44789</v>
      </c>
      <c r="B284" s="19" t="s">
        <v>67</v>
      </c>
      <c r="C284" s="19">
        <v>20</v>
      </c>
    </row>
    <row r="285" spans="1:3" x14ac:dyDescent="0.2">
      <c r="A285" s="18">
        <v>44789</v>
      </c>
      <c r="B285" s="19" t="s">
        <v>70</v>
      </c>
      <c r="C285" s="19">
        <v>12</v>
      </c>
    </row>
    <row r="286" spans="1:3" x14ac:dyDescent="0.2">
      <c r="A286" s="18">
        <v>44795</v>
      </c>
      <c r="B286" s="19" t="s">
        <v>567</v>
      </c>
      <c r="C286" s="19">
        <v>21</v>
      </c>
    </row>
    <row r="287" spans="1:3" x14ac:dyDescent="0.2">
      <c r="A287" s="18">
        <v>44796</v>
      </c>
      <c r="B287" s="19" t="s">
        <v>55</v>
      </c>
      <c r="C287" s="19">
        <v>60</v>
      </c>
    </row>
    <row r="288" spans="1:3" x14ac:dyDescent="0.2">
      <c r="A288" s="18">
        <v>44796</v>
      </c>
      <c r="B288" s="19" t="s">
        <v>54</v>
      </c>
      <c r="C288" s="19">
        <v>50</v>
      </c>
    </row>
    <row r="289" spans="1:3" x14ac:dyDescent="0.2">
      <c r="A289" s="18">
        <v>44802</v>
      </c>
      <c r="B289" s="19" t="s">
        <v>54</v>
      </c>
      <c r="C289" s="19">
        <v>50</v>
      </c>
    </row>
    <row r="290" spans="1:3" x14ac:dyDescent="0.2">
      <c r="A290" s="18">
        <v>44802</v>
      </c>
      <c r="B290" s="19" t="s">
        <v>55</v>
      </c>
      <c r="C290" s="19">
        <v>60</v>
      </c>
    </row>
    <row r="291" spans="1:3" x14ac:dyDescent="0.2">
      <c r="A291" s="18">
        <v>44811</v>
      </c>
      <c r="B291" s="19" t="s">
        <v>67</v>
      </c>
      <c r="C291" s="19">
        <v>32</v>
      </c>
    </row>
    <row r="292" spans="1:3" x14ac:dyDescent="0.2">
      <c r="A292" s="18">
        <v>44817</v>
      </c>
      <c r="B292" s="19" t="s">
        <v>55</v>
      </c>
      <c r="C292" s="19">
        <v>40</v>
      </c>
    </row>
    <row r="293" spans="1:3" x14ac:dyDescent="0.2">
      <c r="A293" s="18">
        <v>44817</v>
      </c>
      <c r="B293" s="19" t="s">
        <v>65</v>
      </c>
      <c r="C293" s="19">
        <v>10</v>
      </c>
    </row>
    <row r="294" spans="1:3" x14ac:dyDescent="0.2">
      <c r="A294" s="18">
        <v>44817</v>
      </c>
      <c r="B294" s="19" t="s">
        <v>54</v>
      </c>
      <c r="C294" s="19">
        <v>50</v>
      </c>
    </row>
    <row r="295" spans="1:3" x14ac:dyDescent="0.2">
      <c r="A295" s="18">
        <v>44830</v>
      </c>
      <c r="B295" s="19" t="s">
        <v>567</v>
      </c>
      <c r="C295" s="19">
        <v>20</v>
      </c>
    </row>
    <row r="296" spans="1:3" x14ac:dyDescent="0.2">
      <c r="A296" s="18">
        <v>44833</v>
      </c>
      <c r="B296" s="19" t="s">
        <v>65</v>
      </c>
      <c r="C296" s="19">
        <v>20</v>
      </c>
    </row>
    <row r="297" spans="1:3" x14ac:dyDescent="0.2">
      <c r="A297" s="18">
        <v>44833</v>
      </c>
      <c r="B297" s="19" t="s">
        <v>66</v>
      </c>
      <c r="C297" s="19">
        <v>8</v>
      </c>
    </row>
    <row r="298" spans="1:3" x14ac:dyDescent="0.2">
      <c r="A298" s="18">
        <v>44833</v>
      </c>
      <c r="B298" s="19" t="s">
        <v>70</v>
      </c>
      <c r="C298" s="19">
        <v>8</v>
      </c>
    </row>
    <row r="299" spans="1:3" x14ac:dyDescent="0.2">
      <c r="A299" s="18">
        <v>44833</v>
      </c>
      <c r="B299" s="19" t="s">
        <v>67</v>
      </c>
      <c r="C299" s="19">
        <v>12</v>
      </c>
    </row>
    <row r="300" spans="1:3" x14ac:dyDescent="0.2">
      <c r="A300" s="18">
        <v>44852</v>
      </c>
      <c r="B300" s="19" t="s">
        <v>54</v>
      </c>
      <c r="C300" s="19">
        <v>20</v>
      </c>
    </row>
    <row r="301" spans="1:3" x14ac:dyDescent="0.2">
      <c r="A301" s="18">
        <v>44852</v>
      </c>
      <c r="B301" s="19" t="s">
        <v>55</v>
      </c>
      <c r="C301" s="19">
        <v>122</v>
      </c>
    </row>
    <row r="302" spans="1:3" x14ac:dyDescent="0.2">
      <c r="A302" s="18">
        <v>44858</v>
      </c>
      <c r="B302" s="19" t="s">
        <v>55</v>
      </c>
      <c r="C302" s="19">
        <v>50</v>
      </c>
    </row>
    <row r="303" spans="1:3" x14ac:dyDescent="0.2">
      <c r="A303" s="18">
        <v>44858</v>
      </c>
      <c r="B303" s="19" t="s">
        <v>54</v>
      </c>
      <c r="C303" s="19">
        <v>50</v>
      </c>
    </row>
    <row r="304" spans="1:3" x14ac:dyDescent="0.2">
      <c r="A304" s="18">
        <v>44858</v>
      </c>
      <c r="B304" s="19" t="s">
        <v>65</v>
      </c>
      <c r="C304" s="19">
        <v>10</v>
      </c>
    </row>
    <row r="305" spans="1:3" x14ac:dyDescent="0.2">
      <c r="A305" s="18">
        <v>44860</v>
      </c>
      <c r="B305" s="19" t="s">
        <v>567</v>
      </c>
      <c r="C305" s="19">
        <v>20</v>
      </c>
    </row>
    <row r="306" spans="1:3" x14ac:dyDescent="0.2">
      <c r="A306" s="18">
        <v>44859</v>
      </c>
      <c r="B306" s="19" t="s">
        <v>70</v>
      </c>
      <c r="C306" s="19">
        <v>16</v>
      </c>
    </row>
    <row r="307" spans="1:3" x14ac:dyDescent="0.2">
      <c r="A307" s="18">
        <v>44859</v>
      </c>
      <c r="B307" s="19" t="s">
        <v>67</v>
      </c>
      <c r="C307" s="19">
        <v>16</v>
      </c>
    </row>
    <row r="308" spans="1:3" x14ac:dyDescent="0.2">
      <c r="A308" s="18">
        <v>44860</v>
      </c>
      <c r="B308" s="19" t="s">
        <v>59</v>
      </c>
      <c r="C308" s="19">
        <v>60</v>
      </c>
    </row>
    <row r="309" spans="1:3" x14ac:dyDescent="0.2">
      <c r="A309" s="18">
        <v>44862</v>
      </c>
      <c r="B309" s="19" t="s">
        <v>55</v>
      </c>
      <c r="C309" s="19">
        <v>80</v>
      </c>
    </row>
    <row r="310" spans="1:3" x14ac:dyDescent="0.2">
      <c r="A310" s="18">
        <v>44862</v>
      </c>
      <c r="B310" s="19" t="s">
        <v>54</v>
      </c>
      <c r="C310" s="19">
        <v>10</v>
      </c>
    </row>
    <row r="311" spans="1:3" x14ac:dyDescent="0.2">
      <c r="A311" s="18">
        <v>44862</v>
      </c>
      <c r="B311" s="19" t="s">
        <v>71</v>
      </c>
      <c r="C311" s="19">
        <v>25</v>
      </c>
    </row>
    <row r="312" spans="1:3" x14ac:dyDescent="0.2">
      <c r="A312" s="18">
        <v>44866</v>
      </c>
      <c r="B312" s="19" t="s">
        <v>65</v>
      </c>
      <c r="C312" s="19">
        <v>10</v>
      </c>
    </row>
    <row r="313" spans="1:3" x14ac:dyDescent="0.2">
      <c r="A313" s="18">
        <v>44866</v>
      </c>
      <c r="B313" s="19" t="s">
        <v>54</v>
      </c>
      <c r="C313" s="19">
        <v>30</v>
      </c>
    </row>
    <row r="314" spans="1:3" x14ac:dyDescent="0.2">
      <c r="A314" s="18">
        <v>44866</v>
      </c>
      <c r="B314" s="19" t="s">
        <v>55</v>
      </c>
      <c r="C314" s="19">
        <v>90</v>
      </c>
    </row>
    <row r="315" spans="1:3" x14ac:dyDescent="0.2">
      <c r="A315" s="18">
        <v>44866</v>
      </c>
      <c r="B315" s="19" t="s">
        <v>59</v>
      </c>
      <c r="C315" s="19">
        <v>40</v>
      </c>
    </row>
    <row r="316" spans="1:3" x14ac:dyDescent="0.2">
      <c r="A316" s="18">
        <v>44866</v>
      </c>
      <c r="B316" s="19" t="s">
        <v>70</v>
      </c>
      <c r="C316" s="19">
        <v>12</v>
      </c>
    </row>
    <row r="317" spans="1:3" x14ac:dyDescent="0.2">
      <c r="A317" s="18">
        <v>44866</v>
      </c>
      <c r="B317" s="19" t="s">
        <v>66</v>
      </c>
      <c r="C317" s="19">
        <v>12</v>
      </c>
    </row>
    <row r="318" spans="1:3" x14ac:dyDescent="0.2">
      <c r="A318" s="18">
        <v>44866</v>
      </c>
      <c r="B318" s="19" t="s">
        <v>67</v>
      </c>
      <c r="C318" s="19">
        <v>4</v>
      </c>
    </row>
    <row r="319" spans="1:3" x14ac:dyDescent="0.2">
      <c r="A319" s="18">
        <v>44880</v>
      </c>
      <c r="B319" s="19" t="s">
        <v>67</v>
      </c>
      <c r="C319" s="19">
        <v>16</v>
      </c>
    </row>
    <row r="320" spans="1:3" x14ac:dyDescent="0.2">
      <c r="A320" s="18">
        <v>44880</v>
      </c>
      <c r="B320" s="19" t="s">
        <v>66</v>
      </c>
      <c r="C320" s="19">
        <v>16</v>
      </c>
    </row>
    <row r="321" spans="1:3" x14ac:dyDescent="0.2">
      <c r="A321" s="18">
        <v>44880</v>
      </c>
      <c r="B321" s="19" t="s">
        <v>61</v>
      </c>
      <c r="C321" s="19">
        <v>25</v>
      </c>
    </row>
    <row r="322" spans="1:3" x14ac:dyDescent="0.2">
      <c r="A322" s="18">
        <v>44880</v>
      </c>
      <c r="B322" s="19" t="s">
        <v>59</v>
      </c>
      <c r="C322" s="19">
        <v>25</v>
      </c>
    </row>
    <row r="323" spans="1:3" x14ac:dyDescent="0.2">
      <c r="A323" s="18">
        <v>44880</v>
      </c>
      <c r="B323" s="19" t="s">
        <v>543</v>
      </c>
      <c r="C323" s="19">
        <v>20</v>
      </c>
    </row>
    <row r="324" spans="1:3" x14ac:dyDescent="0.2">
      <c r="A324" s="18">
        <v>44880</v>
      </c>
      <c r="B324" s="19" t="s">
        <v>65</v>
      </c>
      <c r="C324" s="19">
        <v>10</v>
      </c>
    </row>
    <row r="325" spans="1:3" x14ac:dyDescent="0.2">
      <c r="A325" s="18">
        <v>44880</v>
      </c>
      <c r="B325" s="19" t="s">
        <v>54</v>
      </c>
      <c r="C325" s="19">
        <v>10</v>
      </c>
    </row>
    <row r="326" spans="1:3" x14ac:dyDescent="0.2">
      <c r="A326" s="18">
        <v>44880</v>
      </c>
      <c r="B326" s="19" t="s">
        <v>55</v>
      </c>
      <c r="C326" s="19">
        <v>40</v>
      </c>
    </row>
    <row r="327" spans="1:3" x14ac:dyDescent="0.2">
      <c r="A327" s="18">
        <v>44889</v>
      </c>
      <c r="B327" s="19" t="s">
        <v>54</v>
      </c>
      <c r="C327" s="19">
        <v>60</v>
      </c>
    </row>
    <row r="328" spans="1:3" x14ac:dyDescent="0.2">
      <c r="A328" s="18">
        <v>44889</v>
      </c>
      <c r="B328" s="19" t="s">
        <v>55</v>
      </c>
      <c r="C328" s="19">
        <v>100</v>
      </c>
    </row>
    <row r="329" spans="1:3" x14ac:dyDescent="0.2">
      <c r="A329" s="35">
        <v>44894</v>
      </c>
      <c r="B329" s="36" t="s">
        <v>67</v>
      </c>
      <c r="C329" s="36">
        <v>16</v>
      </c>
    </row>
    <row r="330" spans="1:3" x14ac:dyDescent="0.2">
      <c r="A330" s="35">
        <v>44894</v>
      </c>
      <c r="B330" s="36" t="s">
        <v>70</v>
      </c>
      <c r="C330" s="36">
        <v>12</v>
      </c>
    </row>
    <row r="331" spans="1:3" x14ac:dyDescent="0.2">
      <c r="A331" s="35">
        <v>44894</v>
      </c>
      <c r="B331" s="36" t="s">
        <v>66</v>
      </c>
      <c r="C331" s="36">
        <v>8</v>
      </c>
    </row>
    <row r="332" spans="1:3" x14ac:dyDescent="0.2">
      <c r="A332" s="35">
        <v>44898</v>
      </c>
      <c r="B332" s="36" t="s">
        <v>54</v>
      </c>
      <c r="C332" s="36">
        <v>40</v>
      </c>
    </row>
    <row r="333" spans="1:3" x14ac:dyDescent="0.2">
      <c r="A333" s="35">
        <v>44898</v>
      </c>
      <c r="B333" s="36" t="s">
        <v>65</v>
      </c>
      <c r="C333" s="36">
        <v>10</v>
      </c>
    </row>
    <row r="334" spans="1:3" x14ac:dyDescent="0.2">
      <c r="A334" s="35">
        <v>44898</v>
      </c>
      <c r="B334" s="36" t="s">
        <v>55</v>
      </c>
      <c r="C334" s="36">
        <v>80</v>
      </c>
    </row>
    <row r="335" spans="1:3" x14ac:dyDescent="0.2">
      <c r="A335" s="35">
        <v>44902</v>
      </c>
      <c r="B335" s="36" t="s">
        <v>54</v>
      </c>
      <c r="C335" s="36">
        <v>60</v>
      </c>
    </row>
    <row r="336" spans="1:3" x14ac:dyDescent="0.2">
      <c r="A336" s="35">
        <v>44902</v>
      </c>
      <c r="B336" s="36" t="s">
        <v>65</v>
      </c>
      <c r="C336" s="36">
        <v>10</v>
      </c>
    </row>
    <row r="337" spans="1:3" x14ac:dyDescent="0.2">
      <c r="A337" s="35">
        <v>44906</v>
      </c>
      <c r="B337" s="36" t="s">
        <v>65</v>
      </c>
      <c r="C337" s="36">
        <v>20</v>
      </c>
    </row>
    <row r="338" spans="1:3" x14ac:dyDescent="0.2">
      <c r="A338" s="35">
        <v>44906</v>
      </c>
      <c r="B338" s="36" t="s">
        <v>67</v>
      </c>
      <c r="C338" s="36">
        <v>24</v>
      </c>
    </row>
    <row r="339" spans="1:3" x14ac:dyDescent="0.2">
      <c r="A339" s="35">
        <v>44914</v>
      </c>
      <c r="B339" s="36" t="s">
        <v>55</v>
      </c>
      <c r="C339" s="36">
        <v>90</v>
      </c>
    </row>
    <row r="340" spans="1:3" x14ac:dyDescent="0.2">
      <c r="A340" s="35">
        <v>44938</v>
      </c>
      <c r="B340" s="36" t="s">
        <v>70</v>
      </c>
      <c r="C340" s="36">
        <v>8</v>
      </c>
    </row>
    <row r="341" spans="1:3" x14ac:dyDescent="0.2">
      <c r="A341" s="35">
        <v>44938</v>
      </c>
      <c r="B341" s="36" t="s">
        <v>66</v>
      </c>
      <c r="C341" s="36">
        <v>12</v>
      </c>
    </row>
    <row r="342" spans="1:3" x14ac:dyDescent="0.2">
      <c r="A342" s="35">
        <v>44938</v>
      </c>
      <c r="B342" s="36" t="s">
        <v>67</v>
      </c>
      <c r="C342" s="36">
        <v>12</v>
      </c>
    </row>
    <row r="343" spans="1:3" x14ac:dyDescent="0.2">
      <c r="A343" s="35">
        <v>44938</v>
      </c>
      <c r="B343" s="36" t="s">
        <v>55</v>
      </c>
      <c r="C343" s="36">
        <v>120</v>
      </c>
    </row>
    <row r="344" spans="1:3" x14ac:dyDescent="0.2">
      <c r="A344" s="35">
        <v>44938</v>
      </c>
      <c r="B344" s="36" t="s">
        <v>54</v>
      </c>
      <c r="C344" s="36">
        <v>20</v>
      </c>
    </row>
    <row r="345" spans="1:3" x14ac:dyDescent="0.2">
      <c r="A345" s="35">
        <v>44945</v>
      </c>
      <c r="B345" s="36" t="s">
        <v>54</v>
      </c>
      <c r="C345" s="36">
        <v>40</v>
      </c>
    </row>
    <row r="346" spans="1:3" x14ac:dyDescent="0.2">
      <c r="A346" s="35">
        <v>44945</v>
      </c>
      <c r="B346" s="36" t="s">
        <v>61</v>
      </c>
      <c r="C346" s="36">
        <v>10</v>
      </c>
    </row>
    <row r="347" spans="1:3" x14ac:dyDescent="0.2">
      <c r="A347" s="35">
        <v>44945</v>
      </c>
      <c r="B347" s="36" t="s">
        <v>67</v>
      </c>
      <c r="C347" s="36">
        <v>16</v>
      </c>
    </row>
    <row r="348" spans="1:3" x14ac:dyDescent="0.2">
      <c r="A348" s="35">
        <v>44949</v>
      </c>
      <c r="B348" s="36" t="s">
        <v>54</v>
      </c>
      <c r="C348" s="36">
        <v>20</v>
      </c>
    </row>
    <row r="349" spans="1:3" x14ac:dyDescent="0.2">
      <c r="A349" s="35">
        <v>44949</v>
      </c>
      <c r="B349" s="36" t="s">
        <v>55</v>
      </c>
      <c r="C349" s="36">
        <v>20</v>
      </c>
    </row>
    <row r="350" spans="1:3" x14ac:dyDescent="0.2">
      <c r="A350" s="35">
        <v>44949</v>
      </c>
      <c r="B350" s="36" t="s">
        <v>59</v>
      </c>
      <c r="C350" s="36">
        <v>30</v>
      </c>
    </row>
    <row r="351" spans="1:3" x14ac:dyDescent="0.2">
      <c r="A351" s="35">
        <v>44950</v>
      </c>
      <c r="B351" s="36" t="s">
        <v>70</v>
      </c>
      <c r="C351" s="36">
        <v>16</v>
      </c>
    </row>
    <row r="352" spans="1:3" x14ac:dyDescent="0.2">
      <c r="A352" s="35">
        <v>44953</v>
      </c>
      <c r="B352" s="36" t="s">
        <v>567</v>
      </c>
      <c r="C352" s="36">
        <v>20</v>
      </c>
    </row>
    <row r="353" spans="1:3" x14ac:dyDescent="0.2">
      <c r="A353" s="35">
        <v>44958</v>
      </c>
      <c r="B353" s="36" t="s">
        <v>54</v>
      </c>
      <c r="C353" s="36">
        <v>30</v>
      </c>
    </row>
    <row r="354" spans="1:3" x14ac:dyDescent="0.2">
      <c r="A354" s="35">
        <v>44958</v>
      </c>
      <c r="B354" s="36" t="s">
        <v>65</v>
      </c>
      <c r="C354" s="36">
        <v>10</v>
      </c>
    </row>
    <row r="355" spans="1:3" x14ac:dyDescent="0.2">
      <c r="A355" s="35">
        <v>44958</v>
      </c>
      <c r="B355" s="36" t="s">
        <v>55</v>
      </c>
      <c r="C355" s="36">
        <v>80</v>
      </c>
    </row>
    <row r="356" spans="1:3" x14ac:dyDescent="0.2">
      <c r="A356" s="35">
        <v>44958</v>
      </c>
      <c r="B356" s="36" t="s">
        <v>67</v>
      </c>
      <c r="C356" s="36">
        <v>12</v>
      </c>
    </row>
    <row r="357" spans="1:3" x14ac:dyDescent="0.2">
      <c r="A357" s="35">
        <v>44958</v>
      </c>
      <c r="B357" s="36" t="s">
        <v>66</v>
      </c>
      <c r="C357" s="36">
        <v>12</v>
      </c>
    </row>
    <row r="358" spans="1:3" x14ac:dyDescent="0.2">
      <c r="A358" s="35">
        <v>44959</v>
      </c>
      <c r="B358" s="36" t="s">
        <v>54</v>
      </c>
      <c r="C358" s="36">
        <v>20</v>
      </c>
    </row>
    <row r="359" spans="1:3" x14ac:dyDescent="0.2">
      <c r="A359" s="35">
        <v>44959</v>
      </c>
      <c r="B359" s="36" t="s">
        <v>625</v>
      </c>
      <c r="C359" s="36">
        <v>10</v>
      </c>
    </row>
    <row r="360" spans="1:3" x14ac:dyDescent="0.2">
      <c r="A360" s="35">
        <v>44964</v>
      </c>
      <c r="B360" s="36" t="s">
        <v>55</v>
      </c>
      <c r="C360" s="36">
        <v>130</v>
      </c>
    </row>
    <row r="361" spans="1:3" x14ac:dyDescent="0.2">
      <c r="A361" s="35">
        <v>44970</v>
      </c>
      <c r="B361" s="36" t="s">
        <v>55</v>
      </c>
      <c r="C361" s="36">
        <v>50</v>
      </c>
    </row>
    <row r="362" spans="1:3" x14ac:dyDescent="0.2">
      <c r="A362" s="35">
        <v>44979</v>
      </c>
      <c r="B362" s="36" t="s">
        <v>543</v>
      </c>
      <c r="C362" s="36">
        <v>20</v>
      </c>
    </row>
    <row r="363" spans="1:3" x14ac:dyDescent="0.2">
      <c r="A363" s="35">
        <v>44979</v>
      </c>
      <c r="B363" s="36" t="s">
        <v>55</v>
      </c>
      <c r="C363" s="36">
        <v>60</v>
      </c>
    </row>
    <row r="364" spans="1:3" x14ac:dyDescent="0.2">
      <c r="A364" s="35">
        <v>44979</v>
      </c>
      <c r="B364" s="36" t="s">
        <v>54</v>
      </c>
      <c r="C364" s="36">
        <v>10</v>
      </c>
    </row>
    <row r="365" spans="1:3" x14ac:dyDescent="0.2">
      <c r="A365" s="35">
        <v>44984</v>
      </c>
      <c r="B365" s="36" t="s">
        <v>54</v>
      </c>
      <c r="C365" s="36">
        <v>20</v>
      </c>
    </row>
    <row r="366" spans="1:3" x14ac:dyDescent="0.2">
      <c r="A366" s="35">
        <v>44984</v>
      </c>
      <c r="B366" s="36" t="s">
        <v>55</v>
      </c>
      <c r="C366" s="36">
        <v>40</v>
      </c>
    </row>
    <row r="367" spans="1:3" x14ac:dyDescent="0.2">
      <c r="A367" s="35">
        <v>44984</v>
      </c>
      <c r="B367" s="36" t="s">
        <v>567</v>
      </c>
      <c r="C367" s="36">
        <v>19</v>
      </c>
    </row>
    <row r="368" spans="1:3" x14ac:dyDescent="0.2">
      <c r="A368" s="35">
        <v>44985</v>
      </c>
      <c r="B368" s="36" t="s">
        <v>67</v>
      </c>
      <c r="C368" s="36">
        <v>20</v>
      </c>
    </row>
    <row r="369" spans="1:3" x14ac:dyDescent="0.2">
      <c r="A369" s="35">
        <v>45002</v>
      </c>
      <c r="B369" s="36" t="s">
        <v>55</v>
      </c>
      <c r="C369" s="36">
        <v>100</v>
      </c>
    </row>
    <row r="370" spans="1:3" x14ac:dyDescent="0.2">
      <c r="A370" s="35">
        <v>45014</v>
      </c>
      <c r="B370" s="36" t="s">
        <v>55</v>
      </c>
      <c r="C370" s="36">
        <v>40</v>
      </c>
    </row>
    <row r="371" spans="1:3" x14ac:dyDescent="0.2">
      <c r="A371" s="35">
        <v>45014</v>
      </c>
      <c r="B371" s="36" t="s">
        <v>54</v>
      </c>
      <c r="C371" s="36">
        <v>30</v>
      </c>
    </row>
    <row r="372" spans="1:3" x14ac:dyDescent="0.2">
      <c r="A372" s="35">
        <v>45014</v>
      </c>
      <c r="B372" s="36" t="s">
        <v>65</v>
      </c>
      <c r="C372" s="36">
        <v>10</v>
      </c>
    </row>
    <row r="373" spans="1:3" x14ac:dyDescent="0.2">
      <c r="A373" s="35">
        <v>45014</v>
      </c>
      <c r="B373" s="36" t="s">
        <v>59</v>
      </c>
      <c r="C373" s="36">
        <v>20</v>
      </c>
    </row>
    <row r="374" spans="1:3" x14ac:dyDescent="0.2">
      <c r="A374" s="35">
        <v>45015</v>
      </c>
      <c r="B374" s="36" t="s">
        <v>59</v>
      </c>
      <c r="C374" s="36">
        <v>10</v>
      </c>
    </row>
    <row r="375" spans="1:3" x14ac:dyDescent="0.2">
      <c r="A375" s="35">
        <v>45015</v>
      </c>
      <c r="B375" s="36" t="s">
        <v>567</v>
      </c>
      <c r="C375" s="36">
        <v>8</v>
      </c>
    </row>
    <row r="376" spans="1:3" x14ac:dyDescent="0.2">
      <c r="A376" s="35">
        <v>45014</v>
      </c>
      <c r="B376" s="36" t="s">
        <v>55</v>
      </c>
      <c r="C376" s="36">
        <v>50</v>
      </c>
    </row>
    <row r="377" spans="1:3" x14ac:dyDescent="0.2">
      <c r="A377" s="35">
        <v>45019</v>
      </c>
      <c r="B377" s="36" t="s">
        <v>55</v>
      </c>
      <c r="C377" s="36">
        <v>30</v>
      </c>
    </row>
    <row r="378" spans="1:3" x14ac:dyDescent="0.2">
      <c r="A378" s="35">
        <v>45019</v>
      </c>
      <c r="B378" s="36" t="s">
        <v>54</v>
      </c>
      <c r="C378" s="36">
        <v>10</v>
      </c>
    </row>
    <row r="379" spans="1:3" x14ac:dyDescent="0.2">
      <c r="A379" s="35">
        <v>45036</v>
      </c>
      <c r="B379" s="36" t="s">
        <v>54</v>
      </c>
      <c r="C379" s="36">
        <v>50</v>
      </c>
    </row>
    <row r="380" spans="1:3" x14ac:dyDescent="0.2">
      <c r="A380" s="35">
        <v>45036</v>
      </c>
      <c r="B380" s="36" t="s">
        <v>55</v>
      </c>
      <c r="C380" s="36">
        <v>55</v>
      </c>
    </row>
    <row r="381" spans="1:3" x14ac:dyDescent="0.2">
      <c r="A381" s="35">
        <v>45036</v>
      </c>
      <c r="B381" s="36" t="s">
        <v>543</v>
      </c>
      <c r="C381" s="36">
        <v>20</v>
      </c>
    </row>
    <row r="382" spans="1:3" x14ac:dyDescent="0.2">
      <c r="A382" s="35">
        <v>45043</v>
      </c>
      <c r="B382" s="36" t="s">
        <v>66</v>
      </c>
      <c r="C382" s="36">
        <v>12</v>
      </c>
    </row>
    <row r="383" spans="1:3" x14ac:dyDescent="0.2">
      <c r="A383" s="35">
        <v>45043</v>
      </c>
      <c r="B383" s="36" t="s">
        <v>70</v>
      </c>
      <c r="C383" s="36">
        <v>10</v>
      </c>
    </row>
    <row r="384" spans="1:3" x14ac:dyDescent="0.2">
      <c r="A384" s="35">
        <v>45043</v>
      </c>
      <c r="B384" s="36" t="s">
        <v>67</v>
      </c>
      <c r="C384" s="36">
        <v>10</v>
      </c>
    </row>
    <row r="385" spans="1:3" x14ac:dyDescent="0.2">
      <c r="A385" s="58">
        <v>45049</v>
      </c>
      <c r="B385" s="59" t="s">
        <v>65</v>
      </c>
      <c r="C385" s="59">
        <v>30</v>
      </c>
    </row>
    <row r="386" spans="1:3" x14ac:dyDescent="0.2">
      <c r="A386" s="58">
        <v>45049</v>
      </c>
      <c r="B386" s="59" t="s">
        <v>543</v>
      </c>
      <c r="C386" s="59">
        <v>40</v>
      </c>
    </row>
    <row r="387" spans="1:3" x14ac:dyDescent="0.2">
      <c r="A387" s="58">
        <v>45049</v>
      </c>
      <c r="B387" s="59" t="s">
        <v>54</v>
      </c>
      <c r="C387" s="59">
        <v>40</v>
      </c>
    </row>
    <row r="388" spans="1:3" x14ac:dyDescent="0.2">
      <c r="A388" s="58">
        <v>45049</v>
      </c>
      <c r="B388" s="59" t="s">
        <v>71</v>
      </c>
      <c r="C388" s="59">
        <v>25</v>
      </c>
    </row>
    <row r="389" spans="1:3" x14ac:dyDescent="0.2">
      <c r="A389" s="58">
        <v>45049</v>
      </c>
      <c r="B389" s="59" t="s">
        <v>567</v>
      </c>
      <c r="C389" s="59">
        <v>24</v>
      </c>
    </row>
    <row r="390" spans="1:3" x14ac:dyDescent="0.2">
      <c r="A390" s="58">
        <v>45055</v>
      </c>
      <c r="B390" s="59" t="s">
        <v>54</v>
      </c>
      <c r="C390" s="59">
        <v>30</v>
      </c>
    </row>
    <row r="391" spans="1:3" x14ac:dyDescent="0.2">
      <c r="A391" s="58">
        <v>45055</v>
      </c>
      <c r="B391" s="59" t="s">
        <v>55</v>
      </c>
      <c r="C391" s="59">
        <v>100</v>
      </c>
    </row>
    <row r="392" spans="1:3" x14ac:dyDescent="0.2">
      <c r="A392" s="58">
        <v>45056</v>
      </c>
      <c r="B392" s="59" t="s">
        <v>543</v>
      </c>
      <c r="C392" s="59">
        <v>20</v>
      </c>
    </row>
    <row r="393" spans="1:3" x14ac:dyDescent="0.2">
      <c r="A393" s="58">
        <v>45062</v>
      </c>
      <c r="B393" s="59" t="s">
        <v>65</v>
      </c>
      <c r="C393" s="59">
        <v>30</v>
      </c>
    </row>
    <row r="394" spans="1:3" x14ac:dyDescent="0.2">
      <c r="A394" s="58">
        <v>45062</v>
      </c>
      <c r="B394" s="59" t="s">
        <v>54</v>
      </c>
      <c r="C394" s="59">
        <v>30</v>
      </c>
    </row>
    <row r="395" spans="1:3" x14ac:dyDescent="0.2">
      <c r="A395" s="58">
        <v>45069</v>
      </c>
      <c r="B395" s="59" t="s">
        <v>54</v>
      </c>
      <c r="C395" s="59">
        <v>25</v>
      </c>
    </row>
    <row r="396" spans="1:3" x14ac:dyDescent="0.2">
      <c r="A396" s="58">
        <v>45069</v>
      </c>
      <c r="B396" s="59" t="s">
        <v>65</v>
      </c>
      <c r="C396" s="59">
        <v>10</v>
      </c>
    </row>
    <row r="397" spans="1:3" x14ac:dyDescent="0.2">
      <c r="A397" s="58">
        <v>45069</v>
      </c>
      <c r="B397" s="59" t="s">
        <v>67</v>
      </c>
      <c r="C397" s="59">
        <v>24</v>
      </c>
    </row>
    <row r="398" spans="1:3" x14ac:dyDescent="0.2">
      <c r="A398" s="58">
        <v>45077</v>
      </c>
      <c r="B398" s="59" t="s">
        <v>66</v>
      </c>
      <c r="C398" s="59">
        <v>12</v>
      </c>
    </row>
    <row r="399" spans="1:3" x14ac:dyDescent="0.2">
      <c r="A399" s="58">
        <v>45077</v>
      </c>
      <c r="B399" s="59" t="s">
        <v>54</v>
      </c>
      <c r="C399" s="59">
        <v>13</v>
      </c>
    </row>
    <row r="400" spans="1:3" x14ac:dyDescent="0.2">
      <c r="A400" s="58">
        <v>45077</v>
      </c>
      <c r="B400" s="59" t="s">
        <v>67</v>
      </c>
      <c r="C400" s="59">
        <v>20</v>
      </c>
    </row>
    <row r="401" spans="1:3" x14ac:dyDescent="0.2">
      <c r="A401" s="58">
        <v>45077</v>
      </c>
      <c r="B401" s="59" t="s">
        <v>54</v>
      </c>
      <c r="C401" s="59">
        <v>50</v>
      </c>
    </row>
    <row r="402" spans="1:3" x14ac:dyDescent="0.2">
      <c r="A402" s="58">
        <v>45077</v>
      </c>
      <c r="B402" s="59" t="s">
        <v>55</v>
      </c>
      <c r="C402" s="59">
        <v>20</v>
      </c>
    </row>
    <row r="403" spans="1:3" x14ac:dyDescent="0.2">
      <c r="A403" s="58">
        <v>45092</v>
      </c>
      <c r="B403" s="59" t="s">
        <v>55</v>
      </c>
      <c r="C403" s="59">
        <v>70</v>
      </c>
    </row>
    <row r="404" spans="1:3" x14ac:dyDescent="0.2">
      <c r="A404" s="58">
        <v>45092</v>
      </c>
      <c r="B404" s="59" t="s">
        <v>543</v>
      </c>
      <c r="C404" s="59">
        <v>30</v>
      </c>
    </row>
    <row r="405" spans="1:3" x14ac:dyDescent="0.2">
      <c r="A405" s="67">
        <v>45117</v>
      </c>
      <c r="B405" s="68" t="s">
        <v>567</v>
      </c>
      <c r="C405" s="68">
        <v>24</v>
      </c>
    </row>
    <row r="406" spans="1:3" x14ac:dyDescent="0.2">
      <c r="A406" s="67">
        <v>45117</v>
      </c>
      <c r="B406" s="68" t="s">
        <v>66</v>
      </c>
      <c r="C406" s="68">
        <v>24</v>
      </c>
    </row>
    <row r="407" spans="1:3" x14ac:dyDescent="0.2">
      <c r="A407" s="67">
        <v>45117</v>
      </c>
      <c r="B407" s="68" t="s">
        <v>70</v>
      </c>
      <c r="C407" s="68">
        <v>11</v>
      </c>
    </row>
    <row r="408" spans="1:3" x14ac:dyDescent="0.2">
      <c r="A408" s="67">
        <v>45117</v>
      </c>
      <c r="B408" s="68" t="s">
        <v>67</v>
      </c>
      <c r="C408" s="68">
        <v>20</v>
      </c>
    </row>
    <row r="409" spans="1:3" x14ac:dyDescent="0.2">
      <c r="A409" s="67">
        <v>45119</v>
      </c>
      <c r="B409" s="68" t="s">
        <v>55</v>
      </c>
      <c r="C409" s="68">
        <v>40</v>
      </c>
    </row>
    <row r="410" spans="1:3" x14ac:dyDescent="0.2">
      <c r="A410" s="67">
        <v>45119</v>
      </c>
      <c r="B410" s="68" t="s">
        <v>54</v>
      </c>
      <c r="C410" s="68">
        <v>70</v>
      </c>
    </row>
    <row r="411" spans="1:3" x14ac:dyDescent="0.2">
      <c r="A411" s="67">
        <v>45120</v>
      </c>
      <c r="B411" s="68" t="s">
        <v>71</v>
      </c>
      <c r="C411" s="68">
        <v>30</v>
      </c>
    </row>
    <row r="412" spans="1:3" x14ac:dyDescent="0.2">
      <c r="A412" s="67">
        <v>45120</v>
      </c>
      <c r="B412" s="68" t="s">
        <v>55</v>
      </c>
      <c r="C412" s="68">
        <v>66</v>
      </c>
    </row>
    <row r="413" spans="1:3" x14ac:dyDescent="0.2">
      <c r="A413" s="67">
        <v>45120</v>
      </c>
      <c r="B413" s="68" t="s">
        <v>54</v>
      </c>
      <c r="C413" s="68">
        <v>30</v>
      </c>
    </row>
    <row r="414" spans="1:3" x14ac:dyDescent="0.2">
      <c r="A414" s="67">
        <v>45120</v>
      </c>
      <c r="B414" s="68" t="s">
        <v>67</v>
      </c>
      <c r="C414" s="68">
        <v>16</v>
      </c>
    </row>
    <row r="415" spans="1:3" x14ac:dyDescent="0.2">
      <c r="A415" s="67">
        <v>45120</v>
      </c>
      <c r="B415" s="68" t="s">
        <v>66</v>
      </c>
      <c r="C415" s="68">
        <v>12</v>
      </c>
    </row>
    <row r="416" spans="1:3" x14ac:dyDescent="0.2">
      <c r="A416" s="67">
        <v>45124</v>
      </c>
      <c r="B416" s="68" t="s">
        <v>55</v>
      </c>
      <c r="C416" s="68">
        <v>60</v>
      </c>
    </row>
    <row r="417" spans="1:3" x14ac:dyDescent="0.2">
      <c r="A417" s="67">
        <v>45124</v>
      </c>
      <c r="B417" s="68" t="s">
        <v>54</v>
      </c>
      <c r="C417" s="68">
        <v>30</v>
      </c>
    </row>
    <row r="418" spans="1:3" x14ac:dyDescent="0.2">
      <c r="A418" s="67">
        <v>45134</v>
      </c>
      <c r="B418" s="68" t="s">
        <v>54</v>
      </c>
      <c r="C418" s="68">
        <v>20</v>
      </c>
    </row>
    <row r="419" spans="1:3" x14ac:dyDescent="0.2">
      <c r="A419" s="67">
        <v>45134</v>
      </c>
      <c r="B419" s="68" t="s">
        <v>65</v>
      </c>
      <c r="C419" s="68">
        <v>10</v>
      </c>
    </row>
    <row r="420" spans="1:3" x14ac:dyDescent="0.2">
      <c r="A420" s="67">
        <v>45138</v>
      </c>
      <c r="B420" s="68" t="s">
        <v>67</v>
      </c>
      <c r="C420" s="68">
        <v>16</v>
      </c>
    </row>
    <row r="421" spans="1:3" x14ac:dyDescent="0.2">
      <c r="A421" s="67">
        <v>45138</v>
      </c>
      <c r="B421" s="68" t="s">
        <v>70</v>
      </c>
      <c r="C421" s="68">
        <v>8</v>
      </c>
    </row>
    <row r="422" spans="1:3" x14ac:dyDescent="0.2">
      <c r="A422" s="67">
        <v>45138</v>
      </c>
      <c r="B422" s="68" t="s">
        <v>66</v>
      </c>
      <c r="C422" s="68">
        <v>8</v>
      </c>
    </row>
    <row r="423" spans="1:3" x14ac:dyDescent="0.2">
      <c r="A423" s="67">
        <v>45138</v>
      </c>
      <c r="B423" s="68" t="s">
        <v>54</v>
      </c>
      <c r="C423" s="68">
        <v>60</v>
      </c>
    </row>
    <row r="424" spans="1:3" x14ac:dyDescent="0.2">
      <c r="A424" s="67">
        <v>45146</v>
      </c>
      <c r="B424" s="68" t="s">
        <v>55</v>
      </c>
      <c r="C424" s="68">
        <v>97</v>
      </c>
    </row>
    <row r="425" spans="1:3" x14ac:dyDescent="0.2">
      <c r="A425" s="67">
        <v>45154</v>
      </c>
      <c r="B425" s="68" t="s">
        <v>54</v>
      </c>
      <c r="C425" s="68">
        <v>65</v>
      </c>
    </row>
    <row r="426" spans="1:3" x14ac:dyDescent="0.2">
      <c r="A426" s="67">
        <v>45154</v>
      </c>
      <c r="B426" s="68" t="s">
        <v>66</v>
      </c>
      <c r="C426" s="68">
        <v>16</v>
      </c>
    </row>
    <row r="427" spans="1:3" x14ac:dyDescent="0.2">
      <c r="A427" s="67">
        <v>45154</v>
      </c>
      <c r="B427" s="68" t="s">
        <v>67</v>
      </c>
      <c r="C427" s="68">
        <v>12</v>
      </c>
    </row>
    <row r="428" spans="1:3" x14ac:dyDescent="0.2">
      <c r="A428" s="67">
        <v>45160</v>
      </c>
      <c r="B428" s="68" t="s">
        <v>55</v>
      </c>
      <c r="C428" s="68">
        <v>60</v>
      </c>
    </row>
    <row r="429" spans="1:3" x14ac:dyDescent="0.2">
      <c r="A429" s="67">
        <v>45160</v>
      </c>
      <c r="B429" s="68" t="s">
        <v>54</v>
      </c>
      <c r="C429" s="68">
        <v>30</v>
      </c>
    </row>
    <row r="430" spans="1:3" x14ac:dyDescent="0.2">
      <c r="A430" s="67">
        <v>45180</v>
      </c>
      <c r="B430" s="68" t="s">
        <v>55</v>
      </c>
      <c r="C430" s="68">
        <v>100</v>
      </c>
    </row>
    <row r="431" spans="1:3" x14ac:dyDescent="0.2">
      <c r="A431" s="67">
        <v>45180</v>
      </c>
      <c r="B431" s="68" t="s">
        <v>66</v>
      </c>
      <c r="C431" s="68">
        <v>12</v>
      </c>
    </row>
    <row r="432" spans="1:3" x14ac:dyDescent="0.2">
      <c r="A432" s="67">
        <v>45180</v>
      </c>
      <c r="B432" s="68" t="s">
        <v>67</v>
      </c>
      <c r="C432" s="68">
        <v>24</v>
      </c>
    </row>
    <row r="433" spans="1:3" x14ac:dyDescent="0.2">
      <c r="A433" s="67">
        <v>45182</v>
      </c>
      <c r="B433" s="68" t="s">
        <v>70</v>
      </c>
      <c r="C433" s="68">
        <v>20</v>
      </c>
    </row>
    <row r="434" spans="1:3" x14ac:dyDescent="0.2">
      <c r="A434" s="67">
        <v>45182</v>
      </c>
      <c r="B434" s="68" t="s">
        <v>66</v>
      </c>
      <c r="C434" s="68">
        <v>4</v>
      </c>
    </row>
    <row r="435" spans="1:3" x14ac:dyDescent="0.2">
      <c r="A435" s="67">
        <v>45182</v>
      </c>
      <c r="B435" s="68" t="s">
        <v>67</v>
      </c>
      <c r="C435" s="68">
        <v>8</v>
      </c>
    </row>
    <row r="436" spans="1:3" x14ac:dyDescent="0.2">
      <c r="A436" s="67">
        <v>45182</v>
      </c>
      <c r="B436" s="68" t="s">
        <v>54</v>
      </c>
      <c r="C436" s="68">
        <v>60</v>
      </c>
    </row>
    <row r="437" spans="1:3" x14ac:dyDescent="0.2">
      <c r="A437" s="67">
        <v>45182</v>
      </c>
      <c r="B437" s="68" t="s">
        <v>669</v>
      </c>
      <c r="C437" s="68">
        <v>20</v>
      </c>
    </row>
    <row r="438" spans="1:3" x14ac:dyDescent="0.2">
      <c r="A438" s="67">
        <v>45190</v>
      </c>
      <c r="B438" s="68" t="s">
        <v>70</v>
      </c>
      <c r="C438" s="68">
        <v>4</v>
      </c>
    </row>
    <row r="439" spans="1:3" x14ac:dyDescent="0.2">
      <c r="A439" s="67">
        <v>45037</v>
      </c>
      <c r="B439" s="68" t="s">
        <v>669</v>
      </c>
      <c r="C439" s="68">
        <v>24</v>
      </c>
    </row>
    <row r="440" spans="1:3" x14ac:dyDescent="0.2">
      <c r="A440" s="67">
        <v>45194</v>
      </c>
      <c r="B440" s="68" t="s">
        <v>65</v>
      </c>
      <c r="C440" s="68">
        <v>30</v>
      </c>
    </row>
    <row r="441" spans="1:3" x14ac:dyDescent="0.2">
      <c r="A441" s="67">
        <v>45208</v>
      </c>
      <c r="B441" s="68" t="s">
        <v>59</v>
      </c>
      <c r="C441" s="68">
        <v>30</v>
      </c>
    </row>
    <row r="442" spans="1:3" x14ac:dyDescent="0.2">
      <c r="A442" s="67">
        <v>45208</v>
      </c>
      <c r="B442" s="68" t="s">
        <v>60</v>
      </c>
      <c r="C442" s="68">
        <v>20</v>
      </c>
    </row>
    <row r="443" spans="1:3" x14ac:dyDescent="0.2">
      <c r="A443" s="67">
        <v>45208</v>
      </c>
      <c r="B443" s="68" t="s">
        <v>66</v>
      </c>
      <c r="C443" s="68">
        <v>12</v>
      </c>
    </row>
    <row r="444" spans="1:3" x14ac:dyDescent="0.2">
      <c r="A444" s="67">
        <v>45208</v>
      </c>
      <c r="B444" s="68" t="s">
        <v>67</v>
      </c>
      <c r="C444" s="68">
        <v>9</v>
      </c>
    </row>
    <row r="445" spans="1:3" x14ac:dyDescent="0.2">
      <c r="A445" s="67">
        <v>45208</v>
      </c>
      <c r="B445" s="68" t="s">
        <v>70</v>
      </c>
      <c r="C445" s="68">
        <v>12</v>
      </c>
    </row>
    <row r="446" spans="1:3" x14ac:dyDescent="0.2">
      <c r="A446" s="67">
        <v>45211</v>
      </c>
      <c r="B446" s="68" t="s">
        <v>54</v>
      </c>
      <c r="C446" s="68">
        <v>20</v>
      </c>
    </row>
    <row r="447" spans="1:3" x14ac:dyDescent="0.2">
      <c r="A447" s="67">
        <v>45211</v>
      </c>
      <c r="B447" s="68" t="s">
        <v>65</v>
      </c>
      <c r="C447" s="68">
        <v>30</v>
      </c>
    </row>
    <row r="448" spans="1:3" x14ac:dyDescent="0.2">
      <c r="A448" s="67">
        <v>45211</v>
      </c>
      <c r="B448" s="68" t="s">
        <v>55</v>
      </c>
      <c r="C448" s="68">
        <v>78</v>
      </c>
    </row>
    <row r="449" spans="1:3" x14ac:dyDescent="0.2">
      <c r="A449" s="67">
        <v>45211</v>
      </c>
      <c r="B449" s="68" t="s">
        <v>66</v>
      </c>
      <c r="C449" s="68">
        <v>16</v>
      </c>
    </row>
    <row r="450" spans="1:3" x14ac:dyDescent="0.2">
      <c r="A450" s="67">
        <v>45211</v>
      </c>
      <c r="B450" s="68" t="s">
        <v>67</v>
      </c>
      <c r="C450" s="68">
        <v>20</v>
      </c>
    </row>
    <row r="451" spans="1:3" x14ac:dyDescent="0.2">
      <c r="A451" s="67">
        <v>45211</v>
      </c>
      <c r="B451" s="68" t="s">
        <v>669</v>
      </c>
      <c r="C451" s="68">
        <v>8</v>
      </c>
    </row>
    <row r="452" spans="1:3" x14ac:dyDescent="0.2">
      <c r="A452" s="67">
        <v>45221</v>
      </c>
      <c r="B452" s="68" t="s">
        <v>669</v>
      </c>
      <c r="C452" s="68">
        <v>24</v>
      </c>
    </row>
    <row r="453" spans="1:3" x14ac:dyDescent="0.2">
      <c r="A453" s="67">
        <v>45223</v>
      </c>
      <c r="B453" s="68" t="s">
        <v>669</v>
      </c>
      <c r="C453" s="68">
        <v>32</v>
      </c>
    </row>
    <row r="454" spans="1:3" x14ac:dyDescent="0.2">
      <c r="A454" s="67">
        <v>45223</v>
      </c>
      <c r="B454" s="68" t="s">
        <v>67</v>
      </c>
      <c r="C454" s="68">
        <v>8</v>
      </c>
    </row>
    <row r="455" spans="1:3" x14ac:dyDescent="0.2">
      <c r="A455" s="67">
        <v>45223</v>
      </c>
      <c r="B455" s="68" t="s">
        <v>66</v>
      </c>
      <c r="C455" s="68">
        <v>12</v>
      </c>
    </row>
    <row r="456" spans="1:3" x14ac:dyDescent="0.2">
      <c r="A456" s="67"/>
      <c r="B456" s="68"/>
      <c r="C456" s="68"/>
    </row>
  </sheetData>
  <dataValidations count="1">
    <dataValidation type="list" allowBlank="1" showInputMessage="1" showErrorMessage="1" errorTitle="Erro" error="Insira um produto válido, se não existe, cadastre-o na lista de PRODUTOS" sqref="B2:B456" xr:uid="{00000000-0002-0000-0D00-000000000000}">
      <formula1>PRODUTOS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0"/>
  <dimension ref="A2:E6"/>
  <sheetViews>
    <sheetView workbookViewId="0">
      <selection activeCell="I11" sqref="I11"/>
    </sheetView>
  </sheetViews>
  <sheetFormatPr defaultRowHeight="12.75" x14ac:dyDescent="0.2"/>
  <sheetData>
    <row r="2" spans="1:5" x14ac:dyDescent="0.2">
      <c r="A2">
        <v>27.5</v>
      </c>
      <c r="B2">
        <v>10</v>
      </c>
      <c r="C2">
        <f>A2/B2</f>
        <v>2.75</v>
      </c>
      <c r="D2">
        <v>5</v>
      </c>
      <c r="E2">
        <f>D2/C2</f>
        <v>1.8181818181818181</v>
      </c>
    </row>
    <row r="3" spans="1:5" x14ac:dyDescent="0.2">
      <c r="A3">
        <v>41</v>
      </c>
      <c r="B3">
        <v>20</v>
      </c>
      <c r="C3">
        <f t="shared" ref="C3:C6" si="0">A3/B3</f>
        <v>2.0499999999999998</v>
      </c>
      <c r="D3">
        <v>4</v>
      </c>
      <c r="E3">
        <f t="shared" ref="E3:E6" si="1">D3/C3</f>
        <v>1.9512195121951221</v>
      </c>
    </row>
    <row r="4" spans="1:5" x14ac:dyDescent="0.2">
      <c r="A4">
        <v>33</v>
      </c>
      <c r="B4">
        <v>10</v>
      </c>
      <c r="C4">
        <f t="shared" si="0"/>
        <v>3.3</v>
      </c>
      <c r="D4">
        <v>6</v>
      </c>
      <c r="E4">
        <f t="shared" si="1"/>
        <v>1.8181818181818183</v>
      </c>
    </row>
    <row r="5" spans="1:5" x14ac:dyDescent="0.2">
      <c r="A5">
        <v>20</v>
      </c>
      <c r="B5">
        <v>4</v>
      </c>
      <c r="C5">
        <f t="shared" si="0"/>
        <v>5</v>
      </c>
      <c r="D5">
        <v>6</v>
      </c>
      <c r="E5">
        <f t="shared" si="1"/>
        <v>1.2</v>
      </c>
    </row>
    <row r="6" spans="1:5" x14ac:dyDescent="0.2">
      <c r="A6">
        <v>10</v>
      </c>
      <c r="B6">
        <v>5</v>
      </c>
      <c r="C6">
        <f t="shared" si="0"/>
        <v>2</v>
      </c>
      <c r="D6">
        <v>3</v>
      </c>
      <c r="E6">
        <f t="shared" si="1"/>
        <v>1.5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P31"/>
  <sheetViews>
    <sheetView zoomScaleNormal="100" workbookViewId="0">
      <selection activeCell="J48" sqref="J48"/>
    </sheetView>
  </sheetViews>
  <sheetFormatPr defaultRowHeight="12.75" x14ac:dyDescent="0.2"/>
  <cols>
    <col min="1" max="1" width="10.140625" bestFit="1" customWidth="1"/>
    <col min="2" max="2" width="11.28515625" bestFit="1" customWidth="1"/>
    <col min="3" max="3" width="12.140625" bestFit="1" customWidth="1"/>
    <col min="4" max="4" width="14.7109375" customWidth="1"/>
    <col min="5" max="5" width="11.28515625" bestFit="1" customWidth="1"/>
    <col min="9" max="9" width="10.85546875" customWidth="1"/>
    <col min="11" max="11" width="31.85546875" bestFit="1" customWidth="1"/>
    <col min="15" max="15" width="27.7109375" bestFit="1" customWidth="1"/>
  </cols>
  <sheetData>
    <row r="1" spans="1:16" x14ac:dyDescent="0.2">
      <c r="A1" t="s">
        <v>628</v>
      </c>
      <c r="B1" t="s">
        <v>629</v>
      </c>
      <c r="C1" s="47" t="s">
        <v>631</v>
      </c>
      <c r="D1" t="s">
        <v>630</v>
      </c>
      <c r="E1" s="47" t="s">
        <v>632</v>
      </c>
      <c r="G1" t="s">
        <v>641</v>
      </c>
      <c r="I1" t="s">
        <v>633</v>
      </c>
      <c r="J1" s="48">
        <f ca="1">TODAY()</f>
        <v>45229</v>
      </c>
      <c r="K1" t="s">
        <v>636</v>
      </c>
      <c r="L1" s="47" t="s">
        <v>629</v>
      </c>
      <c r="M1" t="s">
        <v>637</v>
      </c>
      <c r="O1" t="s">
        <v>636</v>
      </c>
      <c r="P1" t="s">
        <v>627</v>
      </c>
    </row>
    <row r="2" spans="1:16" x14ac:dyDescent="0.2">
      <c r="A2" s="44">
        <f t="shared" ref="A2:A4" ca="1" si="0">EOMONTH(A3,-1)</f>
        <v>44895</v>
      </c>
      <c r="B2" s="46" cm="1">
        <f t="array" aca="1" ref="B2" ca="1">SUMPRODUCT((VENDAS[DATA]&gt;EOMONTH(A2,-1))*(VENDAS[DATA]&lt;=A2)*(VENDAS[VALOR]))</f>
        <v>1177.6500000000001</v>
      </c>
      <c r="C2" s="46">
        <f ca="1">D2-3*_xlfn.STDEV.P(B2:B13)</f>
        <v>-67.407902259597222</v>
      </c>
      <c r="D2" s="46">
        <f ca="1">AVERAGE(B2:B13)</f>
        <v>1050.1533333333334</v>
      </c>
      <c r="E2" s="46">
        <f ca="1">D2+3*_xlfn.STDEV.P(B2:B13)</f>
        <v>2167.7145689262643</v>
      </c>
      <c r="G2">
        <v>36</v>
      </c>
      <c r="I2" t="s">
        <v>634</v>
      </c>
      <c r="J2">
        <f>+Dashboard!R1</f>
        <v>6</v>
      </c>
      <c r="K2" t="str" cm="1">
        <f t="array" aca="1" ref="K2:K31" ca="1">PRODUTOS</f>
        <v>ABOBORA C/P.S.</v>
      </c>
      <c r="L2" cm="1">
        <f t="array" aca="1" ref="L2" ca="1">SUMPRODUCT((VENDAS[PRODUTO]=K2)*(VENDAS[DATA]&gt;=$J$3)*(VENDAS[DATA]&lt;=$J$1)*VENDAS[VALOR])</f>
        <v>33</v>
      </c>
      <c r="M2">
        <f ca="1">_xlfn.RANK.AVG(L2,$L$2:$L$30,0)</f>
        <v>11</v>
      </c>
      <c r="O2" t="str">
        <f ca="1">INDEX($K$2:$K$30,MATCH(ROWS($M$2:M2),$M$2:$M$30,0))</f>
        <v>NORMAL</v>
      </c>
      <c r="P2">
        <f ca="1">INDEX($L$2:$L$30,MATCH(ROWS($M$2:M2),$M$2:$M$30,0))</f>
        <v>1412.8600000000001</v>
      </c>
    </row>
    <row r="3" spans="1:16" x14ac:dyDescent="0.2">
      <c r="A3" s="44">
        <f t="shared" ca="1" si="0"/>
        <v>44926</v>
      </c>
      <c r="B3" s="46" cm="1">
        <f t="array" aca="1" ref="B3" ca="1">SUMPRODUCT((VENDAS[DATA]&gt;A2)*(VENDAS[DATA]&lt;=A3)*(VENDAS[VALOR]))</f>
        <v>1216.6500000000001</v>
      </c>
      <c r="C3" s="46">
        <f ca="1">C2</f>
        <v>-67.407902259597222</v>
      </c>
      <c r="D3" s="46">
        <f t="shared" ref="D3:E3" ca="1" si="1">D2</f>
        <v>1050.1533333333334</v>
      </c>
      <c r="E3" s="46">
        <f t="shared" ca="1" si="1"/>
        <v>2167.7145689262643</v>
      </c>
      <c r="G3">
        <f>36-G2</f>
        <v>0</v>
      </c>
      <c r="I3" t="s">
        <v>635</v>
      </c>
      <c r="J3" s="45">
        <f ca="1">J1-J2*30</f>
        <v>45049</v>
      </c>
      <c r="K3" t="str">
        <f ca="1"/>
        <v>ABOBORA C/P.S. AYR FRYER</v>
      </c>
      <c r="L3" cm="1">
        <f t="array" aca="1" ref="L3" ca="1">SUMPRODUCT((VENDAS[PRODUTO]=K3)*(VENDAS[DATA]&gt;=$J$3)*(VENDAS[DATA]&lt;=$J$1)*VENDAS[VALOR])</f>
        <v>0</v>
      </c>
      <c r="M3">
        <f t="shared" ref="M3:M30" ca="1" si="2">_xlfn.RANK.AVG(L3,$L$2:$L$30,0)</f>
        <v>20.5</v>
      </c>
      <c r="O3" t="str">
        <f ca="1">INDEX($K$2:$K$30,MATCH(ROWS($M$2:M3),$M$2:$M$30,0))</f>
        <v>COCKTAIL</v>
      </c>
      <c r="P3">
        <f ca="1">INDEX($L$2:$L$30,MATCH(ROWS($M$2:M3),$M$2:$M$30,0))</f>
        <v>1391.38</v>
      </c>
    </row>
    <row r="4" spans="1:16" x14ac:dyDescent="0.2">
      <c r="A4" s="44">
        <f t="shared" ca="1" si="0"/>
        <v>44957</v>
      </c>
      <c r="B4" s="46" cm="1">
        <f t="array" aca="1" ref="B4" ca="1">SUMPRODUCT((VENDAS[DATA]&gt;A3)*(VENDAS[DATA]&lt;=A4)*(VENDAS[VALOR]))</f>
        <v>1302.7099999999996</v>
      </c>
      <c r="C4" s="46">
        <f t="shared" ref="C4:C13" ca="1" si="3">C3</f>
        <v>-67.407902259597222</v>
      </c>
      <c r="D4" s="46">
        <f t="shared" ref="D4:D13" ca="1" si="4">D3</f>
        <v>1050.1533333333334</v>
      </c>
      <c r="E4" s="46">
        <f t="shared" ref="E4:E13" ca="1" si="5">E3</f>
        <v>2167.7145689262643</v>
      </c>
      <c r="K4" t="str">
        <f ca="1"/>
        <v>ABOBORA C/QUEIJO</v>
      </c>
      <c r="L4" cm="1">
        <f t="array" aca="1" ref="L4" ca="1">SUMPRODUCT((VENDAS[PRODUTO]=K4)*(VENDAS[DATA]&gt;=$J$3)*(VENDAS[DATA]&lt;=$J$1)*VENDAS[VALOR])</f>
        <v>99</v>
      </c>
      <c r="M4">
        <f t="shared" ca="1" si="2"/>
        <v>8</v>
      </c>
      <c r="O4" t="str">
        <f ca="1">INDEX($K$2:$K$30,MATCH(ROWS($M$2:M4),$M$2:$M$30,0))</f>
        <v>ESFIHA QUEIJO</v>
      </c>
      <c r="P4">
        <f ca="1">INDEX($L$2:$L$30,MATCH(ROWS($M$2:M4),$M$2:$M$30,0))</f>
        <v>802.72500000000002</v>
      </c>
    </row>
    <row r="5" spans="1:16" x14ac:dyDescent="0.2">
      <c r="A5" s="44">
        <f t="shared" ref="A5:A11" ca="1" si="6">EOMONTH(A6,-1)</f>
        <v>44985</v>
      </c>
      <c r="B5" s="46" cm="1">
        <f t="array" aca="1" ref="B5" ca="1">SUMPRODUCT((VENDAS[DATA]&gt;A4)*(VENDAS[DATA]&lt;=A5)*(VENDAS[VALOR]))</f>
        <v>789.2</v>
      </c>
      <c r="C5" s="46">
        <f t="shared" ca="1" si="3"/>
        <v>-67.407902259597222</v>
      </c>
      <c r="D5" s="46">
        <f t="shared" ca="1" si="4"/>
        <v>1050.1533333333334</v>
      </c>
      <c r="E5" s="46">
        <f t="shared" ca="1" si="5"/>
        <v>2167.7145689262643</v>
      </c>
      <c r="K5" t="str">
        <f ca="1"/>
        <v>ABOBORA C/QUEIJO AYR FRYER</v>
      </c>
      <c r="L5" cm="1">
        <f t="array" aca="1" ref="L5" ca="1">SUMPRODUCT((VENDAS[PRODUTO]=K5)*(VENDAS[DATA]&gt;=$J$3)*(VENDAS[DATA]&lt;=$J$1)*VENDAS[VALOR])</f>
        <v>0</v>
      </c>
      <c r="M5">
        <f t="shared" ca="1" si="2"/>
        <v>20.5</v>
      </c>
      <c r="O5" t="str">
        <f ca="1">INDEX($K$2:$K$30,MATCH(ROWS($M$2:M5),$M$2:$M$30,0))</f>
        <v>ESFIHA CARNE</v>
      </c>
      <c r="P5">
        <f ca="1">INDEX($L$2:$L$30,MATCH(ROWS($M$2:M5),$M$2:$M$30,0))</f>
        <v>664.97500000000002</v>
      </c>
    </row>
    <row r="6" spans="1:16" x14ac:dyDescent="0.2">
      <c r="A6" s="44">
        <f t="shared" ca="1" si="6"/>
        <v>45016</v>
      </c>
      <c r="B6" s="46" cm="1">
        <f t="array" aca="1" ref="B6" ca="1">SUMPRODUCT((VENDAS[DATA]&gt;A5)*(VENDAS[DATA]&lt;=A6)*(VENDAS[VALOR]))</f>
        <v>1236.5</v>
      </c>
      <c r="C6" s="46">
        <f t="shared" ca="1" si="3"/>
        <v>-67.407902259597222</v>
      </c>
      <c r="D6" s="46">
        <f t="shared" ca="1" si="4"/>
        <v>1050.1533333333334</v>
      </c>
      <c r="E6" s="46">
        <f t="shared" ca="1" si="5"/>
        <v>2167.7145689262643</v>
      </c>
      <c r="K6" t="str">
        <f ca="1"/>
        <v>ABOBORA C/QUEIJO S/LACTOSE</v>
      </c>
      <c r="L6" cm="1">
        <f t="array" aca="1" ref="L6" ca="1">SUMPRODUCT((VENDAS[PRODUTO]=K6)*(VENDAS[DATA]&gt;=$J$3)*(VENDAS[DATA]&lt;=$J$1)*VENDAS[VALOR])</f>
        <v>0</v>
      </c>
      <c r="M6">
        <f t="shared" ca="1" si="2"/>
        <v>20.5</v>
      </c>
      <c r="O6" t="str">
        <f ca="1">INDEX($K$2:$K$30,MATCH(ROWS($M$2:M6),$M$2:$M$30,0))</f>
        <v>KAFTA</v>
      </c>
      <c r="P6">
        <f ca="1">INDEX($L$2:$L$30,MATCH(ROWS($M$2:M6),$M$2:$M$30,0))</f>
        <v>450</v>
      </c>
    </row>
    <row r="7" spans="1:16" x14ac:dyDescent="0.2">
      <c r="A7" s="44">
        <f t="shared" ca="1" si="6"/>
        <v>45046</v>
      </c>
      <c r="B7" s="46" cm="1">
        <f t="array" aca="1" ref="B7" ca="1">SUMPRODUCT((VENDAS[DATA]&gt;A6)*(VENDAS[DATA]&lt;=A7)*(VENDAS[VALOR]))</f>
        <v>446.99</v>
      </c>
      <c r="C7" s="46">
        <f t="shared" ca="1" si="3"/>
        <v>-67.407902259597222</v>
      </c>
      <c r="D7" s="46">
        <f t="shared" ca="1" si="4"/>
        <v>1050.1533333333334</v>
      </c>
      <c r="E7" s="46">
        <f t="shared" ca="1" si="5"/>
        <v>2167.7145689262643</v>
      </c>
      <c r="K7" t="str">
        <f ca="1"/>
        <v>BATATA C/P.S</v>
      </c>
      <c r="L7" cm="1">
        <f t="array" aca="1" ref="L7" ca="1">SUMPRODUCT((VENDAS[PRODUTO]=K7)*(VENDAS[DATA]&gt;=$J$3)*(VENDAS[DATA]&lt;=$J$1)*VENDAS[VALOR])</f>
        <v>0</v>
      </c>
      <c r="M7">
        <f t="shared" ca="1" si="2"/>
        <v>20.5</v>
      </c>
      <c r="O7" t="str">
        <f ca="1">INDEX($K$2:$K$30,MATCH(ROWS($M$2:M7),$M$2:$M$30,0))</f>
        <v>NORMAL C/QUEIJO</v>
      </c>
      <c r="P7">
        <f ca="1">INDEX($L$2:$L$30,MATCH(ROWS($M$2:M7),$M$2:$M$30,0))</f>
        <v>396</v>
      </c>
    </row>
    <row r="8" spans="1:16" x14ac:dyDescent="0.2">
      <c r="A8" s="44">
        <f t="shared" ca="1" si="6"/>
        <v>45077</v>
      </c>
      <c r="B8" s="46" cm="1">
        <f t="array" aca="1" ref="B8" ca="1">SUMPRODUCT((VENDAS[DATA]&gt;A7)*(VENDAS[DATA]&lt;=A8)*(VENDAS[VALOR]))</f>
        <v>1296.6600000000001</v>
      </c>
      <c r="C8" s="46">
        <f t="shared" ca="1" si="3"/>
        <v>-67.407902259597222</v>
      </c>
      <c r="D8" s="46">
        <f t="shared" ca="1" si="4"/>
        <v>1050.1533333333334</v>
      </c>
      <c r="E8" s="46">
        <f t="shared" ca="1" si="5"/>
        <v>2167.7145689262643</v>
      </c>
      <c r="K8" t="str">
        <f ca="1"/>
        <v>BATATA C/P.S AYR FRYER</v>
      </c>
      <c r="L8" cm="1">
        <f t="array" aca="1" ref="L8" ca="1">SUMPRODUCT((VENDAS[PRODUTO]=K8)*(VENDAS[DATA]&gt;=$J$3)*(VENDAS[DATA]&lt;=$J$1)*VENDAS[VALOR])</f>
        <v>0</v>
      </c>
      <c r="M8">
        <f t="shared" ca="1" si="2"/>
        <v>20.5</v>
      </c>
      <c r="O8" t="str">
        <f ca="1">INDEX($K$2:$K$30,MATCH(ROWS($M$2:M8),$M$2:$M$30,0))</f>
        <v>ESFIHA FRANGO</v>
      </c>
      <c r="P8">
        <f ca="1">INDEX($L$2:$L$30,MATCH(ROWS($M$2:M8),$M$2:$M$30,0))</f>
        <v>307.29999999999995</v>
      </c>
    </row>
    <row r="9" spans="1:16" x14ac:dyDescent="0.2">
      <c r="A9" s="44">
        <f t="shared" ca="1" si="6"/>
        <v>45107</v>
      </c>
      <c r="B9" s="46" cm="1">
        <f t="array" aca="1" ref="B9" ca="1">SUMPRODUCT((VENDAS[DATA]&gt;A8)*(VENDAS[DATA]&lt;=A9)*(VENDAS[VALOR]))</f>
        <v>371.5</v>
      </c>
      <c r="C9" s="46">
        <f t="shared" ca="1" si="3"/>
        <v>-67.407902259597222</v>
      </c>
      <c r="D9" s="46">
        <f t="shared" ca="1" si="4"/>
        <v>1050.1533333333334</v>
      </c>
      <c r="E9" s="46">
        <f t="shared" ca="1" si="5"/>
        <v>2167.7145689262643</v>
      </c>
      <c r="K9" t="str">
        <f ca="1"/>
        <v>BATATA C/QUEIJO</v>
      </c>
      <c r="L9" cm="1">
        <f t="array" aca="1" ref="L9" ca="1">SUMPRODUCT((VENDAS[PRODUTO]=K9)*(VENDAS[DATA]&gt;=$J$3)*(VENDAS[DATA]&lt;=$J$1)*VENDAS[VALOR])</f>
        <v>0</v>
      </c>
      <c r="M9">
        <f t="shared" ca="1" si="2"/>
        <v>20.5</v>
      </c>
      <c r="O9" t="str">
        <f ca="1">INDEX($K$2:$K$30,MATCH(ROWS($M$2:M9),$M$2:$M$30,0))</f>
        <v>ABOBORA C/QUEIJO</v>
      </c>
      <c r="P9">
        <f ca="1">INDEX($L$2:$L$30,MATCH(ROWS($M$2:M9),$M$2:$M$30,0))</f>
        <v>99</v>
      </c>
    </row>
    <row r="10" spans="1:16" x14ac:dyDescent="0.2">
      <c r="A10" s="44">
        <f t="shared" ca="1" si="6"/>
        <v>45138</v>
      </c>
      <c r="B10" s="46" cm="1">
        <f t="array" aca="1" ref="B10" ca="1">SUMPRODUCT((VENDAS[DATA]&gt;A9)*(VENDAS[DATA]&lt;=A10)*(VENDAS[VALOR]))</f>
        <v>1601.8</v>
      </c>
      <c r="C10" s="46">
        <f t="shared" ca="1" si="3"/>
        <v>-67.407902259597222</v>
      </c>
      <c r="D10" s="46">
        <f t="shared" ca="1" si="4"/>
        <v>1050.1533333333334</v>
      </c>
      <c r="E10" s="46">
        <f t="shared" ca="1" si="5"/>
        <v>2167.7145689262643</v>
      </c>
      <c r="K10" t="str">
        <f ca="1"/>
        <v>BATATA C/QUEIJO AYR FRYER</v>
      </c>
      <c r="L10" cm="1">
        <f t="array" aca="1" ref="L10" ca="1">SUMPRODUCT((VENDAS[PRODUTO]=K10)*(VENDAS[DATA]&gt;=$J$3)*(VENDAS[DATA]&lt;=$J$1)*VENDAS[VALOR])</f>
        <v>0</v>
      </c>
      <c r="M10">
        <f t="shared" ca="1" si="2"/>
        <v>20.5</v>
      </c>
      <c r="O10" t="str">
        <f ca="1">INDEX($K$2:$K$30,MATCH(ROWS($M$2:M10),$M$2:$M$30,0))</f>
        <v>COCKTAIL CARNE E QUEIJO</v>
      </c>
      <c r="P10">
        <f ca="1">INDEX($L$2:$L$30,MATCH(ROWS($M$2:M10),$M$2:$M$30,0))</f>
        <v>82</v>
      </c>
    </row>
    <row r="11" spans="1:16" x14ac:dyDescent="0.2">
      <c r="A11" s="44">
        <f t="shared" ca="1" si="6"/>
        <v>45169</v>
      </c>
      <c r="B11" s="46" cm="1">
        <f t="array" aca="1" ref="B11" ca="1">SUMPRODUCT((VENDAS[DATA]&gt;A10)*(VENDAS[DATA]&lt;=A11)*(VENDAS[VALOR]))</f>
        <v>853.1</v>
      </c>
      <c r="C11" s="46">
        <f t="shared" ca="1" si="3"/>
        <v>-67.407902259597222</v>
      </c>
      <c r="D11" s="46">
        <f t="shared" ca="1" si="4"/>
        <v>1050.1533333333334</v>
      </c>
      <c r="E11" s="46">
        <f t="shared" ca="1" si="5"/>
        <v>2167.7145689262643</v>
      </c>
      <c r="K11" t="str">
        <f ca="1"/>
        <v>BATATA C/QUEIJO S/LACTOSE</v>
      </c>
      <c r="L11" cm="1">
        <f t="array" aca="1" ref="L11" ca="1">SUMPRODUCT((VENDAS[PRODUTO]=K11)*(VENDAS[DATA]&gt;=$J$3)*(VENDAS[DATA]&lt;=$J$1)*VENDAS[VALOR])</f>
        <v>0</v>
      </c>
      <c r="M11">
        <f t="shared" ca="1" si="2"/>
        <v>20.5</v>
      </c>
      <c r="O11" t="str">
        <f ca="1">INDEX($K$2:$K$30,MATCH(ROWS($M$2:M11),$M$2:$M$30,0))</f>
        <v>FALAFEL</v>
      </c>
      <c r="P11">
        <f ca="1">INDEX($L$2:$L$30,MATCH(ROWS($M$2:M11),$M$2:$M$30,0))</f>
        <v>80</v>
      </c>
    </row>
    <row r="12" spans="1:16" x14ac:dyDescent="0.2">
      <c r="A12" s="44">
        <f ca="1">EOMONTH(A13,-1)</f>
        <v>45199</v>
      </c>
      <c r="B12" s="46" cm="1">
        <f t="array" aca="1" ref="B12" ca="1">SUMPRODUCT((VENDAS[DATA]&gt;A11)*(VENDAS[DATA]&lt;=A12)*(VENDAS[VALOR]))</f>
        <v>834.69999999999993</v>
      </c>
      <c r="C12" s="46">
        <f t="shared" ca="1" si="3"/>
        <v>-67.407902259597222</v>
      </c>
      <c r="D12" s="46">
        <f t="shared" ca="1" si="4"/>
        <v>1050.1533333333334</v>
      </c>
      <c r="E12" s="46">
        <f t="shared" ca="1" si="5"/>
        <v>2167.7145689262643</v>
      </c>
      <c r="K12" t="str">
        <f ca="1"/>
        <v>BOLINHO</v>
      </c>
      <c r="L12" cm="1">
        <f t="array" aca="1" ref="L12" ca="1">SUMPRODUCT((VENDAS[PRODUTO]=K12)*(VENDAS[DATA]&gt;=$J$3)*(VENDAS[DATA]&lt;=$J$1)*VENDAS[VALOR])</f>
        <v>0</v>
      </c>
      <c r="M12">
        <f t="shared" ca="1" si="2"/>
        <v>20.5</v>
      </c>
      <c r="O12" t="str">
        <f ca="1">INDEX($K$2:$K$30,MATCH(ROWS($M$2:M12),$M$2:$M$30,0))</f>
        <v>ABOBORA C/P.S.</v>
      </c>
      <c r="P12">
        <f ca="1">INDEX($L$2:$L$30,MATCH(ROWS($M$2:M12),$M$2:$M$30,0))</f>
        <v>33</v>
      </c>
    </row>
    <row r="13" spans="1:16" x14ac:dyDescent="0.2">
      <c r="A13" s="44">
        <f ca="1">IF(G3=0,J1,EOMONTH(J1-G3*30,0))</f>
        <v>45229</v>
      </c>
      <c r="B13" s="46" cm="1">
        <f t="array" aca="1" ref="B13" ca="1">SUMPRODUCT((VENDAS[DATA]&gt;A12)*(VENDAS[DATA]&lt;=A13)*(VENDAS[VALOR]))</f>
        <v>1474.3800000000003</v>
      </c>
      <c r="C13" s="46">
        <f t="shared" ca="1" si="3"/>
        <v>-67.407902259597222</v>
      </c>
      <c r="D13" s="46">
        <f t="shared" ca="1" si="4"/>
        <v>1050.1533333333334</v>
      </c>
      <c r="E13" s="46">
        <f t="shared" ca="1" si="5"/>
        <v>2167.7145689262643</v>
      </c>
      <c r="K13" t="str">
        <f ca="1"/>
        <v>COCKTAIL</v>
      </c>
      <c r="L13" cm="1">
        <f t="array" aca="1" ref="L13" ca="1">SUMPRODUCT((VENDAS[PRODUTO]=K13)*(VENDAS[DATA]&gt;=$J$3)*(VENDAS[DATA]&lt;=$J$1)*VENDAS[VALOR])</f>
        <v>1391.38</v>
      </c>
      <c r="M13">
        <f t="shared" ca="1" si="2"/>
        <v>2</v>
      </c>
      <c r="O13" t="e">
        <f ca="1">INDEX($K$2:$K$30,MATCH(ROWS($M$2:M13),$M$2:$M$30,0))</f>
        <v>#N/A</v>
      </c>
      <c r="P13" t="e">
        <f ca="1">INDEX($L$2:$L$30,MATCH(ROWS($M$2:M13),$M$2:$M$30,0))</f>
        <v>#N/A</v>
      </c>
    </row>
    <row r="14" spans="1:16" x14ac:dyDescent="0.2">
      <c r="K14" t="str">
        <f ca="1"/>
        <v>COCKTAIL AYR FRYER</v>
      </c>
      <c r="L14" cm="1">
        <f t="array" aca="1" ref="L14" ca="1">SUMPRODUCT((VENDAS[PRODUTO]=K14)*(VENDAS[DATA]&gt;=$J$3)*(VENDAS[DATA]&lt;=$J$1)*VENDAS[VALOR])</f>
        <v>0</v>
      </c>
      <c r="M14">
        <f t="shared" ca="1" si="2"/>
        <v>20.5</v>
      </c>
      <c r="O14" t="e">
        <f ca="1">INDEX($K$2:$K$30,MATCH(ROWS($M$2:M14),$M$2:$M$30,0))</f>
        <v>#N/A</v>
      </c>
      <c r="P14" t="e">
        <f ca="1">INDEX($L$2:$L$30,MATCH(ROWS($M$2:M14),$M$2:$M$30,0))</f>
        <v>#N/A</v>
      </c>
    </row>
    <row r="15" spans="1:16" x14ac:dyDescent="0.2">
      <c r="K15" t="str">
        <f ca="1"/>
        <v>ESFIHA CARNE</v>
      </c>
      <c r="L15" cm="1">
        <f t="array" aca="1" ref="L15" ca="1">SUMPRODUCT((VENDAS[PRODUTO]=K15)*(VENDAS[DATA]&gt;=$J$3)*(VENDAS[DATA]&lt;=$J$1)*VENDAS[VALOR])</f>
        <v>664.97500000000002</v>
      </c>
      <c r="M15">
        <f t="shared" ca="1" si="2"/>
        <v>4</v>
      </c>
      <c r="O15" t="e">
        <f ca="1">INDEX($K$2:$K$30,MATCH(ROWS($M$2:M15),$M$2:$M$30,0))</f>
        <v>#N/A</v>
      </c>
      <c r="P15" t="e">
        <f ca="1">INDEX($L$2:$L$30,MATCH(ROWS($M$2:M15),$M$2:$M$30,0))</f>
        <v>#N/A</v>
      </c>
    </row>
    <row r="16" spans="1:16" x14ac:dyDescent="0.2">
      <c r="D16" s="45"/>
      <c r="K16" t="str">
        <f ca="1"/>
        <v>ESFIHA CARNE AYR FRYER</v>
      </c>
      <c r="L16" cm="1">
        <f t="array" aca="1" ref="L16" ca="1">SUMPRODUCT((VENDAS[PRODUTO]=K16)*(VENDAS[DATA]&gt;=$J$3)*(VENDAS[DATA]&lt;=$J$1)*VENDAS[VALOR])</f>
        <v>0</v>
      </c>
      <c r="M16">
        <f t="shared" ca="1" si="2"/>
        <v>20.5</v>
      </c>
      <c r="O16" t="e">
        <f ca="1">INDEX($K$2:$K$30,MATCH(ROWS($M$2:M16),$M$2:$M$30,0))</f>
        <v>#N/A</v>
      </c>
      <c r="P16" t="e">
        <f ca="1">INDEX($L$2:$L$30,MATCH(ROWS($M$2:M16),$M$2:$M$30,0))</f>
        <v>#N/A</v>
      </c>
    </row>
    <row r="17" spans="1:16" x14ac:dyDescent="0.2">
      <c r="K17" t="str">
        <f ca="1"/>
        <v>ESFIHA FRANGO</v>
      </c>
      <c r="L17" cm="1">
        <f t="array" aca="1" ref="L17" ca="1">SUMPRODUCT((VENDAS[PRODUTO]=K17)*(VENDAS[DATA]&gt;=$J$3)*(VENDAS[DATA]&lt;=$J$1)*VENDAS[VALOR])</f>
        <v>307.29999999999995</v>
      </c>
      <c r="M17">
        <f t="shared" ca="1" si="2"/>
        <v>7</v>
      </c>
      <c r="O17" t="e">
        <f ca="1">INDEX($K$2:$K$30,MATCH(ROWS($M$2:M17),$M$2:$M$30,0))</f>
        <v>#N/A</v>
      </c>
      <c r="P17" t="e">
        <f ca="1">INDEX($L$2:$L$30,MATCH(ROWS($M$2:M17),$M$2:$M$30,0))</f>
        <v>#N/A</v>
      </c>
    </row>
    <row r="18" spans="1:16" x14ac:dyDescent="0.2">
      <c r="K18" t="str">
        <f ca="1"/>
        <v>ESFIHA FRANGO AYR FRYER</v>
      </c>
      <c r="L18" cm="1">
        <f t="array" aca="1" ref="L18" ca="1">SUMPRODUCT((VENDAS[PRODUTO]=K18)*(VENDAS[DATA]&gt;=$J$3)*(VENDAS[DATA]&lt;=$J$1)*VENDAS[VALOR])</f>
        <v>0</v>
      </c>
      <c r="M18">
        <f t="shared" ca="1" si="2"/>
        <v>20.5</v>
      </c>
      <c r="O18" t="e">
        <f ca="1">INDEX($K$2:$K$30,MATCH(ROWS($M$2:M18),$M$2:$M$30,0))</f>
        <v>#N/A</v>
      </c>
      <c r="P18" t="e">
        <f ca="1">INDEX($L$2:$L$30,MATCH(ROWS($M$2:M18),$M$2:$M$30,0))</f>
        <v>#N/A</v>
      </c>
    </row>
    <row r="19" spans="1:16" x14ac:dyDescent="0.2">
      <c r="K19" t="str">
        <f ca="1"/>
        <v>ESFIHA QUEIJO</v>
      </c>
      <c r="L19" cm="1">
        <f t="array" aca="1" ref="L19" ca="1">SUMPRODUCT((VENDAS[PRODUTO]=K19)*(VENDAS[DATA]&gt;=$J$3)*(VENDAS[DATA]&lt;=$J$1)*VENDAS[VALOR])</f>
        <v>802.72500000000002</v>
      </c>
      <c r="M19">
        <f t="shared" ca="1" si="2"/>
        <v>3</v>
      </c>
      <c r="O19" t="e">
        <f ca="1">INDEX($K$2:$K$30,MATCH(ROWS($M$2:M19),$M$2:$M$30,0))</f>
        <v>#N/A</v>
      </c>
      <c r="P19" t="e">
        <f ca="1">INDEX($L$2:$L$30,MATCH(ROWS($M$2:M19),$M$2:$M$30,0))</f>
        <v>#N/A</v>
      </c>
    </row>
    <row r="20" spans="1:16" x14ac:dyDescent="0.2">
      <c r="K20" t="str">
        <f ca="1"/>
        <v>ESFIHA QUEIJO AYR FRYER</v>
      </c>
      <c r="L20" cm="1">
        <f t="array" aca="1" ref="L20" ca="1">SUMPRODUCT((VENDAS[PRODUTO]=K20)*(VENDAS[DATA]&gt;=$J$3)*(VENDAS[DATA]&lt;=$J$1)*VENDAS[VALOR])</f>
        <v>0</v>
      </c>
      <c r="M20">
        <f t="shared" ca="1" si="2"/>
        <v>20.5</v>
      </c>
      <c r="O20" t="e">
        <f ca="1">INDEX($K$2:$K$30,MATCH(ROWS($M$2:M20),$M$2:$M$30,0))</f>
        <v>#N/A</v>
      </c>
      <c r="P20" t="e">
        <f ca="1">INDEX($L$2:$L$30,MATCH(ROWS($M$2:M20),$M$2:$M$30,0))</f>
        <v>#N/A</v>
      </c>
    </row>
    <row r="21" spans="1:16" x14ac:dyDescent="0.2">
      <c r="E21" s="47"/>
      <c r="I21" s="47"/>
      <c r="K21" t="str">
        <f ca="1"/>
        <v>FALAFEL</v>
      </c>
      <c r="L21" cm="1">
        <f t="array" aca="1" ref="L21" ca="1">SUMPRODUCT((VENDAS[PRODUTO]=K21)*(VENDAS[DATA]&gt;=$J$3)*(VENDAS[DATA]&lt;=$J$1)*VENDAS[VALOR])</f>
        <v>80</v>
      </c>
      <c r="M21">
        <f t="shared" ca="1" si="2"/>
        <v>10</v>
      </c>
      <c r="O21" t="e">
        <f ca="1">INDEX($K$2:$K$30,MATCH(ROWS($M$2:M21),$M$2:$M$30,0))</f>
        <v>#N/A</v>
      </c>
      <c r="P21" t="e">
        <f ca="1">INDEX($L$2:$L$30,MATCH(ROWS($M$2:M21),$M$2:$M$30,0))</f>
        <v>#N/A</v>
      </c>
    </row>
    <row r="22" spans="1:16" ht="12.75" customHeight="1" x14ac:dyDescent="0.2">
      <c r="A22" s="49"/>
      <c r="B22" s="49"/>
      <c r="C22" s="49"/>
      <c r="D22" s="49"/>
      <c r="E22" s="49"/>
      <c r="F22" s="49"/>
      <c r="G22" s="49"/>
      <c r="K22" t="str">
        <f ca="1"/>
        <v>FALAFEL AYR FRYER</v>
      </c>
      <c r="L22" cm="1">
        <f t="array" aca="1" ref="L22" ca="1">SUMPRODUCT((VENDAS[PRODUTO]=K22)*(VENDAS[DATA]&gt;=$J$3)*(VENDAS[DATA]&lt;=$J$1)*VENDAS[VALOR])</f>
        <v>0</v>
      </c>
      <c r="M22">
        <f t="shared" ca="1" si="2"/>
        <v>20.5</v>
      </c>
      <c r="O22" t="e">
        <f ca="1">INDEX($K$2:$K$30,MATCH(ROWS($M$2:M22),$M$2:$M$30,0))</f>
        <v>#N/A</v>
      </c>
      <c r="P22" t="e">
        <f ca="1">INDEX($L$2:$L$30,MATCH(ROWS($M$2:M22),$M$2:$M$30,0))</f>
        <v>#N/A</v>
      </c>
    </row>
    <row r="23" spans="1:16" x14ac:dyDescent="0.2">
      <c r="A23" s="49"/>
      <c r="B23" s="49"/>
      <c r="C23" s="49"/>
      <c r="D23" s="49"/>
      <c r="E23" s="49"/>
      <c r="F23" s="49"/>
      <c r="G23" s="49"/>
      <c r="K23" t="str">
        <f ca="1"/>
        <v>GRANDE</v>
      </c>
      <c r="L23" cm="1">
        <f t="array" aca="1" ref="L23" ca="1">SUMPRODUCT((VENDAS[PRODUTO]=K23)*(VENDAS[DATA]&gt;=$J$3)*(VENDAS[DATA]&lt;=$J$1)*VENDAS[VALOR])</f>
        <v>0</v>
      </c>
      <c r="M23">
        <f t="shared" ca="1" si="2"/>
        <v>20.5</v>
      </c>
      <c r="O23" t="e">
        <f ca="1">INDEX($K$2:$K$30,MATCH(ROWS($M$2:M23),$M$2:$M$30,0))</f>
        <v>#N/A</v>
      </c>
      <c r="P23" t="e">
        <f ca="1">INDEX($L$2:$L$30,MATCH(ROWS($M$2:M23),$M$2:$M$30,0))</f>
        <v>#N/A</v>
      </c>
    </row>
    <row r="24" spans="1:16" x14ac:dyDescent="0.2">
      <c r="A24" s="49"/>
      <c r="B24" s="49"/>
      <c r="C24" s="49"/>
      <c r="D24" s="49"/>
      <c r="E24" s="49"/>
      <c r="F24" s="49"/>
      <c r="G24" s="49"/>
      <c r="K24" t="str">
        <f ca="1"/>
        <v>NORMAL</v>
      </c>
      <c r="L24" cm="1">
        <f t="array" aca="1" ref="L24" ca="1">SUMPRODUCT((VENDAS[PRODUTO]=K24)*(VENDAS[DATA]&gt;=$J$3)*(VENDAS[DATA]&lt;=$J$1)*VENDAS[VALOR])</f>
        <v>1412.8600000000001</v>
      </c>
      <c r="M24">
        <f t="shared" ca="1" si="2"/>
        <v>1</v>
      </c>
      <c r="O24" t="e">
        <f ca="1">INDEX($K$2:$K$30,MATCH(ROWS($M$2:M24),$M$2:$M$30,0))</f>
        <v>#N/A</v>
      </c>
      <c r="P24" t="e">
        <f ca="1">INDEX($L$2:$L$30,MATCH(ROWS($M$2:M24),$M$2:$M$30,0))</f>
        <v>#N/A</v>
      </c>
    </row>
    <row r="25" spans="1:16" x14ac:dyDescent="0.2">
      <c r="A25" s="49"/>
      <c r="B25" s="49"/>
      <c r="C25" s="49"/>
      <c r="D25" s="49"/>
      <c r="E25" s="49"/>
      <c r="F25" s="49"/>
      <c r="G25" s="49"/>
      <c r="K25" t="str">
        <f ca="1"/>
        <v>NORMAL AYR FRYER</v>
      </c>
      <c r="L25" cm="1">
        <f t="array" aca="1" ref="L25" ca="1">SUMPRODUCT((VENDAS[PRODUTO]=K25)*(VENDAS[DATA]&gt;=$J$3)*(VENDAS[DATA]&lt;=$J$1)*VENDAS[VALOR])</f>
        <v>0</v>
      </c>
      <c r="M25">
        <f t="shared" ca="1" si="2"/>
        <v>20.5</v>
      </c>
      <c r="O25" t="e">
        <f ca="1">INDEX($K$2:$K$30,MATCH(ROWS($M$2:M25),$M$2:$M$30,0))</f>
        <v>#N/A</v>
      </c>
      <c r="P25" t="e">
        <f ca="1">INDEX($L$2:$L$30,MATCH(ROWS($M$2:M25),$M$2:$M$30,0))</f>
        <v>#N/A</v>
      </c>
    </row>
    <row r="26" spans="1:16" x14ac:dyDescent="0.2">
      <c r="A26" s="49"/>
      <c r="B26" s="49"/>
      <c r="C26" s="49"/>
      <c r="D26" s="49"/>
      <c r="E26" s="49"/>
      <c r="F26" s="49"/>
      <c r="G26" s="49"/>
      <c r="K26" t="str">
        <f ca="1"/>
        <v>NORMAL C/QUEIJO</v>
      </c>
      <c r="L26" cm="1">
        <f t="array" aca="1" ref="L26" ca="1">SUMPRODUCT((VENDAS[PRODUTO]=K26)*(VENDAS[DATA]&gt;=$J$3)*(VENDAS[DATA]&lt;=$J$1)*VENDAS[VALOR])</f>
        <v>396</v>
      </c>
      <c r="M26">
        <f t="shared" ca="1" si="2"/>
        <v>6</v>
      </c>
      <c r="O26" t="e">
        <f ca="1">INDEX($K$2:$K$30,MATCH(ROWS($M$2:M26),$M$2:$M$30,0))</f>
        <v>#N/A</v>
      </c>
      <c r="P26" t="e">
        <f ca="1">INDEX($L$2:$L$30,MATCH(ROWS($M$2:M26),$M$2:$M$30,0))</f>
        <v>#N/A</v>
      </c>
    </row>
    <row r="27" spans="1:16" x14ac:dyDescent="0.2">
      <c r="A27" s="49"/>
      <c r="B27" s="49"/>
      <c r="C27" s="49"/>
      <c r="D27" s="49"/>
      <c r="E27" s="49"/>
      <c r="F27" s="49"/>
      <c r="G27" s="49"/>
      <c r="K27" t="str">
        <f ca="1"/>
        <v>VEGETARIANO</v>
      </c>
      <c r="L27" cm="1">
        <f t="array" aca="1" ref="L27" ca="1">SUMPRODUCT((VENDAS[PRODUTO]=K27)*(VENDAS[DATA]&gt;=$J$3)*(VENDAS[DATA]&lt;=$J$1)*VENDAS[VALOR])</f>
        <v>0</v>
      </c>
      <c r="M27">
        <f t="shared" ca="1" si="2"/>
        <v>20.5</v>
      </c>
      <c r="O27" t="e">
        <f ca="1">INDEX($K$2:$K$30,MATCH(ROWS($M$2:M27),$M$2:$M$30,0))</f>
        <v>#N/A</v>
      </c>
      <c r="P27" t="e">
        <f ca="1">INDEX($L$2:$L$30,MATCH(ROWS($M$2:M27),$M$2:$M$30,0))</f>
        <v>#N/A</v>
      </c>
    </row>
    <row r="28" spans="1:16" x14ac:dyDescent="0.2">
      <c r="A28" s="49"/>
      <c r="B28" s="49"/>
      <c r="C28" s="49"/>
      <c r="D28" s="49"/>
      <c r="E28" s="49"/>
      <c r="F28" s="49"/>
      <c r="G28" s="49"/>
      <c r="K28" t="str">
        <f ca="1"/>
        <v>COCKTAIL CARNE E QUEIJO</v>
      </c>
      <c r="L28" cm="1">
        <f t="array" aca="1" ref="L28" ca="1">SUMPRODUCT((VENDAS[PRODUTO]=K28)*(VENDAS[DATA]&gt;=$J$3)*(VENDAS[DATA]&lt;=$J$1)*VENDAS[VALOR])</f>
        <v>82</v>
      </c>
      <c r="M28">
        <f t="shared" ca="1" si="2"/>
        <v>9</v>
      </c>
      <c r="O28" t="e">
        <f ca="1">INDEX($K$2:$K$30,MATCH(ROWS($M$2:M28),$M$2:$M$30,0))</f>
        <v>#N/A</v>
      </c>
      <c r="P28" t="e">
        <f ca="1">INDEX($L$2:$L$30,MATCH(ROWS($M$2:M28),$M$2:$M$30,0))</f>
        <v>#N/A</v>
      </c>
    </row>
    <row r="29" spans="1:16" x14ac:dyDescent="0.2">
      <c r="K29" t="str">
        <f ca="1"/>
        <v>KAFTA</v>
      </c>
      <c r="L29" cm="1">
        <f t="array" aca="1" ref="L29" ca="1">SUMPRODUCT((VENDAS[PRODUTO]=K29)*(VENDAS[DATA]&gt;=$J$3)*(VENDAS[DATA]&lt;=$J$1)*VENDAS[VALOR])</f>
        <v>450</v>
      </c>
      <c r="M29">
        <f t="shared" ca="1" si="2"/>
        <v>5</v>
      </c>
      <c r="O29" t="e">
        <f ca="1">INDEX($K$2:$K$30,MATCH(ROWS($M$2:M29),$M$2:$M$30,0))</f>
        <v>#N/A</v>
      </c>
      <c r="P29" t="e">
        <f ca="1">INDEX($L$2:$L$30,MATCH(ROWS($M$2:M29),$M$2:$M$30,0))</f>
        <v>#N/A</v>
      </c>
    </row>
    <row r="30" spans="1:16" x14ac:dyDescent="0.2">
      <c r="K30" t="str">
        <f ca="1"/>
        <v>BATATA C/CARNE</v>
      </c>
      <c r="L30" cm="1">
        <f t="array" aca="1" ref="L30" ca="1">SUMPRODUCT((VENDAS[PRODUTO]=K30)*(VENDAS[DATA]&gt;=$J$3)*(VENDAS[DATA]&lt;=$J$1)*VENDAS[VALOR])</f>
        <v>0</v>
      </c>
      <c r="M30">
        <f t="shared" ca="1" si="2"/>
        <v>20.5</v>
      </c>
      <c r="O30" t="e">
        <f ca="1">INDEX($K$2:$K$30,MATCH(ROWS($M$2:M30),$M$2:$M$30,0))</f>
        <v>#N/A</v>
      </c>
      <c r="P30" t="e">
        <f ca="1">INDEX($L$2:$L$30,MATCH(ROWS($M$2:M30),$M$2:$M$30,0))</f>
        <v>#N/A</v>
      </c>
    </row>
    <row r="31" spans="1:16" x14ac:dyDescent="0.2">
      <c r="K31" t="str">
        <f ca="1"/>
        <v>ESFIHA FECHADA CARNE</v>
      </c>
    </row>
  </sheetData>
  <pageMargins left="0.7" right="0.7" top="0.75" bottom="0.75" header="0.3" footer="0.3"/>
  <ignoredErrors>
    <ignoredError sqref="B2:E13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90E9B09D-E361-42BB-9D69-19ADADACA400}">
  <ds:schemaRefs/>
</ds:datastoreItem>
</file>

<file path=customXml/itemProps2.xml><?xml version="1.0" encoding="utf-8"?>
<ds:datastoreItem xmlns:ds="http://schemas.openxmlformats.org/officeDocument/2006/customXml" ds:itemID="{748478A4-1498-4F54-8E84-5AAAA2426732}">
  <ds:schemaRefs/>
</ds:datastoreItem>
</file>

<file path=customXml/itemProps3.xml><?xml version="1.0" encoding="utf-8"?>
<ds:datastoreItem xmlns:ds="http://schemas.openxmlformats.org/officeDocument/2006/customXml" ds:itemID="{001C6A1E-222B-4A88-8BD2-5FEC5292F5CD}">
  <ds:schemaRefs/>
</ds:datastoreItem>
</file>

<file path=customXml/itemProps4.xml><?xml version="1.0" encoding="utf-8"?>
<ds:datastoreItem xmlns:ds="http://schemas.openxmlformats.org/officeDocument/2006/customXml" ds:itemID="{166CE10B-332E-41CB-923E-DA29369E95C0}">
  <ds:schemaRefs/>
</ds:datastoreItem>
</file>

<file path=customXml/itemProps5.xml><?xml version="1.0" encoding="utf-8"?>
<ds:datastoreItem xmlns:ds="http://schemas.openxmlformats.org/officeDocument/2006/customXml" ds:itemID="{1877E466-6184-41E5-AE01-51DDE30ADC50}">
  <ds:schemaRefs/>
</ds:datastoreItem>
</file>

<file path=customXml/itemProps6.xml><?xml version="1.0" encoding="utf-8"?>
<ds:datastoreItem xmlns:ds="http://schemas.openxmlformats.org/officeDocument/2006/customXml" ds:itemID="{F84965EC-E88C-4BC0-8C1A-E005048DE754}">
  <ds:schemaRefs/>
</ds:datastoreItem>
</file>

<file path=customXml/itemProps7.xml><?xml version="1.0" encoding="utf-8"?>
<ds:datastoreItem xmlns:ds="http://schemas.openxmlformats.org/officeDocument/2006/customXml" ds:itemID="{0E22E86A-DD75-4097-B5C3-C8E1E110D757}">
  <ds:schemaRefs/>
</ds:datastoreItem>
</file>

<file path=customXml/itemProps8.xml><?xml version="1.0" encoding="utf-8"?>
<ds:datastoreItem xmlns:ds="http://schemas.openxmlformats.org/officeDocument/2006/customXml" ds:itemID="{DB6BC1D3-ADA5-4941-94EB-34DA0B5A5419}">
  <ds:schemaRefs/>
</ds:datastoreItem>
</file>

<file path=customXml/itemProps9.xml><?xml version="1.0" encoding="utf-8"?>
<ds:datastoreItem xmlns:ds="http://schemas.openxmlformats.org/officeDocument/2006/customXml" ds:itemID="{A139FBEF-97C2-4E42-9587-F9AD3576D0C2}">
  <ds:schemaRefs/>
</ds:datastoreItem>
</file>

<file path=customXml/itemProps10.xml><?xml version="1.0" encoding="utf-8"?>
<ds:datastoreItem xmlns:ds="http://schemas.openxmlformats.org/officeDocument/2006/customXml" ds:itemID="{CFD0DEB6-BDB6-4DE5-8A8A-965A57B8C1C9}">
  <ds:schemaRefs/>
</ds:datastoreItem>
</file>

<file path=customXml/itemProps11.xml><?xml version="1.0" encoding="utf-8"?>
<ds:datastoreItem xmlns:ds="http://schemas.openxmlformats.org/officeDocument/2006/customXml" ds:itemID="{27AB14D9-3090-4443-813A-DBAFCDF2A881}">
  <ds:schemaRefs/>
</ds:datastoreItem>
</file>

<file path=customXml/itemProps12.xml><?xml version="1.0" encoding="utf-8"?>
<ds:datastoreItem xmlns:ds="http://schemas.openxmlformats.org/officeDocument/2006/customXml" ds:itemID="{4B211897-7536-4A19-8381-ED7BC43A133B}">
  <ds:schemaRefs/>
</ds:datastoreItem>
</file>

<file path=customXml/itemProps13.xml><?xml version="1.0" encoding="utf-8"?>
<ds:datastoreItem xmlns:ds="http://schemas.openxmlformats.org/officeDocument/2006/customXml" ds:itemID="{685ED611-380D-47AE-83CA-C05F12819BB7}">
  <ds:schemaRefs/>
</ds:datastoreItem>
</file>

<file path=customXml/itemProps14.xml><?xml version="1.0" encoding="utf-8"?>
<ds:datastoreItem xmlns:ds="http://schemas.openxmlformats.org/officeDocument/2006/customXml" ds:itemID="{770CA94D-FD96-467C-973C-DB345F2391CE}">
  <ds:schemaRefs/>
</ds:datastoreItem>
</file>

<file path=customXml/itemProps15.xml><?xml version="1.0" encoding="utf-8"?>
<ds:datastoreItem xmlns:ds="http://schemas.openxmlformats.org/officeDocument/2006/customXml" ds:itemID="{8CB66B91-AAB6-4B21-B8C3-FAB9BCEE4A45}">
  <ds:schemaRefs/>
</ds:datastoreItem>
</file>

<file path=customXml/itemProps16.xml><?xml version="1.0" encoding="utf-8"?>
<ds:datastoreItem xmlns:ds="http://schemas.openxmlformats.org/officeDocument/2006/customXml" ds:itemID="{2F1D70B5-DB1F-4889-9CCB-26E8426F42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Gráficos</vt:lpstr>
      </vt:variant>
      <vt:variant>
        <vt:i4>1</vt:i4>
      </vt:variant>
    </vt:vector>
  </HeadingPairs>
  <TitlesOfParts>
    <vt:vector size="16" baseType="lpstr">
      <vt:lpstr>Dashboard</vt:lpstr>
      <vt:lpstr>Listas</vt:lpstr>
      <vt:lpstr>PRODUTOS</vt:lpstr>
      <vt:lpstr>BAIRROS</vt:lpstr>
      <vt:lpstr>CLIENTES</vt:lpstr>
      <vt:lpstr>Analise de Vendas</vt:lpstr>
      <vt:lpstr>Planilha4</vt:lpstr>
      <vt:lpstr>Planilha3</vt:lpstr>
      <vt:lpstr>Planilha2</vt:lpstr>
      <vt:lpstr>CUSTOS</vt:lpstr>
      <vt:lpstr>CONTROLE ESTOQUE</vt:lpstr>
      <vt:lpstr>VENDAS</vt:lpstr>
      <vt:lpstr>PRODUÇÃO</vt:lpstr>
      <vt:lpstr>Planilha1</vt:lpstr>
      <vt:lpstr>DashData</vt:lpstr>
      <vt:lpstr>Gráfico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Leonardo Getar</dc:creator>
  <cp:lastModifiedBy>Pablo Leonardo Getar</cp:lastModifiedBy>
  <dcterms:created xsi:type="dcterms:W3CDTF">2022-03-04T21:59:46Z</dcterms:created>
  <dcterms:modified xsi:type="dcterms:W3CDTF">2023-10-30T21:55:24Z</dcterms:modified>
</cp:coreProperties>
</file>