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202300"/>
  <mc:AlternateContent xmlns:mc="http://schemas.openxmlformats.org/markup-compatibility/2006">
    <mc:Choice Requires="x15">
      <x15ac:absPath xmlns:x15ac="http://schemas.microsoft.com/office/spreadsheetml/2010/11/ac" url="D:\ACER\Documents\Files ni Precious\excel ko\final version\"/>
    </mc:Choice>
  </mc:AlternateContent>
  <xr:revisionPtr revIDLastSave="0" documentId="13_ncr:1_{573D7E26-D218-434F-A545-6899C6194ED3}" xr6:coauthVersionLast="47" xr6:coauthVersionMax="47" xr10:uidLastSave="{00000000-0000-0000-0000-000000000000}"/>
  <bookViews>
    <workbookView xWindow="0" yWindow="0" windowWidth="23040" windowHeight="12504" tabRatio="810" firstSheet="2" activeTab="11" xr2:uid="{5CBFEBBC-C185-4DA9-914B-C499E7D16677}"/>
  </bookViews>
  <sheets>
    <sheet name="protection password" sheetId="21" state="hidden" r:id="rId1"/>
    <sheet name="DO NOT DELETE" sheetId="10" state="hidden" r:id="rId2"/>
    <sheet name="nscp snips" sheetId="19" r:id="rId3"/>
    <sheet name="EQ" sheetId="22" r:id="rId4"/>
    <sheet name="DL--&gt;" sheetId="16" r:id="rId5"/>
    <sheet name="stair,slab,wall DL" sheetId="4" r:id="rId6"/>
    <sheet name="floor DL" sheetId="11" r:id="rId7"/>
    <sheet name="LL--&gt;" sheetId="17" r:id="rId8"/>
    <sheet name="floor LL" sheetId="2" r:id="rId9"/>
    <sheet name="roof LL" sheetId="3" r:id="rId10"/>
    <sheet name="WL--&gt;" sheetId="18" r:id="rId11"/>
    <sheet name="WL_B" sheetId="20" r:id="rId12"/>
    <sheet name="LOAD COMBINATION" sheetId="8" r:id="rId13"/>
  </sheets>
  <definedNames>
    <definedName name="AGOI">'WL--&gt;'!#REF!</definedName>
    <definedName name="floorarea">'stair,slab,wall DL'!$E$15</definedName>
    <definedName name="floorlaod">'stair,slab,wall DL'!$D$11</definedName>
    <definedName name="h">WL_B!$B$45</definedName>
    <definedName name="kzt">WL_B!$B$6</definedName>
    <definedName name="lambda">WL_B!$B$15</definedName>
    <definedName name="landing">'stair,slab,wall DL'!$B$9</definedName>
    <definedName name="LHD">WL_B!$B$44</definedName>
    <definedName name="lineload">'stair,slab,wall DL'!$E$11</definedName>
    <definedName name="_xlnm.Print_Area" localSheetId="3">EQ!$A$1:$H$40</definedName>
    <definedName name="_xlnm.Print_Area" localSheetId="6">'floor DL'!$A$1:$E$11</definedName>
    <definedName name="_xlnm.Print_Area" localSheetId="8">'floor LL'!$A$1:$C$47</definedName>
    <definedName name="_xlnm.Print_Area" localSheetId="9">'roof LL'!$A$1:$E$25</definedName>
    <definedName name="_xlnm.Print_Area" localSheetId="5">'stair,slab,wall DL'!$A$1:$I$23</definedName>
    <definedName name="_xlnm.Print_Area" localSheetId="11">WL_B!$A$1:$E$54</definedName>
    <definedName name="rise">'stair,slab,wall DL'!$B$6</definedName>
    <definedName name="selfweight">'stair,slab,wall DL'!$E$3</definedName>
    <definedName name="slope">WL_B!$B$22</definedName>
    <definedName name="steps">'stair,slab,wall DL'!$B$5</definedName>
    <definedName name="thickness">'stair,slab,wall DL'!$B$8</definedName>
    <definedName name="tread">'stair,slab,wall DL'!$B$7</definedName>
    <definedName name="unitweight">'stair,slab,wall DL'!$B$3</definedName>
    <definedName name="volume">'stair,slab,wall DL'!$D$3</definedName>
    <definedName name="w">WL_B!$B$19</definedName>
    <definedName name="wallweight">'stair,slab,wall DL'!$D$15</definedName>
    <definedName name="We">WL_B!$B$21</definedName>
    <definedName name="width">'stair,slab,wall DL'!$B$4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11" l="1"/>
  <c r="B8" i="11"/>
  <c r="B7" i="11"/>
  <c r="B9" i="11"/>
  <c r="C8" i="11"/>
  <c r="B17" i="3"/>
  <c r="B18" i="4" a="1"/>
  <c r="B18" i="4" s="1"/>
  <c r="D15" i="4" s="1"/>
  <c r="S7" i="10" a="1"/>
  <c r="S7" i="10" s="1"/>
  <c r="G16" i="4" l="1"/>
  <c r="C5" i="11"/>
  <c r="B11" i="11"/>
  <c r="C11" i="11"/>
  <c r="D11" i="11"/>
  <c r="B10" i="11"/>
  <c r="D10" i="11"/>
  <c r="C9" i="11"/>
  <c r="D9" i="11"/>
  <c r="C6" i="11"/>
  <c r="C7" i="11"/>
  <c r="C4" i="11"/>
  <c r="B51" i="20"/>
  <c r="D29" i="20"/>
  <c r="D28" i="20"/>
  <c r="D27" i="20"/>
  <c r="D30" i="20"/>
  <c r="D31" i="20"/>
  <c r="D32" i="20"/>
  <c r="B50" i="20"/>
  <c r="B48" i="20"/>
  <c r="B47" i="20"/>
  <c r="E11" i="11" l="1"/>
  <c r="E10" i="11"/>
  <c r="E9" i="11"/>
  <c r="B52" i="20"/>
  <c r="B53" i="20" l="1"/>
  <c r="B54" i="20"/>
  <c r="E27" i="20" l="1"/>
  <c r="E28" i="20"/>
  <c r="E29" i="20"/>
  <c r="E30" i="20"/>
  <c r="E31" i="20"/>
  <c r="E32" i="20"/>
  <c r="B20" i="20"/>
  <c r="B19" i="20"/>
  <c r="B22" i="20"/>
  <c r="B25" i="3"/>
  <c r="D18" i="8"/>
  <c r="D8" i="11"/>
  <c r="E8" i="11" s="1"/>
  <c r="D5" i="11"/>
  <c r="D6" i="11"/>
  <c r="D7" i="11"/>
  <c r="D4" i="11"/>
  <c r="D3" i="4"/>
  <c r="E3" i="4" s="1"/>
  <c r="G3" i="4" s="1"/>
  <c r="E15" i="4"/>
  <c r="E11" i="4"/>
  <c r="D11" i="4"/>
  <c r="G12" i="4" s="1"/>
  <c r="B41" i="20" l="1"/>
  <c r="B39" i="20"/>
  <c r="B38" i="20"/>
  <c r="C37" i="20"/>
  <c r="C38" i="20"/>
  <c r="C39" i="20"/>
  <c r="C40" i="20"/>
  <c r="C36" i="20"/>
  <c r="B40" i="20"/>
  <c r="C41" i="20"/>
  <c r="B36" i="20"/>
  <c r="B37" i="20"/>
  <c r="B21" i="20"/>
  <c r="B23" i="20" s="1"/>
  <c r="E7" i="11"/>
  <c r="G15" i="4"/>
  <c r="G11" i="4"/>
  <c r="B6" i="11" l="1"/>
  <c r="B5" i="11"/>
  <c r="B4" i="11"/>
  <c r="F33" i="8"/>
  <c r="F28" i="8"/>
  <c r="C30" i="8"/>
  <c r="F16" i="8"/>
  <c r="E5" i="11" l="1"/>
  <c r="E4" i="11"/>
  <c r="E6" i="11"/>
  <c r="D17" i="3" l="1"/>
  <c r="B18" i="3" l="1" a="1"/>
  <c r="B18" i="3" s="1"/>
  <c r="B19"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<sst xmlns="http://schemas.openxmlformats.org/spreadsheetml/2006/main" count="484" uniqueCount="363">
  <si>
    <t>acoustical fiber board</t>
  </si>
  <si>
    <t>thickness</t>
  </si>
  <si>
    <t>--</t>
  </si>
  <si>
    <t>mechanical duct allowance</t>
  </si>
  <si>
    <t>plaster on tile or concrete</t>
  </si>
  <si>
    <t>plaster on wood lath</t>
  </si>
  <si>
    <t>suspended steel channel system</t>
  </si>
  <si>
    <t>suspended metal lath and cement plaster</t>
  </si>
  <si>
    <t>suspended metal lath and gypsum plaster</t>
  </si>
  <si>
    <t>wood furring suspension system</t>
  </si>
  <si>
    <t>asphalt shingles</t>
  </si>
  <si>
    <t>cement tile</t>
  </si>
  <si>
    <t>three-ply ready roofing</t>
  </si>
  <si>
    <t>four-ply felt and gravel</t>
  </si>
  <si>
    <t>five-ply felyt and gravel</t>
  </si>
  <si>
    <t>copper or tin</t>
  </si>
  <si>
    <t>deck, metal 20 gage</t>
  </si>
  <si>
    <t>deck, metal 18 gage</t>
  </si>
  <si>
    <t>fiberboard, 13mm</t>
  </si>
  <si>
    <t>gypsum sheating, 13mm</t>
  </si>
  <si>
    <t>rigid insulation</t>
  </si>
  <si>
    <t>skylight, metak frame, 10mm wire glass</t>
  </si>
  <si>
    <t>slate, 5mm</t>
  </si>
  <si>
    <t>slate, 6mm</t>
  </si>
  <si>
    <t>wood shingles</t>
  </si>
  <si>
    <t>MINIMUM DESIGN DEAD LOADS (table 204-2)</t>
  </si>
  <si>
    <t>Asphalt block (50mm), 13mm mortar</t>
  </si>
  <si>
    <t>Cement finish (25mm) on stone-concrete fill</t>
  </si>
  <si>
    <t>Ceramic or quarry tile (20mm) on 13mm mortar bed</t>
  </si>
  <si>
    <t>Ceramic or quarry tile (20mm) on 25mm mortar bed</t>
  </si>
  <si>
    <t>Concrete fill finish</t>
  </si>
  <si>
    <t>Hardwood flooring, 22mm</t>
  </si>
  <si>
    <t>Linoleum or asphalt tile, 6mm</t>
  </si>
  <si>
    <t>Marble and mortar on stone-concrete fill</t>
  </si>
  <si>
    <t>Slate</t>
  </si>
  <si>
    <t>Solid flat tile on 25-mm mortar base</t>
  </si>
  <si>
    <t>subflooring, 19mm</t>
  </si>
  <si>
    <t>Terrazzo (38mm) directly on slab</t>
  </si>
  <si>
    <t>Terrazzo (25mm) on stone-concrete fill</t>
  </si>
  <si>
    <t>Terrazzo (25mm) on 50-mm stone concrete</t>
  </si>
  <si>
    <t>Wood block (75mm) on mastic, no fil</t>
  </si>
  <si>
    <t>Wood block (75mm) on 13-mm mortar base</t>
  </si>
  <si>
    <t>movable partitions</t>
  </si>
  <si>
    <t>movable partitions (steel)</t>
  </si>
  <si>
    <t>wood or steel studs, 13mm gypsum board each side</t>
  </si>
  <si>
    <t>wood studs, 50x100, unplastered</t>
  </si>
  <si>
    <t>wood studs, 50x100, plastered one side</t>
  </si>
  <si>
    <t>wood studs, 50x100, plastered two side</t>
  </si>
  <si>
    <t>Exterior stud wall with brick veneer</t>
  </si>
  <si>
    <t>Window, glass, frame and sash</t>
  </si>
  <si>
    <t>CONCRETE MASONRY UNITS</t>
  </si>
  <si>
    <t>Hollow concrete masonry units unplastered. Add 0.24 kPa for each face plastered.</t>
  </si>
  <si>
    <t>grout spacing</t>
  </si>
  <si>
    <t>wythe thickness (mm)</t>
  </si>
  <si>
    <t>16.5 KN/m^3</t>
  </si>
  <si>
    <t>No grout</t>
  </si>
  <si>
    <t>full</t>
  </si>
  <si>
    <t>19.6 KN/m^3</t>
  </si>
  <si>
    <t>21.2 KN/m^3</t>
  </si>
  <si>
    <t>gypsum board (per mm)</t>
  </si>
  <si>
    <t>plywood  (per mm)</t>
  </si>
  <si>
    <t>wood sheating  (per mm)</t>
  </si>
  <si>
    <t>COMPONENT</t>
  </si>
  <si>
    <t>LOAD (kPa)</t>
  </si>
  <si>
    <t>CATEGORY</t>
  </si>
  <si>
    <t>DESCRIPTION</t>
  </si>
  <si>
    <t>UNIFORM LOAD(KPa)</t>
  </si>
  <si>
    <t>1. access floor systems</t>
  </si>
  <si>
    <t>2. armories</t>
  </si>
  <si>
    <t>3. theaters, assembly areas, and auditoriums</t>
  </si>
  <si>
    <t>4. bowling alley, poolrooms, and similar reacreational areas</t>
  </si>
  <si>
    <t>5. catwalk for maintenance access</t>
  </si>
  <si>
    <t>6. cornices and marquees</t>
  </si>
  <si>
    <t>7. dining rooms and restaurants</t>
  </si>
  <si>
    <t>8. exit facilities</t>
  </si>
  <si>
    <t>9. parking garages and ramps</t>
  </si>
  <si>
    <t>10. hospitals</t>
  </si>
  <si>
    <t>11. libraries</t>
  </si>
  <si>
    <t>12. manufacturing</t>
  </si>
  <si>
    <t>13. office</t>
  </si>
  <si>
    <t>14. printing plants</t>
  </si>
  <si>
    <t>15. residential</t>
  </si>
  <si>
    <t>16. restrooms</t>
  </si>
  <si>
    <t>17. reviewing stands, grandstands, bleachers, and folding and telescoping seating</t>
  </si>
  <si>
    <t>18. roof decks</t>
  </si>
  <si>
    <t>20. sidewalks and driveways</t>
  </si>
  <si>
    <t>21. storage</t>
  </si>
  <si>
    <t>22. stores</t>
  </si>
  <si>
    <t>23. pedestrian bridges and walkways</t>
  </si>
  <si>
    <t>office use</t>
  </si>
  <si>
    <t>computer use</t>
  </si>
  <si>
    <t>fixed seats</t>
  </si>
  <si>
    <t>movable seats</t>
  </si>
  <si>
    <t>lobbies and platforms</t>
  </si>
  <si>
    <t>stage areas</t>
  </si>
  <si>
    <t>general storage and/or repair</t>
  </si>
  <si>
    <t>public parking and ramps</t>
  </si>
  <si>
    <t>private (residential) or pleasure-type motor vehicle storage</t>
  </si>
  <si>
    <t>wards and rooms</t>
  </si>
  <si>
    <t>laboratories and operating rooms</t>
  </si>
  <si>
    <t>corridors above ground floor</t>
  </si>
  <si>
    <t>reading rooms</t>
  </si>
  <si>
    <t>stack rooms</t>
  </si>
  <si>
    <t>light</t>
  </si>
  <si>
    <t>heavy</t>
  </si>
  <si>
    <t>building corridors above ground floor</t>
  </si>
  <si>
    <t>call centers and business processing offices</t>
  </si>
  <si>
    <t>lobbies and ground floor corridoes</t>
  </si>
  <si>
    <t>other offices</t>
  </si>
  <si>
    <t>press rooms</t>
  </si>
  <si>
    <t>composing and linotype rooms</t>
  </si>
  <si>
    <t>basic floor area</t>
  </si>
  <si>
    <t>exterior balconies</t>
  </si>
  <si>
    <t>decks</t>
  </si>
  <si>
    <t>storage</t>
  </si>
  <si>
    <t>same as served or occupancy</t>
  </si>
  <si>
    <t>19. schools</t>
  </si>
  <si>
    <t>classrooms</t>
  </si>
  <si>
    <t>corridors above ground flor</t>
  </si>
  <si>
    <t>ground sloor corridors</t>
  </si>
  <si>
    <t>public access</t>
  </si>
  <si>
    <t>retail</t>
  </si>
  <si>
    <t>wholesale</t>
  </si>
  <si>
    <t>MINIMUM ROOF LIVE LOADS (table 205-3)</t>
  </si>
  <si>
    <t>TRIBUTARY AREA (m^2)</t>
  </si>
  <si>
    <t>0-20</t>
  </si>
  <si>
    <t>20-60</t>
  </si>
  <si>
    <t>over 60</t>
  </si>
  <si>
    <t>ROOF SLOPE</t>
  </si>
  <si>
    <t>UNIFORM LOAD (kPa)</t>
  </si>
  <si>
    <t>4. awnings except cloth covered.</t>
  </si>
  <si>
    <t>5. greenhouses, lath houses and agricultural buildings.</t>
  </si>
  <si>
    <r>
      <t xml:space="preserve">3. rise 1-unit vertical in 1-unit horizontal and greater </t>
    </r>
    <r>
      <rPr>
        <b/>
        <sz val="11"/>
        <color theme="1"/>
        <rFont val="Arial"/>
        <family val="2"/>
      </rPr>
      <t>(slope 100% and greater)</t>
    </r>
    <r>
      <rPr>
        <sz val="11"/>
        <color theme="1"/>
        <rFont val="Arial"/>
        <family val="2"/>
      </rPr>
      <t>. Atch or dome with rise 3/8 of span or greater.</t>
    </r>
  </si>
  <si>
    <r>
      <t xml:space="preserve">2. rise 1-unit vertical to less than 3-unit vertical in 3-unit horizontal </t>
    </r>
    <r>
      <rPr>
        <b/>
        <sz val="11"/>
        <color theme="1"/>
        <rFont val="Arial"/>
        <family val="2"/>
      </rPr>
      <t>(slope 33.3% - below 100%)</t>
    </r>
    <r>
      <rPr>
        <sz val="11"/>
        <color theme="1"/>
        <rFont val="Arial"/>
        <family val="2"/>
      </rPr>
      <t>. Arch and dome with rise 1/8 of span to less than 3/8 of span.</t>
    </r>
  </si>
  <si>
    <r>
      <t xml:space="preserve">1. flat or rise less than 1-unit in 3-unit horizontal </t>
    </r>
    <r>
      <rPr>
        <b/>
        <sz val="11"/>
        <color theme="1"/>
        <rFont val="Arial"/>
        <family val="2"/>
      </rPr>
      <t>(slope below 33.3%)</t>
    </r>
    <r>
      <rPr>
        <sz val="11"/>
        <color theme="1"/>
        <rFont val="Arial"/>
        <family val="2"/>
      </rPr>
      <t>. Arch and dome with rise less than 1/8 of span.</t>
    </r>
  </si>
  <si>
    <t>STAIR</t>
  </si>
  <si>
    <t>steps</t>
  </si>
  <si>
    <t>rise</t>
  </si>
  <si>
    <t>tread</t>
  </si>
  <si>
    <t>slab thickness</t>
  </si>
  <si>
    <t>landing</t>
  </si>
  <si>
    <t>width</t>
  </si>
  <si>
    <t>VOLUME</t>
  </si>
  <si>
    <t>specific weight</t>
  </si>
  <si>
    <t>KN/m^3</t>
  </si>
  <si>
    <t>mm</t>
  </si>
  <si>
    <t>SELFWEIGHT (KN)</t>
  </si>
  <si>
    <t>UNIFORM DL</t>
  </si>
  <si>
    <t>SLAB</t>
  </si>
  <si>
    <t>tributary width</t>
  </si>
  <si>
    <t>m</t>
  </si>
  <si>
    <t>KN/m</t>
  </si>
  <si>
    <t>=</t>
  </si>
  <si>
    <t>kPa</t>
  </si>
  <si>
    <t>m^2</t>
  </si>
  <si>
    <t>wall length</t>
  </si>
  <si>
    <t>wall height</t>
  </si>
  <si>
    <t>D</t>
  </si>
  <si>
    <t>L</t>
  </si>
  <si>
    <t>Lr</t>
  </si>
  <si>
    <t>W</t>
  </si>
  <si>
    <t>E</t>
  </si>
  <si>
    <t>LRFD</t>
  </si>
  <si>
    <t>ASD</t>
  </si>
  <si>
    <t>DRIFT</t>
  </si>
  <si>
    <t>ACI 318 14</t>
  </si>
  <si>
    <t>ALTERNATE BASIC LOAD COMBINATION</t>
  </si>
  <si>
    <t>(kPa)</t>
  </si>
  <si>
    <t>bituminous, gravel-covered waterproofing membrane</t>
  </si>
  <si>
    <t>bituminous, smooth surface waterproofing membrane</t>
  </si>
  <si>
    <t>liquid, applied waterproofing membrane</t>
  </si>
  <si>
    <t>single-ply, sheet waterproofing membrane</t>
  </si>
  <si>
    <t>cellular glass insulation roof board  (per mm)</t>
  </si>
  <si>
    <t>fibrous glass insulation roof board (per mm)</t>
  </si>
  <si>
    <t>fiberboard  insulation roof board (per mm)</t>
  </si>
  <si>
    <t>perlite insulation roof board (per mm)</t>
  </si>
  <si>
    <t>polystyrene foam insulation roof board (per mm)</t>
  </si>
  <si>
    <t>urethane foam insulation roof board with skin  (per mm)</t>
  </si>
  <si>
    <t>clay book tile, 50mm (for mortar add 0.48 kPa)</t>
  </si>
  <si>
    <t>clay book tile, 75mm (for mortar add 0.48 kPa)</t>
  </si>
  <si>
    <t>ludowici clay tile (for mortar add 0.48 kPa)</t>
  </si>
  <si>
    <t>roman clay tile (for mortar add 0.48 kPa)</t>
  </si>
  <si>
    <t>spanish clay tile (for mortar add 0.48 kPa)</t>
  </si>
  <si>
    <t>ADDITIONAL</t>
  </si>
  <si>
    <t>Exterior stud walls 50x100 @ 400mm, 15mm gypsum, insulated, 10mm siding</t>
  </si>
  <si>
    <t>Exterior stud walls 50x150 @ 400mm, 15mm gypsum, insulated, 10mm siding</t>
  </si>
  <si>
    <t>100 mm clay brick wythes</t>
  </si>
  <si>
    <t>200 mm clay brick wythes</t>
  </si>
  <si>
    <t>300 mm clay brick wythes</t>
  </si>
  <si>
    <t>400 mm clay brick wythes</t>
  </si>
  <si>
    <t>CHB WALL</t>
  </si>
  <si>
    <t>corrugated asbestos-cement roofing</t>
  </si>
  <si>
    <t>LOADING</t>
  </si>
  <si>
    <t>THICKNESS</t>
  </si>
  <si>
    <t>TOTAL</t>
  </si>
  <si>
    <t>loads from NSCP Table 204-2 (concrete masonry units not included)</t>
  </si>
  <si>
    <t>press TAB on this cell to add row</t>
  </si>
  <si>
    <t>Unit weight</t>
  </si>
  <si>
    <t>wythe thickness</t>
  </si>
  <si>
    <t>UNIT WEIGHT</t>
  </si>
  <si>
    <t>GROUT SPACING</t>
  </si>
  <si>
    <t>WYTHE THICKNESS</t>
  </si>
  <si>
    <t>Full</t>
  </si>
  <si>
    <t>load (kpa)</t>
  </si>
  <si>
    <t>(for components w "per mm" only)</t>
  </si>
  <si>
    <t>INPUT TO STAAD</t>
  </si>
  <si>
    <t>FLOOR PRESSURE</t>
  </si>
  <si>
    <t>KPa</t>
  </si>
  <si>
    <t>plaster</t>
  </si>
  <si>
    <t>slab length</t>
  </si>
  <si>
    <t>slab width</t>
  </si>
  <si>
    <t>AREA OF SLAB</t>
  </si>
  <si>
    <t>WEIGHT OF WALL</t>
  </si>
  <si>
    <t>wt of stair =</t>
  </si>
  <si>
    <t>wt of slab =</t>
  </si>
  <si>
    <t>wt of wall =</t>
  </si>
  <si>
    <r>
      <rPr>
        <sz val="11"/>
        <color theme="1"/>
        <rFont val="Arial"/>
        <family val="2"/>
      </rPr>
      <t>(for walls</t>
    </r>
    <r>
      <rPr>
        <b/>
        <sz val="11"/>
        <color theme="1"/>
        <rFont val="Arial"/>
        <family val="2"/>
      </rPr>
      <t xml:space="preserve"> not on beam, </t>
    </r>
    <r>
      <rPr>
        <sz val="11"/>
        <color theme="1"/>
        <rFont val="Arial"/>
        <family val="2"/>
      </rPr>
      <t xml:space="preserve">add as </t>
    </r>
    <r>
      <rPr>
        <b/>
        <sz val="11"/>
        <color theme="1"/>
        <rFont val="Arial"/>
        <family val="2"/>
      </rPr>
      <t>floor load</t>
    </r>
    <r>
      <rPr>
        <sz val="11"/>
        <color theme="1"/>
        <rFont val="Arial"/>
        <family val="2"/>
      </rPr>
      <t>)</t>
    </r>
  </si>
  <si>
    <r>
      <rPr>
        <sz val="11"/>
        <color theme="1"/>
        <rFont val="Arial"/>
        <family val="2"/>
      </rPr>
      <t>(for walls</t>
    </r>
    <r>
      <rPr>
        <b/>
        <sz val="11"/>
        <color theme="1"/>
        <rFont val="Arial"/>
        <family val="2"/>
      </rPr>
      <t xml:space="preserve"> on beam, </t>
    </r>
    <r>
      <rPr>
        <sz val="11"/>
        <color theme="1"/>
        <rFont val="Arial"/>
        <family val="2"/>
      </rPr>
      <t>add as</t>
    </r>
    <r>
      <rPr>
        <b/>
        <sz val="11"/>
        <color theme="1"/>
        <rFont val="Arial"/>
        <family val="2"/>
      </rPr>
      <t xml:space="preserve"> member load</t>
    </r>
    <r>
      <rPr>
        <sz val="11"/>
        <color theme="1"/>
        <rFont val="Arial"/>
        <family val="2"/>
      </rPr>
      <t>)</t>
    </r>
  </si>
  <si>
    <r>
      <rPr>
        <sz val="11"/>
        <color theme="1"/>
        <rFont val="Arial"/>
        <family val="2"/>
      </rPr>
      <t xml:space="preserve">(for </t>
    </r>
    <r>
      <rPr>
        <b/>
        <sz val="11"/>
        <color theme="1"/>
        <rFont val="Arial"/>
        <family val="2"/>
      </rPr>
      <t xml:space="preserve">any slab, </t>
    </r>
    <r>
      <rPr>
        <sz val="11"/>
        <color theme="1"/>
        <rFont val="Arial"/>
        <family val="2"/>
      </rPr>
      <t xml:space="preserve">add as </t>
    </r>
    <r>
      <rPr>
        <b/>
        <sz val="11"/>
        <color theme="1"/>
        <rFont val="Arial"/>
        <family val="2"/>
      </rPr>
      <t>floor load</t>
    </r>
    <r>
      <rPr>
        <sz val="11"/>
        <color theme="1"/>
        <rFont val="Arial"/>
        <family val="2"/>
      </rPr>
      <t>)</t>
    </r>
  </si>
  <si>
    <r>
      <rPr>
        <sz val="11"/>
        <color theme="1"/>
        <rFont val="Arial"/>
        <family val="2"/>
      </rPr>
      <t xml:space="preserve">(for </t>
    </r>
    <r>
      <rPr>
        <b/>
        <sz val="11"/>
        <color theme="1"/>
        <rFont val="Arial"/>
        <family val="2"/>
      </rPr>
      <t xml:space="preserve">one-way or cantilever, </t>
    </r>
    <r>
      <rPr>
        <sz val="11"/>
        <color theme="1"/>
        <rFont val="Arial"/>
        <family val="2"/>
      </rPr>
      <t>add as</t>
    </r>
    <r>
      <rPr>
        <b/>
        <sz val="11"/>
        <color theme="1"/>
        <rFont val="Arial"/>
        <family val="2"/>
      </rPr>
      <t xml:space="preserve"> member load</t>
    </r>
    <r>
      <rPr>
        <sz val="11"/>
        <color theme="1"/>
        <rFont val="Arial"/>
        <family val="2"/>
      </rPr>
      <t>)</t>
    </r>
  </si>
  <si>
    <r>
      <rPr>
        <sz val="11"/>
        <color theme="1"/>
        <rFont val="Arial"/>
        <family val="2"/>
      </rPr>
      <t xml:space="preserve">(add as </t>
    </r>
    <r>
      <rPr>
        <b/>
        <sz val="11"/>
        <color theme="1"/>
        <rFont val="Arial"/>
        <family val="2"/>
      </rPr>
      <t>member load</t>
    </r>
    <r>
      <rPr>
        <sz val="11"/>
        <color theme="1"/>
        <rFont val="Arial"/>
        <family val="2"/>
      </rPr>
      <t>)</t>
    </r>
  </si>
  <si>
    <r>
      <t>(</t>
    </r>
    <r>
      <rPr>
        <b/>
        <sz val="8"/>
        <color theme="1"/>
        <rFont val="Arial"/>
        <family val="2"/>
      </rPr>
      <t xml:space="preserve">INPUT IN STAAD </t>
    </r>
    <r>
      <rPr>
        <sz val="8"/>
        <color theme="1"/>
        <rFont val="Arial"/>
        <family val="2"/>
      </rPr>
      <t xml:space="preserve">as </t>
    </r>
    <r>
      <rPr>
        <b/>
        <sz val="8"/>
        <color theme="1"/>
        <rFont val="Arial"/>
        <family val="2"/>
      </rPr>
      <t>FLOOR LOAD</t>
    </r>
    <r>
      <rPr>
        <sz val="8"/>
        <color theme="1"/>
        <rFont val="Arial"/>
        <family val="2"/>
      </rPr>
      <t>)</t>
    </r>
  </si>
  <si>
    <t>STAIR, SLAB, WALL SELFWEIGHT</t>
  </si>
  <si>
    <t>ADDITIONAL FLOOR LOADS</t>
  </si>
  <si>
    <t>MINIMUM UNIFORM LIVE LOADS (table 205-1)</t>
  </si>
  <si>
    <t>(for mortar, kPa)</t>
  </si>
  <si>
    <t>(H/238</t>
  </si>
  <si>
    <t>)</t>
  </si>
  <si>
    <t>stair</t>
  </si>
  <si>
    <t>slabs - cantilever</t>
  </si>
  <si>
    <t>slabs - suspended</t>
  </si>
  <si>
    <t>slabs - on grade</t>
  </si>
  <si>
    <t>walls - on beam</t>
  </si>
  <si>
    <t>walls - on slab</t>
  </si>
  <si>
    <t>service dead loads</t>
  </si>
  <si>
    <t>add as floor load</t>
  </si>
  <si>
    <t>add as member load on beam</t>
  </si>
  <si>
    <t/>
  </si>
  <si>
    <t>LIVE LOADS</t>
  </si>
  <si>
    <t>DEAD LOADS</t>
  </si>
  <si>
    <t>floor live load</t>
  </si>
  <si>
    <t>roof live load</t>
  </si>
  <si>
    <t>add as member load</t>
  </si>
  <si>
    <t>I. NSCP 2015 METHOD</t>
  </si>
  <si>
    <t>span length of truss/purlin</t>
  </si>
  <si>
    <t>spacing to the left</t>
  </si>
  <si>
    <t>spacing to the right</t>
  </si>
  <si>
    <t>tributary area</t>
  </si>
  <si>
    <t>pressure load from table</t>
  </si>
  <si>
    <t>INPUT TO STAAD, ROOF LIVE LOAD =</t>
  </si>
  <si>
    <t>II. Ginez, 2022 METHOD</t>
  </si>
  <si>
    <t>mass</t>
  </si>
  <si>
    <t>Roof live load is the mass (kg) of moving person on roof multiplied by 0.01 over tributary width (m) (Ginez, 2022).</t>
  </si>
  <si>
    <t>Note:</t>
  </si>
  <si>
    <t>WIND LOADS (COMPOSURE &amp; CLADDING)</t>
  </si>
  <si>
    <t>height of truss</t>
  </si>
  <si>
    <t>length of truss</t>
  </si>
  <si>
    <t>roof slope</t>
  </si>
  <si>
    <t>deg</t>
  </si>
  <si>
    <t>length of member being analysed</t>
  </si>
  <si>
    <t>spacing of member to the left</t>
  </si>
  <si>
    <t>spacing of member or purlin to the right</t>
  </si>
  <si>
    <t>effective width</t>
  </si>
  <si>
    <t>1/3 length</t>
  </si>
  <si>
    <t>effective wind area</t>
  </si>
  <si>
    <t>zone</t>
  </si>
  <si>
    <t>overhang</t>
  </si>
  <si>
    <t>mean roof height</t>
  </si>
  <si>
    <t>exposure</t>
  </si>
  <si>
    <t>adjustment factor</t>
  </si>
  <si>
    <t>kzt</t>
  </si>
  <si>
    <t>B</t>
  </si>
  <si>
    <t>I</t>
  </si>
  <si>
    <t>basic wind speed</t>
  </si>
  <si>
    <t>kph</t>
  </si>
  <si>
    <t>III. PARAMETERS</t>
  </si>
  <si>
    <t>pnet9 (+kPa)</t>
  </si>
  <si>
    <t>pnet9 (-kPa)</t>
  </si>
  <si>
    <t>pnet (+kPa)</t>
  </si>
  <si>
    <t>pnet (-kPa)</t>
  </si>
  <si>
    <t>II. INPUT VALUES</t>
  </si>
  <si>
    <t>V. RESULTS</t>
  </si>
  <si>
    <t>IV. WIND PRESSURE</t>
  </si>
  <si>
    <t>VI. LOAD APPLICATION</t>
  </si>
  <si>
    <t>least horizontal dimension</t>
  </si>
  <si>
    <t>minimum a</t>
  </si>
  <si>
    <t>0.04LHD</t>
  </si>
  <si>
    <t>0.9m</t>
  </si>
  <si>
    <t>0.1LHD</t>
  </si>
  <si>
    <t>0.4h</t>
  </si>
  <si>
    <t>a</t>
  </si>
  <si>
    <t>USE a =</t>
  </si>
  <si>
    <t>USE 2a =</t>
  </si>
  <si>
    <t>NOTE!!!:</t>
  </si>
  <si>
    <t>I. ASSUMPTIONS</t>
  </si>
  <si>
    <t>10m (MAXIMUM)</t>
  </si>
  <si>
    <t>USE 4a =</t>
  </si>
  <si>
    <t>WIND LOAD GENERATOR</t>
  </si>
  <si>
    <t>YT: John Paul Dela Rosa</t>
  </si>
  <si>
    <r>
      <t>(</t>
    </r>
    <r>
      <rPr>
        <b/>
        <sz val="8"/>
        <color theme="0"/>
        <rFont val="Arial"/>
        <family val="2"/>
      </rPr>
      <t xml:space="preserve">INPUT IN STAAD </t>
    </r>
    <r>
      <rPr>
        <sz val="8"/>
        <color theme="0"/>
        <rFont val="Arial"/>
        <family val="2"/>
      </rPr>
      <t xml:space="preserve">as </t>
    </r>
    <r>
      <rPr>
        <b/>
        <sz val="8"/>
        <color theme="0"/>
        <rFont val="Arial"/>
        <family val="2"/>
      </rPr>
      <t>MEMBER LOAD</t>
    </r>
    <r>
      <rPr>
        <sz val="8"/>
        <color theme="0"/>
        <rFont val="Arial"/>
        <family val="2"/>
      </rPr>
      <t>) - DIRECT</t>
    </r>
  </si>
  <si>
    <r>
      <t>(</t>
    </r>
    <r>
      <rPr>
        <b/>
        <sz val="8"/>
        <color theme="0"/>
        <rFont val="Arial"/>
        <family val="2"/>
      </rPr>
      <t>INPUT IN STAAD</t>
    </r>
    <r>
      <rPr>
        <sz val="8"/>
        <color theme="0"/>
        <rFont val="Arial"/>
        <family val="2"/>
      </rPr>
      <t xml:space="preserve"> as </t>
    </r>
    <r>
      <rPr>
        <b/>
        <sz val="8"/>
        <color theme="0"/>
        <rFont val="Arial"/>
        <family val="2"/>
      </rPr>
      <t>MEMBER LOAD</t>
    </r>
    <r>
      <rPr>
        <sz val="8"/>
        <color theme="0"/>
        <rFont val="Arial"/>
        <family val="2"/>
      </rPr>
      <t>) - UPLIFT</t>
    </r>
  </si>
  <si>
    <t>NOTE!!!</t>
  </si>
  <si>
    <t>IF THICKNESS IS SPECIFIED, FORMULA IN CELL IS CHANGED.</t>
  </si>
  <si>
    <t>=IF(ISNUMBER(SEARCH("per mm",[cell address of component])),"specify thickness ",1)</t>
  </si>
  <si>
    <t>SEISMIC DEFINITION</t>
  </si>
  <si>
    <t>SEISMIC PARAMETERS</t>
  </si>
  <si>
    <t>TYPE</t>
  </si>
  <si>
    <t>UBC 1997</t>
  </si>
  <si>
    <t>(SA=1, SB=2, SC=3, SD=4 …)</t>
  </si>
  <si>
    <t>Zone</t>
  </si>
  <si>
    <t>Importance factor (I)</t>
  </si>
  <si>
    <t>Rw in X Direction (RWX)</t>
  </si>
  <si>
    <t>Rw in Z Direction (RWZ)</t>
  </si>
  <si>
    <t>Near Source Factor Na (Na)</t>
  </si>
  <si>
    <t>Near Source Factor Nv (Nv)</t>
  </si>
  <si>
    <t xml:space="preserve">* Period in X Direction (PX) </t>
  </si>
  <si>
    <t xml:space="preserve">* Period in Z Direction (PZ) </t>
  </si>
  <si>
    <t xml:space="preserve">* CT Value (CT) </t>
  </si>
  <si>
    <t>Parameter</t>
  </si>
  <si>
    <t>Value</t>
  </si>
  <si>
    <t>--automated by staad</t>
  </si>
  <si>
    <t>LOAD CASES DETAIL</t>
  </si>
  <si>
    <t>FACTOR &amp; DIRECTION</t>
  </si>
  <si>
    <t>FACTOR</t>
  </si>
  <si>
    <t>ACCIDENTAL TORSION</t>
  </si>
  <si>
    <t>NATURAL TORSION</t>
  </si>
  <si>
    <t>EQPX</t>
  </si>
  <si>
    <t>EQNX</t>
  </si>
  <si>
    <t>EQPZ</t>
  </si>
  <si>
    <t>EQNZ</t>
  </si>
  <si>
    <t>SEISMIC DEFINITION AND SEISMIC LOADS MUST BE DEFINED FIRST BEFORE DEAD LOAD, LIVE LOAD, AND WIND LOADS!!!</t>
  </si>
  <si>
    <t>Soil Profile Type (STYP)</t>
  </si>
  <si>
    <t>EARTHQUAKE LOADS</t>
  </si>
  <si>
    <t>References:</t>
  </si>
  <si>
    <t>National Structural Code of the Philippines 2015</t>
  </si>
  <si>
    <t>YT: DeanZano Civil Engineering Lectures</t>
  </si>
  <si>
    <t>YT: AEDO ENGINEERING</t>
  </si>
  <si>
    <t>Engr. K. Ginez</t>
  </si>
  <si>
    <t>YT: Ej Clemente</t>
  </si>
  <si>
    <t>may be neglected (acc to YT: DeanZano Civil Engineering Lectures)</t>
  </si>
  <si>
    <t>Follow instructions of</t>
  </si>
  <si>
    <t>Contact me:</t>
  </si>
  <si>
    <t>preciousmaryangelicavbarcena@gmail.com</t>
  </si>
  <si>
    <t>Special thanks to:</t>
  </si>
  <si>
    <t>mama ko</t>
  </si>
  <si>
    <t>chat gpt</t>
  </si>
  <si>
    <t>excel groups in fb</t>
  </si>
  <si>
    <t>slope</t>
  </si>
  <si>
    <t>below 33.3%</t>
  </si>
  <si>
    <t>33.3% - below 100%</t>
  </si>
  <si>
    <t>100% and greater</t>
  </si>
  <si>
    <r>
      <rPr>
        <b/>
        <sz val="11"/>
        <color rgb="FFFF0000"/>
        <rFont val="Arial"/>
        <family val="2"/>
      </rPr>
      <t>Note</t>
    </r>
    <r>
      <rPr>
        <sz val="11"/>
        <color rgb="FFFF0000"/>
        <rFont val="Arial"/>
        <family val="2"/>
      </rPr>
      <t>: If slab is not enclosed with beams in 4 corners, staad wouldn’t be able to add it to group. Hence,</t>
    </r>
    <r>
      <rPr>
        <b/>
        <sz val="11"/>
        <color rgb="FFFF0000"/>
        <rFont val="Arial"/>
        <family val="2"/>
      </rPr>
      <t xml:space="preserve"> live load can not be added as floor load</t>
    </r>
    <r>
      <rPr>
        <sz val="11"/>
        <color rgb="FFFF0000"/>
        <rFont val="Arial"/>
        <family val="2"/>
      </rPr>
      <t>. It is permitted to convert the pressure load into a member load by multiplying it to its tributary width</t>
    </r>
  </si>
  <si>
    <r>
      <rPr>
        <b/>
        <sz val="11"/>
        <color rgb="FFFF0000"/>
        <rFont val="Arial"/>
        <family val="2"/>
      </rPr>
      <t>values must be: kzt = 1, exposure = B, I=1.0, kd = 1.0, mean roof height = 10m (max)</t>
    </r>
    <r>
      <rPr>
        <sz val="11"/>
        <color rgb="FFFF0000"/>
        <rFont val="Arial"/>
        <family val="2"/>
      </rPr>
      <t xml:space="preserve">, otherwise wind load generator </t>
    </r>
    <r>
      <rPr>
        <b/>
        <sz val="11"/>
        <color rgb="FFFF0000"/>
        <rFont val="Arial"/>
        <family val="2"/>
      </rPr>
      <t>CAN NOT BE USED.</t>
    </r>
  </si>
  <si>
    <r>
      <t>wind loads on frames can be automated with</t>
    </r>
    <r>
      <rPr>
        <b/>
        <sz val="11"/>
        <color rgb="FFFF0000"/>
        <rFont val="Arial"/>
        <family val="2"/>
      </rPr>
      <t xml:space="preserve"> ASCE-7-2010</t>
    </r>
    <r>
      <rPr>
        <sz val="11"/>
        <color rgb="FFFF0000"/>
        <rFont val="Arial"/>
        <family val="2"/>
      </rPr>
      <t xml:space="preserve">. but it may also be </t>
    </r>
    <r>
      <rPr>
        <b/>
        <sz val="11"/>
        <color rgb="FFFF0000"/>
        <rFont val="Arial"/>
        <family val="2"/>
      </rPr>
      <t>neglected for low rise buildings</t>
    </r>
    <r>
      <rPr>
        <sz val="11"/>
        <color rgb="FFFF0000"/>
        <rFont val="Arial"/>
        <family val="2"/>
      </rPr>
      <t xml:space="preserve"> (YT: *i forgot huhu*). Provided wind load generator is </t>
    </r>
    <r>
      <rPr>
        <b/>
        <sz val="11"/>
        <color rgb="FFFF0000"/>
        <rFont val="Arial"/>
        <family val="2"/>
      </rPr>
      <t xml:space="preserve">only applicable to composure and cladding </t>
    </r>
    <r>
      <rPr>
        <sz val="11"/>
        <color rgb="FFFF0000"/>
        <rFont val="Arial"/>
        <family val="2"/>
      </rPr>
      <t>(roof, truss, etc.)</t>
    </r>
  </si>
  <si>
    <t>Cinder concrete fill (per mm)</t>
  </si>
  <si>
    <t>Lightweight concrete fill (per mm)</t>
  </si>
  <si>
    <t>sand fill (per mm)</t>
  </si>
  <si>
    <t>stone concrete fill (per mm)</t>
  </si>
  <si>
    <t>IN CASE ALL FORMULAS ARE DELETED, COPY THIS FORMULA AND CHANGE ITS within_text command to the cell address of component</t>
  </si>
  <si>
    <t>(Add more if necessary)</t>
  </si>
  <si>
    <t>PASSWORD: hahaha123</t>
  </si>
  <si>
    <t>lam mo na yan par</t>
  </si>
  <si>
    <t>hi! this excel was made full heartedly w the best of my dying braincells for my steel design (steel 2) subject under engr ma'am ginez. I have a silly little ms excel side project going on and as part of my improvement, I am making this file free for access, use, and open to revisions and criticisms. this file can also be used for concrete frames, just read and follow the notes in every worksheet. if u have queries or violent reactions; need pdf,xlsx files; software programs; want to collaborate, just let me knowww.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</si>
</sst>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font>
    <font>
      <b/>
      <sz val="11"/>
      <color theme="0"/>
      <name val="Arial"/>
      <family val="2"/>
    </font>
    <font>
      <b/>
      <sz val="11"/>
      <color theme="1"/>
      <name val="Arial"/>
      <family val="2"/>
    </font>
    <font>
      <b/>
      <sz val="20"/>
      <color theme="1"/>
      <name val="Arial"/>
      <family val="2"/>
    </font>
    <font>
      <sz val="8"/>
      <color theme="1"/>
      <name val="Arial"/>
      <family val="2"/>
    </font>
    <font>
      <sz val="8"/>
      <name val="Arial"/>
      <family val="2"/>
    </font>
    <font>
      <sz val="11"/>
      <color theme="0"/>
      <name val="Arial"/>
      <family val="2"/>
    </font>
    <font>
      <b/>
      <sz val="8"/>
      <color theme="1"/>
      <name val="Arial"/>
      <family val="2"/>
    </font>
    <font>
      <sz val="11"/>
      <color theme="1"/>
      <name val="Arial"/>
      <family val="2"/>
    </font>
    <font>
      <sz val="11"/>
      <color rgb="FFFF0000"/>
      <name val="Arial"/>
      <family val="2"/>
    </font>
    <font>
      <sz val="8"/>
      <color theme="0"/>
      <name val="Arial"/>
      <family val="2"/>
    </font>
    <font>
      <b/>
      <sz val="8"/>
      <color theme="0"/>
      <name val="Arial"/>
      <family val="2"/>
    </font>
    <font>
      <b/>
      <sz val="15"/>
      <color theme="1"/>
      <name val="Arial"/>
      <family val="2"/>
    </font>
    <font>
      <b/>
      <sz val="15"/>
      <color rgb="FFFF0000"/>
      <name val="Arial"/>
      <family val="2"/>
    </font>
    <font>
      <b/>
      <sz val="20"/>
      <color theme="0"/>
      <name val="Arial"/>
      <family val="2"/>
    </font>
    <font>
      <u/>
      <sz val="11"/>
      <color theme="10"/>
      <name val="Arial"/>
      <family val="2"/>
    </font>
    <font>
      <b/>
      <sz val="20"/>
      <color rgb="FFFF0000"/>
      <name val="Arial"/>
      <family val="2"/>
    </font>
    <font>
      <b/>
      <sz val="11"/>
      <color rgb="FFFF0000"/>
      <name val="Arial"/>
      <family val="2"/>
    </font>
  </fonts>
  <fills count="7">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theme="2"/>
        <bgColor indexed="64"/>
      </patternFill>
    </fill>
    <fill>
      <patternFill patternType="solid">
        <fgColor theme="0"/>
        <bgColor indexed="64"/>
      </patternFill>
    </fill>
    <fill>
      <patternFill patternType="solid">
        <fgColor rgb="FFFFC0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s>
  <cellStyleXfs count="2">
    <xf numFmtId="0" fontId="0" fillId="0" borderId="0"/>
    <xf numFmtId="0" fontId="15" fillId="0" borderId="0" applyNumberFormat="0" applyFill="0" applyBorder="0" applyAlignment="0" applyProtection="0"/>
  </cellStyleXfs>
  <cellXfs count="175">
    <xf numFmtId="0" fontId="0" fillId="0" borderId="0" xfId="0"/>
    <xf numFmtId="0" fontId="0" fillId="0" borderId="1" xfId="0" applyBorder="1"/>
    <xf numFmtId="0" fontId="2" fillId="0" borderId="0" xfId="0" applyFont="1"/>
    <xf numFmtId="0" fontId="0" fillId="0" borderId="1" xfId="0" applyBorder="1" applyAlignment="1">
      <alignment horizontal="right"/>
    </xf>
    <xf numFmtId="0" fontId="3" fillId="0" borderId="0" xfId="0" applyFont="1"/>
    <xf numFmtId="0" fontId="0" fillId="0" borderId="1" xfId="0" applyBorder="1" applyAlignment="1" applyProtection="1">
      <alignment horizontal="left"/>
      <protection locked="0"/>
    </xf>
    <xf numFmtId="0" fontId="2" fillId="0" borderId="0" xfId="0" applyFont="1" applyProtection="1">
      <protection locked="0"/>
    </xf>
    <xf numFmtId="0" fontId="0" fillId="0" borderId="0" xfId="0" applyProtection="1">
      <protection locked="0"/>
    </xf>
    <xf numFmtId="0" fontId="0" fillId="0" borderId="1" xfId="0" applyBorder="1" applyProtection="1">
      <protection locked="0"/>
    </xf>
    <xf numFmtId="0" fontId="0" fillId="0" borderId="1" xfId="0" quotePrefix="1" applyBorder="1" applyProtection="1">
      <protection locked="0"/>
    </xf>
    <xf numFmtId="0" fontId="0" fillId="0" borderId="0" xfId="0" applyAlignment="1" applyProtection="1">
      <alignment horizontal="left" vertical="top"/>
      <protection locked="0"/>
    </xf>
    <xf numFmtId="0" fontId="0" fillId="0" borderId="7" xfId="0" applyBorder="1"/>
    <xf numFmtId="0" fontId="0" fillId="0" borderId="0" xfId="0" applyAlignment="1">
      <alignment horizontal="right"/>
    </xf>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xf numFmtId="0" fontId="0" fillId="0" borderId="0" xfId="0"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quotePrefix="1"/>
    <xf numFmtId="0" fontId="6" fillId="2" borderId="0" xfId="0" applyFont="1" applyFill="1"/>
    <xf numFmtId="0" fontId="1" fillId="2" borderId="13" xfId="0" applyFont="1" applyFill="1" applyBorder="1"/>
    <xf numFmtId="0" fontId="6" fillId="2" borderId="14" xfId="0" applyFont="1" applyFill="1" applyBorder="1"/>
    <xf numFmtId="0" fontId="6" fillId="2" borderId="15" xfId="0" applyFont="1" applyFill="1" applyBorder="1"/>
    <xf numFmtId="0" fontId="6" fillId="2" borderId="14" xfId="0" applyFont="1" applyFill="1" applyBorder="1" applyAlignment="1">
      <alignment horizontal="center"/>
    </xf>
    <xf numFmtId="0" fontId="2" fillId="4" borderId="17" xfId="0" applyFont="1" applyFill="1" applyBorder="1"/>
    <xf numFmtId="0" fontId="0" fillId="4" borderId="17" xfId="0" applyFill="1" applyBorder="1"/>
    <xf numFmtId="0" fontId="0" fillId="4" borderId="7" xfId="0" applyFill="1" applyBorder="1"/>
    <xf numFmtId="0" fontId="0" fillId="4" borderId="19" xfId="0" applyFill="1" applyBorder="1"/>
    <xf numFmtId="0" fontId="0" fillId="3" borderId="17" xfId="0" applyFill="1" applyBorder="1"/>
    <xf numFmtId="0" fontId="0" fillId="3" borderId="19" xfId="0" applyFill="1" applyBorder="1"/>
    <xf numFmtId="0" fontId="0" fillId="3" borderId="16" xfId="0" applyFill="1" applyBorder="1"/>
    <xf numFmtId="0" fontId="0" fillId="3" borderId="18" xfId="0" applyFill="1" applyBorder="1"/>
    <xf numFmtId="0" fontId="2" fillId="3" borderId="0" xfId="0" applyFont="1" applyFill="1"/>
    <xf numFmtId="0" fontId="0" fillId="3" borderId="24" xfId="0" applyFill="1" applyBorder="1" applyAlignment="1">
      <alignment horizontal="center"/>
    </xf>
    <xf numFmtId="0" fontId="0" fillId="3" borderId="26" xfId="0" applyFill="1" applyBorder="1" applyAlignment="1">
      <alignment horizontal="center"/>
    </xf>
    <xf numFmtId="0" fontId="0" fillId="0" borderId="24" xfId="0" applyBorder="1" applyAlignment="1">
      <alignment horizontal="center"/>
    </xf>
    <xf numFmtId="0" fontId="0" fillId="0" borderId="26" xfId="0" applyBorder="1" applyAlignment="1">
      <alignment horizontal="center"/>
    </xf>
    <xf numFmtId="0" fontId="0" fillId="0" borderId="0" xfId="0" applyAlignment="1">
      <alignment horizontal="left" indent="1"/>
    </xf>
    <xf numFmtId="0" fontId="6" fillId="2" borderId="10" xfId="0" applyFont="1" applyFill="1" applyBorder="1" applyAlignment="1">
      <alignment horizontal="center" vertical="center"/>
    </xf>
    <xf numFmtId="0" fontId="10" fillId="2" borderId="34" xfId="0" applyFont="1" applyFill="1" applyBorder="1" applyAlignment="1">
      <alignment horizontal="center" vertical="center" wrapText="1"/>
    </xf>
    <xf numFmtId="0" fontId="10" fillId="2" borderId="12" xfId="0" applyFont="1" applyFill="1" applyBorder="1" applyAlignment="1">
      <alignment horizontal="center" vertical="center" wrapText="1"/>
    </xf>
    <xf numFmtId="0" fontId="6" fillId="2" borderId="34" xfId="0" applyFont="1" applyFill="1" applyBorder="1" applyAlignment="1">
      <alignment horizontal="center"/>
    </xf>
    <xf numFmtId="0" fontId="6" fillId="2" borderId="12" xfId="0" applyFont="1" applyFill="1" applyBorder="1" applyAlignment="1">
      <alignment horizontal="center"/>
    </xf>
    <xf numFmtId="0" fontId="6" fillId="2" borderId="34" xfId="0" applyFont="1" applyFill="1" applyBorder="1"/>
    <xf numFmtId="0" fontId="6" fillId="2" borderId="11" xfId="0" applyFont="1" applyFill="1" applyBorder="1"/>
    <xf numFmtId="0" fontId="6" fillId="2" borderId="10" xfId="0" applyFont="1" applyFill="1" applyBorder="1" applyAlignment="1">
      <alignment horizontal="center"/>
    </xf>
    <xf numFmtId="0" fontId="8" fillId="0" borderId="0" xfId="0" applyFont="1"/>
    <xf numFmtId="0" fontId="1" fillId="2" borderId="34" xfId="0" applyFont="1" applyFill="1" applyBorder="1"/>
    <xf numFmtId="0" fontId="1" fillId="2" borderId="10" xfId="0" applyFont="1" applyFill="1" applyBorder="1"/>
    <xf numFmtId="0" fontId="2" fillId="0" borderId="0" xfId="0" applyFont="1" applyAlignment="1">
      <alignment horizontal="right"/>
    </xf>
    <xf numFmtId="0" fontId="14" fillId="2" borderId="0" xfId="0" applyFont="1" applyFill="1"/>
    <xf numFmtId="0" fontId="2" fillId="4" borderId="0" xfId="0" applyFont="1" applyFill="1"/>
    <xf numFmtId="0" fontId="0" fillId="4" borderId="0" xfId="0" applyFill="1"/>
    <xf numFmtId="0" fontId="2" fillId="4" borderId="16" xfId="0" applyFont="1" applyFill="1" applyBorder="1"/>
    <xf numFmtId="0" fontId="0" fillId="4" borderId="16" xfId="0" applyFill="1" applyBorder="1"/>
    <xf numFmtId="0" fontId="0" fillId="4" borderId="18" xfId="0" applyFill="1" applyBorder="1"/>
    <xf numFmtId="0" fontId="0" fillId="5" borderId="0" xfId="0" applyFill="1"/>
    <xf numFmtId="0" fontId="6" fillId="2" borderId="13" xfId="0" applyFont="1" applyFill="1" applyBorder="1"/>
    <xf numFmtId="0" fontId="0" fillId="0" borderId="0" xfId="0" applyAlignment="1">
      <alignment vertical="top" wrapText="1"/>
    </xf>
    <xf numFmtId="0" fontId="0" fillId="0" borderId="10" xfId="0" applyBorder="1"/>
    <xf numFmtId="0" fontId="0" fillId="0" borderId="30" xfId="0" applyBorder="1"/>
    <xf numFmtId="0" fontId="0" fillId="0" borderId="24" xfId="0" applyBorder="1"/>
    <xf numFmtId="0" fontId="0" fillId="0" borderId="0" xfId="0" applyAlignment="1">
      <alignment horizontal="center"/>
    </xf>
    <xf numFmtId="0" fontId="0" fillId="0" borderId="26" xfId="0" applyBorder="1"/>
    <xf numFmtId="0" fontId="0" fillId="0" borderId="30" xfId="0" applyBorder="1" applyAlignment="1">
      <alignment horizontal="right"/>
    </xf>
    <xf numFmtId="0" fontId="0" fillId="0" borderId="24" xfId="0" applyBorder="1" applyAlignment="1">
      <alignment horizontal="right"/>
    </xf>
    <xf numFmtId="0" fontId="0" fillId="0" borderId="26" xfId="0" applyBorder="1" applyAlignment="1">
      <alignment horizontal="right"/>
    </xf>
    <xf numFmtId="0" fontId="13" fillId="0" borderId="0" xfId="0" applyFont="1"/>
    <xf numFmtId="0" fontId="16" fillId="0" borderId="0" xfId="0" applyFont="1"/>
    <xf numFmtId="0" fontId="9" fillId="0" borderId="0" xfId="0" applyFont="1"/>
    <xf numFmtId="0" fontId="9" fillId="0" borderId="0" xfId="0" quotePrefix="1" applyFont="1"/>
    <xf numFmtId="0" fontId="9" fillId="0" borderId="0" xfId="0" applyFont="1" applyAlignment="1" applyProtection="1">
      <alignment horizontal="left" vertical="top"/>
      <protection locked="0"/>
    </xf>
    <xf numFmtId="0" fontId="17" fillId="0" borderId="0" xfId="0" applyFont="1"/>
    <xf numFmtId="0" fontId="8" fillId="0" borderId="25" xfId="0" applyFont="1" applyBorder="1" applyProtection="1">
      <protection locked="0"/>
    </xf>
    <xf numFmtId="0" fontId="8" fillId="0" borderId="29" xfId="0" applyFont="1" applyBorder="1" applyProtection="1">
      <protection locked="0"/>
    </xf>
    <xf numFmtId="0" fontId="0" fillId="0" borderId="29" xfId="0" quotePrefix="1" applyBorder="1" applyProtection="1">
      <protection locked="0"/>
    </xf>
    <xf numFmtId="0" fontId="0" fillId="0" borderId="23" xfId="0" quotePrefix="1" applyBorder="1" applyProtection="1">
      <protection locked="0"/>
    </xf>
    <xf numFmtId="0" fontId="0" fillId="0" borderId="20" xfId="0" applyBorder="1" applyProtection="1">
      <protection locked="0"/>
    </xf>
    <xf numFmtId="0" fontId="0" fillId="5" borderId="1" xfId="0" applyFill="1" applyBorder="1" applyAlignment="1" applyProtection="1">
      <alignment horizontal="center"/>
      <protection locked="0"/>
    </xf>
    <xf numFmtId="0" fontId="0" fillId="0" borderId="0" xfId="0" applyAlignment="1" applyProtection="1">
      <alignment horizontal="right"/>
      <protection locked="0"/>
    </xf>
    <xf numFmtId="0" fontId="0" fillId="0" borderId="1" xfId="0" applyBorder="1" applyAlignment="1" applyProtection="1">
      <alignment horizontal="right"/>
      <protection locked="0"/>
    </xf>
    <xf numFmtId="0" fontId="0" fillId="0" borderId="0" xfId="0" applyAlignment="1" applyProtection="1">
      <alignment horizontal="right"/>
      <protection hidden="1"/>
    </xf>
    <xf numFmtId="0" fontId="0" fillId="4" borderId="0" xfId="0" applyFill="1" applyAlignment="1" applyProtection="1">
      <alignment horizontal="right"/>
      <protection locked="0"/>
    </xf>
    <xf numFmtId="0" fontId="0" fillId="0" borderId="35" xfId="0" applyBorder="1" applyAlignment="1" applyProtection="1">
      <alignment horizontal="right"/>
      <protection locked="0"/>
    </xf>
    <xf numFmtId="0" fontId="0" fillId="0" borderId="27" xfId="0" applyBorder="1" applyProtection="1">
      <protection locked="0"/>
    </xf>
    <xf numFmtId="0" fontId="0" fillId="0" borderId="36" xfId="0" applyBorder="1" applyAlignment="1" applyProtection="1">
      <alignment horizontal="right"/>
      <protection locked="0"/>
    </xf>
    <xf numFmtId="0" fontId="0" fillId="0" borderId="28" xfId="0" applyBorder="1" applyProtection="1">
      <protection locked="0"/>
    </xf>
    <xf numFmtId="0" fontId="0" fillId="0" borderId="37" xfId="0" applyBorder="1" applyAlignment="1" applyProtection="1">
      <alignment horizontal="right"/>
      <protection locked="0"/>
    </xf>
    <xf numFmtId="0" fontId="0" fillId="0" borderId="21" xfId="0" applyBorder="1" applyProtection="1">
      <protection locked="0"/>
    </xf>
    <xf numFmtId="0" fontId="0" fillId="0" borderId="29" xfId="0" applyBorder="1" applyProtection="1">
      <protection locked="0"/>
    </xf>
    <xf numFmtId="0" fontId="0" fillId="5" borderId="16" xfId="0" applyFill="1" applyBorder="1"/>
    <xf numFmtId="0" fontId="0" fillId="5" borderId="17" xfId="0" applyFill="1" applyBorder="1"/>
    <xf numFmtId="0" fontId="0" fillId="5" borderId="16" xfId="0" applyFill="1" applyBorder="1" applyAlignment="1">
      <alignment horizontal="center" vertical="center" wrapText="1"/>
    </xf>
    <xf numFmtId="0" fontId="0" fillId="5" borderId="0" xfId="0" applyFill="1" applyAlignment="1">
      <alignment horizontal="center" vertical="center" wrapText="1"/>
    </xf>
    <xf numFmtId="0" fontId="0" fillId="5" borderId="17" xfId="0" applyFill="1" applyBorder="1" applyAlignment="1">
      <alignment horizontal="center" vertical="center" wrapText="1"/>
    </xf>
    <xf numFmtId="0" fontId="0" fillId="5" borderId="16" xfId="0" applyFill="1" applyBorder="1" applyAlignment="1">
      <alignment horizontal="left" vertical="center" wrapText="1"/>
    </xf>
    <xf numFmtId="0" fontId="8" fillId="5" borderId="16" xfId="1" applyFont="1" applyFill="1" applyBorder="1"/>
    <xf numFmtId="0" fontId="0" fillId="5" borderId="18" xfId="0" applyFill="1" applyBorder="1"/>
    <xf numFmtId="0" fontId="0" fillId="5" borderId="7" xfId="0" applyFill="1" applyBorder="1"/>
    <xf numFmtId="0" fontId="0" fillId="5" borderId="19" xfId="0" applyFill="1" applyBorder="1"/>
    <xf numFmtId="0" fontId="0" fillId="2" borderId="0" xfId="0" applyFill="1" applyAlignment="1">
      <alignment vertical="top" wrapText="1"/>
    </xf>
    <xf numFmtId="0" fontId="0" fillId="5" borderId="0" xfId="0" applyFill="1" applyAlignment="1">
      <alignment vertical="top" wrapText="1"/>
    </xf>
    <xf numFmtId="0" fontId="0" fillId="2" borderId="0" xfId="0" applyFill="1"/>
    <xf numFmtId="0" fontId="0" fillId="6" borderId="13" xfId="0" applyFill="1" applyBorder="1"/>
    <xf numFmtId="0" fontId="0" fillId="6" borderId="14" xfId="0" applyFill="1" applyBorder="1"/>
    <xf numFmtId="0" fontId="0" fillId="6" borderId="15" xfId="0" applyFill="1" applyBorder="1"/>
    <xf numFmtId="0" fontId="0" fillId="6" borderId="16" xfId="0" applyFill="1" applyBorder="1"/>
    <xf numFmtId="0" fontId="0" fillId="6" borderId="0" xfId="0" applyFill="1"/>
    <xf numFmtId="0" fontId="0" fillId="6" borderId="17" xfId="0" applyFill="1" applyBorder="1"/>
    <xf numFmtId="0" fontId="0" fillId="6" borderId="16"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8" xfId="0" applyFill="1" applyBorder="1"/>
    <xf numFmtId="0" fontId="0" fillId="6" borderId="19" xfId="0" applyFill="1" applyBorder="1"/>
    <xf numFmtId="0" fontId="0" fillId="6" borderId="7" xfId="0" applyFill="1" applyBorder="1"/>
    <xf numFmtId="0" fontId="0" fillId="5" borderId="16" xfId="0" applyFill="1" applyBorder="1" applyAlignment="1">
      <alignment horizontal="center" vertical="center" wrapText="1"/>
    </xf>
    <xf numFmtId="0" fontId="0" fillId="5" borderId="0" xfId="0" applyFill="1" applyAlignment="1">
      <alignment horizontal="center" vertical="center" wrapText="1"/>
    </xf>
    <xf numFmtId="0" fontId="0" fillId="5" borderId="17" xfId="0" applyFill="1" applyBorder="1" applyAlignment="1">
      <alignment horizontal="center" vertical="center" wrapText="1"/>
    </xf>
    <xf numFmtId="0" fontId="14" fillId="2" borderId="13" xfId="0" applyFont="1" applyFill="1" applyBorder="1" applyAlignment="1">
      <alignment horizontal="center"/>
    </xf>
    <xf numFmtId="0" fontId="14" fillId="2" borderId="14" xfId="0" applyFont="1" applyFill="1" applyBorder="1" applyAlignment="1">
      <alignment horizontal="center"/>
    </xf>
    <xf numFmtId="0" fontId="14" fillId="2" borderId="15" xfId="0" applyFont="1" applyFill="1" applyBorder="1" applyAlignment="1">
      <alignment horizontal="center"/>
    </xf>
    <xf numFmtId="0" fontId="0" fillId="0" borderId="0" xfId="0"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30" xfId="0" applyBorder="1" applyAlignment="1">
      <alignment horizontal="center"/>
    </xf>
    <xf numFmtId="0" fontId="0" fillId="0" borderId="26" xfId="0" applyBorder="1" applyAlignment="1">
      <alignment horizontal="center"/>
    </xf>
    <xf numFmtId="0" fontId="0" fillId="0" borderId="7" xfId="0" applyBorder="1" applyAlignment="1">
      <alignment horizontal="center"/>
    </xf>
    <xf numFmtId="0" fontId="0" fillId="0" borderId="1" xfId="0"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0" fillId="0" borderId="2" xfId="0" applyBorder="1" applyAlignment="1">
      <alignment horizontal="center" wrapText="1"/>
    </xf>
    <xf numFmtId="0" fontId="0" fillId="0" borderId="0" xfId="0" applyAlignment="1">
      <alignment horizontal="center" wrapText="1"/>
    </xf>
    <xf numFmtId="0" fontId="0" fillId="0" borderId="3" xfId="0" applyBorder="1" applyAlignment="1">
      <alignment horizontal="center" wrapText="1"/>
    </xf>
    <xf numFmtId="0" fontId="12" fillId="0" borderId="0" xfId="0" applyFont="1" applyAlignment="1">
      <alignment horizontal="center" vertical="center" wrapText="1"/>
    </xf>
    <xf numFmtId="0" fontId="16" fillId="0" borderId="0" xfId="0" applyFont="1" applyAlignment="1">
      <alignment horizontal="center" wrapText="1"/>
    </xf>
    <xf numFmtId="0" fontId="14" fillId="2" borderId="0" xfId="0" applyFont="1" applyFill="1" applyAlignment="1">
      <alignment horizontal="center"/>
    </xf>
    <xf numFmtId="0" fontId="1" fillId="2" borderId="13" xfId="0" applyFont="1" applyFill="1" applyBorder="1" applyAlignment="1">
      <alignment horizontal="center"/>
    </xf>
    <xf numFmtId="0" fontId="1" fillId="2" borderId="14" xfId="0" applyFont="1" applyFill="1" applyBorder="1" applyAlignment="1">
      <alignment horizontal="center"/>
    </xf>
    <xf numFmtId="0" fontId="1" fillId="2" borderId="15" xfId="0" applyFont="1" applyFill="1" applyBorder="1" applyAlignment="1">
      <alignment horizontal="center"/>
    </xf>
    <xf numFmtId="0" fontId="3" fillId="0" borderId="0" xfId="0" applyFont="1" applyAlignment="1">
      <alignment horizontal="center"/>
    </xf>
    <xf numFmtId="0" fontId="9" fillId="0" borderId="0" xfId="0" applyFont="1" applyAlignment="1" applyProtection="1">
      <alignment horizontal="center" vertical="top" wrapText="1"/>
      <protection locked="0"/>
    </xf>
    <xf numFmtId="0" fontId="9" fillId="0" borderId="0" xfId="0" applyFont="1" applyAlignment="1">
      <alignment horizontal="center" wrapText="1"/>
    </xf>
    <xf numFmtId="0" fontId="3" fillId="0" borderId="0" xfId="0" applyFont="1" applyAlignment="1" applyProtection="1">
      <alignment horizontal="center" vertical="top"/>
    </xf>
    <xf numFmtId="0" fontId="1" fillId="2" borderId="22" xfId="0" applyFont="1" applyFill="1" applyBorder="1" applyAlignment="1" applyProtection="1">
      <alignment horizontal="center" vertical="center"/>
    </xf>
    <xf numFmtId="0" fontId="1" fillId="2" borderId="9" xfId="0" applyFont="1" applyFill="1" applyBorder="1" applyAlignment="1" applyProtection="1">
      <alignment horizontal="center" vertical="center"/>
    </xf>
    <xf numFmtId="0" fontId="1" fillId="2" borderId="32" xfId="0" applyFont="1" applyFill="1" applyBorder="1" applyAlignment="1" applyProtection="1">
      <alignment horizontal="left" vertical="center" wrapText="1"/>
    </xf>
    <xf numFmtId="0" fontId="0" fillId="0" borderId="31" xfId="0" applyBorder="1" applyAlignment="1" applyProtection="1">
      <alignment horizontal="left" vertical="top" wrapText="1"/>
    </xf>
    <xf numFmtId="0" fontId="0" fillId="0" borderId="1" xfId="0" applyBorder="1" applyAlignment="1" applyProtection="1">
      <alignment horizontal="left" vertical="top" wrapText="1"/>
    </xf>
    <xf numFmtId="0" fontId="0" fillId="0" borderId="4" xfId="0" applyBorder="1" applyAlignment="1" applyProtection="1">
      <alignment horizontal="right" vertical="top"/>
    </xf>
    <xf numFmtId="0" fontId="0" fillId="0" borderId="22" xfId="0" applyBorder="1" applyAlignment="1" applyProtection="1">
      <alignment horizontal="left" vertical="top" wrapText="1"/>
    </xf>
    <xf numFmtId="0" fontId="0" fillId="0" borderId="6" xfId="0" applyBorder="1" applyAlignment="1" applyProtection="1">
      <alignment horizontal="left" vertical="top" wrapText="1"/>
    </xf>
    <xf numFmtId="0" fontId="0" fillId="0" borderId="1" xfId="0" quotePrefix="1" applyBorder="1" applyAlignment="1" applyProtection="1">
      <alignment horizontal="left" vertical="top" wrapText="1"/>
    </xf>
    <xf numFmtId="0" fontId="0" fillId="0" borderId="3" xfId="0" applyBorder="1" applyAlignment="1" applyProtection="1">
      <alignment horizontal="left" vertical="top" wrapText="1"/>
    </xf>
    <xf numFmtId="0" fontId="0" fillId="0" borderId="4" xfId="0" quotePrefix="1" applyBorder="1" applyAlignment="1" applyProtection="1">
      <alignment horizontal="right" vertical="top"/>
    </xf>
    <xf numFmtId="0" fontId="0" fillId="0" borderId="8" xfId="0" quotePrefix="1" applyBorder="1" applyAlignment="1" applyProtection="1">
      <alignment horizontal="left" vertical="top" wrapText="1"/>
    </xf>
    <xf numFmtId="0" fontId="0" fillId="0" borderId="33" xfId="0" applyBorder="1" applyAlignment="1" applyProtection="1">
      <alignment horizontal="right" vertical="top"/>
    </xf>
    <xf numFmtId="0" fontId="3" fillId="0" borderId="0" xfId="0" applyFont="1" applyAlignment="1" applyProtection="1">
      <alignment vertical="top"/>
    </xf>
    <xf numFmtId="0" fontId="0" fillId="0" borderId="0" xfId="0" applyProtection="1"/>
    <xf numFmtId="0" fontId="1" fillId="2" borderId="1" xfId="0" applyFont="1" applyFill="1" applyBorder="1" applyAlignment="1" applyProtection="1">
      <alignment horizontal="center" vertical="center"/>
    </xf>
    <xf numFmtId="0" fontId="2" fillId="0" borderId="1" xfId="0" applyFont="1" applyBorder="1" applyAlignment="1" applyProtection="1">
      <alignment horizontal="center" vertical="top"/>
    </xf>
    <xf numFmtId="0" fontId="0" fillId="0" borderId="1" xfId="0" applyBorder="1" applyAlignment="1" applyProtection="1">
      <alignment horizontal="center" vertical="top"/>
    </xf>
    <xf numFmtId="0" fontId="0" fillId="0" borderId="1" xfId="0" applyBorder="1" applyAlignment="1" applyProtection="1">
      <alignment horizontal="center" vertical="top"/>
    </xf>
    <xf numFmtId="10" fontId="0" fillId="0" borderId="1" xfId="0" applyNumberFormat="1" applyBorder="1" applyAlignment="1" applyProtection="1">
      <alignment horizontal="left" vertical="top" wrapText="1"/>
    </xf>
    <xf numFmtId="0" fontId="0" fillId="0" borderId="1" xfId="0" applyBorder="1" applyAlignment="1" applyProtection="1">
      <alignment horizontal="center" vertical="center"/>
    </xf>
    <xf numFmtId="0" fontId="2" fillId="0" borderId="0" xfId="0" applyFont="1" applyProtection="1"/>
    <xf numFmtId="0" fontId="2" fillId="3" borderId="0" xfId="0" applyFont="1" applyFill="1" applyAlignment="1" applyProtection="1">
      <alignment horizontal="right"/>
    </xf>
    <xf numFmtId="0" fontId="2" fillId="3" borderId="0" xfId="0" applyFont="1" applyFill="1" applyProtection="1"/>
    <xf numFmtId="0" fontId="9" fillId="0" borderId="0" xfId="0" applyFont="1" applyProtection="1">
      <protection locked="0"/>
    </xf>
  </cellXfs>
  <cellStyles count="2">
    <cellStyle name="Hyperlink" xfId="1" builtinId="8"/>
    <cellStyle name="Normal" xfId="0" builtinId="0"/>
  </cellStyles>
  <dxfs count="29">
    <dxf>
      <protection locked="1" hidden="0"/>
    </dxf>
    <dxf>
      <protection locked="1" hidden="0"/>
    </dxf>
    <dxf>
      <alignment horizontal="right" vertical="top" textRotation="0" wrapText="0" indent="0" justifyLastLine="0" shrinkToFit="0" readingOrder="0"/>
      <border diagonalUp="0" diagonalDown="0" outline="0">
        <left style="thin">
          <color indexed="64"/>
        </left>
        <right/>
        <top style="thin">
          <color indexed="64"/>
        </top>
        <bottom style="thin">
          <color indexed="64"/>
        </bottom>
      </border>
      <protection locked="1" hidden="0"/>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protection locked="1" hidden="0"/>
    </dxf>
    <dxf>
      <border diagonalUp="0" diagonalDown="0">
        <left/>
        <right style="medium">
          <color indexed="64"/>
        </right>
        <vertical/>
      </border>
    </dxf>
    <dxf>
      <numFmt numFmtId="0" formatCode="General"/>
      <border diagonalUp="0" diagonalDown="0">
        <left style="medium">
          <color indexed="64"/>
        </left>
        <right/>
        <vertical/>
      </border>
    </dxf>
    <dxf>
      <border diagonalUp="0" diagonalDown="0" outline="0">
        <left style="thin">
          <color indexed="64"/>
        </left>
        <right style="thin">
          <color indexed="64"/>
        </right>
        <top style="thin">
          <color indexed="64"/>
        </top>
        <bottom style="thin">
          <color indexed="64"/>
        </bottom>
      </border>
      <protection locked="0" hidden="0"/>
    </dxf>
    <dxf>
      <alignment horizontal="right" vertical="bottom" textRotation="0" wrapText="0" indent="0" justifyLastLine="0" shrinkToFit="0" readingOrder="0"/>
      <border diagonalUp="0" diagonalDown="0" outline="0">
        <left style="medium">
          <color indexed="64"/>
        </left>
        <right style="thin">
          <color indexed="64"/>
        </right>
        <top style="thin">
          <color indexed="64"/>
        </top>
        <bottom style="thin">
          <color indexed="64"/>
        </bottom>
      </border>
      <protection locked="0" hidden="0"/>
    </dxf>
    <dxf>
      <alignment horizontal="center" vertical="bottom" textRotation="0" wrapText="0" indent="0" justifyLastLine="0" shrinkToFit="0" readingOrder="0"/>
      <border diagonalUp="0" diagonalDown="0" outline="0">
        <left style="medium">
          <color indexed="64"/>
        </left>
        <right style="medium">
          <color indexed="64"/>
        </right>
      </border>
    </dxf>
    <dxf>
      <border diagonalUp="0" diagonalDown="0">
        <left style="medium">
          <color indexed="64"/>
        </left>
        <right style="medium">
          <color indexed="64"/>
        </right>
        <top style="medium">
          <color indexed="64"/>
        </top>
        <bottom style="medium">
          <color indexed="64"/>
        </bottom>
      </border>
    </dxf>
    <dxf>
      <border>
        <bottom style="medium">
          <color indexed="64"/>
        </bottom>
      </border>
    </dxf>
    <dxf>
      <font>
        <strike val="0"/>
        <outline val="0"/>
        <shadow val="0"/>
        <u val="none"/>
        <vertAlign val="baseline"/>
        <sz val="11"/>
        <color theme="0"/>
        <name val="Arial"/>
        <family val="2"/>
        <scheme val="none"/>
      </font>
      <fill>
        <patternFill patternType="solid">
          <fgColor indexed="64"/>
          <bgColor theme="1"/>
        </patternFill>
      </fill>
      <border diagonalUp="0" diagonalDown="0" outline="0">
        <left/>
        <right/>
        <top/>
        <bottom/>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0" formatCode="General"/>
      <fill>
        <patternFill patternType="solid">
          <fgColor indexed="64"/>
          <bgColor theme="2"/>
        </patternFill>
      </fill>
      <alignment horizontal="right" vertical="bottom" textRotation="0" wrapText="0" indent="0" justifyLastLine="0" shrinkToFit="0" readingOrder="0"/>
      <protection locked="0" hidden="0"/>
    </dxf>
    <dxf>
      <alignment horizontal="right" vertical="bottom" textRotation="0" wrapText="0" indent="0" justifyLastLine="0" shrinkToFit="0" readingOrder="0"/>
      <protection locked="1" hidden="1"/>
    </dxf>
    <dxf>
      <numFmt numFmtId="0" formatCode="General"/>
      <alignment horizontal="right" vertical="bottom" textRotation="0" wrapText="0" indent="0" justifyLastLine="0" shrinkToFit="0" readingOrder="0"/>
      <protection locked="0" hidden="0"/>
    </dxf>
    <dxf>
      <alignment horizontal="right" vertical="bottom" textRotation="0" wrapText="0" indent="0" justifyLastLine="0" shrinkToFit="0" readingOrder="0"/>
      <protection locked="1" hidden="1"/>
    </dxf>
    <dxf>
      <protection locked="0" hidden="0"/>
    </dxf>
    <dxf>
      <border diagonalUp="0" diagonalDown="0">
        <left style="medium">
          <color indexed="64"/>
        </left>
        <right style="medium">
          <color indexed="64"/>
        </right>
        <top style="medium">
          <color indexed="64"/>
        </top>
        <bottom style="medium">
          <color indexed="64"/>
        </bottom>
      </border>
    </dxf>
    <dxf>
      <border>
        <bottom style="medium">
          <color indexed="64"/>
        </bottom>
      </border>
    </dxf>
    <dxf>
      <font>
        <b/>
        <strike val="0"/>
        <outline val="0"/>
        <shadow val="0"/>
        <u val="none"/>
        <vertAlign val="baseline"/>
        <sz val="11"/>
        <color theme="0"/>
        <name val="Arial"/>
        <family val="2"/>
        <scheme val="none"/>
      </font>
      <fill>
        <patternFill patternType="solid">
          <fgColor indexed="64"/>
          <bgColor theme="1"/>
        </patternFill>
      </fill>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Arial"/>
        <family val="2"/>
        <scheme val="none"/>
      </font>
      <border diagonalUp="0" diagonalDown="0" outline="0">
        <left/>
        <right style="medium">
          <color indexed="64"/>
        </right>
        <top style="thin">
          <color indexed="64"/>
        </top>
        <bottom style="thin">
          <color indexed="64"/>
        </bottom>
      </border>
      <protection locked="0" hidden="0"/>
    </dxf>
    <dxf>
      <font>
        <b val="0"/>
        <i val="0"/>
        <strike val="0"/>
        <condense val="0"/>
        <extend val="0"/>
        <outline val="0"/>
        <shadow val="0"/>
        <u val="none"/>
        <vertAlign val="baseline"/>
        <sz val="11"/>
        <color theme="1"/>
        <name val="Arial"/>
        <family val="2"/>
        <scheme val="none"/>
      </font>
      <protection locked="1" hidden="0"/>
    </dxf>
    <dxf>
      <border diagonalUp="0" diagonalDown="0">
        <left style="medium">
          <color indexed="64"/>
        </left>
        <right style="medium">
          <color indexed="64"/>
        </right>
        <top style="medium">
          <color indexed="64"/>
        </top>
        <bottom style="medium">
          <color indexed="64"/>
        </bottom>
      </border>
    </dxf>
    <dxf>
      <protection locked="0" hidden="0"/>
    </dxf>
    <dxf>
      <border>
        <bottom style="medium">
          <color indexed="64"/>
        </bottom>
      </border>
    </dxf>
    <dxf>
      <font>
        <b/>
        <strike val="0"/>
        <outline val="0"/>
        <shadow val="0"/>
        <u val="none"/>
        <vertAlign val="baseline"/>
        <sz val="11"/>
        <color theme="0"/>
        <name val="Arial"/>
        <family val="2"/>
        <scheme val="none"/>
      </font>
      <fill>
        <patternFill patternType="solid">
          <fgColor indexed="64"/>
          <bgColor theme="1"/>
        </patternFill>
      </fill>
      <border diagonalUp="0" diagonalDown="0" outline="0">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5.png"/><Relationship Id="rId7" Type="http://schemas.openxmlformats.org/officeDocument/2006/relationships/image" Target="../media/image9.png"/><Relationship Id="rId2" Type="http://schemas.openxmlformats.org/officeDocument/2006/relationships/image" Target="../media/image14.png"/><Relationship Id="rId1" Type="http://schemas.openxmlformats.org/officeDocument/2006/relationships/image" Target="../media/image25.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26.png"/><Relationship Id="rId4" Type="http://schemas.openxmlformats.org/officeDocument/2006/relationships/image" Target="../media/image13.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119985</xdr:rowOff>
    </xdr:from>
    <xdr:to>
      <xdr:col>20</xdr:col>
      <xdr:colOff>182497</xdr:colOff>
      <xdr:row>52</xdr:row>
      <xdr:rowOff>75397</xdr:rowOff>
    </xdr:to>
    <xdr:grpSp>
      <xdr:nvGrpSpPr>
        <xdr:cNvPr id="2" name="Group 1">
          <a:extLst>
            <a:ext uri="{FF2B5EF4-FFF2-40B4-BE49-F238E27FC236}">
              <a16:creationId xmlns:a16="http://schemas.microsoft.com/office/drawing/2014/main" id="{6D89FB48-A02C-42CE-BE18-0D1FEB095F5F}"/>
            </a:ext>
          </a:extLst>
        </xdr:cNvPr>
        <xdr:cNvGrpSpPr/>
      </xdr:nvGrpSpPr>
      <xdr:grpSpPr>
        <a:xfrm>
          <a:off x="0" y="424785"/>
          <a:ext cx="13898497" cy="7575412"/>
          <a:chOff x="503756" y="17115"/>
          <a:chExt cx="13593697" cy="10625589"/>
        </a:xfrm>
      </xdr:grpSpPr>
      <xdr:pic>
        <xdr:nvPicPr>
          <xdr:cNvPr id="3" name="Picture 2">
            <a:extLst>
              <a:ext uri="{FF2B5EF4-FFF2-40B4-BE49-F238E27FC236}">
                <a16:creationId xmlns:a16="http://schemas.microsoft.com/office/drawing/2014/main" id="{BC446413-C940-3FC6-9340-FAC3CB0AA9B6}"/>
              </a:ext>
            </a:extLst>
          </xdr:cNvPr>
          <xdr:cNvPicPr>
            <a:picLocks noChangeAspect="1"/>
          </xdr:cNvPicPr>
        </xdr:nvPicPr>
        <xdr:blipFill rotWithShape="1">
          <a:blip xmlns:r="http://schemas.openxmlformats.org/officeDocument/2006/relationships" r:embed="rId1"/>
          <a:srcRect l="7380" t="3285" r="3550" b="4751"/>
          <a:stretch/>
        </xdr:blipFill>
        <xdr:spPr>
          <a:xfrm>
            <a:off x="503756" y="1116431"/>
            <a:ext cx="6667500" cy="9320106"/>
          </a:xfrm>
          <a:prstGeom prst="rect">
            <a:avLst/>
          </a:prstGeom>
          <a:ln w="57150">
            <a:solidFill>
              <a:schemeClr val="tx1"/>
            </a:solidFill>
          </a:ln>
        </xdr:spPr>
      </xdr:pic>
      <xdr:pic>
        <xdr:nvPicPr>
          <xdr:cNvPr id="4" name="Picture 3">
            <a:extLst>
              <a:ext uri="{FF2B5EF4-FFF2-40B4-BE49-F238E27FC236}">
                <a16:creationId xmlns:a16="http://schemas.microsoft.com/office/drawing/2014/main" id="{C564DA9B-EB33-4122-D418-BB2D359B4C88}"/>
              </a:ext>
            </a:extLst>
          </xdr:cNvPr>
          <xdr:cNvPicPr>
            <a:picLocks noChangeAspect="1"/>
          </xdr:cNvPicPr>
        </xdr:nvPicPr>
        <xdr:blipFill rotWithShape="1">
          <a:blip xmlns:r="http://schemas.openxmlformats.org/officeDocument/2006/relationships" r:embed="rId2"/>
          <a:srcRect l="3369" t="3317" r="3615" b="1942"/>
          <a:stretch/>
        </xdr:blipFill>
        <xdr:spPr>
          <a:xfrm>
            <a:off x="7258503" y="1126243"/>
            <a:ext cx="6838950" cy="9516461"/>
          </a:xfrm>
          <a:prstGeom prst="rect">
            <a:avLst/>
          </a:prstGeom>
          <a:ln w="57150">
            <a:solidFill>
              <a:schemeClr val="tx1"/>
            </a:solidFill>
          </a:ln>
        </xdr:spPr>
      </xdr:pic>
      <xdr:sp macro="" textlink="">
        <xdr:nvSpPr>
          <xdr:cNvPr id="5" name="TextBox 4">
            <a:extLst>
              <a:ext uri="{FF2B5EF4-FFF2-40B4-BE49-F238E27FC236}">
                <a16:creationId xmlns:a16="http://schemas.microsoft.com/office/drawing/2014/main" id="{407ECC38-7487-CC82-D88C-9055937DAC1F}"/>
              </a:ext>
            </a:extLst>
          </xdr:cNvPr>
          <xdr:cNvSpPr txBox="1"/>
        </xdr:nvSpPr>
        <xdr:spPr>
          <a:xfrm>
            <a:off x="3254800" y="17115"/>
            <a:ext cx="6953250" cy="1067348"/>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7200" b="1">
                <a:latin typeface="Arial" panose="020B0604020202020204" pitchFamily="34" charset="0"/>
                <a:cs typeface="Arial" panose="020B0604020202020204" pitchFamily="34" charset="0"/>
              </a:rPr>
              <a:t>DEAD</a:t>
            </a:r>
            <a:r>
              <a:rPr lang="en-PH" sz="7200" b="1" baseline="0">
                <a:latin typeface="Arial" panose="020B0604020202020204" pitchFamily="34" charset="0"/>
                <a:cs typeface="Arial" panose="020B0604020202020204" pitchFamily="34" charset="0"/>
              </a:rPr>
              <a:t> LOADS</a:t>
            </a:r>
            <a:endParaRPr lang="en-PH" sz="7200" b="1">
              <a:latin typeface="Arial" panose="020B0604020202020204" pitchFamily="34" charset="0"/>
              <a:cs typeface="Arial" panose="020B0604020202020204" pitchFamily="34" charset="0"/>
            </a:endParaRPr>
          </a:p>
        </xdr:txBody>
      </xdr:sp>
    </xdr:grpSp>
    <xdr:clientData/>
  </xdr:twoCellAnchor>
  <xdr:twoCellAnchor>
    <xdr:from>
      <xdr:col>22</xdr:col>
      <xdr:colOff>296690</xdr:colOff>
      <xdr:row>0</xdr:row>
      <xdr:rowOff>138544</xdr:rowOff>
    </xdr:from>
    <xdr:to>
      <xdr:col>53</xdr:col>
      <xdr:colOff>181192</xdr:colOff>
      <xdr:row>52</xdr:row>
      <xdr:rowOff>25661</xdr:rowOff>
    </xdr:to>
    <xdr:grpSp>
      <xdr:nvGrpSpPr>
        <xdr:cNvPr id="6" name="Group 5">
          <a:extLst>
            <a:ext uri="{FF2B5EF4-FFF2-40B4-BE49-F238E27FC236}">
              <a16:creationId xmlns:a16="http://schemas.microsoft.com/office/drawing/2014/main" id="{738405B4-38B4-4185-A311-96C2F91997D1}"/>
            </a:ext>
          </a:extLst>
        </xdr:cNvPr>
        <xdr:cNvGrpSpPr/>
      </xdr:nvGrpSpPr>
      <xdr:grpSpPr>
        <a:xfrm>
          <a:off x="15384290" y="138544"/>
          <a:ext cx="21144302" cy="7811917"/>
          <a:chOff x="14924116" y="41910"/>
          <a:chExt cx="20671862" cy="10796879"/>
        </a:xfrm>
      </xdr:grpSpPr>
      <xdr:sp macro="" textlink="">
        <xdr:nvSpPr>
          <xdr:cNvPr id="7" name="TextBox 6">
            <a:extLst>
              <a:ext uri="{FF2B5EF4-FFF2-40B4-BE49-F238E27FC236}">
                <a16:creationId xmlns:a16="http://schemas.microsoft.com/office/drawing/2014/main" id="{99013977-0245-E0DF-249B-CA3A11897F3F}"/>
              </a:ext>
            </a:extLst>
          </xdr:cNvPr>
          <xdr:cNvSpPr txBox="1"/>
        </xdr:nvSpPr>
        <xdr:spPr>
          <a:xfrm>
            <a:off x="21688272" y="41910"/>
            <a:ext cx="6953250" cy="1109517"/>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7200" b="1">
                <a:latin typeface="Arial" panose="020B0604020202020204" pitchFamily="34" charset="0"/>
                <a:cs typeface="Arial" panose="020B0604020202020204" pitchFamily="34" charset="0"/>
              </a:rPr>
              <a:t>LIVE LOADS</a:t>
            </a:r>
          </a:p>
        </xdr:txBody>
      </xdr:sp>
      <xdr:pic>
        <xdr:nvPicPr>
          <xdr:cNvPr id="8" name="Picture 7">
            <a:extLst>
              <a:ext uri="{FF2B5EF4-FFF2-40B4-BE49-F238E27FC236}">
                <a16:creationId xmlns:a16="http://schemas.microsoft.com/office/drawing/2014/main" id="{A765BDA0-1FBF-B920-156A-0CB332C8D904}"/>
              </a:ext>
            </a:extLst>
          </xdr:cNvPr>
          <xdr:cNvPicPr>
            <a:picLocks noChangeAspect="1"/>
          </xdr:cNvPicPr>
        </xdr:nvPicPr>
        <xdr:blipFill>
          <a:blip xmlns:r="http://schemas.openxmlformats.org/officeDocument/2006/relationships" r:embed="rId3"/>
          <a:stretch>
            <a:fillRect/>
          </a:stretch>
        </xdr:blipFill>
        <xdr:spPr>
          <a:xfrm>
            <a:off x="14924116" y="1219048"/>
            <a:ext cx="6761905" cy="9389973"/>
          </a:xfrm>
          <a:prstGeom prst="rect">
            <a:avLst/>
          </a:prstGeom>
          <a:ln w="76200">
            <a:solidFill>
              <a:schemeClr val="tx1"/>
            </a:solidFill>
          </a:ln>
        </xdr:spPr>
      </xdr:pic>
      <xdr:pic>
        <xdr:nvPicPr>
          <xdr:cNvPr id="9" name="Picture 8">
            <a:extLst>
              <a:ext uri="{FF2B5EF4-FFF2-40B4-BE49-F238E27FC236}">
                <a16:creationId xmlns:a16="http://schemas.microsoft.com/office/drawing/2014/main" id="{5E826578-9726-5EF9-DE54-FABE25D0AE1A}"/>
              </a:ext>
            </a:extLst>
          </xdr:cNvPr>
          <xdr:cNvPicPr>
            <a:picLocks noChangeAspect="1"/>
          </xdr:cNvPicPr>
        </xdr:nvPicPr>
        <xdr:blipFill>
          <a:blip xmlns:r="http://schemas.openxmlformats.org/officeDocument/2006/relationships" r:embed="rId4"/>
          <a:stretch>
            <a:fillRect/>
          </a:stretch>
        </xdr:blipFill>
        <xdr:spPr>
          <a:xfrm>
            <a:off x="21823680" y="1247624"/>
            <a:ext cx="6828571" cy="9591165"/>
          </a:xfrm>
          <a:prstGeom prst="rect">
            <a:avLst/>
          </a:prstGeom>
          <a:ln w="76200">
            <a:solidFill>
              <a:schemeClr val="tx1"/>
            </a:solidFill>
          </a:ln>
        </xdr:spPr>
      </xdr:pic>
      <xdr:pic>
        <xdr:nvPicPr>
          <xdr:cNvPr id="10" name="Picture 9">
            <a:extLst>
              <a:ext uri="{FF2B5EF4-FFF2-40B4-BE49-F238E27FC236}">
                <a16:creationId xmlns:a16="http://schemas.microsoft.com/office/drawing/2014/main" id="{48ECCE4F-9288-5308-CDF0-83A1D01B0888}"/>
              </a:ext>
            </a:extLst>
          </xdr:cNvPr>
          <xdr:cNvPicPr>
            <a:picLocks noChangeAspect="1"/>
          </xdr:cNvPicPr>
        </xdr:nvPicPr>
        <xdr:blipFill>
          <a:blip xmlns:r="http://schemas.openxmlformats.org/officeDocument/2006/relationships" r:embed="rId5"/>
          <a:stretch>
            <a:fillRect/>
          </a:stretch>
        </xdr:blipFill>
        <xdr:spPr>
          <a:xfrm>
            <a:off x="28776930" y="1279500"/>
            <a:ext cx="6819048" cy="5983898"/>
          </a:xfrm>
          <a:prstGeom prst="rect">
            <a:avLst/>
          </a:prstGeom>
          <a:ln w="76200">
            <a:solidFill>
              <a:schemeClr val="tx1"/>
            </a:solidFill>
          </a:ln>
        </xdr:spPr>
      </xdr:pic>
    </xdr:grpSp>
    <xdr:clientData/>
  </xdr:twoCellAnchor>
  <xdr:twoCellAnchor>
    <xdr:from>
      <xdr:col>54</xdr:col>
      <xdr:colOff>290476</xdr:colOff>
      <xdr:row>2</xdr:row>
      <xdr:rowOff>160020</xdr:rowOff>
    </xdr:from>
    <xdr:to>
      <xdr:col>64</xdr:col>
      <xdr:colOff>538126</xdr:colOff>
      <xdr:row>52</xdr:row>
      <xdr:rowOff>4566</xdr:rowOff>
    </xdr:to>
    <xdr:grpSp>
      <xdr:nvGrpSpPr>
        <xdr:cNvPr id="11" name="Group 10">
          <a:extLst>
            <a:ext uri="{FF2B5EF4-FFF2-40B4-BE49-F238E27FC236}">
              <a16:creationId xmlns:a16="http://schemas.microsoft.com/office/drawing/2014/main" id="{79A0AA54-2C7A-4A63-A9E5-0BD78F40AC9E}"/>
            </a:ext>
          </a:extLst>
        </xdr:cNvPr>
        <xdr:cNvGrpSpPr/>
      </xdr:nvGrpSpPr>
      <xdr:grpSpPr>
        <a:xfrm>
          <a:off x="37323676" y="464820"/>
          <a:ext cx="7486650" cy="7464546"/>
          <a:chOff x="40090572" y="9239250"/>
          <a:chExt cx="6953250" cy="10779246"/>
        </a:xfrm>
      </xdr:grpSpPr>
      <xdr:pic>
        <xdr:nvPicPr>
          <xdr:cNvPr id="12" name="Picture 11">
            <a:extLst>
              <a:ext uri="{FF2B5EF4-FFF2-40B4-BE49-F238E27FC236}">
                <a16:creationId xmlns:a16="http://schemas.microsoft.com/office/drawing/2014/main" id="{436AA39E-B90A-CCB6-F92D-CD0A4FA8F536}"/>
              </a:ext>
            </a:extLst>
          </xdr:cNvPr>
          <xdr:cNvPicPr>
            <a:picLocks noChangeAspect="1"/>
          </xdr:cNvPicPr>
        </xdr:nvPicPr>
        <xdr:blipFill>
          <a:blip xmlns:r="http://schemas.openxmlformats.org/officeDocument/2006/relationships" r:embed="rId6"/>
          <a:stretch>
            <a:fillRect/>
          </a:stretch>
        </xdr:blipFill>
        <xdr:spPr>
          <a:xfrm>
            <a:off x="40142160" y="10439400"/>
            <a:ext cx="6895238" cy="9579096"/>
          </a:xfrm>
          <a:prstGeom prst="rect">
            <a:avLst/>
          </a:prstGeom>
          <a:ln w="76200">
            <a:solidFill>
              <a:schemeClr val="tx1"/>
            </a:solidFill>
          </a:ln>
        </xdr:spPr>
      </xdr:pic>
      <xdr:sp macro="" textlink="">
        <xdr:nvSpPr>
          <xdr:cNvPr id="13" name="TextBox 12">
            <a:extLst>
              <a:ext uri="{FF2B5EF4-FFF2-40B4-BE49-F238E27FC236}">
                <a16:creationId xmlns:a16="http://schemas.microsoft.com/office/drawing/2014/main" id="{D3AE8D86-C763-BD07-E1FA-8CD9CEDF1991}"/>
              </a:ext>
            </a:extLst>
          </xdr:cNvPr>
          <xdr:cNvSpPr txBox="1"/>
        </xdr:nvSpPr>
        <xdr:spPr>
          <a:xfrm>
            <a:off x="40090572" y="9239250"/>
            <a:ext cx="6953250" cy="1155062"/>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SPECIAL LOADS</a:t>
            </a:r>
          </a:p>
        </xdr:txBody>
      </xdr:sp>
    </xdr:grpSp>
    <xdr:clientData/>
  </xdr:twoCellAnchor>
  <xdr:twoCellAnchor>
    <xdr:from>
      <xdr:col>18</xdr:col>
      <xdr:colOff>140134</xdr:colOff>
      <xdr:row>55</xdr:row>
      <xdr:rowOff>53340</xdr:rowOff>
    </xdr:from>
    <xdr:to>
      <xdr:col>47</xdr:col>
      <xdr:colOff>581284</xdr:colOff>
      <xdr:row>100</xdr:row>
      <xdr:rowOff>113259</xdr:rowOff>
    </xdr:to>
    <xdr:grpSp>
      <xdr:nvGrpSpPr>
        <xdr:cNvPr id="14" name="Group 13">
          <a:extLst>
            <a:ext uri="{FF2B5EF4-FFF2-40B4-BE49-F238E27FC236}">
              <a16:creationId xmlns:a16="http://schemas.microsoft.com/office/drawing/2014/main" id="{D392906D-72EA-4EEE-A06B-5D0D9A949DB4}"/>
            </a:ext>
          </a:extLst>
        </xdr:cNvPr>
        <xdr:cNvGrpSpPr/>
      </xdr:nvGrpSpPr>
      <xdr:grpSpPr>
        <a:xfrm>
          <a:off x="12484534" y="8435340"/>
          <a:ext cx="20329350" cy="6917919"/>
          <a:chOff x="3657600" y="22597110"/>
          <a:chExt cx="19887390" cy="9531579"/>
        </a:xfrm>
      </xdr:grpSpPr>
      <xdr:sp macro="" textlink="">
        <xdr:nvSpPr>
          <xdr:cNvPr id="15" name="TextBox 14">
            <a:extLst>
              <a:ext uri="{FF2B5EF4-FFF2-40B4-BE49-F238E27FC236}">
                <a16:creationId xmlns:a16="http://schemas.microsoft.com/office/drawing/2014/main" id="{595EDBB1-7439-DD2E-1F94-65781947EF4A}"/>
              </a:ext>
            </a:extLst>
          </xdr:cNvPr>
          <xdr:cNvSpPr txBox="1"/>
        </xdr:nvSpPr>
        <xdr:spPr>
          <a:xfrm>
            <a:off x="6600672" y="22597110"/>
            <a:ext cx="10163328" cy="1109517"/>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7200" b="1">
                <a:latin typeface="Arial" panose="020B0604020202020204" pitchFamily="34" charset="0"/>
                <a:cs typeface="Arial" panose="020B0604020202020204" pitchFamily="34" charset="0"/>
              </a:rPr>
              <a:t>BASIC WIND SPEED</a:t>
            </a:r>
          </a:p>
        </xdr:txBody>
      </xdr:sp>
      <xdr:pic>
        <xdr:nvPicPr>
          <xdr:cNvPr id="16" name="Picture 15">
            <a:extLst>
              <a:ext uri="{FF2B5EF4-FFF2-40B4-BE49-F238E27FC236}">
                <a16:creationId xmlns:a16="http://schemas.microsoft.com/office/drawing/2014/main" id="{CBAD4494-C6A3-59FA-B261-75FC25947DED}"/>
              </a:ext>
            </a:extLst>
          </xdr:cNvPr>
          <xdr:cNvPicPr>
            <a:picLocks noChangeAspect="1"/>
          </xdr:cNvPicPr>
        </xdr:nvPicPr>
        <xdr:blipFill>
          <a:blip xmlns:r="http://schemas.openxmlformats.org/officeDocument/2006/relationships" r:embed="rId7"/>
          <a:stretch>
            <a:fillRect/>
          </a:stretch>
        </xdr:blipFill>
        <xdr:spPr>
          <a:xfrm>
            <a:off x="3657600" y="23804880"/>
            <a:ext cx="6476190" cy="8323809"/>
          </a:xfrm>
          <a:prstGeom prst="rect">
            <a:avLst/>
          </a:prstGeom>
          <a:ln w="76200">
            <a:solidFill>
              <a:schemeClr val="tx1"/>
            </a:solidFill>
          </a:ln>
        </xdr:spPr>
      </xdr:pic>
      <xdr:pic>
        <xdr:nvPicPr>
          <xdr:cNvPr id="17" name="Picture 16">
            <a:extLst>
              <a:ext uri="{FF2B5EF4-FFF2-40B4-BE49-F238E27FC236}">
                <a16:creationId xmlns:a16="http://schemas.microsoft.com/office/drawing/2014/main" id="{CEE1394E-12B0-322E-A71C-801833C30FCA}"/>
              </a:ext>
            </a:extLst>
          </xdr:cNvPr>
          <xdr:cNvPicPr>
            <a:picLocks noChangeAspect="1"/>
          </xdr:cNvPicPr>
        </xdr:nvPicPr>
        <xdr:blipFill>
          <a:blip xmlns:r="http://schemas.openxmlformats.org/officeDocument/2006/relationships" r:embed="rId8"/>
          <a:stretch>
            <a:fillRect/>
          </a:stretch>
        </xdr:blipFill>
        <xdr:spPr>
          <a:xfrm>
            <a:off x="10363200" y="23804880"/>
            <a:ext cx="6476190" cy="8323809"/>
          </a:xfrm>
          <a:prstGeom prst="rect">
            <a:avLst/>
          </a:prstGeom>
          <a:ln w="76200">
            <a:solidFill>
              <a:schemeClr val="tx1"/>
            </a:solidFill>
          </a:ln>
        </xdr:spPr>
      </xdr:pic>
      <xdr:pic>
        <xdr:nvPicPr>
          <xdr:cNvPr id="18" name="Picture 17">
            <a:extLst>
              <a:ext uri="{FF2B5EF4-FFF2-40B4-BE49-F238E27FC236}">
                <a16:creationId xmlns:a16="http://schemas.microsoft.com/office/drawing/2014/main" id="{2604EB5C-52EA-D506-8E84-A5636E1AFEB9}"/>
              </a:ext>
            </a:extLst>
          </xdr:cNvPr>
          <xdr:cNvPicPr>
            <a:picLocks noChangeAspect="1"/>
          </xdr:cNvPicPr>
        </xdr:nvPicPr>
        <xdr:blipFill>
          <a:blip xmlns:r="http://schemas.openxmlformats.org/officeDocument/2006/relationships" r:embed="rId9"/>
          <a:stretch>
            <a:fillRect/>
          </a:stretch>
        </xdr:blipFill>
        <xdr:spPr>
          <a:xfrm>
            <a:off x="17068800" y="23622000"/>
            <a:ext cx="6476190" cy="8333333"/>
          </a:xfrm>
          <a:prstGeom prst="rect">
            <a:avLst/>
          </a:prstGeom>
          <a:ln w="76200">
            <a:solidFill>
              <a:schemeClr val="tx1"/>
            </a:solidFill>
          </a:ln>
        </xdr:spPr>
      </xdr:pic>
    </xdr:grpSp>
    <xdr:clientData/>
  </xdr:twoCellAnchor>
  <xdr:twoCellAnchor>
    <xdr:from>
      <xdr:col>0</xdr:col>
      <xdr:colOff>477166</xdr:colOff>
      <xdr:row>62</xdr:row>
      <xdr:rowOff>76200</xdr:rowOff>
    </xdr:from>
    <xdr:to>
      <xdr:col>16</xdr:col>
      <xdr:colOff>94414</xdr:colOff>
      <xdr:row>100</xdr:row>
      <xdr:rowOff>16284</xdr:rowOff>
    </xdr:to>
    <xdr:grpSp>
      <xdr:nvGrpSpPr>
        <xdr:cNvPr id="19" name="Group 18">
          <a:extLst>
            <a:ext uri="{FF2B5EF4-FFF2-40B4-BE49-F238E27FC236}">
              <a16:creationId xmlns:a16="http://schemas.microsoft.com/office/drawing/2014/main" id="{2AB90831-699E-4FCF-917A-A15FD23EEED5}"/>
            </a:ext>
          </a:extLst>
        </xdr:cNvPr>
        <xdr:cNvGrpSpPr/>
      </xdr:nvGrpSpPr>
      <xdr:grpSpPr>
        <a:xfrm>
          <a:off x="477166" y="9525000"/>
          <a:ext cx="10590048" cy="5731284"/>
          <a:chOff x="23029392" y="16318230"/>
          <a:chExt cx="10346208" cy="7941084"/>
        </a:xfrm>
      </xdr:grpSpPr>
      <xdr:pic>
        <xdr:nvPicPr>
          <xdr:cNvPr id="20" name="Picture 19">
            <a:extLst>
              <a:ext uri="{FF2B5EF4-FFF2-40B4-BE49-F238E27FC236}">
                <a16:creationId xmlns:a16="http://schemas.microsoft.com/office/drawing/2014/main" id="{C8284AFB-78EA-4974-26ED-3BB7043A4484}"/>
              </a:ext>
            </a:extLst>
          </xdr:cNvPr>
          <xdr:cNvPicPr>
            <a:picLocks noChangeAspect="1"/>
          </xdr:cNvPicPr>
        </xdr:nvPicPr>
        <xdr:blipFill>
          <a:blip xmlns:r="http://schemas.openxmlformats.org/officeDocument/2006/relationships" r:embed="rId10"/>
          <a:stretch>
            <a:fillRect/>
          </a:stretch>
        </xdr:blipFill>
        <xdr:spPr>
          <a:xfrm>
            <a:off x="23591520" y="17373600"/>
            <a:ext cx="9190476" cy="6885714"/>
          </a:xfrm>
          <a:prstGeom prst="rect">
            <a:avLst/>
          </a:prstGeom>
        </xdr:spPr>
      </xdr:pic>
      <xdr:sp macro="" textlink="">
        <xdr:nvSpPr>
          <xdr:cNvPr id="21" name="TextBox 20">
            <a:extLst>
              <a:ext uri="{FF2B5EF4-FFF2-40B4-BE49-F238E27FC236}">
                <a16:creationId xmlns:a16="http://schemas.microsoft.com/office/drawing/2014/main" id="{822DD432-5F1C-4B92-4173-FB30119D10A7}"/>
              </a:ext>
            </a:extLst>
          </xdr:cNvPr>
          <xdr:cNvSpPr txBox="1"/>
        </xdr:nvSpPr>
        <xdr:spPr>
          <a:xfrm>
            <a:off x="23029392" y="16318230"/>
            <a:ext cx="10346208" cy="1109517"/>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OCCUPANCY CATEGORY</a:t>
            </a:r>
          </a:p>
        </xdr:txBody>
      </xdr:sp>
    </xdr:grpSp>
    <xdr:clientData/>
  </xdr:twoCellAnchor>
  <xdr:twoCellAnchor>
    <xdr:from>
      <xdr:col>4</xdr:col>
      <xdr:colOff>209621</xdr:colOff>
      <xdr:row>112</xdr:row>
      <xdr:rowOff>167549</xdr:rowOff>
    </xdr:from>
    <xdr:to>
      <xdr:col>53</xdr:col>
      <xdr:colOff>194381</xdr:colOff>
      <xdr:row>199</xdr:row>
      <xdr:rowOff>20993</xdr:rowOff>
    </xdr:to>
    <xdr:grpSp>
      <xdr:nvGrpSpPr>
        <xdr:cNvPr id="22" name="Group 21">
          <a:extLst>
            <a:ext uri="{FF2B5EF4-FFF2-40B4-BE49-F238E27FC236}">
              <a16:creationId xmlns:a16="http://schemas.microsoft.com/office/drawing/2014/main" id="{7115B6F9-0378-48B9-9007-7B99FFDA1517}"/>
            </a:ext>
          </a:extLst>
        </xdr:cNvPr>
        <xdr:cNvGrpSpPr/>
      </xdr:nvGrpSpPr>
      <xdr:grpSpPr>
        <a:xfrm>
          <a:off x="2952821" y="17236349"/>
          <a:ext cx="33588960" cy="13112244"/>
          <a:chOff x="1581150" y="20909280"/>
          <a:chExt cx="32842200" cy="18111780"/>
        </a:xfrm>
      </xdr:grpSpPr>
      <xdr:grpSp>
        <xdr:nvGrpSpPr>
          <xdr:cNvPr id="23" name="Group 22">
            <a:extLst>
              <a:ext uri="{FF2B5EF4-FFF2-40B4-BE49-F238E27FC236}">
                <a16:creationId xmlns:a16="http://schemas.microsoft.com/office/drawing/2014/main" id="{274F67BA-A23F-ADA1-A79C-2C1844B5047B}"/>
              </a:ext>
            </a:extLst>
          </xdr:cNvPr>
          <xdr:cNvGrpSpPr/>
        </xdr:nvGrpSpPr>
        <xdr:grpSpPr>
          <a:xfrm>
            <a:off x="1581150" y="22799040"/>
            <a:ext cx="12161905" cy="7321323"/>
            <a:chOff x="1581150" y="22799040"/>
            <a:chExt cx="12161905" cy="7321323"/>
          </a:xfrm>
        </xdr:grpSpPr>
        <xdr:sp macro="" textlink="">
          <xdr:nvSpPr>
            <xdr:cNvPr id="38" name="TextBox 37">
              <a:extLst>
                <a:ext uri="{FF2B5EF4-FFF2-40B4-BE49-F238E27FC236}">
                  <a16:creationId xmlns:a16="http://schemas.microsoft.com/office/drawing/2014/main" id="{6801E40F-D704-CCAF-6843-12F9FCF97EFF}"/>
                </a:ext>
              </a:extLst>
            </xdr:cNvPr>
            <xdr:cNvSpPr txBox="1"/>
          </xdr:nvSpPr>
          <xdr:spPr>
            <a:xfrm>
              <a:off x="5402580" y="22799040"/>
              <a:ext cx="5556208" cy="998506"/>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EXPOSURE</a:t>
              </a:r>
            </a:p>
          </xdr:txBody>
        </xdr:sp>
        <xdr:pic>
          <xdr:nvPicPr>
            <xdr:cNvPr id="39" name="Picture 38">
              <a:extLst>
                <a:ext uri="{FF2B5EF4-FFF2-40B4-BE49-F238E27FC236}">
                  <a16:creationId xmlns:a16="http://schemas.microsoft.com/office/drawing/2014/main" id="{78C181A2-4C5D-5A16-6F25-6B4FBA437BE8}"/>
                </a:ext>
              </a:extLst>
            </xdr:cNvPr>
            <xdr:cNvPicPr>
              <a:picLocks noChangeAspect="1"/>
            </xdr:cNvPicPr>
          </xdr:nvPicPr>
          <xdr:blipFill>
            <a:blip xmlns:r="http://schemas.openxmlformats.org/officeDocument/2006/relationships" r:embed="rId11"/>
            <a:stretch>
              <a:fillRect/>
            </a:stretch>
          </xdr:blipFill>
          <xdr:spPr>
            <a:xfrm>
              <a:off x="1581150" y="23777674"/>
              <a:ext cx="12161905" cy="6342689"/>
            </a:xfrm>
            <a:prstGeom prst="rect">
              <a:avLst/>
            </a:prstGeom>
            <a:ln w="76200">
              <a:solidFill>
                <a:schemeClr val="tx1"/>
              </a:solidFill>
            </a:ln>
          </xdr:spPr>
        </xdr:pic>
      </xdr:grpSp>
      <xdr:sp macro="" textlink="">
        <xdr:nvSpPr>
          <xdr:cNvPr id="24" name="TextBox 23">
            <a:extLst>
              <a:ext uri="{FF2B5EF4-FFF2-40B4-BE49-F238E27FC236}">
                <a16:creationId xmlns:a16="http://schemas.microsoft.com/office/drawing/2014/main" id="{E994248A-CCE2-BE13-049C-518F541688A4}"/>
              </a:ext>
            </a:extLst>
          </xdr:cNvPr>
          <xdr:cNvSpPr txBox="1"/>
        </xdr:nvSpPr>
        <xdr:spPr>
          <a:xfrm>
            <a:off x="12412980" y="20909280"/>
            <a:ext cx="14775180" cy="1310640"/>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7200" b="1">
                <a:latin typeface="Arial" panose="020B0604020202020204" pitchFamily="34" charset="0"/>
                <a:cs typeface="Arial" panose="020B0604020202020204" pitchFamily="34" charset="0"/>
              </a:rPr>
              <a:t>WIND LOAD PRESSURE (C&amp;C)</a:t>
            </a:r>
          </a:p>
        </xdr:txBody>
      </xdr:sp>
      <xdr:grpSp>
        <xdr:nvGrpSpPr>
          <xdr:cNvPr id="25" name="Group 24">
            <a:extLst>
              <a:ext uri="{FF2B5EF4-FFF2-40B4-BE49-F238E27FC236}">
                <a16:creationId xmlns:a16="http://schemas.microsoft.com/office/drawing/2014/main" id="{01D6B89A-F6D1-2196-AA79-40BE017DB91D}"/>
              </a:ext>
            </a:extLst>
          </xdr:cNvPr>
          <xdr:cNvGrpSpPr/>
        </xdr:nvGrpSpPr>
        <xdr:grpSpPr>
          <a:xfrm>
            <a:off x="13883640" y="22856190"/>
            <a:ext cx="15095238" cy="6285332"/>
            <a:chOff x="14310360" y="25294590"/>
            <a:chExt cx="15095238" cy="6285332"/>
          </a:xfrm>
        </xdr:grpSpPr>
        <xdr:pic>
          <xdr:nvPicPr>
            <xdr:cNvPr id="36" name="Picture 35">
              <a:extLst>
                <a:ext uri="{FF2B5EF4-FFF2-40B4-BE49-F238E27FC236}">
                  <a16:creationId xmlns:a16="http://schemas.microsoft.com/office/drawing/2014/main" id="{F8E0FE4F-9D50-0352-E358-E499F17E1B15}"/>
                </a:ext>
              </a:extLst>
            </xdr:cNvPr>
            <xdr:cNvPicPr>
              <a:picLocks noChangeAspect="1"/>
            </xdr:cNvPicPr>
          </xdr:nvPicPr>
          <xdr:blipFill>
            <a:blip xmlns:r="http://schemas.openxmlformats.org/officeDocument/2006/relationships" r:embed="rId12"/>
            <a:stretch>
              <a:fillRect/>
            </a:stretch>
          </xdr:blipFill>
          <xdr:spPr>
            <a:xfrm>
              <a:off x="14310360" y="26288665"/>
              <a:ext cx="15095238" cy="5291257"/>
            </a:xfrm>
            <a:prstGeom prst="rect">
              <a:avLst/>
            </a:prstGeom>
            <a:ln w="76200">
              <a:solidFill>
                <a:schemeClr val="tx1"/>
              </a:solidFill>
            </a:ln>
          </xdr:spPr>
        </xdr:pic>
        <xdr:sp macro="" textlink="">
          <xdr:nvSpPr>
            <xdr:cNvPr id="37" name="TextBox 36">
              <a:extLst>
                <a:ext uri="{FF2B5EF4-FFF2-40B4-BE49-F238E27FC236}">
                  <a16:creationId xmlns:a16="http://schemas.microsoft.com/office/drawing/2014/main" id="{E4BF4E86-B1D3-B976-9A34-ECE2D46B7C02}"/>
                </a:ext>
              </a:extLst>
            </xdr:cNvPr>
            <xdr:cNvSpPr txBox="1"/>
          </xdr:nvSpPr>
          <xdr:spPr>
            <a:xfrm>
              <a:off x="16704792" y="25294590"/>
              <a:ext cx="10346208" cy="892347"/>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TOPOGRAPHIC</a:t>
              </a:r>
              <a:r>
                <a:rPr lang="en-PH" sz="6000" b="1" baseline="0">
                  <a:latin typeface="Arial" panose="020B0604020202020204" pitchFamily="34" charset="0"/>
                  <a:cs typeface="Arial" panose="020B0604020202020204" pitchFamily="34" charset="0"/>
                </a:rPr>
                <a:t> FACTOR</a:t>
              </a:r>
              <a:endParaRPr lang="en-PH" sz="6000" b="1">
                <a:latin typeface="Arial" panose="020B0604020202020204" pitchFamily="34" charset="0"/>
                <a:cs typeface="Arial" panose="020B0604020202020204" pitchFamily="34" charset="0"/>
              </a:endParaRPr>
            </a:p>
          </xdr:txBody>
        </xdr:sp>
      </xdr:grpSp>
      <xdr:grpSp>
        <xdr:nvGrpSpPr>
          <xdr:cNvPr id="26" name="Group 25">
            <a:extLst>
              <a:ext uri="{FF2B5EF4-FFF2-40B4-BE49-F238E27FC236}">
                <a16:creationId xmlns:a16="http://schemas.microsoft.com/office/drawing/2014/main" id="{23E1AEAA-2217-DFD2-A891-17E9F630674A}"/>
              </a:ext>
            </a:extLst>
          </xdr:cNvPr>
          <xdr:cNvGrpSpPr/>
        </xdr:nvGrpSpPr>
        <xdr:grpSpPr>
          <a:xfrm>
            <a:off x="28972992" y="21456967"/>
            <a:ext cx="5450358" cy="5745186"/>
            <a:chOff x="29399712" y="23895367"/>
            <a:chExt cx="5450358" cy="5745186"/>
          </a:xfrm>
        </xdr:grpSpPr>
        <xdr:pic>
          <xdr:nvPicPr>
            <xdr:cNvPr id="34" name="Picture 33">
              <a:extLst>
                <a:ext uri="{FF2B5EF4-FFF2-40B4-BE49-F238E27FC236}">
                  <a16:creationId xmlns:a16="http://schemas.microsoft.com/office/drawing/2014/main" id="{43CB2CDC-5456-11FF-853F-D17439168097}"/>
                </a:ext>
              </a:extLst>
            </xdr:cNvPr>
            <xdr:cNvPicPr>
              <a:picLocks noChangeAspect="1"/>
            </xdr:cNvPicPr>
          </xdr:nvPicPr>
          <xdr:blipFill>
            <a:blip xmlns:r="http://schemas.openxmlformats.org/officeDocument/2006/relationships" r:embed="rId13"/>
            <a:stretch>
              <a:fillRect/>
            </a:stretch>
          </xdr:blipFill>
          <xdr:spPr>
            <a:xfrm>
              <a:off x="29733240" y="26075639"/>
              <a:ext cx="4904762" cy="3564914"/>
            </a:xfrm>
            <a:prstGeom prst="rect">
              <a:avLst/>
            </a:prstGeom>
            <a:ln w="76200">
              <a:solidFill>
                <a:schemeClr val="tx1"/>
              </a:solidFill>
            </a:ln>
          </xdr:spPr>
        </xdr:pic>
        <xdr:sp macro="" textlink="">
          <xdr:nvSpPr>
            <xdr:cNvPr id="35" name="TextBox 34">
              <a:extLst>
                <a:ext uri="{FF2B5EF4-FFF2-40B4-BE49-F238E27FC236}">
                  <a16:creationId xmlns:a16="http://schemas.microsoft.com/office/drawing/2014/main" id="{8CDE300E-44B3-D622-B56D-001F1BD1E528}"/>
                </a:ext>
              </a:extLst>
            </xdr:cNvPr>
            <xdr:cNvSpPr txBox="1"/>
          </xdr:nvSpPr>
          <xdr:spPr>
            <a:xfrm>
              <a:off x="29399712" y="23895367"/>
              <a:ext cx="5450358" cy="2134552"/>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5400" b="1">
                  <a:latin typeface="Arial" panose="020B0604020202020204" pitchFamily="34" charset="0"/>
                  <a:cs typeface="Arial" panose="020B0604020202020204" pitchFamily="34" charset="0"/>
                </a:rPr>
                <a:t>ADJUSTMENT</a:t>
              </a:r>
            </a:p>
            <a:p>
              <a:pPr algn="ctr"/>
              <a:r>
                <a:rPr lang="en-PH" sz="5400" b="1" baseline="0">
                  <a:latin typeface="Arial" panose="020B0604020202020204" pitchFamily="34" charset="0"/>
                  <a:cs typeface="Arial" panose="020B0604020202020204" pitchFamily="34" charset="0"/>
                </a:rPr>
                <a:t>FACTOR</a:t>
              </a:r>
              <a:endParaRPr lang="en-PH" sz="5400" b="1">
                <a:latin typeface="Arial" panose="020B0604020202020204" pitchFamily="34" charset="0"/>
                <a:cs typeface="Arial" panose="020B0604020202020204" pitchFamily="34" charset="0"/>
              </a:endParaRPr>
            </a:p>
          </xdr:txBody>
        </xdr:sp>
      </xdr:grpSp>
      <xdr:grpSp>
        <xdr:nvGrpSpPr>
          <xdr:cNvPr id="27" name="Group 26">
            <a:extLst>
              <a:ext uri="{FF2B5EF4-FFF2-40B4-BE49-F238E27FC236}">
                <a16:creationId xmlns:a16="http://schemas.microsoft.com/office/drawing/2014/main" id="{56CBB4F2-3A62-1A50-85F0-B027B9EACD9D}"/>
              </a:ext>
            </a:extLst>
          </xdr:cNvPr>
          <xdr:cNvGrpSpPr/>
        </xdr:nvGrpSpPr>
        <xdr:grpSpPr>
          <a:xfrm>
            <a:off x="6842760" y="30438090"/>
            <a:ext cx="12534219" cy="8582970"/>
            <a:chOff x="1127760" y="34370010"/>
            <a:chExt cx="12534219" cy="8941110"/>
          </a:xfrm>
        </xdr:grpSpPr>
        <xdr:pic>
          <xdr:nvPicPr>
            <xdr:cNvPr id="31" name="Picture 30">
              <a:extLst>
                <a:ext uri="{FF2B5EF4-FFF2-40B4-BE49-F238E27FC236}">
                  <a16:creationId xmlns:a16="http://schemas.microsoft.com/office/drawing/2014/main" id="{68975E7E-7414-13A6-9D08-179D5CC02D5E}"/>
                </a:ext>
              </a:extLst>
            </xdr:cNvPr>
            <xdr:cNvPicPr>
              <a:picLocks noChangeAspect="1"/>
            </xdr:cNvPicPr>
          </xdr:nvPicPr>
          <xdr:blipFill>
            <a:blip xmlns:r="http://schemas.openxmlformats.org/officeDocument/2006/relationships" r:embed="rId14"/>
            <a:stretch>
              <a:fillRect/>
            </a:stretch>
          </xdr:blipFill>
          <xdr:spPr>
            <a:xfrm>
              <a:off x="1127760" y="35386005"/>
              <a:ext cx="7000000" cy="7925115"/>
            </a:xfrm>
            <a:prstGeom prst="rect">
              <a:avLst/>
            </a:prstGeom>
            <a:ln w="76200">
              <a:solidFill>
                <a:schemeClr val="tx1"/>
              </a:solidFill>
            </a:ln>
          </xdr:spPr>
        </xdr:pic>
        <xdr:pic>
          <xdr:nvPicPr>
            <xdr:cNvPr id="32" name="Picture 31">
              <a:extLst>
                <a:ext uri="{FF2B5EF4-FFF2-40B4-BE49-F238E27FC236}">
                  <a16:creationId xmlns:a16="http://schemas.microsoft.com/office/drawing/2014/main" id="{BD3F0E5A-3561-49AD-16FB-994A5DE71338}"/>
                </a:ext>
              </a:extLst>
            </xdr:cNvPr>
            <xdr:cNvPicPr>
              <a:picLocks noChangeAspect="1"/>
            </xdr:cNvPicPr>
          </xdr:nvPicPr>
          <xdr:blipFill>
            <a:blip xmlns:r="http://schemas.openxmlformats.org/officeDocument/2006/relationships" r:embed="rId15"/>
            <a:stretch>
              <a:fillRect/>
            </a:stretch>
          </xdr:blipFill>
          <xdr:spPr>
            <a:xfrm>
              <a:off x="8214360" y="35389778"/>
              <a:ext cx="5447619" cy="4871922"/>
            </a:xfrm>
            <a:prstGeom prst="rect">
              <a:avLst/>
            </a:prstGeom>
            <a:ln w="76200">
              <a:solidFill>
                <a:schemeClr val="tx1"/>
              </a:solidFill>
            </a:ln>
          </xdr:spPr>
        </xdr:pic>
        <xdr:sp macro="" textlink="">
          <xdr:nvSpPr>
            <xdr:cNvPr id="33" name="TextBox 32">
              <a:extLst>
                <a:ext uri="{FF2B5EF4-FFF2-40B4-BE49-F238E27FC236}">
                  <a16:creationId xmlns:a16="http://schemas.microsoft.com/office/drawing/2014/main" id="{F91DD716-CAC4-424D-64F0-D22503D40B99}"/>
                </a:ext>
              </a:extLst>
            </xdr:cNvPr>
            <xdr:cNvSpPr txBox="1"/>
          </xdr:nvSpPr>
          <xdr:spPr>
            <a:xfrm>
              <a:off x="5295900" y="34370010"/>
              <a:ext cx="4476750" cy="976588"/>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pnet9</a:t>
              </a:r>
            </a:p>
          </xdr:txBody>
        </xdr:sp>
      </xdr:grpSp>
      <xdr:grpSp>
        <xdr:nvGrpSpPr>
          <xdr:cNvPr id="28" name="Group 27">
            <a:extLst>
              <a:ext uri="{FF2B5EF4-FFF2-40B4-BE49-F238E27FC236}">
                <a16:creationId xmlns:a16="http://schemas.microsoft.com/office/drawing/2014/main" id="{1D4BC6DE-5D41-06E7-119F-A633B6FC8491}"/>
              </a:ext>
            </a:extLst>
          </xdr:cNvPr>
          <xdr:cNvGrpSpPr/>
        </xdr:nvGrpSpPr>
        <xdr:grpSpPr>
          <a:xfrm>
            <a:off x="19690080" y="29919930"/>
            <a:ext cx="10200000" cy="8111496"/>
            <a:chOff x="14127480" y="33794700"/>
            <a:chExt cx="10200000" cy="8446776"/>
          </a:xfrm>
        </xdr:grpSpPr>
        <xdr:pic>
          <xdr:nvPicPr>
            <xdr:cNvPr id="29" name="Picture 28">
              <a:extLst>
                <a:ext uri="{FF2B5EF4-FFF2-40B4-BE49-F238E27FC236}">
                  <a16:creationId xmlns:a16="http://schemas.microsoft.com/office/drawing/2014/main" id="{501ADE0E-F58A-0CE2-989E-3F0D26A96771}"/>
                </a:ext>
              </a:extLst>
            </xdr:cNvPr>
            <xdr:cNvPicPr>
              <a:picLocks noChangeAspect="1"/>
            </xdr:cNvPicPr>
          </xdr:nvPicPr>
          <xdr:blipFill>
            <a:blip xmlns:r="http://schemas.openxmlformats.org/officeDocument/2006/relationships" r:embed="rId16"/>
            <a:stretch>
              <a:fillRect/>
            </a:stretch>
          </xdr:blipFill>
          <xdr:spPr>
            <a:xfrm>
              <a:off x="14127480" y="34852494"/>
              <a:ext cx="10200000" cy="7388982"/>
            </a:xfrm>
            <a:prstGeom prst="rect">
              <a:avLst/>
            </a:prstGeom>
            <a:ln w="76200">
              <a:solidFill>
                <a:schemeClr val="tx1"/>
              </a:solidFill>
            </a:ln>
          </xdr:spPr>
        </xdr:pic>
        <xdr:sp macro="" textlink="">
          <xdr:nvSpPr>
            <xdr:cNvPr id="30" name="TextBox 29">
              <a:extLst>
                <a:ext uri="{FF2B5EF4-FFF2-40B4-BE49-F238E27FC236}">
                  <a16:creationId xmlns:a16="http://schemas.microsoft.com/office/drawing/2014/main" id="{545E4DCF-DD5D-EE33-6A63-BD626D4D4625}"/>
                </a:ext>
              </a:extLst>
            </xdr:cNvPr>
            <xdr:cNvSpPr txBox="1"/>
          </xdr:nvSpPr>
          <xdr:spPr>
            <a:xfrm>
              <a:off x="16893540" y="33794700"/>
              <a:ext cx="4476750" cy="987597"/>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zones</a:t>
              </a:r>
            </a:p>
          </xdr:txBody>
        </xdr:sp>
      </xdr:grpSp>
    </xdr:grpSp>
    <xdr:clientData/>
  </xdr:twoCellAnchor>
  <xdr:twoCellAnchor>
    <xdr:from>
      <xdr:col>20</xdr:col>
      <xdr:colOff>324283</xdr:colOff>
      <xdr:row>204</xdr:row>
      <xdr:rowOff>171873</xdr:rowOff>
    </xdr:from>
    <xdr:to>
      <xdr:col>34</xdr:col>
      <xdr:colOff>442394</xdr:colOff>
      <xdr:row>240</xdr:row>
      <xdr:rowOff>160443</xdr:rowOff>
    </xdr:to>
    <xdr:grpSp>
      <xdr:nvGrpSpPr>
        <xdr:cNvPr id="40" name="Group 39">
          <a:extLst>
            <a:ext uri="{FF2B5EF4-FFF2-40B4-BE49-F238E27FC236}">
              <a16:creationId xmlns:a16="http://schemas.microsoft.com/office/drawing/2014/main" id="{E329132B-65F3-4571-9068-7348424E07C6}"/>
            </a:ext>
          </a:extLst>
        </xdr:cNvPr>
        <xdr:cNvGrpSpPr/>
      </xdr:nvGrpSpPr>
      <xdr:grpSpPr>
        <a:xfrm>
          <a:off x="14040283" y="31261473"/>
          <a:ext cx="9719311" cy="5474970"/>
          <a:chOff x="1752600" y="45575220"/>
          <a:chExt cx="9505950" cy="7860030"/>
        </a:xfrm>
      </xdr:grpSpPr>
      <xdr:pic>
        <xdr:nvPicPr>
          <xdr:cNvPr id="41" name="Picture 40">
            <a:extLst>
              <a:ext uri="{FF2B5EF4-FFF2-40B4-BE49-F238E27FC236}">
                <a16:creationId xmlns:a16="http://schemas.microsoft.com/office/drawing/2014/main" id="{9CAA964C-6636-3AC7-D80E-1D5B5FF6DF93}"/>
              </a:ext>
            </a:extLst>
          </xdr:cNvPr>
          <xdr:cNvPicPr>
            <a:picLocks noChangeAspect="1"/>
          </xdr:cNvPicPr>
        </xdr:nvPicPr>
        <xdr:blipFill>
          <a:blip xmlns:r="http://schemas.openxmlformats.org/officeDocument/2006/relationships" r:embed="rId17"/>
          <a:stretch>
            <a:fillRect/>
          </a:stretch>
        </xdr:blipFill>
        <xdr:spPr>
          <a:xfrm>
            <a:off x="2068830" y="45575220"/>
            <a:ext cx="8792930" cy="6667500"/>
          </a:xfrm>
          <a:prstGeom prst="rect">
            <a:avLst/>
          </a:prstGeom>
          <a:ln w="76200">
            <a:solidFill>
              <a:schemeClr val="tx1"/>
            </a:solidFill>
          </a:ln>
        </xdr:spPr>
      </xdr:pic>
      <xdr:sp macro="" textlink="">
        <xdr:nvSpPr>
          <xdr:cNvPr id="42" name="TextBox 41">
            <a:extLst>
              <a:ext uri="{FF2B5EF4-FFF2-40B4-BE49-F238E27FC236}">
                <a16:creationId xmlns:a16="http://schemas.microsoft.com/office/drawing/2014/main" id="{59B4ADA7-DAF2-9C76-D6EC-2F5AF8AFFF22}"/>
              </a:ext>
            </a:extLst>
          </xdr:cNvPr>
          <xdr:cNvSpPr txBox="1"/>
        </xdr:nvSpPr>
        <xdr:spPr>
          <a:xfrm>
            <a:off x="1752600" y="52368450"/>
            <a:ext cx="9505950" cy="1066800"/>
          </a:xfrm>
          <a:prstGeom prst="rect">
            <a:avLst/>
          </a:prstGeom>
          <a:no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7200">
                <a:latin typeface="Arial" panose="020B0604020202020204" pitchFamily="34" charset="0"/>
                <a:cs typeface="Arial" panose="020B0604020202020204" pitchFamily="34" charset="0"/>
              </a:rPr>
              <a:t>MEAN</a:t>
            </a:r>
            <a:r>
              <a:rPr lang="en-PH" sz="7200" baseline="0">
                <a:latin typeface="Arial" panose="020B0604020202020204" pitchFamily="34" charset="0"/>
                <a:cs typeface="Arial" panose="020B0604020202020204" pitchFamily="34" charset="0"/>
              </a:rPr>
              <a:t> ROOF HEIGHT</a:t>
            </a:r>
            <a:endParaRPr lang="en-PH" sz="7200">
              <a:latin typeface="Arial" panose="020B0604020202020204" pitchFamily="34" charset="0"/>
              <a:cs typeface="Arial" panose="020B0604020202020204" pitchFamily="34" charset="0"/>
            </a:endParaRPr>
          </a:p>
        </xdr:txBody>
      </xdr:sp>
    </xdr:grpSp>
    <xdr:clientData/>
  </xdr:twoCellAnchor>
  <xdr:twoCellAnchor>
    <xdr:from>
      <xdr:col>53</xdr:col>
      <xdr:colOff>588821</xdr:colOff>
      <xdr:row>56</xdr:row>
      <xdr:rowOff>69274</xdr:rowOff>
    </xdr:from>
    <xdr:to>
      <xdr:col>67</xdr:col>
      <xdr:colOff>381001</xdr:colOff>
      <xdr:row>124</xdr:row>
      <xdr:rowOff>127305</xdr:rowOff>
    </xdr:to>
    <xdr:grpSp>
      <xdr:nvGrpSpPr>
        <xdr:cNvPr id="45" name="Group 44">
          <a:extLst>
            <a:ext uri="{FF2B5EF4-FFF2-40B4-BE49-F238E27FC236}">
              <a16:creationId xmlns:a16="http://schemas.microsoft.com/office/drawing/2014/main" id="{C15A2B16-6597-B9D0-C113-D3504273BCB8}"/>
            </a:ext>
          </a:extLst>
        </xdr:cNvPr>
        <xdr:cNvGrpSpPr/>
      </xdr:nvGrpSpPr>
      <xdr:grpSpPr>
        <a:xfrm>
          <a:off x="36936221" y="8603674"/>
          <a:ext cx="9774380" cy="10421231"/>
          <a:chOff x="35656768" y="9047977"/>
          <a:chExt cx="9627113" cy="12172874"/>
        </a:xfrm>
      </xdr:grpSpPr>
      <xdr:pic>
        <xdr:nvPicPr>
          <xdr:cNvPr id="43" name="Picture 42">
            <a:extLst>
              <a:ext uri="{FF2B5EF4-FFF2-40B4-BE49-F238E27FC236}">
                <a16:creationId xmlns:a16="http://schemas.microsoft.com/office/drawing/2014/main" id="{BE5F74C0-1E52-43EF-9265-A3126D50D69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6581246" y="10455623"/>
            <a:ext cx="7916370" cy="10765228"/>
          </a:xfrm>
          <a:prstGeom prst="rect">
            <a:avLst/>
          </a:prstGeom>
          <a:noFill/>
          <a:ln w="7620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44" name="TextBox 43">
            <a:extLst>
              <a:ext uri="{FF2B5EF4-FFF2-40B4-BE49-F238E27FC236}">
                <a16:creationId xmlns:a16="http://schemas.microsoft.com/office/drawing/2014/main" id="{28C993B0-C335-4E4E-B763-2482E4BD05CD}"/>
              </a:ext>
            </a:extLst>
          </xdr:cNvPr>
          <xdr:cNvSpPr txBox="1"/>
        </xdr:nvSpPr>
        <xdr:spPr>
          <a:xfrm>
            <a:off x="35656768" y="9047977"/>
            <a:ext cx="9627113" cy="1334243"/>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LOAD</a:t>
            </a:r>
            <a:r>
              <a:rPr lang="en-PH" sz="6000" b="1" baseline="0">
                <a:latin typeface="Arial" panose="020B0604020202020204" pitchFamily="34" charset="0"/>
                <a:cs typeface="Arial" panose="020B0604020202020204" pitchFamily="34" charset="0"/>
              </a:rPr>
              <a:t> COMBINATIONS</a:t>
            </a:r>
          </a:p>
        </xdr:txBody>
      </xdr:sp>
    </xdr:grpSp>
    <xdr:clientData/>
  </xdr:twoCellAnchor>
  <xdr:twoCellAnchor>
    <xdr:from>
      <xdr:col>69</xdr:col>
      <xdr:colOff>111721</xdr:colOff>
      <xdr:row>51</xdr:row>
      <xdr:rowOff>148964</xdr:rowOff>
    </xdr:from>
    <xdr:to>
      <xdr:col>83</xdr:col>
      <xdr:colOff>276306</xdr:colOff>
      <xdr:row>113</xdr:row>
      <xdr:rowOff>75111</xdr:rowOff>
    </xdr:to>
    <xdr:grpSp>
      <xdr:nvGrpSpPr>
        <xdr:cNvPr id="60" name="Group 59">
          <a:extLst>
            <a:ext uri="{FF2B5EF4-FFF2-40B4-BE49-F238E27FC236}">
              <a16:creationId xmlns:a16="http://schemas.microsoft.com/office/drawing/2014/main" id="{32782537-2A83-C0F5-788E-DA6B8D5975FA}"/>
            </a:ext>
          </a:extLst>
        </xdr:cNvPr>
        <xdr:cNvGrpSpPr/>
      </xdr:nvGrpSpPr>
      <xdr:grpSpPr>
        <a:xfrm>
          <a:off x="47812921" y="7921364"/>
          <a:ext cx="9765785" cy="9374947"/>
          <a:chOff x="47671031" y="9529447"/>
          <a:chExt cx="9728999" cy="11329871"/>
        </a:xfrm>
      </xdr:grpSpPr>
      <xdr:sp macro="" textlink="">
        <xdr:nvSpPr>
          <xdr:cNvPr id="47" name="TextBox 46">
            <a:extLst>
              <a:ext uri="{FF2B5EF4-FFF2-40B4-BE49-F238E27FC236}">
                <a16:creationId xmlns:a16="http://schemas.microsoft.com/office/drawing/2014/main" id="{C453C11E-57F1-4267-8266-F16E0106287E}"/>
              </a:ext>
            </a:extLst>
          </xdr:cNvPr>
          <xdr:cNvSpPr txBox="1"/>
        </xdr:nvSpPr>
        <xdr:spPr>
          <a:xfrm>
            <a:off x="47671031" y="9529447"/>
            <a:ext cx="9728999" cy="1387247"/>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Na Nv Ca Cv</a:t>
            </a:r>
          </a:p>
        </xdr:txBody>
      </xdr:sp>
      <xdr:pic>
        <xdr:nvPicPr>
          <xdr:cNvPr id="48" name="Picture 47">
            <a:extLst>
              <a:ext uri="{FF2B5EF4-FFF2-40B4-BE49-F238E27FC236}">
                <a16:creationId xmlns:a16="http://schemas.microsoft.com/office/drawing/2014/main" id="{209D8306-0689-4CFE-FCDB-6DE5785DB7E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9034513" y="11144719"/>
            <a:ext cx="6953644" cy="971459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68</xdr:col>
      <xdr:colOff>601579</xdr:colOff>
      <xdr:row>3</xdr:row>
      <xdr:rowOff>40107</xdr:rowOff>
    </xdr:from>
    <xdr:to>
      <xdr:col>83</xdr:col>
      <xdr:colOff>113021</xdr:colOff>
      <xdr:row>47</xdr:row>
      <xdr:rowOff>147729</xdr:rowOff>
    </xdr:to>
    <xdr:grpSp>
      <xdr:nvGrpSpPr>
        <xdr:cNvPr id="57" name="Group 56">
          <a:extLst>
            <a:ext uri="{FF2B5EF4-FFF2-40B4-BE49-F238E27FC236}">
              <a16:creationId xmlns:a16="http://schemas.microsoft.com/office/drawing/2014/main" id="{36B8870B-7F07-DCBF-1EE1-B5CDC9463F32}"/>
            </a:ext>
          </a:extLst>
        </xdr:cNvPr>
        <xdr:cNvGrpSpPr/>
      </xdr:nvGrpSpPr>
      <xdr:grpSpPr>
        <a:xfrm>
          <a:off x="47616979" y="497307"/>
          <a:ext cx="9798442" cy="6813222"/>
          <a:chOff x="47477717" y="591900"/>
          <a:chExt cx="9759028" cy="8200588"/>
        </a:xfrm>
      </xdr:grpSpPr>
      <xdr:pic>
        <xdr:nvPicPr>
          <xdr:cNvPr id="46" name="Picture 45">
            <a:extLst>
              <a:ext uri="{FF2B5EF4-FFF2-40B4-BE49-F238E27FC236}">
                <a16:creationId xmlns:a16="http://schemas.microsoft.com/office/drawing/2014/main" id="{454F28E4-086F-6DC7-6B1A-B869018B355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9769249" y="2010301"/>
            <a:ext cx="4335254" cy="678218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9" name="TextBox 48">
            <a:extLst>
              <a:ext uri="{FF2B5EF4-FFF2-40B4-BE49-F238E27FC236}">
                <a16:creationId xmlns:a16="http://schemas.microsoft.com/office/drawing/2014/main" id="{6F752EF0-58B4-57DE-DD1E-420D47388F4E}"/>
              </a:ext>
            </a:extLst>
          </xdr:cNvPr>
          <xdr:cNvSpPr txBox="1"/>
        </xdr:nvSpPr>
        <xdr:spPr>
          <a:xfrm>
            <a:off x="47477717" y="591900"/>
            <a:ext cx="9759028" cy="1366602"/>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IMPORTANCE FACTOR</a:t>
            </a:r>
          </a:p>
        </xdr:txBody>
      </xdr:sp>
    </xdr:grpSp>
    <xdr:clientData/>
  </xdr:twoCellAnchor>
  <xdr:twoCellAnchor>
    <xdr:from>
      <xdr:col>83</xdr:col>
      <xdr:colOff>367937</xdr:colOff>
      <xdr:row>67</xdr:row>
      <xdr:rowOff>40108</xdr:rowOff>
    </xdr:from>
    <xdr:to>
      <xdr:col>114</xdr:col>
      <xdr:colOff>480060</xdr:colOff>
      <xdr:row>144</xdr:row>
      <xdr:rowOff>91440</xdr:rowOff>
    </xdr:to>
    <xdr:grpSp>
      <xdr:nvGrpSpPr>
        <xdr:cNvPr id="58" name="Group 57">
          <a:extLst>
            <a:ext uri="{FF2B5EF4-FFF2-40B4-BE49-F238E27FC236}">
              <a16:creationId xmlns:a16="http://schemas.microsoft.com/office/drawing/2014/main" id="{8C9E2005-7870-AA5D-CDA9-A84D88EA828B}"/>
            </a:ext>
          </a:extLst>
        </xdr:cNvPr>
        <xdr:cNvGrpSpPr/>
      </xdr:nvGrpSpPr>
      <xdr:grpSpPr>
        <a:xfrm>
          <a:off x="57670337" y="10250908"/>
          <a:ext cx="21371923" cy="11786132"/>
          <a:chOff x="61712616" y="1143694"/>
          <a:chExt cx="21290467" cy="14214022"/>
        </a:xfrm>
      </xdr:grpSpPr>
      <xdr:pic>
        <xdr:nvPicPr>
          <xdr:cNvPr id="50" name="Picture 49">
            <a:extLst>
              <a:ext uri="{FF2B5EF4-FFF2-40B4-BE49-F238E27FC236}">
                <a16:creationId xmlns:a16="http://schemas.microsoft.com/office/drawing/2014/main" id="{EDF91683-A100-1571-21D1-8BCAD27A151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2014788" y="2629463"/>
            <a:ext cx="6869824" cy="54841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1" name="Picture 50">
            <a:extLst>
              <a:ext uri="{FF2B5EF4-FFF2-40B4-BE49-F238E27FC236}">
                <a16:creationId xmlns:a16="http://schemas.microsoft.com/office/drawing/2014/main" id="{D993516E-ECFC-FD3E-4AC8-400B028A781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737655" y="2758966"/>
            <a:ext cx="6839344" cy="125987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 name="Picture 51">
            <a:extLst>
              <a:ext uri="{FF2B5EF4-FFF2-40B4-BE49-F238E27FC236}">
                <a16:creationId xmlns:a16="http://schemas.microsoft.com/office/drawing/2014/main" id="{30C5F2A7-23E1-A1BB-98A6-375F637329A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5569379" y="2942897"/>
            <a:ext cx="7433704" cy="570948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TextBox 52">
            <a:extLst>
              <a:ext uri="{FF2B5EF4-FFF2-40B4-BE49-F238E27FC236}">
                <a16:creationId xmlns:a16="http://schemas.microsoft.com/office/drawing/2014/main" id="{12A62319-2AE4-BF9F-7F86-EDE2F5987D0B}"/>
              </a:ext>
            </a:extLst>
          </xdr:cNvPr>
          <xdr:cNvSpPr txBox="1"/>
        </xdr:nvSpPr>
        <xdr:spPr>
          <a:xfrm>
            <a:off x="61712616" y="1143694"/>
            <a:ext cx="20495172" cy="1301839"/>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RESPONSE</a:t>
            </a:r>
            <a:r>
              <a:rPr lang="en-PH" sz="6000" b="1" baseline="0">
                <a:latin typeface="Arial" panose="020B0604020202020204" pitchFamily="34" charset="0"/>
                <a:cs typeface="Arial" panose="020B0604020202020204" pitchFamily="34" charset="0"/>
              </a:rPr>
              <a:t> MODIFICATION FACTOR, R</a:t>
            </a:r>
            <a:endParaRPr lang="en-PH" sz="6000" b="1">
              <a:latin typeface="Arial" panose="020B0604020202020204" pitchFamily="34" charset="0"/>
              <a:cs typeface="Arial" panose="020B0604020202020204" pitchFamily="34" charset="0"/>
            </a:endParaRPr>
          </a:p>
        </xdr:txBody>
      </xdr:sp>
    </xdr:grpSp>
    <xdr:clientData/>
  </xdr:twoCellAnchor>
  <xdr:twoCellAnchor>
    <xdr:from>
      <xdr:col>86</xdr:col>
      <xdr:colOff>44228</xdr:colOff>
      <xdr:row>3</xdr:row>
      <xdr:rowOff>33575</xdr:rowOff>
    </xdr:from>
    <xdr:to>
      <xdr:col>100</xdr:col>
      <xdr:colOff>208813</xdr:colOff>
      <xdr:row>62</xdr:row>
      <xdr:rowOff>167640</xdr:rowOff>
    </xdr:to>
    <xdr:grpSp>
      <xdr:nvGrpSpPr>
        <xdr:cNvPr id="59" name="Group 58">
          <a:extLst>
            <a:ext uri="{FF2B5EF4-FFF2-40B4-BE49-F238E27FC236}">
              <a16:creationId xmlns:a16="http://schemas.microsoft.com/office/drawing/2014/main" id="{667AB98D-D5A7-119F-9686-FE50B3177FF8}"/>
            </a:ext>
          </a:extLst>
        </xdr:cNvPr>
        <xdr:cNvGrpSpPr/>
      </xdr:nvGrpSpPr>
      <xdr:grpSpPr>
        <a:xfrm>
          <a:off x="59404028" y="490775"/>
          <a:ext cx="9765785" cy="9125665"/>
          <a:chOff x="57973045" y="10762535"/>
          <a:chExt cx="9728998" cy="10987047"/>
        </a:xfrm>
      </xdr:grpSpPr>
      <xdr:pic>
        <xdr:nvPicPr>
          <xdr:cNvPr id="54" name="Picture 53">
            <a:extLst>
              <a:ext uri="{FF2B5EF4-FFF2-40B4-BE49-F238E27FC236}">
                <a16:creationId xmlns:a16="http://schemas.microsoft.com/office/drawing/2014/main" id="{E0641B7F-6FA9-29C4-4BCE-BA2D28F645B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71956" y="12323378"/>
            <a:ext cx="6833901" cy="942620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5" name="TextBox 54">
            <a:extLst>
              <a:ext uri="{FF2B5EF4-FFF2-40B4-BE49-F238E27FC236}">
                <a16:creationId xmlns:a16="http://schemas.microsoft.com/office/drawing/2014/main" id="{8C6C1890-F087-AEE9-AF66-84F9104A2D4E}"/>
              </a:ext>
            </a:extLst>
          </xdr:cNvPr>
          <xdr:cNvSpPr txBox="1"/>
        </xdr:nvSpPr>
        <xdr:spPr>
          <a:xfrm>
            <a:off x="57973045" y="10762535"/>
            <a:ext cx="9728998" cy="1387247"/>
          </a:xfrm>
          <a:prstGeom prst="rect">
            <a:avLst/>
          </a:prstGeom>
          <a:noFill/>
          <a:ln w="571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6000" b="1">
                <a:latin typeface="Arial" panose="020B0604020202020204" pitchFamily="34" charset="0"/>
                <a:cs typeface="Arial" panose="020B0604020202020204" pitchFamily="34" charset="0"/>
              </a:rPr>
              <a:t>SOIL</a:t>
            </a:r>
            <a:r>
              <a:rPr lang="en-PH" sz="6000" b="1" baseline="0">
                <a:latin typeface="Arial" panose="020B0604020202020204" pitchFamily="34" charset="0"/>
                <a:cs typeface="Arial" panose="020B0604020202020204" pitchFamily="34" charset="0"/>
              </a:rPr>
              <a:t> PROFILE TYPE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831243</xdr:colOff>
      <xdr:row>11</xdr:row>
      <xdr:rowOff>12970</xdr:rowOff>
    </xdr:from>
    <xdr:to>
      <xdr:col>4</xdr:col>
      <xdr:colOff>938247</xdr:colOff>
      <xdr:row>11</xdr:row>
      <xdr:rowOff>165370</xdr:rowOff>
    </xdr:to>
    <xdr:sp macro="" textlink="">
      <xdr:nvSpPr>
        <xdr:cNvPr id="8" name="Arrow: Up 7">
          <a:extLst>
            <a:ext uri="{FF2B5EF4-FFF2-40B4-BE49-F238E27FC236}">
              <a16:creationId xmlns:a16="http://schemas.microsoft.com/office/drawing/2014/main" id="{E4353652-4542-F38A-7F92-782343D1B373}"/>
            </a:ext>
          </a:extLst>
        </xdr:cNvPr>
        <xdr:cNvSpPr/>
      </xdr:nvSpPr>
      <xdr:spPr>
        <a:xfrm>
          <a:off x="9125931" y="1902095"/>
          <a:ext cx="107004" cy="152400"/>
        </a:xfrm>
        <a:prstGeom prst="upArrow">
          <a:avLst/>
        </a:prstGeom>
        <a:solidFill>
          <a:schemeClr val="tx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354870</xdr:colOff>
      <xdr:row>32</xdr:row>
      <xdr:rowOff>17437</xdr:rowOff>
    </xdr:from>
    <xdr:to>
      <xdr:col>4</xdr:col>
      <xdr:colOff>344605</xdr:colOff>
      <xdr:row>33</xdr:row>
      <xdr:rowOff>39360</xdr:rowOff>
    </xdr:to>
    <xdr:pic>
      <xdr:nvPicPr>
        <xdr:cNvPr id="20" name="Picture 19">
          <a:extLst>
            <a:ext uri="{FF2B5EF4-FFF2-40B4-BE49-F238E27FC236}">
              <a16:creationId xmlns:a16="http://schemas.microsoft.com/office/drawing/2014/main" id="{76208D77-B250-48E8-9441-AEA70BC69436}"/>
            </a:ext>
          </a:extLst>
        </xdr:cNvPr>
        <xdr:cNvPicPr>
          <a:picLocks noChangeAspect="1"/>
        </xdr:cNvPicPr>
      </xdr:nvPicPr>
      <xdr:blipFill>
        <a:blip xmlns:r="http://schemas.openxmlformats.org/officeDocument/2006/relationships" r:embed="rId1"/>
        <a:stretch>
          <a:fillRect/>
        </a:stretch>
      </xdr:blipFill>
      <xdr:spPr>
        <a:xfrm>
          <a:off x="5000139" y="5666495"/>
          <a:ext cx="949562" cy="197768"/>
        </a:xfrm>
        <a:prstGeom prst="rect">
          <a:avLst/>
        </a:prstGeom>
      </xdr:spPr>
    </xdr:pic>
    <xdr:clientData/>
  </xdr:twoCellAnchor>
  <xdr:twoCellAnchor>
    <xdr:from>
      <xdr:col>5</xdr:col>
      <xdr:colOff>33887</xdr:colOff>
      <xdr:row>20</xdr:row>
      <xdr:rowOff>162908</xdr:rowOff>
    </xdr:from>
    <xdr:to>
      <xdr:col>11</xdr:col>
      <xdr:colOff>257532</xdr:colOff>
      <xdr:row>60</xdr:row>
      <xdr:rowOff>50183</xdr:rowOff>
    </xdr:to>
    <xdr:pic>
      <xdr:nvPicPr>
        <xdr:cNvPr id="23" name="Picture 22">
          <a:extLst>
            <a:ext uri="{FF2B5EF4-FFF2-40B4-BE49-F238E27FC236}">
              <a16:creationId xmlns:a16="http://schemas.microsoft.com/office/drawing/2014/main" id="{61FB090A-0B6D-48C9-9F7C-31E358456D0D}"/>
            </a:ext>
          </a:extLst>
        </xdr:cNvPr>
        <xdr:cNvPicPr>
          <a:picLocks noChangeAspect="1"/>
        </xdr:cNvPicPr>
      </xdr:nvPicPr>
      <xdr:blipFill>
        <a:blip xmlns:r="http://schemas.openxmlformats.org/officeDocument/2006/relationships" r:embed="rId2"/>
        <a:stretch>
          <a:fillRect/>
        </a:stretch>
      </xdr:blipFill>
      <xdr:spPr>
        <a:xfrm>
          <a:off x="6923637" y="3898825"/>
          <a:ext cx="6891145" cy="7295608"/>
        </a:xfrm>
        <a:prstGeom prst="rect">
          <a:avLst/>
        </a:prstGeom>
        <a:ln w="76200">
          <a:noFill/>
        </a:ln>
      </xdr:spPr>
    </xdr:pic>
    <xdr:clientData/>
  </xdr:twoCellAnchor>
  <xdr:twoCellAnchor>
    <xdr:from>
      <xdr:col>11</xdr:col>
      <xdr:colOff>265895</xdr:colOff>
      <xdr:row>20</xdr:row>
      <xdr:rowOff>45361</xdr:rowOff>
    </xdr:from>
    <xdr:to>
      <xdr:col>17</xdr:col>
      <xdr:colOff>651154</xdr:colOff>
      <xdr:row>41</xdr:row>
      <xdr:rowOff>43728</xdr:rowOff>
    </xdr:to>
    <xdr:pic>
      <xdr:nvPicPr>
        <xdr:cNvPr id="24" name="Picture 23">
          <a:extLst>
            <a:ext uri="{FF2B5EF4-FFF2-40B4-BE49-F238E27FC236}">
              <a16:creationId xmlns:a16="http://schemas.microsoft.com/office/drawing/2014/main" id="{A1E4C723-F38A-4A15-BD80-0E07789A119D}"/>
            </a:ext>
          </a:extLst>
        </xdr:cNvPr>
        <xdr:cNvPicPr>
          <a:picLocks noChangeAspect="1"/>
        </xdr:cNvPicPr>
      </xdr:nvPicPr>
      <xdr:blipFill>
        <a:blip xmlns:r="http://schemas.openxmlformats.org/officeDocument/2006/relationships" r:embed="rId3"/>
        <a:stretch>
          <a:fillRect/>
        </a:stretch>
      </xdr:blipFill>
      <xdr:spPr>
        <a:xfrm>
          <a:off x="13838460" y="3765714"/>
          <a:ext cx="5378600" cy="3978696"/>
        </a:xfrm>
        <a:prstGeom prst="rect">
          <a:avLst/>
        </a:prstGeom>
        <a:ln w="76200">
          <a:noFill/>
        </a:ln>
      </xdr:spPr>
    </xdr:pic>
    <xdr:clientData/>
  </xdr:twoCellAnchor>
  <xdr:twoCellAnchor>
    <xdr:from>
      <xdr:col>2</xdr:col>
      <xdr:colOff>438381</xdr:colOff>
      <xdr:row>7</xdr:row>
      <xdr:rowOff>12755</xdr:rowOff>
    </xdr:from>
    <xdr:to>
      <xdr:col>5</xdr:col>
      <xdr:colOff>1</xdr:colOff>
      <xdr:row>18</xdr:row>
      <xdr:rowOff>147249</xdr:rowOff>
    </xdr:to>
    <xdr:pic>
      <xdr:nvPicPr>
        <xdr:cNvPr id="25" name="Picture 24">
          <a:extLst>
            <a:ext uri="{FF2B5EF4-FFF2-40B4-BE49-F238E27FC236}">
              <a16:creationId xmlns:a16="http://schemas.microsoft.com/office/drawing/2014/main" id="{D31D2D52-2891-41E2-879E-1F1AE604BD71}"/>
            </a:ext>
          </a:extLst>
        </xdr:cNvPr>
        <xdr:cNvPicPr>
          <a:picLocks noChangeAspect="1"/>
        </xdr:cNvPicPr>
      </xdr:nvPicPr>
      <xdr:blipFill>
        <a:blip xmlns:r="http://schemas.openxmlformats.org/officeDocument/2006/relationships" r:embed="rId4"/>
        <a:stretch>
          <a:fillRect/>
        </a:stretch>
      </xdr:blipFill>
      <xdr:spPr>
        <a:xfrm>
          <a:off x="4302810" y="1387076"/>
          <a:ext cx="2582405" cy="2080316"/>
        </a:xfrm>
        <a:prstGeom prst="rect">
          <a:avLst/>
        </a:prstGeom>
        <a:ln w="76200">
          <a:noFill/>
        </a:ln>
      </xdr:spPr>
    </xdr:pic>
    <xdr:clientData/>
  </xdr:twoCellAnchor>
  <xdr:twoCellAnchor>
    <xdr:from>
      <xdr:col>5</xdr:col>
      <xdr:colOff>76200</xdr:colOff>
      <xdr:row>0</xdr:row>
      <xdr:rowOff>78983</xdr:rowOff>
    </xdr:from>
    <xdr:to>
      <xdr:col>6</xdr:col>
      <xdr:colOff>1489490</xdr:colOff>
      <xdr:row>20</xdr:row>
      <xdr:rowOff>15841</xdr:rowOff>
    </xdr:to>
    <xdr:pic>
      <xdr:nvPicPr>
        <xdr:cNvPr id="26" name="Picture 25">
          <a:extLst>
            <a:ext uri="{FF2B5EF4-FFF2-40B4-BE49-F238E27FC236}">
              <a16:creationId xmlns:a16="http://schemas.microsoft.com/office/drawing/2014/main" id="{9DB9F208-ED35-4D2D-B2A4-77BE5666B154}"/>
            </a:ext>
          </a:extLst>
        </xdr:cNvPr>
        <xdr:cNvPicPr>
          <a:picLocks noChangeAspect="1"/>
        </xdr:cNvPicPr>
      </xdr:nvPicPr>
      <xdr:blipFill>
        <a:blip xmlns:r="http://schemas.openxmlformats.org/officeDocument/2006/relationships" r:embed="rId5"/>
        <a:stretch>
          <a:fillRect/>
        </a:stretch>
      </xdr:blipFill>
      <xdr:spPr>
        <a:xfrm>
          <a:off x="6959600" y="78983"/>
          <a:ext cx="3386023" cy="3628325"/>
        </a:xfrm>
        <a:prstGeom prst="rect">
          <a:avLst/>
        </a:prstGeom>
        <a:ln w="76200">
          <a:noFill/>
        </a:ln>
      </xdr:spPr>
    </xdr:pic>
    <xdr:clientData/>
  </xdr:twoCellAnchor>
  <xdr:twoCellAnchor>
    <xdr:from>
      <xdr:col>6</xdr:col>
      <xdr:colOff>1224079</xdr:colOff>
      <xdr:row>0</xdr:row>
      <xdr:rowOff>86106</xdr:rowOff>
    </xdr:from>
    <xdr:to>
      <xdr:col>10</xdr:col>
      <xdr:colOff>548177</xdr:colOff>
      <xdr:row>20</xdr:row>
      <xdr:rowOff>22962</xdr:rowOff>
    </xdr:to>
    <xdr:pic>
      <xdr:nvPicPr>
        <xdr:cNvPr id="27" name="Picture 26">
          <a:extLst>
            <a:ext uri="{FF2B5EF4-FFF2-40B4-BE49-F238E27FC236}">
              <a16:creationId xmlns:a16="http://schemas.microsoft.com/office/drawing/2014/main" id="{CCC56C39-D5EE-4442-935D-AFEB041C35D0}"/>
            </a:ext>
          </a:extLst>
        </xdr:cNvPr>
        <xdr:cNvPicPr>
          <a:picLocks noChangeAspect="1"/>
        </xdr:cNvPicPr>
      </xdr:nvPicPr>
      <xdr:blipFill>
        <a:blip xmlns:r="http://schemas.openxmlformats.org/officeDocument/2006/relationships" r:embed="rId6"/>
        <a:stretch>
          <a:fillRect/>
        </a:stretch>
      </xdr:blipFill>
      <xdr:spPr>
        <a:xfrm>
          <a:off x="10080212" y="86106"/>
          <a:ext cx="3354232" cy="3628323"/>
        </a:xfrm>
        <a:prstGeom prst="rect">
          <a:avLst/>
        </a:prstGeom>
        <a:ln w="76200">
          <a:noFill/>
        </a:ln>
      </xdr:spPr>
    </xdr:pic>
    <xdr:clientData/>
  </xdr:twoCellAnchor>
  <xdr:twoCellAnchor>
    <xdr:from>
      <xdr:col>10</xdr:col>
      <xdr:colOff>235335</xdr:colOff>
      <xdr:row>0</xdr:row>
      <xdr:rowOff>24766</xdr:rowOff>
    </xdr:from>
    <xdr:to>
      <xdr:col>13</xdr:col>
      <xdr:colOff>920460</xdr:colOff>
      <xdr:row>19</xdr:row>
      <xdr:rowOff>143933</xdr:rowOff>
    </xdr:to>
    <xdr:pic>
      <xdr:nvPicPr>
        <xdr:cNvPr id="28" name="Picture 27">
          <a:extLst>
            <a:ext uri="{FF2B5EF4-FFF2-40B4-BE49-F238E27FC236}">
              <a16:creationId xmlns:a16="http://schemas.microsoft.com/office/drawing/2014/main" id="{C2EE66FE-A670-4827-B48D-A1831B56EB16}"/>
            </a:ext>
          </a:extLst>
        </xdr:cNvPr>
        <xdr:cNvPicPr>
          <a:picLocks noChangeAspect="1"/>
        </xdr:cNvPicPr>
      </xdr:nvPicPr>
      <xdr:blipFill>
        <a:blip xmlns:r="http://schemas.openxmlformats.org/officeDocument/2006/relationships" r:embed="rId7"/>
        <a:stretch>
          <a:fillRect/>
        </a:stretch>
      </xdr:blipFill>
      <xdr:spPr>
        <a:xfrm>
          <a:off x="13121602" y="24766"/>
          <a:ext cx="3360591" cy="3632834"/>
        </a:xfrm>
        <a:prstGeom prst="rect">
          <a:avLst/>
        </a:prstGeom>
        <a:ln w="76200">
          <a:noFill/>
        </a:ln>
      </xdr:spPr>
    </xdr:pic>
    <xdr:clientData/>
  </xdr:twoCellAnchor>
  <xdr:twoCellAnchor>
    <xdr:from>
      <xdr:col>0</xdr:col>
      <xdr:colOff>85102</xdr:colOff>
      <xdr:row>54</xdr:row>
      <xdr:rowOff>75321</xdr:rowOff>
    </xdr:from>
    <xdr:to>
      <xdr:col>4</xdr:col>
      <xdr:colOff>585039</xdr:colOff>
      <xdr:row>77</xdr:row>
      <xdr:rowOff>99771</xdr:rowOff>
    </xdr:to>
    <xdr:pic>
      <xdr:nvPicPr>
        <xdr:cNvPr id="29" name="Picture 28">
          <a:extLst>
            <a:ext uri="{FF2B5EF4-FFF2-40B4-BE49-F238E27FC236}">
              <a16:creationId xmlns:a16="http://schemas.microsoft.com/office/drawing/2014/main" id="{C0598E25-7F19-47C8-B7EF-6FE10FF71E0A}"/>
            </a:ext>
          </a:extLst>
        </xdr:cNvPr>
        <xdr:cNvPicPr>
          <a:picLocks noChangeAspect="1"/>
        </xdr:cNvPicPr>
      </xdr:nvPicPr>
      <xdr:blipFill>
        <a:blip xmlns:r="http://schemas.openxmlformats.org/officeDocument/2006/relationships" r:embed="rId8"/>
        <a:stretch>
          <a:fillRect/>
        </a:stretch>
      </xdr:blipFill>
      <xdr:spPr>
        <a:xfrm>
          <a:off x="85102" y="9654750"/>
          <a:ext cx="6532437" cy="3988664"/>
        </a:xfrm>
        <a:prstGeom prst="rect">
          <a:avLst/>
        </a:prstGeom>
        <a:ln w="76200">
          <a:noFill/>
        </a:ln>
      </xdr:spPr>
    </xdr:pic>
    <xdr:clientData/>
  </xdr:twoCellAnchor>
  <xdr:twoCellAnchor>
    <xdr:from>
      <xdr:col>2</xdr:col>
      <xdr:colOff>654807</xdr:colOff>
      <xdr:row>43</xdr:row>
      <xdr:rowOff>6492</xdr:rowOff>
    </xdr:from>
    <xdr:to>
      <xdr:col>4</xdr:col>
      <xdr:colOff>532079</xdr:colOff>
      <xdr:row>50</xdr:row>
      <xdr:rowOff>40869</xdr:rowOff>
    </xdr:to>
    <xdr:pic>
      <xdr:nvPicPr>
        <xdr:cNvPr id="31" name="Picture 30">
          <a:extLst>
            <a:ext uri="{FF2B5EF4-FFF2-40B4-BE49-F238E27FC236}">
              <a16:creationId xmlns:a16="http://schemas.microsoft.com/office/drawing/2014/main" id="{980830ED-D3BF-844C-00EC-DF17E4548B99}"/>
            </a:ext>
          </a:extLst>
        </xdr:cNvPr>
        <xdr:cNvPicPr>
          <a:picLocks noChangeAspect="1"/>
        </xdr:cNvPicPr>
      </xdr:nvPicPr>
      <xdr:blipFill>
        <a:blip xmlns:r="http://schemas.openxmlformats.org/officeDocument/2006/relationships" r:embed="rId9"/>
        <a:stretch>
          <a:fillRect/>
        </a:stretch>
      </xdr:blipFill>
      <xdr:spPr>
        <a:xfrm>
          <a:off x="4525767" y="7850012"/>
          <a:ext cx="1970232" cy="1243417"/>
        </a:xfrm>
        <a:prstGeom prst="rect">
          <a:avLst/>
        </a:prstGeom>
        <a:ln w="76200">
          <a:noFill/>
        </a:ln>
      </xdr:spPr>
    </xdr:pic>
    <xdr:clientData/>
  </xdr:twoCellAnchor>
  <xdr:twoCellAnchor editAs="oneCell">
    <xdr:from>
      <xdr:col>2</xdr:col>
      <xdr:colOff>740484</xdr:colOff>
      <xdr:row>18</xdr:row>
      <xdr:rowOff>153986</xdr:rowOff>
    </xdr:from>
    <xdr:to>
      <xdr:col>4</xdr:col>
      <xdr:colOff>588083</xdr:colOff>
      <xdr:row>24</xdr:row>
      <xdr:rowOff>84063</xdr:rowOff>
    </xdr:to>
    <xdr:pic>
      <xdr:nvPicPr>
        <xdr:cNvPr id="33" name="Picture 32">
          <a:extLst>
            <a:ext uri="{FF2B5EF4-FFF2-40B4-BE49-F238E27FC236}">
              <a16:creationId xmlns:a16="http://schemas.microsoft.com/office/drawing/2014/main" id="{E0514753-D0E9-48CA-8103-F33170EEBDA6}"/>
            </a:ext>
          </a:extLst>
        </xdr:cNvPr>
        <xdr:cNvPicPr>
          <a:picLocks noChangeAspect="1"/>
        </xdr:cNvPicPr>
      </xdr:nvPicPr>
      <xdr:blipFill>
        <a:blip xmlns:r="http://schemas.openxmlformats.org/officeDocument/2006/relationships" r:embed="rId10"/>
        <a:stretch>
          <a:fillRect/>
        </a:stretch>
      </xdr:blipFill>
      <xdr:spPr>
        <a:xfrm>
          <a:off x="4611174" y="3444747"/>
          <a:ext cx="1931298" cy="982042"/>
        </a:xfrm>
        <a:prstGeom prst="rect">
          <a:avLst/>
        </a:prstGeom>
      </xdr:spPr>
    </xdr:pic>
    <xdr:clientData/>
  </xdr:twoCellAnchor>
  <xdr:twoCellAnchor>
    <xdr:from>
      <xdr:col>6</xdr:col>
      <xdr:colOff>1864658</xdr:colOff>
      <xdr:row>23</xdr:row>
      <xdr:rowOff>89646</xdr:rowOff>
    </xdr:from>
    <xdr:to>
      <xdr:col>8</xdr:col>
      <xdr:colOff>170328</xdr:colOff>
      <xdr:row>58</xdr:row>
      <xdr:rowOff>98612</xdr:rowOff>
    </xdr:to>
    <xdr:sp macro="" textlink="">
      <xdr:nvSpPr>
        <xdr:cNvPr id="2" name="Rectangle 1">
          <a:extLst>
            <a:ext uri="{FF2B5EF4-FFF2-40B4-BE49-F238E27FC236}">
              <a16:creationId xmlns:a16="http://schemas.microsoft.com/office/drawing/2014/main" id="{D0900811-9C37-5843-11EC-8B58FC26E0AD}"/>
            </a:ext>
          </a:extLst>
        </xdr:cNvPr>
        <xdr:cNvSpPr/>
      </xdr:nvSpPr>
      <xdr:spPr>
        <a:xfrm>
          <a:off x="10721787" y="4347881"/>
          <a:ext cx="1004047" cy="6499413"/>
        </a:xfrm>
        <a:prstGeom prst="rect">
          <a:avLst/>
        </a:prstGeom>
        <a:noFill/>
        <a:ln w="571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5</xdr:col>
      <xdr:colOff>107576</xdr:colOff>
      <xdr:row>34</xdr:row>
      <xdr:rowOff>277906</xdr:rowOff>
    </xdr:from>
    <xdr:to>
      <xdr:col>11</xdr:col>
      <xdr:colOff>188258</xdr:colOff>
      <xdr:row>35</xdr:row>
      <xdr:rowOff>170329</xdr:rowOff>
    </xdr:to>
    <xdr:sp macro="" textlink="">
      <xdr:nvSpPr>
        <xdr:cNvPr id="4" name="Rectangle 3">
          <a:extLst>
            <a:ext uri="{FF2B5EF4-FFF2-40B4-BE49-F238E27FC236}">
              <a16:creationId xmlns:a16="http://schemas.microsoft.com/office/drawing/2014/main" id="{63131546-9331-9B92-7426-4D0842A930D5}"/>
            </a:ext>
          </a:extLst>
        </xdr:cNvPr>
        <xdr:cNvSpPr/>
      </xdr:nvSpPr>
      <xdr:spPr>
        <a:xfrm>
          <a:off x="6992470" y="6508377"/>
          <a:ext cx="6768353" cy="28687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125505</xdr:colOff>
      <xdr:row>37</xdr:row>
      <xdr:rowOff>62753</xdr:rowOff>
    </xdr:from>
    <xdr:to>
      <xdr:col>11</xdr:col>
      <xdr:colOff>206187</xdr:colOff>
      <xdr:row>38</xdr:row>
      <xdr:rowOff>170329</xdr:rowOff>
    </xdr:to>
    <xdr:sp macro="" textlink="">
      <xdr:nvSpPr>
        <xdr:cNvPr id="5" name="Rectangle 4">
          <a:extLst>
            <a:ext uri="{FF2B5EF4-FFF2-40B4-BE49-F238E27FC236}">
              <a16:creationId xmlns:a16="http://schemas.microsoft.com/office/drawing/2014/main" id="{F35F7F55-FF21-E772-F008-9066EB769CAA}"/>
            </a:ext>
          </a:extLst>
        </xdr:cNvPr>
        <xdr:cNvSpPr/>
      </xdr:nvSpPr>
      <xdr:spPr>
        <a:xfrm>
          <a:off x="7010399" y="7046259"/>
          <a:ext cx="6768353" cy="28687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14</xdr:col>
      <xdr:colOff>439271</xdr:colOff>
      <xdr:row>23</xdr:row>
      <xdr:rowOff>161926</xdr:rowOff>
    </xdr:from>
    <xdr:to>
      <xdr:col>15</xdr:col>
      <xdr:colOff>493060</xdr:colOff>
      <xdr:row>41</xdr:row>
      <xdr:rowOff>19051</xdr:rowOff>
    </xdr:to>
    <xdr:sp macro="" textlink="">
      <xdr:nvSpPr>
        <xdr:cNvPr id="6" name="Rectangle 5">
          <a:extLst>
            <a:ext uri="{FF2B5EF4-FFF2-40B4-BE49-F238E27FC236}">
              <a16:creationId xmlns:a16="http://schemas.microsoft.com/office/drawing/2014/main" id="{B3A71B32-1543-2915-29D7-758217439248}"/>
            </a:ext>
          </a:extLst>
        </xdr:cNvPr>
        <xdr:cNvSpPr/>
      </xdr:nvSpPr>
      <xdr:spPr>
        <a:xfrm>
          <a:off x="16955621" y="4248151"/>
          <a:ext cx="720539" cy="3219450"/>
        </a:xfrm>
        <a:prstGeom prst="rect">
          <a:avLst/>
        </a:prstGeom>
        <a:noFill/>
        <a:ln w="571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11</xdr:col>
      <xdr:colOff>403412</xdr:colOff>
      <xdr:row>32</xdr:row>
      <xdr:rowOff>80682</xdr:rowOff>
    </xdr:from>
    <xdr:to>
      <xdr:col>17</xdr:col>
      <xdr:colOff>476251</xdr:colOff>
      <xdr:row>34</xdr:row>
      <xdr:rowOff>0</xdr:rowOff>
    </xdr:to>
    <xdr:sp macro="" textlink="">
      <xdr:nvSpPr>
        <xdr:cNvPr id="7" name="Rectangle 6">
          <a:extLst>
            <a:ext uri="{FF2B5EF4-FFF2-40B4-BE49-F238E27FC236}">
              <a16:creationId xmlns:a16="http://schemas.microsoft.com/office/drawing/2014/main" id="{5E1DB013-2E98-8FB2-2589-67FA3C1557EC}"/>
            </a:ext>
          </a:extLst>
        </xdr:cNvPr>
        <xdr:cNvSpPr/>
      </xdr:nvSpPr>
      <xdr:spPr>
        <a:xfrm>
          <a:off x="13960662" y="5975599"/>
          <a:ext cx="5036422" cy="27915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17928</xdr:colOff>
      <xdr:row>0</xdr:row>
      <xdr:rowOff>0</xdr:rowOff>
    </xdr:from>
    <xdr:to>
      <xdr:col>13</xdr:col>
      <xdr:colOff>9406</xdr:colOff>
      <xdr:row>34</xdr:row>
      <xdr:rowOff>0</xdr:rowOff>
    </xdr:to>
    <xdr:pic>
      <xdr:nvPicPr>
        <xdr:cNvPr id="2" name="Picture 1">
          <a:extLst>
            <a:ext uri="{FF2B5EF4-FFF2-40B4-BE49-F238E27FC236}">
              <a16:creationId xmlns:a16="http://schemas.microsoft.com/office/drawing/2014/main" id="{72C09C04-BC71-96F1-0E05-CC80E8F56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47487" y="0"/>
          <a:ext cx="4692631" cy="6147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AB6F47-8803-4A97-85F6-BD8E658CC3F7}" name="Table4" displayName="Table4" ref="D8:E18" totalsRowShown="0" headerRowDxfId="28" dataDxfId="26" headerRowBorderDxfId="27" tableBorderDxfId="25">
  <autoFilter ref="D8:E18" xr:uid="{C5AB6F47-8803-4A97-85F6-BD8E658CC3F7}"/>
  <tableColumns count="2">
    <tableColumn id="1" xr3:uid="{71D8836F-32AE-4CD9-8E1F-E99970DB3BF1}" name="Parameter" dataDxfId="24"/>
    <tableColumn id="2" xr3:uid="{11A639DD-86DF-41E6-81E2-1EF03ADDC759}" name="Value" dataDxfId="2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CF6D78-7743-4F2B-9BD6-7D424BFB2819}" name="Table3" displayName="Table3" ref="A3:E11" totalsRowShown="0" headerRowDxfId="22" headerRowBorderDxfId="21" tableBorderDxfId="20">
  <autoFilter ref="A3:E11" xr:uid="{83CF6D78-7743-4F2B-9BD6-7D424BFB2819}"/>
  <tableColumns count="5">
    <tableColumn id="1" xr3:uid="{B5A01A41-4A4E-406B-88D6-8D16DE1C9E81}" name="COMPONENT" dataDxfId="19"/>
    <tableColumn id="2" xr3:uid="{CA67E34F-5049-41E3-ADF1-8E05A91FE271}" name="LOADING" dataDxfId="18">
      <calculatedColumnFormula>VLOOKUP(A4,'DO NOT DELETE'!$A$4:$B$79,2,FALSE)</calculatedColumnFormula>
    </tableColumn>
    <tableColumn id="3" xr3:uid="{BF466A13-F4DA-4621-BEF5-8466C84696FA}" name="THICKNESS" dataDxfId="17">
      <calculatedColumnFormula>IF(ISNUMBER(SEARCH("per mm",A4)),"specify thickness ",1)</calculatedColumnFormula>
    </tableColumn>
    <tableColumn id="4" xr3:uid="{75CDEC34-36A6-45C9-9A68-F8A19FEE8F3D}" name="ADDITIONAL" dataDxfId="16">
      <calculatedColumnFormula>IF(ISNUMBER(SEARCH("for mortar",A4)),0.48,0)</calculatedColumnFormula>
    </tableColumn>
    <tableColumn id="5" xr3:uid="{ED896950-ECED-48DC-B528-B9D0D86F4417}" name="TOTAL" dataDxfId="15">
      <calculatedColumnFormula>(Table3[[#This Row],[LOADING]]*Table3[[#This Row],[THICKNESS]])+Table3[[#This Row],[ADDITIONAL]]</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7AC5DD-D497-4C6F-9990-FD1406EBB963}" name="Table1" displayName="Table1" ref="A2:C47" totalsRowShown="0" headerRowDxfId="1" dataDxfId="0" headerRowBorderDxfId="14" tableBorderDxfId="13">
  <autoFilter ref="A2:C47" xr:uid="{7A7AC5DD-D497-4C6F-9990-FD1406EBB963}"/>
  <tableColumns count="3">
    <tableColumn id="1" xr3:uid="{A504119A-29F3-44E8-869A-7BEE74A93631}" name="CATEGORY" dataDxfId="4"/>
    <tableColumn id="2" xr3:uid="{5CF3D580-7DC0-4797-B7C1-0A78F1502787}" name="DESCRIPTION" dataDxfId="3"/>
    <tableColumn id="3" xr3:uid="{7D6A7676-B4D5-42AC-B745-B1DA6DE121FD}" name="UNIFORM LOAD(KPa)" dataDxfId="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E114FFE-FDA4-450C-AFD3-926AD1A8D923}" name="Table7" displayName="Table7" ref="A26:E32" totalsRowShown="0" headerRowDxfId="12" headerRowBorderDxfId="11" tableBorderDxfId="10">
  <autoFilter ref="A26:E32" xr:uid="{FE114FFE-FDA4-450C-AFD3-926AD1A8D923}"/>
  <tableColumns count="5">
    <tableColumn id="1" xr3:uid="{F5052A42-8609-4DFD-ABB1-8A0780E3846D}" name="zone" dataDxfId="9"/>
    <tableColumn id="2" xr3:uid="{0FAA5463-0126-41D9-A4F4-D4A509EE2D4A}" name="pnet9 (+kPa)" dataDxfId="8"/>
    <tableColumn id="3" xr3:uid="{9A0771CA-2106-4DBD-85FA-18FF39F30BF0}" name="pnet9 (-kPa)" dataDxfId="7"/>
    <tableColumn id="4" xr3:uid="{DE508987-7C80-45A7-9AF5-90A13A2CA0F1}" name="pnet (+kPa)" dataDxfId="6">
      <calculatedColumnFormula>lambda*kzt*B27</calculatedColumnFormula>
    </tableColumn>
    <tableColumn id="5" xr3:uid="{D293A339-0568-4039-AF8A-FBA3DCE49E85}" name="pnet (-kPa)" dataDxfId="5">
      <calculatedColumnFormula>lambda*kzt*C27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preciousmaryangelicavbarcena@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663C0-531E-436A-B991-9F048C559884}">
  <sheetPr>
    <tabColor rgb="FFC00000"/>
  </sheetPr>
  <dimension ref="A1:S28"/>
  <sheetViews>
    <sheetView zoomScale="97" zoomScaleNormal="97" workbookViewId="0">
      <selection activeCell="A13" sqref="A13"/>
    </sheetView>
  </sheetViews>
  <sheetFormatPr defaultRowHeight="13.8" x14ac:dyDescent="0.25"/>
  <cols>
    <col min="1" max="1" width="23.59765625" bestFit="1" customWidth="1"/>
  </cols>
  <sheetData>
    <row r="1" spans="1:19" ht="24.6" x14ac:dyDescent="0.4">
      <c r="A1" s="123" t="s">
        <v>360</v>
      </c>
      <c r="B1" s="124"/>
      <c r="C1" s="124"/>
      <c r="D1" s="125"/>
      <c r="E1" s="108"/>
      <c r="F1" s="109"/>
      <c r="G1" s="109"/>
      <c r="H1" s="109"/>
      <c r="I1" s="109"/>
      <c r="J1" s="109"/>
      <c r="K1" s="109"/>
      <c r="L1" s="109"/>
      <c r="M1" s="109"/>
      <c r="N1" s="109"/>
      <c r="O1" s="110"/>
    </row>
    <row r="2" spans="1:19" x14ac:dyDescent="0.25">
      <c r="A2" s="95"/>
      <c r="B2" s="61"/>
      <c r="C2" s="61"/>
      <c r="D2" s="96"/>
      <c r="E2" s="111"/>
      <c r="F2" s="112"/>
      <c r="G2" s="112"/>
      <c r="H2" s="112"/>
      <c r="I2" s="112"/>
      <c r="J2" s="112"/>
      <c r="K2" s="112"/>
      <c r="L2" s="112"/>
      <c r="M2" s="112"/>
      <c r="N2" s="112"/>
      <c r="O2" s="113"/>
    </row>
    <row r="3" spans="1:19" ht="13.8" customHeight="1" x14ac:dyDescent="0.25">
      <c r="A3" s="120" t="s">
        <v>362</v>
      </c>
      <c r="B3" s="121"/>
      <c r="C3" s="121"/>
      <c r="D3" s="122"/>
      <c r="E3" s="114"/>
      <c r="F3" s="115"/>
      <c r="G3" s="112"/>
      <c r="H3" s="115"/>
      <c r="I3" s="115"/>
      <c r="J3" s="115"/>
      <c r="K3" s="115"/>
      <c r="L3" s="115"/>
      <c r="M3" s="115"/>
      <c r="N3" s="115"/>
      <c r="O3" s="116"/>
      <c r="P3" s="63"/>
      <c r="Q3" s="63"/>
      <c r="R3" s="63"/>
      <c r="S3" s="63"/>
    </row>
    <row r="4" spans="1:19" x14ac:dyDescent="0.25">
      <c r="A4" s="120"/>
      <c r="B4" s="121"/>
      <c r="C4" s="121"/>
      <c r="D4" s="122"/>
      <c r="E4" s="114"/>
      <c r="F4" s="115"/>
      <c r="G4" s="115"/>
      <c r="H4" s="115"/>
      <c r="I4" s="115"/>
      <c r="J4" s="115"/>
      <c r="K4" s="115"/>
      <c r="L4" s="115"/>
      <c r="M4" s="115"/>
      <c r="N4" s="115"/>
      <c r="O4" s="116"/>
      <c r="P4" s="63"/>
      <c r="Q4" s="63"/>
      <c r="R4" s="63"/>
      <c r="S4" s="63"/>
    </row>
    <row r="5" spans="1:19" x14ac:dyDescent="0.25">
      <c r="A5" s="120"/>
      <c r="B5" s="121"/>
      <c r="C5" s="121"/>
      <c r="D5" s="122"/>
      <c r="E5" s="114"/>
      <c r="F5" s="115"/>
      <c r="G5" s="115"/>
      <c r="H5" s="115"/>
      <c r="I5" s="115"/>
      <c r="J5" s="115"/>
      <c r="K5" s="115"/>
      <c r="L5" s="115"/>
      <c r="M5" s="115"/>
      <c r="N5" s="115"/>
      <c r="O5" s="116"/>
      <c r="P5" s="63"/>
      <c r="Q5" s="63"/>
      <c r="R5" s="63"/>
      <c r="S5" s="63"/>
    </row>
    <row r="6" spans="1:19" x14ac:dyDescent="0.25">
      <c r="A6" s="120"/>
      <c r="B6" s="121"/>
      <c r="C6" s="121"/>
      <c r="D6" s="122"/>
      <c r="E6" s="114"/>
      <c r="F6" s="115"/>
      <c r="G6" s="115"/>
      <c r="H6" s="115"/>
      <c r="I6" s="115"/>
      <c r="J6" s="115"/>
      <c r="K6" s="115"/>
      <c r="L6" s="115"/>
      <c r="M6" s="115"/>
      <c r="N6" s="115"/>
      <c r="O6" s="116"/>
      <c r="P6" s="63"/>
      <c r="Q6" s="63"/>
      <c r="R6" s="63"/>
      <c r="S6" s="63"/>
    </row>
    <row r="7" spans="1:19" x14ac:dyDescent="0.25">
      <c r="A7" s="120"/>
      <c r="B7" s="121"/>
      <c r="C7" s="121"/>
      <c r="D7" s="122"/>
      <c r="E7" s="114"/>
      <c r="F7" s="115"/>
      <c r="G7" s="115"/>
      <c r="H7" s="105"/>
      <c r="I7" s="105"/>
      <c r="J7" s="115"/>
      <c r="K7" s="105"/>
      <c r="L7" s="105"/>
      <c r="M7" s="115"/>
      <c r="N7" s="115"/>
      <c r="O7" s="116"/>
      <c r="P7" s="63"/>
      <c r="Q7" s="63"/>
      <c r="R7" s="63"/>
      <c r="S7" s="63"/>
    </row>
    <row r="8" spans="1:19" x14ac:dyDescent="0.25">
      <c r="A8" s="120"/>
      <c r="B8" s="121"/>
      <c r="C8" s="121"/>
      <c r="D8" s="122"/>
      <c r="E8" s="114"/>
      <c r="F8" s="115"/>
      <c r="G8" s="115"/>
      <c r="H8" s="106"/>
      <c r="I8" s="105"/>
      <c r="J8" s="115"/>
      <c r="K8" s="106"/>
      <c r="L8" s="105"/>
      <c r="M8" s="115"/>
      <c r="N8" s="115"/>
      <c r="O8" s="116"/>
      <c r="P8" s="63"/>
      <c r="Q8" s="63"/>
      <c r="R8" s="63"/>
      <c r="S8" s="63"/>
    </row>
    <row r="9" spans="1:19" x14ac:dyDescent="0.25">
      <c r="A9" s="120"/>
      <c r="B9" s="121"/>
      <c r="C9" s="121"/>
      <c r="D9" s="122"/>
      <c r="E9" s="114"/>
      <c r="F9" s="115"/>
      <c r="G9" s="115"/>
      <c r="H9" s="106"/>
      <c r="I9" s="105"/>
      <c r="J9" s="115"/>
      <c r="K9" s="106"/>
      <c r="L9" s="105"/>
      <c r="M9" s="115"/>
      <c r="N9" s="115"/>
      <c r="O9" s="116"/>
      <c r="P9" s="63"/>
      <c r="Q9" s="63"/>
      <c r="R9" s="63"/>
      <c r="S9" s="63"/>
    </row>
    <row r="10" spans="1:19" x14ac:dyDescent="0.25">
      <c r="A10" s="120"/>
      <c r="B10" s="121"/>
      <c r="C10" s="121"/>
      <c r="D10" s="122"/>
      <c r="E10" s="114"/>
      <c r="F10" s="115"/>
      <c r="G10" s="115"/>
      <c r="H10" s="105"/>
      <c r="I10" s="105"/>
      <c r="J10" s="115"/>
      <c r="K10" s="105"/>
      <c r="L10" s="105"/>
      <c r="M10" s="115"/>
      <c r="N10" s="115"/>
      <c r="O10" s="116"/>
      <c r="P10" s="63"/>
      <c r="Q10" s="63"/>
      <c r="R10" s="63"/>
      <c r="S10" s="63"/>
    </row>
    <row r="11" spans="1:19" x14ac:dyDescent="0.25">
      <c r="A11" s="120"/>
      <c r="B11" s="121"/>
      <c r="C11" s="121"/>
      <c r="D11" s="122"/>
      <c r="E11" s="114"/>
      <c r="F11" s="115"/>
      <c r="G11" s="115"/>
      <c r="H11" s="105"/>
      <c r="I11" s="105"/>
      <c r="J11" s="115"/>
      <c r="K11" s="105"/>
      <c r="L11" s="105"/>
      <c r="M11" s="115"/>
      <c r="N11" s="115"/>
      <c r="O11" s="116"/>
      <c r="P11" s="63"/>
      <c r="Q11" s="63"/>
      <c r="R11" s="63"/>
      <c r="S11" s="63"/>
    </row>
    <row r="12" spans="1:19" x14ac:dyDescent="0.25">
      <c r="A12" s="120"/>
      <c r="B12" s="121"/>
      <c r="C12" s="121"/>
      <c r="D12" s="122"/>
      <c r="E12" s="114"/>
      <c r="F12" s="115"/>
      <c r="G12" s="115"/>
      <c r="H12" s="105"/>
      <c r="I12" s="105"/>
      <c r="J12" s="115"/>
      <c r="K12" s="105"/>
      <c r="L12" s="105"/>
      <c r="M12" s="115"/>
      <c r="N12" s="115"/>
      <c r="O12" s="116"/>
      <c r="P12" s="63"/>
      <c r="Q12" s="63"/>
      <c r="R12" s="63"/>
      <c r="S12" s="63"/>
    </row>
    <row r="13" spans="1:19" x14ac:dyDescent="0.25">
      <c r="A13" s="97"/>
      <c r="B13" s="98"/>
      <c r="C13" s="98"/>
      <c r="D13" s="99"/>
      <c r="E13" s="114"/>
      <c r="F13" s="115"/>
      <c r="G13" s="115"/>
      <c r="H13" s="115"/>
      <c r="I13" s="115"/>
      <c r="J13" s="115"/>
      <c r="K13" s="115"/>
      <c r="L13" s="115"/>
      <c r="M13" s="115"/>
      <c r="N13" s="115"/>
      <c r="O13" s="116"/>
      <c r="P13" s="63"/>
      <c r="Q13" s="63"/>
      <c r="R13" s="63"/>
      <c r="S13" s="63"/>
    </row>
    <row r="14" spans="1:19" x14ac:dyDescent="0.25">
      <c r="A14" s="100" t="s">
        <v>341</v>
      </c>
      <c r="B14" s="98"/>
      <c r="C14" s="98"/>
      <c r="D14" s="99"/>
      <c r="E14" s="114"/>
      <c r="F14" s="115"/>
      <c r="G14" s="115"/>
      <c r="H14" s="115"/>
      <c r="I14" s="115"/>
      <c r="J14" s="115"/>
      <c r="K14" s="115"/>
      <c r="L14" s="115"/>
      <c r="M14" s="115"/>
      <c r="N14" s="115"/>
      <c r="O14" s="116"/>
      <c r="P14" s="63"/>
      <c r="Q14" s="63"/>
      <c r="R14" s="63"/>
      <c r="S14" s="63"/>
    </row>
    <row r="15" spans="1:19" x14ac:dyDescent="0.25">
      <c r="A15" s="101" t="s">
        <v>342</v>
      </c>
      <c r="B15" s="61"/>
      <c r="C15" s="61"/>
      <c r="D15" s="96"/>
      <c r="E15" s="111"/>
      <c r="F15" s="107"/>
      <c r="G15" s="112"/>
      <c r="H15" s="112"/>
      <c r="I15" s="112"/>
      <c r="J15" s="112"/>
      <c r="K15" s="112"/>
      <c r="L15" s="112"/>
      <c r="M15" s="112"/>
      <c r="N15" s="107"/>
      <c r="O15" s="113"/>
    </row>
    <row r="16" spans="1:19" x14ac:dyDescent="0.25">
      <c r="A16" s="95"/>
      <c r="B16" s="61"/>
      <c r="C16" s="61"/>
      <c r="D16" s="96"/>
      <c r="E16" s="111"/>
      <c r="F16" s="107"/>
      <c r="G16" s="112"/>
      <c r="H16" s="112"/>
      <c r="I16" s="112"/>
      <c r="J16" s="107"/>
      <c r="K16" s="112"/>
      <c r="L16" s="112"/>
      <c r="M16" s="112"/>
      <c r="N16" s="107"/>
      <c r="O16" s="113"/>
    </row>
    <row r="17" spans="1:15" x14ac:dyDescent="0.25">
      <c r="A17" s="95" t="s">
        <v>333</v>
      </c>
      <c r="B17" s="61"/>
      <c r="C17" s="61"/>
      <c r="D17" s="96"/>
      <c r="E17" s="111"/>
      <c r="F17" s="107"/>
      <c r="G17" s="112"/>
      <c r="H17" s="112"/>
      <c r="I17" s="112"/>
      <c r="J17" s="112"/>
      <c r="K17" s="112"/>
      <c r="L17" s="112"/>
      <c r="M17" s="112"/>
      <c r="N17" s="107"/>
      <c r="O17" s="113"/>
    </row>
    <row r="18" spans="1:15" x14ac:dyDescent="0.25">
      <c r="A18" s="95" t="s">
        <v>334</v>
      </c>
      <c r="B18" s="61"/>
      <c r="C18" s="61"/>
      <c r="D18" s="96"/>
      <c r="E18" s="111"/>
      <c r="F18" s="112"/>
      <c r="G18" s="107"/>
      <c r="H18" s="112"/>
      <c r="I18" s="112"/>
      <c r="J18" s="112"/>
      <c r="K18" s="112"/>
      <c r="L18" s="112"/>
      <c r="M18" s="107"/>
      <c r="N18" s="112"/>
      <c r="O18" s="113"/>
    </row>
    <row r="19" spans="1:15" x14ac:dyDescent="0.25">
      <c r="A19" s="95" t="s">
        <v>337</v>
      </c>
      <c r="B19" s="61"/>
      <c r="C19" s="61"/>
      <c r="D19" s="96"/>
      <c r="E19" s="111"/>
      <c r="F19" s="112"/>
      <c r="G19" s="107"/>
      <c r="H19" s="112"/>
      <c r="I19" s="112"/>
      <c r="J19" s="112"/>
      <c r="K19" s="112"/>
      <c r="L19" s="112"/>
      <c r="M19" s="107"/>
      <c r="N19" s="112"/>
      <c r="O19" s="113"/>
    </row>
    <row r="20" spans="1:15" x14ac:dyDescent="0.25">
      <c r="A20" s="95" t="s">
        <v>335</v>
      </c>
      <c r="B20" s="61"/>
      <c r="C20" s="61"/>
      <c r="D20" s="96"/>
      <c r="E20" s="111"/>
      <c r="F20" s="112"/>
      <c r="G20" s="107"/>
      <c r="H20" s="112"/>
      <c r="I20" s="112"/>
      <c r="J20" s="112"/>
      <c r="K20" s="112"/>
      <c r="L20" s="112"/>
      <c r="M20" s="107"/>
      <c r="N20" s="112"/>
      <c r="O20" s="113"/>
    </row>
    <row r="21" spans="1:15" x14ac:dyDescent="0.25">
      <c r="A21" s="95" t="s">
        <v>336</v>
      </c>
      <c r="B21" s="61"/>
      <c r="C21" s="61"/>
      <c r="D21" s="96"/>
      <c r="E21" s="111"/>
      <c r="F21" s="112"/>
      <c r="G21" s="112"/>
      <c r="H21" s="107"/>
      <c r="I21" s="107"/>
      <c r="J21" s="107"/>
      <c r="K21" s="107"/>
      <c r="L21" s="107"/>
      <c r="M21" s="112"/>
      <c r="N21" s="112"/>
      <c r="O21" s="113"/>
    </row>
    <row r="22" spans="1:15" x14ac:dyDescent="0.25">
      <c r="A22" s="95" t="s">
        <v>298</v>
      </c>
      <c r="B22" s="61"/>
      <c r="C22" s="61"/>
      <c r="D22" s="96"/>
      <c r="E22" s="111"/>
      <c r="F22" s="112"/>
      <c r="G22" s="112"/>
      <c r="H22" s="107"/>
      <c r="I22" s="107"/>
      <c r="J22" s="107"/>
      <c r="K22" s="107"/>
      <c r="L22" s="107"/>
      <c r="M22" s="112"/>
      <c r="N22" s="112"/>
      <c r="O22" s="113"/>
    </row>
    <row r="23" spans="1:15" x14ac:dyDescent="0.25">
      <c r="A23" s="95" t="s">
        <v>338</v>
      </c>
      <c r="B23" s="61"/>
      <c r="C23" s="61"/>
      <c r="D23" s="96"/>
      <c r="E23" s="111"/>
      <c r="F23" s="112"/>
      <c r="G23" s="112"/>
      <c r="H23" s="107"/>
      <c r="I23" s="107"/>
      <c r="J23" s="107"/>
      <c r="K23" s="107"/>
      <c r="L23" s="107"/>
      <c r="M23" s="112"/>
      <c r="N23" s="112"/>
      <c r="O23" s="113"/>
    </row>
    <row r="24" spans="1:15" x14ac:dyDescent="0.25">
      <c r="A24" s="95"/>
      <c r="B24" s="61"/>
      <c r="C24" s="61"/>
      <c r="D24" s="96"/>
      <c r="E24" s="111"/>
      <c r="F24" s="112"/>
      <c r="G24" s="112"/>
      <c r="H24" s="112"/>
      <c r="I24" s="112"/>
      <c r="J24" s="112"/>
      <c r="K24" s="112"/>
      <c r="L24" s="112"/>
      <c r="M24" s="112"/>
      <c r="N24" s="112"/>
      <c r="O24" s="113"/>
    </row>
    <row r="25" spans="1:15" x14ac:dyDescent="0.25">
      <c r="A25" s="95" t="s">
        <v>343</v>
      </c>
      <c r="B25" s="61"/>
      <c r="C25" s="61"/>
      <c r="D25" s="96"/>
      <c r="E25" s="111"/>
      <c r="F25" s="112"/>
      <c r="G25" s="112"/>
      <c r="H25" s="112"/>
      <c r="I25" s="112"/>
      <c r="J25" s="112"/>
      <c r="K25" s="112"/>
      <c r="L25" s="112"/>
      <c r="M25" s="112"/>
      <c r="N25" s="112"/>
      <c r="O25" s="113"/>
    </row>
    <row r="26" spans="1:15" x14ac:dyDescent="0.25">
      <c r="A26" s="95" t="s">
        <v>344</v>
      </c>
      <c r="B26" s="61"/>
      <c r="C26" s="61"/>
      <c r="D26" s="96"/>
      <c r="E26" s="111"/>
      <c r="F26" s="112"/>
      <c r="G26" s="112"/>
      <c r="H26" s="112"/>
      <c r="I26" s="112"/>
      <c r="J26" s="112"/>
      <c r="K26" s="112"/>
      <c r="L26" s="112"/>
      <c r="M26" s="112"/>
      <c r="N26" s="112"/>
      <c r="O26" s="113"/>
    </row>
    <row r="27" spans="1:15" x14ac:dyDescent="0.25">
      <c r="A27" s="95" t="s">
        <v>345</v>
      </c>
      <c r="B27" s="61"/>
      <c r="C27" s="61"/>
      <c r="D27" s="96"/>
      <c r="E27" s="111"/>
      <c r="F27" s="112"/>
      <c r="G27" s="112"/>
      <c r="H27" s="112"/>
      <c r="I27" s="112"/>
      <c r="J27" s="112"/>
      <c r="K27" s="112"/>
      <c r="L27" s="112"/>
      <c r="M27" s="112"/>
      <c r="N27" s="112"/>
      <c r="O27" s="113"/>
    </row>
    <row r="28" spans="1:15" ht="14.4" thickBot="1" x14ac:dyDescent="0.3">
      <c r="A28" s="102" t="s">
        <v>346</v>
      </c>
      <c r="B28" s="103"/>
      <c r="C28" s="103"/>
      <c r="D28" s="104"/>
      <c r="E28" s="117"/>
      <c r="F28" s="119"/>
      <c r="G28" s="119"/>
      <c r="H28" s="119"/>
      <c r="I28" s="119"/>
      <c r="J28" s="119"/>
      <c r="K28" s="119"/>
      <c r="L28" s="119"/>
      <c r="M28" s="119"/>
      <c r="N28" s="119"/>
      <c r="O28" s="118"/>
    </row>
  </sheetData>
  <sheetProtection selectLockedCells="1" selectUnlockedCells="1"/>
  <mergeCells count="2">
    <mergeCell ref="A3:D12"/>
    <mergeCell ref="A1:D1"/>
  </mergeCells>
  <hyperlinks>
    <hyperlink ref="A15" r:id="rId1" xr:uid="{D8EA2F27-2672-479B-A084-F34901143C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531DA-930D-4AF4-AA2F-E0C4A0C75ACA}">
  <sheetPr codeName="Sheet3">
    <tabColor rgb="FFC00000"/>
  </sheetPr>
  <dimension ref="A1:S79"/>
  <sheetViews>
    <sheetView zoomScale="69" zoomScaleNormal="70" workbookViewId="0">
      <selection activeCell="J7" sqref="J7"/>
    </sheetView>
  </sheetViews>
  <sheetFormatPr defaultRowHeight="13.8" x14ac:dyDescent="0.25"/>
  <cols>
    <col min="1" max="1" width="66.5" customWidth="1"/>
    <col min="2" max="2" width="14.19921875" customWidth="1"/>
    <col min="4" max="4" width="12.09765625" bestFit="1" customWidth="1"/>
    <col min="12" max="12" width="16.59765625" hidden="1" customWidth="1"/>
    <col min="13" max="13" width="16.09765625" hidden="1" customWidth="1"/>
    <col min="14" max="16" width="0" hidden="1" customWidth="1"/>
    <col min="17" max="17" width="6" hidden="1" customWidth="1"/>
    <col min="18" max="18" width="14.3984375" hidden="1" customWidth="1"/>
    <col min="19" max="19" width="0" hidden="1" customWidth="1"/>
  </cols>
  <sheetData>
    <row r="1" spans="1:19" ht="24.6" x14ac:dyDescent="0.4">
      <c r="A1" s="4" t="s">
        <v>25</v>
      </c>
    </row>
    <row r="2" spans="1:19" ht="14.4" thickBot="1" x14ac:dyDescent="0.3">
      <c r="A2" s="2"/>
      <c r="L2" s="126" t="s">
        <v>50</v>
      </c>
      <c r="M2" s="126"/>
      <c r="N2" s="126"/>
      <c r="O2" s="126"/>
      <c r="P2" s="126"/>
    </row>
    <row r="3" spans="1:19" ht="14.4" thickBot="1" x14ac:dyDescent="0.3">
      <c r="A3" s="6" t="s">
        <v>62</v>
      </c>
      <c r="B3" s="6" t="s">
        <v>63</v>
      </c>
      <c r="C3" s="7"/>
      <c r="D3" s="134" t="s">
        <v>50</v>
      </c>
      <c r="E3" s="135"/>
      <c r="F3" s="135"/>
      <c r="G3" s="136"/>
      <c r="L3" s="130" t="s">
        <v>199</v>
      </c>
      <c r="M3" s="128" t="s">
        <v>200</v>
      </c>
      <c r="N3" s="127" t="s">
        <v>201</v>
      </c>
      <c r="O3" s="128"/>
      <c r="P3" s="129"/>
      <c r="R3" t="s">
        <v>197</v>
      </c>
      <c r="S3" s="67">
        <v>16.5</v>
      </c>
    </row>
    <row r="4" spans="1:19" ht="14.4" thickBot="1" x14ac:dyDescent="0.3">
      <c r="A4" s="8" t="s">
        <v>0</v>
      </c>
      <c r="B4" s="9">
        <v>0.05</v>
      </c>
      <c r="C4" s="7"/>
      <c r="D4" s="137" t="s">
        <v>51</v>
      </c>
      <c r="E4" s="138"/>
      <c r="F4" s="138"/>
      <c r="G4" s="139"/>
      <c r="L4" s="131"/>
      <c r="M4" s="132"/>
      <c r="N4" s="64">
        <v>100</v>
      </c>
      <c r="O4" s="64">
        <v>150</v>
      </c>
      <c r="P4" s="64">
        <v>200</v>
      </c>
      <c r="R4" t="s">
        <v>198</v>
      </c>
      <c r="S4" s="67">
        <v>150</v>
      </c>
    </row>
    <row r="5" spans="1:19" x14ac:dyDescent="0.25">
      <c r="A5" s="8" t="s">
        <v>59</v>
      </c>
      <c r="B5" s="8">
        <v>8.0000000000000002E-3</v>
      </c>
      <c r="C5" s="7"/>
      <c r="D5" s="137"/>
      <c r="E5" s="138"/>
      <c r="F5" s="138"/>
      <c r="G5" s="139"/>
      <c r="L5" s="66">
        <v>16.5</v>
      </c>
      <c r="M5" s="69" t="s">
        <v>55</v>
      </c>
      <c r="N5" s="65">
        <v>1.05</v>
      </c>
      <c r="O5" s="65">
        <v>1.1499999999999999</v>
      </c>
      <c r="P5" s="65">
        <v>1.48</v>
      </c>
      <c r="R5" t="s">
        <v>52</v>
      </c>
      <c r="S5" s="67" t="s">
        <v>202</v>
      </c>
    </row>
    <row r="6" spans="1:19" x14ac:dyDescent="0.25">
      <c r="A6" s="8" t="s">
        <v>3</v>
      </c>
      <c r="B6" s="9">
        <v>0.2</v>
      </c>
      <c r="C6" s="7"/>
      <c r="D6" s="133" t="s">
        <v>52</v>
      </c>
      <c r="E6" s="133" t="s">
        <v>53</v>
      </c>
      <c r="F6" s="133"/>
      <c r="G6" s="133"/>
      <c r="L6" s="66">
        <v>16.5</v>
      </c>
      <c r="M6" s="70">
        <v>800</v>
      </c>
      <c r="N6" s="66">
        <v>1.4</v>
      </c>
      <c r="O6" s="66">
        <v>1.53</v>
      </c>
      <c r="P6" s="66">
        <v>2.0099999999999998</v>
      </c>
    </row>
    <row r="7" spans="1:19" x14ac:dyDescent="0.25">
      <c r="A7" s="8" t="s">
        <v>4</v>
      </c>
      <c r="B7" s="8">
        <v>0.24</v>
      </c>
      <c r="C7" s="7"/>
      <c r="D7" s="133"/>
      <c r="E7" s="1">
        <v>100</v>
      </c>
      <c r="F7" s="1">
        <v>150</v>
      </c>
      <c r="G7" s="1">
        <v>200</v>
      </c>
      <c r="L7" s="66">
        <v>16.5</v>
      </c>
      <c r="M7" s="70">
        <v>600</v>
      </c>
      <c r="N7" s="66">
        <v>1.5</v>
      </c>
      <c r="O7" s="66">
        <v>1.63</v>
      </c>
      <c r="P7" s="66">
        <v>2.2000000000000002</v>
      </c>
      <c r="R7" t="s">
        <v>203</v>
      </c>
      <c r="S7" s="1" cm="1">
        <f t="array" ref="S7">INDEX(N5:P19,MATCH(1,(L5:L19=S3)*(M5:M19=S5),0),MATCH(S4,N4:P4,0))</f>
        <v>2.63</v>
      </c>
    </row>
    <row r="8" spans="1:19" x14ac:dyDescent="0.25">
      <c r="A8" s="8" t="s">
        <v>5</v>
      </c>
      <c r="B8" s="8">
        <v>0.38</v>
      </c>
      <c r="C8" s="7"/>
      <c r="D8" s="133" t="s">
        <v>54</v>
      </c>
      <c r="E8" s="133"/>
      <c r="F8" s="133"/>
      <c r="G8" s="133"/>
      <c r="L8" s="66">
        <v>16.5</v>
      </c>
      <c r="M8" s="70">
        <v>400</v>
      </c>
      <c r="N8" s="66">
        <v>1.79</v>
      </c>
      <c r="O8" s="66">
        <v>1.92</v>
      </c>
      <c r="P8" s="66">
        <v>2.54</v>
      </c>
    </row>
    <row r="9" spans="1:19" ht="14.4" thickBot="1" x14ac:dyDescent="0.3">
      <c r="A9" s="8" t="s">
        <v>6</v>
      </c>
      <c r="B9" s="8">
        <v>0.1</v>
      </c>
      <c r="C9" s="7"/>
      <c r="D9" s="3" t="s">
        <v>55</v>
      </c>
      <c r="E9" s="1">
        <v>1.05</v>
      </c>
      <c r="F9" s="1">
        <v>1.1499999999999999</v>
      </c>
      <c r="G9" s="1">
        <v>1.48</v>
      </c>
      <c r="L9" s="68">
        <v>16.5</v>
      </c>
      <c r="M9" s="71" t="s">
        <v>202</v>
      </c>
      <c r="N9" s="68">
        <v>2.5</v>
      </c>
      <c r="O9" s="68">
        <v>2.63</v>
      </c>
      <c r="P9" s="68">
        <v>3.59</v>
      </c>
    </row>
    <row r="10" spans="1:19" x14ac:dyDescent="0.25">
      <c r="A10" s="8" t="s">
        <v>7</v>
      </c>
      <c r="B10" s="8">
        <v>0.72</v>
      </c>
      <c r="C10" s="7"/>
      <c r="D10" s="3">
        <v>800</v>
      </c>
      <c r="E10" s="1">
        <v>1.4</v>
      </c>
      <c r="F10" s="1">
        <v>1.53</v>
      </c>
      <c r="G10" s="1">
        <v>2.0099999999999998</v>
      </c>
      <c r="L10" s="65">
        <v>19.600000000000001</v>
      </c>
      <c r="M10" s="69" t="s">
        <v>55</v>
      </c>
      <c r="N10" s="65">
        <v>1.24</v>
      </c>
      <c r="O10" s="65">
        <v>1.34</v>
      </c>
      <c r="P10" s="65">
        <v>1.72</v>
      </c>
    </row>
    <row r="11" spans="1:19" x14ac:dyDescent="0.25">
      <c r="A11" s="8" t="s">
        <v>8</v>
      </c>
      <c r="B11" s="8">
        <v>0.48</v>
      </c>
      <c r="C11" s="7"/>
      <c r="D11" s="3">
        <v>600</v>
      </c>
      <c r="E11" s="1">
        <v>1.5</v>
      </c>
      <c r="F11" s="1">
        <v>1.63</v>
      </c>
      <c r="G11" s="1">
        <v>2.2000000000000002</v>
      </c>
      <c r="L11" s="66">
        <v>19.600000000000001</v>
      </c>
      <c r="M11" s="70">
        <v>800</v>
      </c>
      <c r="N11" s="66">
        <v>1.59</v>
      </c>
      <c r="O11" s="66">
        <v>1.72</v>
      </c>
      <c r="P11" s="66">
        <v>2.25</v>
      </c>
    </row>
    <row r="12" spans="1:19" x14ac:dyDescent="0.25">
      <c r="A12" s="8" t="s">
        <v>9</v>
      </c>
      <c r="B12" s="8">
        <v>0.12</v>
      </c>
      <c r="C12" s="7"/>
      <c r="D12" s="3">
        <v>400</v>
      </c>
      <c r="E12" s="1">
        <v>1.79</v>
      </c>
      <c r="F12" s="1">
        <v>1.92</v>
      </c>
      <c r="G12" s="1">
        <v>2.54</v>
      </c>
      <c r="L12" s="66">
        <v>19.600000000000001</v>
      </c>
      <c r="M12" s="70">
        <v>600</v>
      </c>
      <c r="N12" s="66">
        <v>1.9</v>
      </c>
      <c r="O12" s="66">
        <v>1.87</v>
      </c>
      <c r="P12" s="66">
        <v>2.44</v>
      </c>
    </row>
    <row r="13" spans="1:19" x14ac:dyDescent="0.25">
      <c r="A13" s="8" t="s">
        <v>10</v>
      </c>
      <c r="B13" s="8">
        <v>0.1</v>
      </c>
      <c r="C13" s="7"/>
      <c r="D13" s="3" t="s">
        <v>56</v>
      </c>
      <c r="E13" s="1">
        <v>2.5</v>
      </c>
      <c r="F13" s="1">
        <v>2.63</v>
      </c>
      <c r="G13" s="1">
        <v>3.59</v>
      </c>
      <c r="L13" s="66">
        <v>19.600000000000001</v>
      </c>
      <c r="M13" s="70">
        <v>400</v>
      </c>
      <c r="N13" s="66">
        <v>1.98</v>
      </c>
      <c r="O13" s="66">
        <v>2.11</v>
      </c>
      <c r="P13" s="66">
        <v>2.82</v>
      </c>
    </row>
    <row r="14" spans="1:19" ht="14.4" thickBot="1" x14ac:dyDescent="0.3">
      <c r="A14" s="8" t="s">
        <v>11</v>
      </c>
      <c r="B14" s="8">
        <v>0.77</v>
      </c>
      <c r="C14" s="7"/>
      <c r="D14" s="133" t="s">
        <v>57</v>
      </c>
      <c r="E14" s="133"/>
      <c r="F14" s="133"/>
      <c r="G14" s="133"/>
      <c r="L14" s="68">
        <v>19.600000000000001</v>
      </c>
      <c r="M14" s="71" t="s">
        <v>202</v>
      </c>
      <c r="N14" s="68">
        <v>2.69</v>
      </c>
      <c r="O14" s="68">
        <v>2.82</v>
      </c>
      <c r="P14" s="68">
        <v>3.88</v>
      </c>
    </row>
    <row r="15" spans="1:19" x14ac:dyDescent="0.25">
      <c r="A15" s="5" t="s">
        <v>178</v>
      </c>
      <c r="B15" s="8">
        <v>0.56999999999999995</v>
      </c>
      <c r="C15" s="7"/>
      <c r="D15" s="3" t="s">
        <v>55</v>
      </c>
      <c r="E15" s="1">
        <v>1.24</v>
      </c>
      <c r="F15" s="1">
        <v>1.34</v>
      </c>
      <c r="G15" s="1">
        <v>1.72</v>
      </c>
      <c r="L15" s="65">
        <v>21.2</v>
      </c>
      <c r="M15" s="69" t="s">
        <v>55</v>
      </c>
      <c r="N15" s="66">
        <v>1.39</v>
      </c>
      <c r="O15" s="66">
        <v>1.44</v>
      </c>
      <c r="P15" s="66">
        <v>1.87</v>
      </c>
    </row>
    <row r="16" spans="1:19" x14ac:dyDescent="0.25">
      <c r="A16" s="5" t="s">
        <v>179</v>
      </c>
      <c r="B16" s="8">
        <v>0.96</v>
      </c>
      <c r="C16" s="7"/>
      <c r="D16" s="3">
        <v>800</v>
      </c>
      <c r="E16" s="1">
        <v>1.59</v>
      </c>
      <c r="F16" s="1">
        <v>1.72</v>
      </c>
      <c r="G16" s="1">
        <v>2.25</v>
      </c>
      <c r="L16" s="66">
        <v>21.2</v>
      </c>
      <c r="M16" s="70">
        <v>800</v>
      </c>
      <c r="N16" s="66">
        <v>1.47</v>
      </c>
      <c r="O16" s="66">
        <v>1.82</v>
      </c>
      <c r="P16" s="66">
        <v>2.39</v>
      </c>
    </row>
    <row r="17" spans="1:16" x14ac:dyDescent="0.25">
      <c r="A17" s="5" t="s">
        <v>180</v>
      </c>
      <c r="B17" s="8">
        <v>0.48</v>
      </c>
      <c r="C17" s="7"/>
      <c r="D17" s="3">
        <v>600</v>
      </c>
      <c r="E17" s="1">
        <v>1.9</v>
      </c>
      <c r="F17" s="1">
        <v>1.87</v>
      </c>
      <c r="G17" s="1">
        <v>2.44</v>
      </c>
      <c r="L17" s="66">
        <v>21.2</v>
      </c>
      <c r="M17" s="70">
        <v>600</v>
      </c>
      <c r="N17" s="66">
        <v>1.83</v>
      </c>
      <c r="O17" s="66">
        <v>1.96</v>
      </c>
      <c r="P17" s="66">
        <v>2.59</v>
      </c>
    </row>
    <row r="18" spans="1:16" x14ac:dyDescent="0.25">
      <c r="A18" s="5" t="s">
        <v>181</v>
      </c>
      <c r="B18" s="8">
        <v>0.56999999999999995</v>
      </c>
      <c r="C18" s="7"/>
      <c r="D18" s="3">
        <v>400</v>
      </c>
      <c r="E18" s="1">
        <v>1.98</v>
      </c>
      <c r="F18" s="1">
        <v>2.11</v>
      </c>
      <c r="G18" s="1">
        <v>2.82</v>
      </c>
      <c r="L18" s="66">
        <v>21.2</v>
      </c>
      <c r="M18" s="70">
        <v>400</v>
      </c>
      <c r="N18" s="66">
        <v>2.13</v>
      </c>
      <c r="O18" s="66">
        <v>2.2000000000000002</v>
      </c>
      <c r="P18" s="66">
        <v>2.92</v>
      </c>
    </row>
    <row r="19" spans="1:16" ht="14.4" thickBot="1" x14ac:dyDescent="0.3">
      <c r="A19" s="5" t="s">
        <v>182</v>
      </c>
      <c r="B19" s="8">
        <v>0.91</v>
      </c>
      <c r="C19" s="7"/>
      <c r="D19" s="3" t="s">
        <v>56</v>
      </c>
      <c r="E19" s="1">
        <v>2.69</v>
      </c>
      <c r="F19" s="1">
        <v>2.82</v>
      </c>
      <c r="G19" s="1">
        <v>3.88</v>
      </c>
      <c r="L19" s="68">
        <v>21.2</v>
      </c>
      <c r="M19" s="71" t="s">
        <v>202</v>
      </c>
      <c r="N19" s="68">
        <v>2.84</v>
      </c>
      <c r="O19" s="68">
        <v>2.97</v>
      </c>
      <c r="P19" s="68">
        <v>3.97</v>
      </c>
    </row>
    <row r="20" spans="1:16" x14ac:dyDescent="0.25">
      <c r="A20" s="5" t="s">
        <v>12</v>
      </c>
      <c r="B20" s="8">
        <v>0.05</v>
      </c>
      <c r="C20" s="7"/>
      <c r="D20" s="133" t="s">
        <v>58</v>
      </c>
      <c r="E20" s="133"/>
      <c r="F20" s="133"/>
      <c r="G20" s="133"/>
    </row>
    <row r="21" spans="1:16" x14ac:dyDescent="0.25">
      <c r="A21" s="5" t="s">
        <v>13</v>
      </c>
      <c r="B21" s="8">
        <v>0.26</v>
      </c>
      <c r="C21" s="7"/>
      <c r="D21" s="3" t="s">
        <v>55</v>
      </c>
      <c r="E21" s="1">
        <v>1.39</v>
      </c>
      <c r="F21" s="1">
        <v>1.44</v>
      </c>
      <c r="G21" s="1">
        <v>1.87</v>
      </c>
    </row>
    <row r="22" spans="1:16" x14ac:dyDescent="0.25">
      <c r="A22" s="5" t="s">
        <v>14</v>
      </c>
      <c r="B22" s="8">
        <v>0.28999999999999998</v>
      </c>
      <c r="C22" s="7"/>
      <c r="D22" s="3">
        <v>800</v>
      </c>
      <c r="E22" s="1">
        <v>1.47</v>
      </c>
      <c r="F22" s="1">
        <v>1.82</v>
      </c>
      <c r="G22" s="1">
        <v>2.39</v>
      </c>
    </row>
    <row r="23" spans="1:16" x14ac:dyDescent="0.25">
      <c r="A23" s="5" t="s">
        <v>15</v>
      </c>
      <c r="B23" s="8">
        <v>0.05</v>
      </c>
      <c r="C23" s="7"/>
      <c r="D23" s="3">
        <v>600</v>
      </c>
      <c r="E23" s="1">
        <v>1.83</v>
      </c>
      <c r="F23" s="1">
        <v>1.96</v>
      </c>
      <c r="G23" s="1">
        <v>2.59</v>
      </c>
    </row>
    <row r="24" spans="1:16" x14ac:dyDescent="0.25">
      <c r="A24" s="5" t="s">
        <v>191</v>
      </c>
      <c r="B24" s="8">
        <v>0.19</v>
      </c>
      <c r="C24" s="7"/>
      <c r="D24" s="3">
        <v>400</v>
      </c>
      <c r="E24" s="1">
        <v>2.13</v>
      </c>
      <c r="F24" s="1">
        <v>2.2000000000000002</v>
      </c>
      <c r="G24" s="1">
        <v>2.92</v>
      </c>
    </row>
    <row r="25" spans="1:16" x14ac:dyDescent="0.25">
      <c r="A25" s="5" t="s">
        <v>16</v>
      </c>
      <c r="B25" s="8">
        <v>0.12</v>
      </c>
      <c r="C25" s="7"/>
      <c r="D25" s="3" t="s">
        <v>56</v>
      </c>
      <c r="E25" s="1">
        <v>2.84</v>
      </c>
      <c r="F25" s="1">
        <v>2.97</v>
      </c>
      <c r="G25" s="1">
        <v>3.97</v>
      </c>
    </row>
    <row r="26" spans="1:16" x14ac:dyDescent="0.25">
      <c r="A26" s="5" t="s">
        <v>17</v>
      </c>
      <c r="B26" s="8">
        <v>0.14000000000000001</v>
      </c>
      <c r="C26" s="7"/>
    </row>
    <row r="27" spans="1:16" x14ac:dyDescent="0.25">
      <c r="A27" s="5" t="s">
        <v>18</v>
      </c>
      <c r="B27" s="8">
        <v>0.04</v>
      </c>
      <c r="C27" s="7"/>
    </row>
    <row r="28" spans="1:16" x14ac:dyDescent="0.25">
      <c r="A28" s="5" t="s">
        <v>19</v>
      </c>
      <c r="B28" s="8">
        <v>0.1</v>
      </c>
      <c r="C28" s="7"/>
    </row>
    <row r="29" spans="1:16" x14ac:dyDescent="0.25">
      <c r="A29" s="5" t="s">
        <v>172</v>
      </c>
      <c r="B29" s="8">
        <v>1.2999999999999999E-4</v>
      </c>
      <c r="C29" s="7"/>
    </row>
    <row r="30" spans="1:16" x14ac:dyDescent="0.25">
      <c r="A30" s="5" t="s">
        <v>173</v>
      </c>
      <c r="B30" s="8">
        <v>2.0999999999999999E-3</v>
      </c>
      <c r="C30" s="7"/>
    </row>
    <row r="31" spans="1:16" x14ac:dyDescent="0.25">
      <c r="A31" s="5" t="s">
        <v>174</v>
      </c>
      <c r="B31" s="8">
        <v>2.8E-3</v>
      </c>
      <c r="C31" s="7"/>
    </row>
    <row r="32" spans="1:16" x14ac:dyDescent="0.25">
      <c r="A32" s="5" t="s">
        <v>175</v>
      </c>
      <c r="B32" s="8">
        <v>1.5E-3</v>
      </c>
      <c r="C32" s="7"/>
    </row>
    <row r="33" spans="1:3" x14ac:dyDescent="0.25">
      <c r="A33" s="5" t="s">
        <v>176</v>
      </c>
      <c r="B33" s="8">
        <v>4.0000000000000002E-4</v>
      </c>
      <c r="C33" s="7"/>
    </row>
    <row r="34" spans="1:3" x14ac:dyDescent="0.25">
      <c r="A34" s="5" t="s">
        <v>177</v>
      </c>
      <c r="B34" s="8">
        <v>8.9999999999999998E-4</v>
      </c>
      <c r="C34" s="7"/>
    </row>
    <row r="35" spans="1:3" x14ac:dyDescent="0.25">
      <c r="A35" s="5" t="s">
        <v>60</v>
      </c>
      <c r="B35" s="8">
        <v>6.0000000000000001E-3</v>
      </c>
      <c r="C35" s="7"/>
    </row>
    <row r="36" spans="1:3" x14ac:dyDescent="0.25">
      <c r="A36" s="5" t="s">
        <v>20</v>
      </c>
      <c r="B36" s="8">
        <v>0.01</v>
      </c>
      <c r="C36" s="7"/>
    </row>
    <row r="37" spans="1:3" x14ac:dyDescent="0.25">
      <c r="A37" s="5" t="s">
        <v>21</v>
      </c>
      <c r="B37" s="8">
        <v>0.38</v>
      </c>
      <c r="C37" s="7"/>
    </row>
    <row r="38" spans="1:3" x14ac:dyDescent="0.25">
      <c r="A38" s="5" t="s">
        <v>22</v>
      </c>
      <c r="B38" s="8">
        <v>0.34</v>
      </c>
      <c r="C38" s="7"/>
    </row>
    <row r="39" spans="1:3" x14ac:dyDescent="0.25">
      <c r="A39" s="5" t="s">
        <v>23</v>
      </c>
      <c r="B39" s="8">
        <v>0.48</v>
      </c>
      <c r="C39" s="7"/>
    </row>
    <row r="40" spans="1:3" x14ac:dyDescent="0.25">
      <c r="A40" s="5" t="s">
        <v>168</v>
      </c>
      <c r="B40" s="8">
        <v>0.26</v>
      </c>
      <c r="C40" s="7"/>
    </row>
    <row r="41" spans="1:3" x14ac:dyDescent="0.25">
      <c r="A41" s="5" t="s">
        <v>169</v>
      </c>
      <c r="B41" s="8">
        <v>7.0000000000000007E-2</v>
      </c>
      <c r="C41" s="7"/>
    </row>
    <row r="42" spans="1:3" x14ac:dyDescent="0.25">
      <c r="A42" s="5" t="s">
        <v>170</v>
      </c>
      <c r="B42" s="8">
        <v>0.05</v>
      </c>
      <c r="C42" s="7"/>
    </row>
    <row r="43" spans="1:3" x14ac:dyDescent="0.25">
      <c r="A43" s="5" t="s">
        <v>171</v>
      </c>
      <c r="B43" s="8">
        <v>0.03</v>
      </c>
      <c r="C43" s="7"/>
    </row>
    <row r="44" spans="1:3" ht="13.2" customHeight="1" x14ac:dyDescent="0.25">
      <c r="A44" s="5" t="s">
        <v>61</v>
      </c>
      <c r="B44" s="8">
        <v>5.7000000000000002E-3</v>
      </c>
      <c r="C44" s="7"/>
    </row>
    <row r="45" spans="1:3" x14ac:dyDescent="0.25">
      <c r="A45" s="5" t="s">
        <v>24</v>
      </c>
      <c r="B45" s="8">
        <v>0.14000000000000001</v>
      </c>
      <c r="C45" s="7"/>
    </row>
    <row r="46" spans="1:3" x14ac:dyDescent="0.25">
      <c r="A46" s="8" t="s">
        <v>354</v>
      </c>
      <c r="B46" s="8">
        <v>1.7000000000000001E-2</v>
      </c>
      <c r="C46" s="7"/>
    </row>
    <row r="47" spans="1:3" x14ac:dyDescent="0.25">
      <c r="A47" s="8" t="s">
        <v>355</v>
      </c>
      <c r="B47" s="8">
        <v>1.4999999999999999E-2</v>
      </c>
      <c r="C47" s="7"/>
    </row>
    <row r="48" spans="1:3" x14ac:dyDescent="0.25">
      <c r="A48" s="8" t="s">
        <v>356</v>
      </c>
      <c r="B48" s="8">
        <v>1.4999999999999999E-2</v>
      </c>
      <c r="C48" s="7"/>
    </row>
    <row r="49" spans="1:3" x14ac:dyDescent="0.25">
      <c r="A49" s="8" t="s">
        <v>357</v>
      </c>
      <c r="B49" s="8">
        <v>2.3E-2</v>
      </c>
      <c r="C49" s="7"/>
    </row>
    <row r="50" spans="1:3" x14ac:dyDescent="0.25">
      <c r="A50" s="8" t="s">
        <v>26</v>
      </c>
      <c r="B50" s="8">
        <v>1.44</v>
      </c>
      <c r="C50" s="7"/>
    </row>
    <row r="51" spans="1:3" x14ac:dyDescent="0.25">
      <c r="A51" s="8" t="s">
        <v>27</v>
      </c>
      <c r="B51" s="8">
        <v>1.53</v>
      </c>
      <c r="C51" s="7"/>
    </row>
    <row r="52" spans="1:3" x14ac:dyDescent="0.25">
      <c r="A52" s="8" t="s">
        <v>28</v>
      </c>
      <c r="B52" s="8">
        <v>0.77</v>
      </c>
    </row>
    <row r="53" spans="1:3" x14ac:dyDescent="0.25">
      <c r="A53" s="8" t="s">
        <v>29</v>
      </c>
      <c r="B53" s="8">
        <v>1.1000000000000001</v>
      </c>
    </row>
    <row r="54" spans="1:3" x14ac:dyDescent="0.25">
      <c r="A54" s="8" t="s">
        <v>30</v>
      </c>
      <c r="B54" s="8">
        <v>2.3E-2</v>
      </c>
    </row>
    <row r="55" spans="1:3" x14ac:dyDescent="0.25">
      <c r="A55" s="8" t="s">
        <v>31</v>
      </c>
      <c r="B55" s="8">
        <v>0.19</v>
      </c>
    </row>
    <row r="56" spans="1:3" x14ac:dyDescent="0.25">
      <c r="A56" s="8" t="s">
        <v>32</v>
      </c>
      <c r="B56" s="8">
        <v>0.05</v>
      </c>
    </row>
    <row r="57" spans="1:3" x14ac:dyDescent="0.25">
      <c r="A57" s="8" t="s">
        <v>33</v>
      </c>
      <c r="B57" s="8">
        <v>1.58</v>
      </c>
    </row>
    <row r="58" spans="1:3" x14ac:dyDescent="0.25">
      <c r="A58" s="8" t="s">
        <v>34</v>
      </c>
      <c r="B58" s="8">
        <v>2.8000000000000001E-2</v>
      </c>
    </row>
    <row r="59" spans="1:3" x14ac:dyDescent="0.25">
      <c r="A59" s="8" t="s">
        <v>35</v>
      </c>
      <c r="B59" s="8">
        <v>1.1000000000000001</v>
      </c>
    </row>
    <row r="60" spans="1:3" x14ac:dyDescent="0.25">
      <c r="A60" s="8" t="s">
        <v>36</v>
      </c>
      <c r="B60" s="8">
        <v>0.14000000000000001</v>
      </c>
    </row>
    <row r="61" spans="1:3" x14ac:dyDescent="0.25">
      <c r="A61" s="8" t="s">
        <v>37</v>
      </c>
      <c r="B61" s="8">
        <v>0.91</v>
      </c>
    </row>
    <row r="62" spans="1:3" x14ac:dyDescent="0.25">
      <c r="A62" s="8" t="s">
        <v>38</v>
      </c>
      <c r="B62" s="8">
        <v>1.53</v>
      </c>
    </row>
    <row r="63" spans="1:3" x14ac:dyDescent="0.25">
      <c r="A63" s="8" t="s">
        <v>39</v>
      </c>
      <c r="B63" s="8">
        <v>1.53</v>
      </c>
    </row>
    <row r="64" spans="1:3" x14ac:dyDescent="0.25">
      <c r="A64" s="8" t="s">
        <v>40</v>
      </c>
      <c r="B64" s="8">
        <v>0.48</v>
      </c>
    </row>
    <row r="65" spans="1:2" x14ac:dyDescent="0.25">
      <c r="A65" s="8" t="s">
        <v>41</v>
      </c>
      <c r="B65" s="8">
        <v>0.77</v>
      </c>
    </row>
    <row r="66" spans="1:2" x14ac:dyDescent="0.25">
      <c r="A66" s="8" t="s">
        <v>42</v>
      </c>
      <c r="B66" s="8">
        <v>0.24</v>
      </c>
    </row>
    <row r="67" spans="1:2" x14ac:dyDescent="0.25">
      <c r="A67" s="8" t="s">
        <v>43</v>
      </c>
      <c r="B67" s="8">
        <v>0.19</v>
      </c>
    </row>
    <row r="68" spans="1:2" x14ac:dyDescent="0.25">
      <c r="A68" s="8" t="s">
        <v>44</v>
      </c>
      <c r="B68" s="8">
        <v>0.38</v>
      </c>
    </row>
    <row r="69" spans="1:2" x14ac:dyDescent="0.25">
      <c r="A69" s="8" t="s">
        <v>45</v>
      </c>
      <c r="B69" s="8">
        <v>0.19</v>
      </c>
    </row>
    <row r="70" spans="1:2" x14ac:dyDescent="0.25">
      <c r="A70" s="8" t="s">
        <v>46</v>
      </c>
      <c r="B70" s="8">
        <v>0.56999999999999995</v>
      </c>
    </row>
    <row r="71" spans="1:2" x14ac:dyDescent="0.25">
      <c r="A71" s="8" t="s">
        <v>47</v>
      </c>
      <c r="B71" s="8">
        <v>0.96</v>
      </c>
    </row>
    <row r="72" spans="1:2" x14ac:dyDescent="0.25">
      <c r="A72" s="8" t="s">
        <v>184</v>
      </c>
      <c r="B72" s="8">
        <v>0.53</v>
      </c>
    </row>
    <row r="73" spans="1:2" x14ac:dyDescent="0.25">
      <c r="A73" s="8" t="s">
        <v>185</v>
      </c>
      <c r="B73" s="8">
        <v>0.56999999999999995</v>
      </c>
    </row>
    <row r="74" spans="1:2" x14ac:dyDescent="0.25">
      <c r="A74" s="8" t="s">
        <v>48</v>
      </c>
      <c r="B74" s="8">
        <v>2.2999999999999998</v>
      </c>
    </row>
    <row r="75" spans="1:2" x14ac:dyDescent="0.25">
      <c r="A75" s="8" t="s">
        <v>49</v>
      </c>
      <c r="B75" s="8">
        <v>0.38</v>
      </c>
    </row>
    <row r="76" spans="1:2" x14ac:dyDescent="0.25">
      <c r="A76" s="8" t="s">
        <v>186</v>
      </c>
      <c r="B76" s="8">
        <v>1.87</v>
      </c>
    </row>
    <row r="77" spans="1:2" x14ac:dyDescent="0.25">
      <c r="A77" s="8" t="s">
        <v>187</v>
      </c>
      <c r="B77" s="8">
        <v>3.74</v>
      </c>
    </row>
    <row r="78" spans="1:2" x14ac:dyDescent="0.25">
      <c r="A78" s="8" t="s">
        <v>188</v>
      </c>
      <c r="B78" s="8">
        <v>5.51</v>
      </c>
    </row>
    <row r="79" spans="1:2" x14ac:dyDescent="0.25">
      <c r="A79" s="8" t="s">
        <v>189</v>
      </c>
      <c r="B79" s="8">
        <v>7.48</v>
      </c>
    </row>
  </sheetData>
  <sheetProtection sheet="1" objects="1" scenarios="1"/>
  <mergeCells count="11">
    <mergeCell ref="D14:G14"/>
    <mergeCell ref="D20:G20"/>
    <mergeCell ref="D3:G3"/>
    <mergeCell ref="D4:G5"/>
    <mergeCell ref="D6:D7"/>
    <mergeCell ref="E6:G6"/>
    <mergeCell ref="L2:P2"/>
    <mergeCell ref="N3:P3"/>
    <mergeCell ref="L3:L4"/>
    <mergeCell ref="M3:M4"/>
    <mergeCell ref="D8:G8"/>
  </mergeCells>
  <dataValidations disablePrompts="1" count="3">
    <dataValidation type="list" allowBlank="1" showInputMessage="1" showErrorMessage="1" sqref="S5" xr:uid="{62CAA7A3-61A4-42D0-9DBE-D4D166F5EA4D}">
      <formula1>$M$5:$M$9</formula1>
    </dataValidation>
    <dataValidation type="list" allowBlank="1" showInputMessage="1" showErrorMessage="1" sqref="S4" xr:uid="{570E0643-6AEE-4893-A760-694FE3C6BE85}">
      <formula1>$N$4:$P$4</formula1>
    </dataValidation>
    <dataValidation type="list" allowBlank="1" showInputMessage="1" showErrorMessage="1" sqref="S3" xr:uid="{C36E25D2-2C60-4247-89AE-EDD3F7AAE6E8}">
      <formula1>"16.5,19.6,21.2"</formula1>
    </dataValidation>
  </dataValidations>
  <pageMargins left="0.7" right="0.7" top="0.75" bottom="0.75" header="0.3" footer="0.3"/>
  <pageSetup paperSize="9" orientation="landscape"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7CDDE-A389-405C-A92D-A9FE9CCCC2EB}">
  <sheetPr>
    <tabColor theme="8"/>
  </sheetPr>
  <dimension ref="A1"/>
  <sheetViews>
    <sheetView zoomScale="10" zoomScaleNormal="10" workbookViewId="0">
      <selection activeCell="AT206" sqref="AT206"/>
    </sheetView>
  </sheetViews>
  <sheetFormatPr defaultRowHeight="13.8" x14ac:dyDescent="0.25"/>
  <cols>
    <col min="56" max="56" width="14.3984375" bestFit="1" customWidth="1"/>
  </cols>
  <sheetData/>
  <sheetProtection algorithmName="SHA-512" hashValue="HL15qyObmZ2PtHPKBtrUWLpFuWbAItHBWKqZaUBCa78w4V2RsvLf2Sw/BhMN/5sq4NynleHqjASCd11NbKC3Vg==" saltValue="f73ikQRTwR1aq2/W2Bs8Fg==" spinCount="100000" sheet="1" objects="1" scenarios="1"/>
  <pageMargins left="0.7" right="0.7" top="0.75" bottom="0.75" header="0.3" footer="0.3"/>
  <pageSetup paperSize="9" orientation="landscape"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52027-BA84-463A-8E56-8BC625B9BE8F}">
  <sheetPr>
    <tabColor theme="5" tint="0.79998168889431442"/>
  </sheetPr>
  <dimension ref="A1:N40"/>
  <sheetViews>
    <sheetView zoomScale="86" zoomScaleNormal="100" workbookViewId="0">
      <selection activeCell="E14" sqref="E14"/>
    </sheetView>
  </sheetViews>
  <sheetFormatPr defaultRowHeight="13.8" x14ac:dyDescent="0.25"/>
  <cols>
    <col min="1" max="1" width="22.3984375" customWidth="1"/>
    <col min="4" max="4" width="24.796875" bestFit="1" customWidth="1"/>
    <col min="5" max="5" width="22.5" bestFit="1" customWidth="1"/>
  </cols>
  <sheetData>
    <row r="1" spans="1:14" s="4" customFormat="1" ht="24.6" x14ac:dyDescent="0.4">
      <c r="A1" s="142" t="s">
        <v>332</v>
      </c>
      <c r="B1" s="142"/>
      <c r="C1" s="142"/>
      <c r="D1" s="142"/>
      <c r="E1" s="142"/>
      <c r="F1" s="142"/>
      <c r="G1" s="142"/>
      <c r="H1" s="142"/>
    </row>
    <row r="2" spans="1:14" s="4" customFormat="1" ht="24.6" x14ac:dyDescent="0.4">
      <c r="A2" s="72" t="s">
        <v>293</v>
      </c>
      <c r="B2" s="141" t="s">
        <v>330</v>
      </c>
      <c r="C2" s="141"/>
      <c r="D2" s="141"/>
      <c r="E2" s="141"/>
      <c r="F2" s="141"/>
      <c r="G2" s="141"/>
      <c r="H2" s="141"/>
    </row>
    <row r="3" spans="1:14" s="4" customFormat="1" ht="24.6" x14ac:dyDescent="0.4">
      <c r="A3" s="73"/>
      <c r="B3" s="141"/>
      <c r="C3" s="141"/>
      <c r="D3" s="141"/>
      <c r="E3" s="141"/>
      <c r="F3" s="141"/>
      <c r="G3" s="141"/>
      <c r="H3" s="141"/>
    </row>
    <row r="4" spans="1:14" s="4" customFormat="1" ht="24.6" x14ac:dyDescent="0.4">
      <c r="A4" s="73"/>
      <c r="B4" s="141"/>
      <c r="C4" s="141"/>
      <c r="D4" s="141"/>
      <c r="E4" s="141"/>
      <c r="F4" s="141"/>
      <c r="G4" s="141"/>
      <c r="H4" s="141"/>
    </row>
    <row r="5" spans="1:14" x14ac:dyDescent="0.25">
      <c r="A5" s="2" t="s">
        <v>304</v>
      </c>
      <c r="B5" s="51"/>
      <c r="C5" s="51"/>
      <c r="D5" s="51"/>
      <c r="E5" s="51"/>
      <c r="F5" s="51"/>
      <c r="G5" s="51"/>
      <c r="H5" s="51"/>
      <c r="J5" s="51"/>
      <c r="K5" s="51"/>
      <c r="L5" s="51"/>
      <c r="M5" s="51"/>
      <c r="N5" s="51"/>
    </row>
    <row r="6" spans="1:14" ht="19.2" customHeight="1" x14ac:dyDescent="0.25">
      <c r="A6" s="51"/>
      <c r="B6" s="51" t="s">
        <v>305</v>
      </c>
      <c r="C6" s="51"/>
      <c r="D6" s="51"/>
      <c r="E6" s="51"/>
      <c r="H6" s="51"/>
      <c r="I6" s="140"/>
      <c r="J6" s="140"/>
      <c r="K6" s="140"/>
      <c r="L6" s="140"/>
      <c r="M6" s="140"/>
      <c r="N6" s="140"/>
    </row>
    <row r="7" spans="1:14" ht="14.4" thickBot="1" x14ac:dyDescent="0.3">
      <c r="A7" s="51"/>
      <c r="B7" s="51"/>
      <c r="D7" s="2" t="s">
        <v>306</v>
      </c>
      <c r="E7" s="54" t="s">
        <v>307</v>
      </c>
      <c r="F7" s="51"/>
      <c r="G7" s="51"/>
      <c r="H7" s="51"/>
      <c r="I7" s="140"/>
      <c r="J7" s="140"/>
      <c r="K7" s="140"/>
      <c r="L7" s="140"/>
      <c r="M7" s="140"/>
      <c r="N7" s="140"/>
    </row>
    <row r="8" spans="1:14" ht="14.4" thickBot="1" x14ac:dyDescent="0.3">
      <c r="A8" s="51"/>
      <c r="B8" s="51"/>
      <c r="C8" s="51"/>
      <c r="D8" s="52" t="s">
        <v>318</v>
      </c>
      <c r="E8" s="53" t="s">
        <v>319</v>
      </c>
      <c r="F8" s="51"/>
      <c r="G8" s="51"/>
      <c r="H8" s="51"/>
      <c r="I8" s="140"/>
      <c r="J8" s="140"/>
      <c r="K8" s="140"/>
      <c r="L8" s="140"/>
      <c r="M8" s="140"/>
      <c r="N8" s="140"/>
    </row>
    <row r="9" spans="1:14" x14ac:dyDescent="0.25">
      <c r="A9" s="51"/>
      <c r="B9" s="51"/>
      <c r="C9" s="51"/>
      <c r="D9" s="51" t="s">
        <v>309</v>
      </c>
      <c r="E9" s="78">
        <v>0.4</v>
      </c>
      <c r="I9" s="140"/>
      <c r="J9" s="140"/>
      <c r="K9" s="140"/>
      <c r="L9" s="140"/>
      <c r="M9" s="140"/>
      <c r="N9" s="140"/>
    </row>
    <row r="10" spans="1:14" x14ac:dyDescent="0.25">
      <c r="A10" s="51"/>
      <c r="B10" s="51"/>
      <c r="C10" s="51"/>
      <c r="D10" s="51" t="s">
        <v>310</v>
      </c>
      <c r="E10" s="79">
        <v>1</v>
      </c>
      <c r="F10" s="51"/>
      <c r="G10" s="51"/>
      <c r="H10" s="51"/>
      <c r="I10" s="140"/>
      <c r="J10" s="140"/>
      <c r="K10" s="140"/>
      <c r="L10" s="140"/>
      <c r="M10" s="140"/>
      <c r="N10" s="140"/>
    </row>
    <row r="11" spans="1:14" x14ac:dyDescent="0.25">
      <c r="A11" s="51"/>
      <c r="B11" s="51"/>
      <c r="C11" s="51"/>
      <c r="D11" s="51" t="s">
        <v>311</v>
      </c>
      <c r="E11" s="79">
        <v>8</v>
      </c>
      <c r="F11" s="51"/>
      <c r="G11" s="51"/>
      <c r="H11" s="51"/>
      <c r="I11" s="51"/>
      <c r="J11" s="51"/>
      <c r="K11" s="51"/>
      <c r="L11" s="51"/>
    </row>
    <row r="12" spans="1:14" x14ac:dyDescent="0.25">
      <c r="A12" s="51"/>
      <c r="B12" s="51"/>
      <c r="C12" s="51"/>
      <c r="D12" s="51" t="s">
        <v>312</v>
      </c>
      <c r="E12" s="79">
        <v>8</v>
      </c>
      <c r="F12" s="51"/>
      <c r="G12" s="51"/>
      <c r="H12" s="51"/>
      <c r="I12" s="51"/>
      <c r="J12" s="51"/>
      <c r="K12" s="51"/>
      <c r="L12" s="51"/>
    </row>
    <row r="13" spans="1:14" x14ac:dyDescent="0.25">
      <c r="A13" s="51"/>
      <c r="B13" s="51"/>
      <c r="C13" s="51"/>
      <c r="D13" s="51" t="s">
        <v>331</v>
      </c>
      <c r="E13" s="79">
        <v>4</v>
      </c>
      <c r="F13" s="51" t="s">
        <v>308</v>
      </c>
      <c r="G13" s="51"/>
      <c r="H13" s="51"/>
      <c r="J13" s="51"/>
      <c r="K13" s="51"/>
      <c r="L13" s="51"/>
    </row>
    <row r="14" spans="1:14" x14ac:dyDescent="0.25">
      <c r="A14" s="51"/>
      <c r="B14" s="51"/>
      <c r="C14" s="51"/>
      <c r="D14" s="51" t="s">
        <v>313</v>
      </c>
      <c r="E14" s="94" t="s">
        <v>361</v>
      </c>
      <c r="F14" s="51"/>
      <c r="G14" s="51"/>
      <c r="H14" s="51"/>
      <c r="I14" s="51"/>
      <c r="J14" s="51"/>
      <c r="K14" s="51"/>
      <c r="L14" s="51"/>
    </row>
    <row r="15" spans="1:14" x14ac:dyDescent="0.25">
      <c r="A15" s="51"/>
      <c r="B15" s="51"/>
      <c r="C15" s="51"/>
      <c r="D15" s="51" t="s">
        <v>314</v>
      </c>
      <c r="E15" s="79" t="s">
        <v>361</v>
      </c>
      <c r="F15" s="51"/>
      <c r="G15" s="51"/>
      <c r="H15" s="51"/>
      <c r="I15" s="51"/>
      <c r="J15" s="51"/>
      <c r="K15" s="51"/>
      <c r="L15" s="51"/>
    </row>
    <row r="16" spans="1:14" x14ac:dyDescent="0.25">
      <c r="D16" s="51" t="s">
        <v>317</v>
      </c>
      <c r="E16" s="79">
        <v>8.5300000000000001E-2</v>
      </c>
      <c r="F16" s="51"/>
      <c r="G16" s="51"/>
      <c r="H16" s="51"/>
      <c r="I16" s="51"/>
      <c r="J16" s="51"/>
      <c r="K16" s="51"/>
    </row>
    <row r="17" spans="1:6" x14ac:dyDescent="0.25">
      <c r="D17" t="s">
        <v>315</v>
      </c>
      <c r="E17" s="80" t="s">
        <v>320</v>
      </c>
    </row>
    <row r="18" spans="1:6" ht="14.4" thickBot="1" x14ac:dyDescent="0.3">
      <c r="D18" t="s">
        <v>316</v>
      </c>
      <c r="E18" s="81" t="s">
        <v>320</v>
      </c>
    </row>
    <row r="20" spans="1:6" x14ac:dyDescent="0.25">
      <c r="A20" s="2" t="s">
        <v>321</v>
      </c>
    </row>
    <row r="21" spans="1:6" x14ac:dyDescent="0.25">
      <c r="B21" s="51" t="s">
        <v>326</v>
      </c>
      <c r="C21" s="51"/>
      <c r="D21" s="51"/>
      <c r="E21" s="51"/>
      <c r="F21" s="51"/>
    </row>
    <row r="22" spans="1:6" x14ac:dyDescent="0.25">
      <c r="B22" s="51"/>
      <c r="C22" s="51" t="s">
        <v>322</v>
      </c>
      <c r="D22" s="51"/>
      <c r="E22" s="51"/>
      <c r="F22" s="51"/>
    </row>
    <row r="23" spans="1:6" x14ac:dyDescent="0.25">
      <c r="B23" s="51"/>
      <c r="C23" s="51"/>
      <c r="D23" s="51"/>
      <c r="E23" s="51" t="s">
        <v>323</v>
      </c>
      <c r="F23" s="51">
        <v>1</v>
      </c>
    </row>
    <row r="24" spans="1:6" x14ac:dyDescent="0.25">
      <c r="B24" s="51"/>
      <c r="C24" s="51"/>
      <c r="D24" s="51"/>
      <c r="E24" s="51" t="s">
        <v>324</v>
      </c>
      <c r="F24" s="51">
        <v>0.05</v>
      </c>
    </row>
    <row r="25" spans="1:6" x14ac:dyDescent="0.25">
      <c r="B25" s="51"/>
      <c r="C25" s="51"/>
      <c r="D25" s="51"/>
      <c r="E25" s="51" t="s">
        <v>325</v>
      </c>
      <c r="F25" s="51">
        <v>1</v>
      </c>
    </row>
    <row r="26" spans="1:6" x14ac:dyDescent="0.25">
      <c r="B26" s="51" t="s">
        <v>327</v>
      </c>
      <c r="C26" s="51"/>
      <c r="D26" s="51"/>
      <c r="E26" s="51"/>
      <c r="F26" s="51"/>
    </row>
    <row r="27" spans="1:6" x14ac:dyDescent="0.25">
      <c r="B27" s="51"/>
      <c r="C27" s="51" t="s">
        <v>322</v>
      </c>
      <c r="D27" s="51"/>
      <c r="E27" s="51"/>
      <c r="F27" s="51"/>
    </row>
    <row r="28" spans="1:6" x14ac:dyDescent="0.25">
      <c r="B28" s="51"/>
      <c r="C28" s="51"/>
      <c r="D28" s="51"/>
      <c r="E28" s="51" t="s">
        <v>323</v>
      </c>
      <c r="F28" s="51">
        <v>-1</v>
      </c>
    </row>
    <row r="29" spans="1:6" x14ac:dyDescent="0.25">
      <c r="B29" s="51"/>
      <c r="C29" s="51"/>
      <c r="D29" s="51"/>
      <c r="E29" s="51" t="s">
        <v>324</v>
      </c>
      <c r="F29" s="51">
        <v>0.05</v>
      </c>
    </row>
    <row r="30" spans="1:6" x14ac:dyDescent="0.25">
      <c r="B30" s="51"/>
      <c r="C30" s="51"/>
      <c r="D30" s="51"/>
      <c r="E30" s="51" t="s">
        <v>325</v>
      </c>
      <c r="F30" s="51">
        <v>1</v>
      </c>
    </row>
    <row r="31" spans="1:6" x14ac:dyDescent="0.25">
      <c r="B31" s="51" t="s">
        <v>328</v>
      </c>
      <c r="C31" s="51"/>
      <c r="D31" s="51"/>
      <c r="E31" s="51"/>
      <c r="F31" s="51"/>
    </row>
    <row r="32" spans="1:6" x14ac:dyDescent="0.25">
      <c r="B32" s="51"/>
      <c r="C32" s="51" t="s">
        <v>322</v>
      </c>
      <c r="D32" s="51"/>
      <c r="E32" s="51"/>
      <c r="F32" s="51"/>
    </row>
    <row r="33" spans="2:6" x14ac:dyDescent="0.25">
      <c r="B33" s="51"/>
      <c r="C33" s="51"/>
      <c r="D33" s="51"/>
      <c r="E33" s="51" t="s">
        <v>323</v>
      </c>
      <c r="F33" s="51">
        <v>1</v>
      </c>
    </row>
    <row r="34" spans="2:6" x14ac:dyDescent="0.25">
      <c r="B34" s="51"/>
      <c r="C34" s="51"/>
      <c r="D34" s="51"/>
      <c r="E34" s="51" t="s">
        <v>324</v>
      </c>
      <c r="F34" s="51">
        <v>0.05</v>
      </c>
    </row>
    <row r="35" spans="2:6" x14ac:dyDescent="0.25">
      <c r="B35" s="51"/>
      <c r="C35" s="51"/>
      <c r="D35" s="51"/>
      <c r="E35" s="51" t="s">
        <v>325</v>
      </c>
      <c r="F35" s="51">
        <v>1</v>
      </c>
    </row>
    <row r="36" spans="2:6" x14ac:dyDescent="0.25">
      <c r="B36" s="51" t="s">
        <v>329</v>
      </c>
      <c r="C36" s="51"/>
      <c r="D36" s="51"/>
      <c r="E36" s="51"/>
      <c r="F36" s="51"/>
    </row>
    <row r="37" spans="2:6" x14ac:dyDescent="0.25">
      <c r="B37" s="51"/>
      <c r="C37" s="51" t="s">
        <v>322</v>
      </c>
      <c r="D37" s="51"/>
      <c r="E37" s="51"/>
      <c r="F37" s="51"/>
    </row>
    <row r="38" spans="2:6" x14ac:dyDescent="0.25">
      <c r="B38" s="51"/>
      <c r="C38" s="51"/>
      <c r="D38" s="51"/>
      <c r="E38" s="51" t="s">
        <v>323</v>
      </c>
      <c r="F38" s="51">
        <v>-1</v>
      </c>
    </row>
    <row r="39" spans="2:6" x14ac:dyDescent="0.25">
      <c r="B39" s="51"/>
      <c r="C39" s="51"/>
      <c r="D39" s="51"/>
      <c r="E39" s="51" t="s">
        <v>324</v>
      </c>
      <c r="F39" s="51">
        <v>0.05</v>
      </c>
    </row>
    <row r="40" spans="2:6" x14ac:dyDescent="0.25">
      <c r="B40" s="51"/>
      <c r="C40" s="51"/>
      <c r="D40" s="51"/>
      <c r="E40" s="51" t="s">
        <v>325</v>
      </c>
      <c r="F40" s="51">
        <v>1</v>
      </c>
    </row>
  </sheetData>
  <sheetProtection algorithmName="SHA-512" hashValue="E4H/F0g5coyfH8fMljBXZUWfi70v9f3YtuNn81LcjqRtoi+NVLf8R7OwYobdDE3p4oYKyUKy0xnyK/jNo9fh2Q==" saltValue="iZZUbX1Q9HeRh86P1Zs5Uw==" spinCount="100000" sheet="1" objects="1" scenarios="1" selectLockedCells="1"/>
  <mergeCells count="3">
    <mergeCell ref="I6:N10"/>
    <mergeCell ref="B2:H4"/>
    <mergeCell ref="A1:H1"/>
  </mergeCells>
  <dataValidations xWindow="813" yWindow="629" count="4">
    <dataValidation type="list" allowBlank="1" showInputMessage="1" showErrorMessage="1" promptTitle="SOIL TYPE" prompt="SA = 1_x000a_SB = 2_x000a_SC = 3_x000a_SD = 4_x000a_SE = 5_x000a_SF = 6" sqref="E13" xr:uid="{C8A8C90A-8E47-46E1-92C2-F0F3596BACB8}">
      <formula1>"1,2,3,4,5,6"</formula1>
    </dataValidation>
    <dataValidation type="list" allowBlank="1" showInputMessage="1" showErrorMessage="1" sqref="E9" xr:uid="{C710C7CF-4573-47CF-A2FD-F9449113A3F6}">
      <formula1>"0.2,0.4"</formula1>
    </dataValidation>
    <dataValidation type="list" allowBlank="1" showInputMessage="1" showErrorMessage="1" promptTitle="CT Value" prompt="Ct = 0.0853 for steel-moment resisting frames_x000a_Ct = 0.07311 for reinforced concrete moment resisting frames and eccetrically braced frames_x000a_Ct = 0.0488 for all other buildings" sqref="E16" xr:uid="{F37ABCC6-1EF3-407A-AC20-D082D62D102C}">
      <formula1>"0.0853,0.0731,0.0488"</formula1>
    </dataValidation>
    <dataValidation type="list" allowBlank="1" showInputMessage="1" showErrorMessage="1" sqref="E10" xr:uid="{DEF2F961-9D85-4AD9-8427-2485EDE26D6D}">
      <formula1>"1,1.25,1.5"</formula1>
    </dataValidation>
  </dataValidations>
  <pageMargins left="0.7" right="0.7" top="0.75" bottom="0.75" header="0.3" footer="0.3"/>
  <pageSetup paperSize="9"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DDE1C-6EB8-44D0-A9F2-848F42F1AA0E}">
  <sheetPr codeName="Sheet12">
    <tabColor theme="4"/>
  </sheetPr>
  <dimension ref="A1:F8"/>
  <sheetViews>
    <sheetView zoomScaleNormal="100" workbookViewId="0">
      <selection activeCell="D13" sqref="D13"/>
    </sheetView>
  </sheetViews>
  <sheetFormatPr defaultRowHeight="13.8" x14ac:dyDescent="0.25"/>
  <cols>
    <col min="1" max="1" width="18.3984375" customWidth="1"/>
    <col min="2" max="2" width="5.296875" bestFit="1" customWidth="1"/>
  </cols>
  <sheetData>
    <row r="1" spans="1:6" ht="24.6" x14ac:dyDescent="0.4">
      <c r="A1" s="142" t="s">
        <v>239</v>
      </c>
      <c r="B1" s="142"/>
      <c r="C1" s="142"/>
      <c r="D1" s="142"/>
      <c r="E1" s="142"/>
      <c r="F1" s="142"/>
    </row>
    <row r="2" spans="1:6" x14ac:dyDescent="0.25">
      <c r="A2" t="s">
        <v>228</v>
      </c>
      <c r="B2" t="s">
        <v>151</v>
      </c>
      <c r="C2" t="s">
        <v>236</v>
      </c>
    </row>
    <row r="3" spans="1:6" x14ac:dyDescent="0.25">
      <c r="A3" t="s">
        <v>229</v>
      </c>
      <c r="B3" t="s">
        <v>151</v>
      </c>
      <c r="C3" t="s">
        <v>236</v>
      </c>
    </row>
    <row r="4" spans="1:6" x14ac:dyDescent="0.25">
      <c r="A4" t="s">
        <v>230</v>
      </c>
      <c r="B4" t="s">
        <v>207</v>
      </c>
      <c r="C4" t="s">
        <v>235</v>
      </c>
    </row>
    <row r="5" spans="1:6" x14ac:dyDescent="0.25">
      <c r="A5" t="s">
        <v>231</v>
      </c>
      <c r="B5" s="23" t="s">
        <v>237</v>
      </c>
      <c r="C5" t="s">
        <v>339</v>
      </c>
    </row>
    <row r="6" spans="1:6" x14ac:dyDescent="0.25">
      <c r="A6" t="s">
        <v>232</v>
      </c>
      <c r="B6" t="s">
        <v>151</v>
      </c>
      <c r="C6" t="s">
        <v>236</v>
      </c>
    </row>
    <row r="7" spans="1:6" x14ac:dyDescent="0.25">
      <c r="A7" t="s">
        <v>233</v>
      </c>
      <c r="B7" t="s">
        <v>207</v>
      </c>
      <c r="C7" t="s">
        <v>235</v>
      </c>
    </row>
    <row r="8" spans="1:6" x14ac:dyDescent="0.25">
      <c r="A8" t="s">
        <v>234</v>
      </c>
      <c r="B8" t="s">
        <v>207</v>
      </c>
      <c r="C8" t="s">
        <v>235</v>
      </c>
    </row>
  </sheetData>
  <sheetProtection algorithmName="SHA-512" hashValue="LTndh6bmZiCdk7an75cNJBiZ/OYvLKBUgnAmtkDnNPEIG8mHPXe33giAXqATA8s1Tm5dfQcniZrnr2tvwMXGaw==" saltValue="EfXFJ0hiPRKg6A1D3k6xrw==" spinCount="100000" sheet="1" objects="1" scenarios="1" selectLockedCells="1" selectUnlockedCells="1"/>
  <mergeCells count="1">
    <mergeCell ref="A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56171-7DD3-43B3-AEEE-4A877C073BE0}">
  <sheetPr codeName="Sheet1">
    <tabColor theme="4"/>
  </sheetPr>
  <dimension ref="A1:I23"/>
  <sheetViews>
    <sheetView view="pageBreakPreview" zoomScale="119" zoomScaleNormal="132" zoomScaleSheetLayoutView="119" workbookViewId="0">
      <selection sqref="A1:I23"/>
    </sheetView>
  </sheetViews>
  <sheetFormatPr defaultRowHeight="13.8" x14ac:dyDescent="0.25"/>
  <cols>
    <col min="1" max="1" width="19.296875" customWidth="1"/>
    <col min="2" max="2" width="9.8984375" bestFit="1" customWidth="1"/>
    <col min="4" max="4" width="17.8984375" hidden="1" customWidth="1"/>
    <col min="5" max="5" width="16.8984375" hidden="1" customWidth="1"/>
    <col min="6" max="6" width="16.296875" bestFit="1" customWidth="1"/>
    <col min="7" max="7" width="10.8984375" bestFit="1" customWidth="1"/>
    <col min="8" max="8" width="5.296875" bestFit="1" customWidth="1"/>
    <col min="9" max="9" width="43.69921875" bestFit="1" customWidth="1"/>
  </cols>
  <sheetData>
    <row r="1" spans="1:9" ht="25.2" thickBot="1" x14ac:dyDescent="0.45">
      <c r="A1" s="146" t="s">
        <v>222</v>
      </c>
      <c r="B1" s="146"/>
      <c r="C1" s="146"/>
      <c r="D1" s="146"/>
      <c r="E1" s="146"/>
      <c r="F1" s="146"/>
      <c r="G1" s="146"/>
      <c r="H1" s="146"/>
      <c r="I1" s="146"/>
    </row>
    <row r="2" spans="1:9" x14ac:dyDescent="0.25">
      <c r="A2" s="143" t="s">
        <v>135</v>
      </c>
      <c r="B2" s="144"/>
      <c r="C2" s="144"/>
      <c r="D2" s="62" t="s">
        <v>142</v>
      </c>
      <c r="E2" s="27" t="s">
        <v>146</v>
      </c>
      <c r="F2" s="143" t="s">
        <v>205</v>
      </c>
      <c r="G2" s="144"/>
      <c r="H2" s="144"/>
      <c r="I2" s="145"/>
    </row>
    <row r="3" spans="1:9" x14ac:dyDescent="0.25">
      <c r="A3" s="19" t="s">
        <v>143</v>
      </c>
      <c r="B3" s="8">
        <v>23.544</v>
      </c>
      <c r="C3" t="s">
        <v>144</v>
      </c>
      <c r="D3" s="19">
        <f>((0.5*rise*tread*width*steps)+(thickness*width*SQRT((rise^2)+(tread^2))*steps)+(landing*width*thickness))/(1000^3)</f>
        <v>1.2037500000000001</v>
      </c>
      <c r="E3" s="20">
        <f>unitweight*volume</f>
        <v>28.341090000000001</v>
      </c>
      <c r="F3" s="58" t="s">
        <v>213</v>
      </c>
      <c r="G3" s="56">
        <f>selfweight/width</f>
        <v>2.8341090000000003E-2</v>
      </c>
      <c r="H3" s="56" t="s">
        <v>151</v>
      </c>
      <c r="I3" s="29" t="s">
        <v>220</v>
      </c>
    </row>
    <row r="4" spans="1:9" x14ac:dyDescent="0.25">
      <c r="A4" s="19" t="s">
        <v>141</v>
      </c>
      <c r="B4" s="8">
        <v>1000</v>
      </c>
      <c r="C4" t="s">
        <v>145</v>
      </c>
      <c r="D4" s="19"/>
      <c r="E4" s="20"/>
      <c r="F4" s="59"/>
      <c r="G4" s="57"/>
      <c r="H4" s="57"/>
      <c r="I4" s="30"/>
    </row>
    <row r="5" spans="1:9" x14ac:dyDescent="0.25">
      <c r="A5" s="19" t="s">
        <v>136</v>
      </c>
      <c r="B5" s="8">
        <v>20</v>
      </c>
      <c r="C5" t="s">
        <v>136</v>
      </c>
      <c r="D5" s="19"/>
      <c r="E5" s="20"/>
      <c r="F5" s="59"/>
      <c r="G5" s="57"/>
      <c r="H5" s="57"/>
      <c r="I5" s="30"/>
    </row>
    <row r="6" spans="1:9" x14ac:dyDescent="0.25">
      <c r="A6" s="19" t="s">
        <v>137</v>
      </c>
      <c r="B6" s="8">
        <v>187.5</v>
      </c>
      <c r="C6" t="s">
        <v>145</v>
      </c>
      <c r="D6" s="19"/>
      <c r="E6" s="20"/>
      <c r="F6" s="59"/>
      <c r="G6" s="57"/>
      <c r="H6" s="57"/>
      <c r="I6" s="30"/>
    </row>
    <row r="7" spans="1:9" x14ac:dyDescent="0.25">
      <c r="A7" s="19" t="s">
        <v>138</v>
      </c>
      <c r="B7" s="8">
        <v>250</v>
      </c>
      <c r="C7" t="s">
        <v>145</v>
      </c>
      <c r="D7" s="19"/>
      <c r="E7" s="20"/>
      <c r="F7" s="59"/>
      <c r="G7" s="57"/>
      <c r="H7" s="57"/>
      <c r="I7" s="30"/>
    </row>
    <row r="8" spans="1:9" x14ac:dyDescent="0.25">
      <c r="A8" s="19" t="s">
        <v>139</v>
      </c>
      <c r="B8" s="8">
        <v>100</v>
      </c>
      <c r="C8" t="s">
        <v>145</v>
      </c>
      <c r="D8" s="19"/>
      <c r="E8" s="20"/>
      <c r="F8" s="59"/>
      <c r="G8" s="57"/>
      <c r="H8" s="57"/>
      <c r="I8" s="30"/>
    </row>
    <row r="9" spans="1:9" ht="14.4" thickBot="1" x14ac:dyDescent="0.3">
      <c r="A9" s="19" t="s">
        <v>140</v>
      </c>
      <c r="B9" s="8">
        <v>1100</v>
      </c>
      <c r="C9" t="s">
        <v>145</v>
      </c>
      <c r="D9" s="19"/>
      <c r="E9" s="20"/>
      <c r="F9" s="59"/>
      <c r="G9" s="57"/>
      <c r="H9" s="57"/>
      <c r="I9" s="30"/>
    </row>
    <row r="10" spans="1:9" x14ac:dyDescent="0.25">
      <c r="A10" s="143" t="s">
        <v>148</v>
      </c>
      <c r="B10" s="144"/>
      <c r="C10" s="144"/>
      <c r="D10" s="62" t="s">
        <v>206</v>
      </c>
      <c r="E10" s="27" t="s">
        <v>147</v>
      </c>
      <c r="F10" s="143" t="s">
        <v>205</v>
      </c>
      <c r="G10" s="144"/>
      <c r="H10" s="144"/>
      <c r="I10" s="145"/>
    </row>
    <row r="11" spans="1:9" x14ac:dyDescent="0.25">
      <c r="A11" s="19" t="s">
        <v>143</v>
      </c>
      <c r="B11" s="8">
        <v>23.544</v>
      </c>
      <c r="C11" t="s">
        <v>144</v>
      </c>
      <c r="D11" s="19">
        <f>B11*B12/1000</f>
        <v>2.3544</v>
      </c>
      <c r="E11" s="20">
        <f>B11*B12*B13/(1000^2)</f>
        <v>3.5316000000000002E-3</v>
      </c>
      <c r="F11" s="58" t="s">
        <v>214</v>
      </c>
      <c r="G11" s="56">
        <f>lineload</f>
        <v>3.5316000000000002E-3</v>
      </c>
      <c r="H11" s="56" t="s">
        <v>151</v>
      </c>
      <c r="I11" s="29" t="s">
        <v>219</v>
      </c>
    </row>
    <row r="12" spans="1:9" x14ac:dyDescent="0.25">
      <c r="A12" s="19" t="s">
        <v>1</v>
      </c>
      <c r="B12" s="8">
        <v>100</v>
      </c>
      <c r="C12" t="s">
        <v>145</v>
      </c>
      <c r="D12" s="19"/>
      <c r="E12" s="20"/>
      <c r="F12" s="58" t="s">
        <v>214</v>
      </c>
      <c r="G12" s="56">
        <f>floorlaod</f>
        <v>2.3544</v>
      </c>
      <c r="H12" s="56" t="s">
        <v>207</v>
      </c>
      <c r="I12" s="29" t="s">
        <v>218</v>
      </c>
    </row>
    <row r="13" spans="1:9" ht="14.4" thickBot="1" x14ac:dyDescent="0.3">
      <c r="A13" s="21" t="s">
        <v>149</v>
      </c>
      <c r="B13" s="82">
        <v>1.5</v>
      </c>
      <c r="C13" s="11" t="s">
        <v>145</v>
      </c>
      <c r="D13" s="21"/>
      <c r="E13" s="22"/>
      <c r="F13" s="60"/>
      <c r="G13" s="31"/>
      <c r="H13" s="31"/>
      <c r="I13" s="32"/>
    </row>
    <row r="14" spans="1:9" x14ac:dyDescent="0.25">
      <c r="A14" s="143" t="s">
        <v>190</v>
      </c>
      <c r="B14" s="144"/>
      <c r="C14" s="144"/>
      <c r="D14" s="62" t="s">
        <v>212</v>
      </c>
      <c r="E14" s="27" t="s">
        <v>211</v>
      </c>
      <c r="F14" s="143" t="s">
        <v>205</v>
      </c>
      <c r="G14" s="144"/>
      <c r="H14" s="144"/>
      <c r="I14" s="145"/>
    </row>
    <row r="15" spans="1:9" x14ac:dyDescent="0.25">
      <c r="A15" s="19" t="s">
        <v>197</v>
      </c>
      <c r="B15" s="83">
        <v>16.5</v>
      </c>
      <c r="D15" s="19">
        <f>(B18+B19)*(B20*B21/1000^2)</f>
        <v>38.74</v>
      </c>
      <c r="E15" s="20">
        <f>B22*B23/1000^2</f>
        <v>8</v>
      </c>
      <c r="F15" s="58" t="s">
        <v>215</v>
      </c>
      <c r="G15" s="56">
        <f>wallweight/floorarea</f>
        <v>4.8425000000000002</v>
      </c>
      <c r="H15" s="56" t="s">
        <v>207</v>
      </c>
      <c r="I15" s="29" t="s">
        <v>216</v>
      </c>
    </row>
    <row r="16" spans="1:9" x14ac:dyDescent="0.25">
      <c r="A16" s="19" t="s">
        <v>198</v>
      </c>
      <c r="B16" s="83">
        <v>100</v>
      </c>
      <c r="D16" s="19"/>
      <c r="E16" s="20"/>
      <c r="F16" s="58" t="s">
        <v>215</v>
      </c>
      <c r="G16" s="56">
        <f>(B18+B19)*(B21/1000)</f>
        <v>7.7480000000000002</v>
      </c>
      <c r="H16" s="56" t="s">
        <v>151</v>
      </c>
      <c r="I16" s="29" t="s">
        <v>217</v>
      </c>
    </row>
    <row r="17" spans="1:9" x14ac:dyDescent="0.25">
      <c r="A17" s="19" t="s">
        <v>52</v>
      </c>
      <c r="B17" s="83" t="s">
        <v>202</v>
      </c>
      <c r="D17" s="19"/>
      <c r="E17" s="20"/>
      <c r="F17" s="58"/>
      <c r="G17" s="56"/>
      <c r="H17" s="56"/>
      <c r="I17" s="29"/>
    </row>
    <row r="18" spans="1:9" x14ac:dyDescent="0.25">
      <c r="A18" s="19" t="s">
        <v>203</v>
      </c>
      <c r="B18" s="61" cm="1">
        <f t="array" ref="B18">INDEX('DO NOT DELETE'!N5:P19,MATCH(1,('DO NOT DELETE'!L5:L19=B15)*('DO NOT DELETE'!M5:M19=B17),0),MATCH(B16,'DO NOT DELETE'!N4:P4,0))</f>
        <v>2.5</v>
      </c>
      <c r="C18" t="s">
        <v>207</v>
      </c>
      <c r="D18" s="19"/>
      <c r="E18" s="20"/>
      <c r="F18" s="58"/>
      <c r="G18" s="56"/>
      <c r="H18" s="56"/>
      <c r="I18" s="29"/>
    </row>
    <row r="19" spans="1:9" x14ac:dyDescent="0.25">
      <c r="A19" s="19" t="s">
        <v>208</v>
      </c>
      <c r="B19" s="8">
        <v>0.48</v>
      </c>
      <c r="C19" t="s">
        <v>207</v>
      </c>
      <c r="D19" s="19"/>
      <c r="E19" s="20"/>
      <c r="F19" s="58"/>
      <c r="G19" s="56"/>
      <c r="H19" s="56"/>
      <c r="I19" s="29"/>
    </row>
    <row r="20" spans="1:9" x14ac:dyDescent="0.25">
      <c r="A20" s="19" t="s">
        <v>155</v>
      </c>
      <c r="B20" s="8">
        <v>5000</v>
      </c>
      <c r="C20" t="s">
        <v>145</v>
      </c>
      <c r="D20" s="19"/>
      <c r="E20" s="20"/>
      <c r="F20" s="59"/>
      <c r="G20" s="57"/>
      <c r="H20" s="57"/>
      <c r="I20" s="30"/>
    </row>
    <row r="21" spans="1:9" x14ac:dyDescent="0.25">
      <c r="A21" s="19" t="s">
        <v>156</v>
      </c>
      <c r="B21" s="8">
        <v>2600</v>
      </c>
      <c r="C21" t="s">
        <v>145</v>
      </c>
      <c r="D21" s="19"/>
      <c r="E21" s="20"/>
      <c r="F21" s="59"/>
      <c r="G21" s="57"/>
      <c r="H21" s="57"/>
      <c r="I21" s="30"/>
    </row>
    <row r="22" spans="1:9" x14ac:dyDescent="0.25">
      <c r="A22" s="19" t="s">
        <v>209</v>
      </c>
      <c r="B22" s="8">
        <v>4000</v>
      </c>
      <c r="C22" t="s">
        <v>145</v>
      </c>
      <c r="D22" s="19"/>
      <c r="E22" s="20"/>
      <c r="F22" s="59"/>
      <c r="G22" s="57"/>
      <c r="H22" s="57"/>
      <c r="I22" s="30"/>
    </row>
    <row r="23" spans="1:9" ht="14.4" thickBot="1" x14ac:dyDescent="0.3">
      <c r="A23" s="21" t="s">
        <v>210</v>
      </c>
      <c r="B23" s="82">
        <v>2000</v>
      </c>
      <c r="C23" s="11" t="s">
        <v>145</v>
      </c>
      <c r="D23" s="21"/>
      <c r="E23" s="22"/>
      <c r="F23" s="60"/>
      <c r="G23" s="31"/>
      <c r="H23" s="31"/>
      <c r="I23" s="32"/>
    </row>
  </sheetData>
  <mergeCells count="7">
    <mergeCell ref="A14:C14"/>
    <mergeCell ref="F14:I14"/>
    <mergeCell ref="A1:I1"/>
    <mergeCell ref="A2:C2"/>
    <mergeCell ref="F2:I2"/>
    <mergeCell ref="A10:C10"/>
    <mergeCell ref="F10:I10"/>
  </mergeCells>
  <dataValidations count="7">
    <dataValidation type="whole" operator="greaterThanOrEqual" allowBlank="1" showInputMessage="1" showErrorMessage="1" sqref="B5" xr:uid="{1C115A66-AFC2-4C4F-9AE8-EB517D84F6C3}">
      <formula1>1</formula1>
    </dataValidation>
    <dataValidation type="whole" errorStyle="warning" operator="lessThan" allowBlank="1" showInputMessage="1" showErrorMessage="1" errorTitle="input warning" error="input value is not within allowable. maximum rise is 200mm." sqref="B6" xr:uid="{AAE4218A-C438-4EF0-9F9E-0CD376E3A4A7}">
      <formula1>200</formula1>
    </dataValidation>
    <dataValidation type="whole" errorStyle="warning" allowBlank="1" showInputMessage="1" showErrorMessage="1" errorTitle="input error" error="input value is not within allowable. tread must be 225mm to 300mm." sqref="B7" xr:uid="{6D4B7F60-3B6D-4C2B-BBF4-1DDD6283BF92}">
      <formula1>225</formula1>
      <formula2>300</formula2>
    </dataValidation>
    <dataValidation type="list" allowBlank="1" showInputMessage="1" showErrorMessage="1" sqref="B15" xr:uid="{5AE8F5C5-B15C-4215-B7F7-F140F93A37B9}">
      <formula1>"16.5,19.6,21.2"</formula1>
    </dataValidation>
    <dataValidation type="list" allowBlank="1" showInputMessage="1" showErrorMessage="1" sqref="B16" xr:uid="{43855ACE-D189-46A2-B9CC-4F7AFE9224D5}">
      <formula1>"100,150,200"</formula1>
    </dataValidation>
    <dataValidation type="list" allowBlank="1" showInputMessage="1" showErrorMessage="1" sqref="B17" xr:uid="{24839894-FEC8-4B5C-BAD7-D8E03757A4AD}">
      <formula1>"No grout,800,600,400,Full"</formula1>
    </dataValidation>
    <dataValidation type="list" allowBlank="1" showInputMessage="1" showErrorMessage="1" sqref="B19" xr:uid="{1E3817EE-142F-431B-8D80-D6CF80A5193F}">
      <formula1>"0,0.24,0.48"</formula1>
    </dataValidation>
  </dataValidations>
  <pageMargins left="0.7" right="0.7" top="0.75" bottom="0.75" header="0.3" footer="0.3"/>
  <pageSetup paperSize="9" orientation="landscape"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9FF66-4378-47BC-B231-50DFB7426A84}">
  <sheetPr codeName="Sheet11">
    <tabColor theme="4"/>
  </sheetPr>
  <dimension ref="A1:E16"/>
  <sheetViews>
    <sheetView zoomScale="115" zoomScaleNormal="140" zoomScaleSheetLayoutView="111" workbookViewId="0">
      <selection activeCell="A4" sqref="A4"/>
    </sheetView>
  </sheetViews>
  <sheetFormatPr defaultRowHeight="13.8" x14ac:dyDescent="0.25"/>
  <cols>
    <col min="1" max="1" width="64" bestFit="1" customWidth="1"/>
    <col min="2" max="2" width="14.19921875" bestFit="1" customWidth="1"/>
    <col min="3" max="3" width="15.8984375" customWidth="1"/>
    <col min="4" max="4" width="14.796875" customWidth="1"/>
    <col min="5" max="5" width="22" customWidth="1"/>
  </cols>
  <sheetData>
    <row r="1" spans="1:5" ht="24.6" x14ac:dyDescent="0.4">
      <c r="A1" s="146" t="s">
        <v>223</v>
      </c>
      <c r="B1" s="146"/>
      <c r="C1" s="146"/>
      <c r="D1" s="146"/>
      <c r="E1" s="146"/>
    </row>
    <row r="2" spans="1:5" ht="41.4" customHeight="1" thickBot="1" x14ac:dyDescent="0.3">
      <c r="A2" s="16" t="s">
        <v>195</v>
      </c>
      <c r="B2" s="17" t="s">
        <v>167</v>
      </c>
      <c r="C2" s="18" t="s">
        <v>204</v>
      </c>
      <c r="D2" s="18" t="s">
        <v>225</v>
      </c>
      <c r="E2" s="18" t="s">
        <v>221</v>
      </c>
    </row>
    <row r="3" spans="1:5" ht="14.4" thickBot="1" x14ac:dyDescent="0.3">
      <c r="A3" s="13" t="s">
        <v>62</v>
      </c>
      <c r="B3" s="13" t="s">
        <v>192</v>
      </c>
      <c r="C3" s="14" t="s">
        <v>193</v>
      </c>
      <c r="D3" s="14" t="s">
        <v>183</v>
      </c>
      <c r="E3" s="15" t="s">
        <v>194</v>
      </c>
    </row>
    <row r="4" spans="1:5" x14ac:dyDescent="0.25">
      <c r="A4" s="7" t="s">
        <v>3</v>
      </c>
      <c r="B4" s="86">
        <f>VLOOKUP(A4,'DO NOT DELETE'!$A$4:$B$79,2,FALSE)</f>
        <v>0.2</v>
      </c>
      <c r="C4" s="84">
        <f>IF(ISNUMBER(SEARCH("per mm",A4)),"specify thickness ",1)</f>
        <v>1</v>
      </c>
      <c r="D4" s="86">
        <f>IF(ISNUMBER(SEARCH("for mortar",A4)),0.48,0)</f>
        <v>0</v>
      </c>
      <c r="E4" s="87">
        <f>(Table3[[#This Row],[LOADING]]*Table3[[#This Row],[THICKNESS]])+Table3[[#This Row],[ADDITIONAL]]</f>
        <v>0.2</v>
      </c>
    </row>
    <row r="5" spans="1:5" x14ac:dyDescent="0.25">
      <c r="A5" s="7" t="s">
        <v>29</v>
      </c>
      <c r="B5" s="86">
        <f>VLOOKUP(A5,'DO NOT DELETE'!$A$4:$B$79,2,FALSE)</f>
        <v>1.1000000000000001</v>
      </c>
      <c r="C5" s="84">
        <f t="shared" ref="C5:C8" si="0">IF(ISNUMBER(SEARCH("per mm",A5)),"specify thickness ",1)</f>
        <v>1</v>
      </c>
      <c r="D5" s="86">
        <f t="shared" ref="D5:D7" si="1">IF(ISNUMBER(SEARCH("for mortar",A5)),0.48,0)</f>
        <v>0</v>
      </c>
      <c r="E5" s="87">
        <f>(Table3[[#This Row],[LOADING]]*Table3[[#This Row],[THICKNESS]])+Table3[[#This Row],[ADDITIONAL]]</f>
        <v>1.1000000000000001</v>
      </c>
    </row>
    <row r="6" spans="1:5" x14ac:dyDescent="0.25">
      <c r="A6" s="7" t="s">
        <v>12</v>
      </c>
      <c r="B6" s="86">
        <f>VLOOKUP(A6,'DO NOT DELETE'!$A$4:$B$79,2,FALSE)</f>
        <v>0.05</v>
      </c>
      <c r="C6" s="84">
        <f t="shared" si="0"/>
        <v>1</v>
      </c>
      <c r="D6" s="86">
        <f t="shared" si="1"/>
        <v>0</v>
      </c>
      <c r="E6" s="87">
        <f>(Table3[[#This Row],[LOADING]]*Table3[[#This Row],[THICKNESS]])+Table3[[#This Row],[ADDITIONAL]]</f>
        <v>0.05</v>
      </c>
    </row>
    <row r="7" spans="1:5" x14ac:dyDescent="0.25">
      <c r="A7" s="7" t="s">
        <v>176</v>
      </c>
      <c r="B7" s="86">
        <f>VLOOKUP(A7,'DO NOT DELETE'!$A$4:$B$79,2,FALSE)</f>
        <v>4.0000000000000002E-4</v>
      </c>
      <c r="C7" s="84" t="str">
        <f t="shared" si="0"/>
        <v xml:space="preserve">specify thickness </v>
      </c>
      <c r="D7" s="86">
        <f t="shared" si="1"/>
        <v>0</v>
      </c>
      <c r="E7" s="87" t="e">
        <f>(Table3[[#This Row],[LOADING]]*Table3[[#This Row],[THICKNESS]])+Table3[[#This Row],[ADDITIONAL]]</f>
        <v>#VALUE!</v>
      </c>
    </row>
    <row r="8" spans="1:5" x14ac:dyDescent="0.25">
      <c r="A8" s="7" t="s">
        <v>29</v>
      </c>
      <c r="B8" s="86">
        <f>VLOOKUP(A8,'DO NOT DELETE'!$A$4:$B$79,2,FALSE)</f>
        <v>1.1000000000000001</v>
      </c>
      <c r="C8" s="84">
        <f t="shared" si="0"/>
        <v>1</v>
      </c>
      <c r="D8" s="86">
        <f>IF(ISNUMBER(SEARCH("for mortar",A8)),0.48,0)</f>
        <v>0</v>
      </c>
      <c r="E8" s="87">
        <f>(Table3[[#This Row],[LOADING]]*Table3[[#This Row],[THICKNESS]])+Table3[[#This Row],[ADDITIONAL]]</f>
        <v>1.1000000000000001</v>
      </c>
    </row>
    <row r="9" spans="1:5" x14ac:dyDescent="0.25">
      <c r="A9" s="7" t="s">
        <v>42</v>
      </c>
      <c r="B9" s="86">
        <f>VLOOKUP(A9,'DO NOT DELETE'!$A$4:$B$79,2,FALSE)</f>
        <v>0.24</v>
      </c>
      <c r="C9" s="84">
        <f>IF(ISNUMBER(SEARCH("per mm",A9)),"specify thickness ",1)</f>
        <v>1</v>
      </c>
      <c r="D9" s="86">
        <f>IF(ISNUMBER(SEARCH("for mortar",A9)),0.48,0)</f>
        <v>0</v>
      </c>
      <c r="E9" s="87">
        <f>(Table3[[#This Row],[LOADING]]*Table3[[#This Row],[THICKNESS]])+Table3[[#This Row],[ADDITIONAL]]</f>
        <v>0.24</v>
      </c>
    </row>
    <row r="10" spans="1:5" x14ac:dyDescent="0.25">
      <c r="A10" s="7" t="s">
        <v>6</v>
      </c>
      <c r="B10" s="86">
        <f>VLOOKUP(A10,'DO NOT DELETE'!$A$4:$B$79,2,FALSE)</f>
        <v>0.1</v>
      </c>
      <c r="C10" s="84">
        <f>IF(ISNUMBER(SEARCH("per mm",A10)),"specify thickness ",1)</f>
        <v>1</v>
      </c>
      <c r="D10" s="86">
        <f>IF(ISNUMBER(SEARCH("for mortar",A10)),0.48,0)</f>
        <v>0</v>
      </c>
      <c r="E10" s="87">
        <f>(Table3[[#This Row],[LOADING]]*Table3[[#This Row],[THICKNESS]])+Table3[[#This Row],[ADDITIONAL]]</f>
        <v>0.1</v>
      </c>
    </row>
    <row r="11" spans="1:5" x14ac:dyDescent="0.25">
      <c r="A11" s="7" t="s">
        <v>49</v>
      </c>
      <c r="B11" s="86">
        <f>VLOOKUP(A11,'DO NOT DELETE'!$A$4:$B$79,2,FALSE)</f>
        <v>0.38</v>
      </c>
      <c r="C11" s="84">
        <f>IF(ISNUMBER(SEARCH("per mm",A11)),"specify thickness ",1)</f>
        <v>1</v>
      </c>
      <c r="D11" s="86">
        <f>IF(ISNUMBER(SEARCH("for mortar",A11)),0.48,0)</f>
        <v>0</v>
      </c>
      <c r="E11" s="87">
        <f>(Table3[[#This Row],[LOADING]]*Table3[[#This Row],[THICKNESS]])+Table3[[#This Row],[ADDITIONAL]]</f>
        <v>0.38</v>
      </c>
    </row>
    <row r="12" spans="1:5" x14ac:dyDescent="0.25">
      <c r="A12" t="s">
        <v>359</v>
      </c>
      <c r="C12" s="12"/>
      <c r="D12" s="12" t="s">
        <v>196</v>
      </c>
    </row>
    <row r="13" spans="1:5" x14ac:dyDescent="0.25">
      <c r="A13" s="74" t="s">
        <v>301</v>
      </c>
      <c r="B13" s="74"/>
      <c r="C13" s="74"/>
      <c r="D13" s="74"/>
    </row>
    <row r="14" spans="1:5" x14ac:dyDescent="0.25">
      <c r="A14" s="74" t="s">
        <v>302</v>
      </c>
      <c r="B14" s="74"/>
      <c r="C14" s="74"/>
      <c r="D14" s="74"/>
    </row>
    <row r="15" spans="1:5" x14ac:dyDescent="0.25">
      <c r="A15" s="74" t="s">
        <v>358</v>
      </c>
      <c r="B15" s="74"/>
      <c r="C15" s="74"/>
      <c r="D15" s="74"/>
    </row>
    <row r="16" spans="1:5" x14ac:dyDescent="0.25">
      <c r="A16" s="75" t="s">
        <v>303</v>
      </c>
      <c r="B16" s="74"/>
      <c r="C16" s="74"/>
      <c r="D16" s="74"/>
    </row>
  </sheetData>
  <sheetProtection formatCells="0" selectLockedCells="1"/>
  <mergeCells count="1">
    <mergeCell ref="A1:E1"/>
  </mergeCells>
  <phoneticPr fontId="5" type="noConversion"/>
  <pageMargins left="0.7" right="0.7" top="0.75" bottom="0.75" header="0.3" footer="0.3"/>
  <pageSetup paperSize="9" scale="92" orientation="landscape" horizontalDpi="4294967293" verticalDpi="0"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9CCA979C-C1CD-49A0-AF92-5ACCE967BA74}">
          <x14:formula1>
            <xm:f>'DO NOT DELETE'!$A$4:$A$79</xm:f>
          </x14:formula1>
          <xm:sqref>A4:A11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79424-0CCF-4AA8-9E2B-F6323D3B296A}">
  <sheetPr codeName="Sheet16">
    <tabColor theme="6"/>
  </sheetPr>
  <dimension ref="A1:D3"/>
  <sheetViews>
    <sheetView zoomScaleNormal="100" workbookViewId="0">
      <selection activeCell="A4" sqref="A4"/>
    </sheetView>
  </sheetViews>
  <sheetFormatPr defaultRowHeight="13.8" x14ac:dyDescent="0.25"/>
  <cols>
    <col min="1" max="1" width="21" bestFit="1" customWidth="1"/>
  </cols>
  <sheetData>
    <row r="1" spans="1:4" ht="24.6" x14ac:dyDescent="0.4">
      <c r="A1" s="142" t="s">
        <v>238</v>
      </c>
      <c r="B1" s="142"/>
      <c r="C1" s="142"/>
      <c r="D1" s="142"/>
    </row>
    <row r="2" spans="1:4" x14ac:dyDescent="0.25">
      <c r="A2" t="s">
        <v>240</v>
      </c>
      <c r="B2" t="s">
        <v>207</v>
      </c>
      <c r="C2" t="s">
        <v>235</v>
      </c>
    </row>
    <row r="3" spans="1:4" x14ac:dyDescent="0.25">
      <c r="A3" t="s">
        <v>241</v>
      </c>
      <c r="B3" t="s">
        <v>151</v>
      </c>
      <c r="C3" t="s">
        <v>242</v>
      </c>
    </row>
  </sheetData>
  <sheetProtection algorithmName="SHA-512" hashValue="coD7Zou1z5dtT2A6h+aVbOeDfBwyeSSaI9UqFqQAPxkGgEZYpydrNGy7JHh/oB0Z9P6Bw/D7zVPGFtCcoQK0tw==" saltValue="ssa788KLUL1upZ9cD7QmKg==" spinCount="100000" sheet="1" objects="1" scenarios="1" selectLockedCells="1" selectUnlockedCells="1"/>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FF935-A8C6-49D8-A55A-BF596325F9D6}">
  <sheetPr codeName="Sheet4">
    <tabColor theme="6"/>
    <pageSetUpPr fitToPage="1"/>
  </sheetPr>
  <dimension ref="A1:K47"/>
  <sheetViews>
    <sheetView showGridLines="0" topLeftCell="A12" zoomScale="67" zoomScaleNormal="54" workbookViewId="0">
      <selection activeCell="C23" sqref="C23"/>
    </sheetView>
  </sheetViews>
  <sheetFormatPr defaultRowHeight="13.8" x14ac:dyDescent="0.25"/>
  <cols>
    <col min="1" max="1" width="31.19921875" style="10" customWidth="1"/>
    <col min="2" max="2" width="42.69921875" style="10" customWidth="1"/>
    <col min="3" max="3" width="22.09765625" style="10" customWidth="1"/>
    <col min="4" max="5" width="8.796875" style="10"/>
    <col min="6" max="6" width="21" style="10" bestFit="1" customWidth="1"/>
    <col min="7" max="7" width="10.09765625" style="10" bestFit="1" customWidth="1"/>
    <col min="8" max="16384" width="8.796875" style="10"/>
  </cols>
  <sheetData>
    <row r="1" spans="1:11" ht="24.6" x14ac:dyDescent="0.25">
      <c r="A1" s="149" t="s">
        <v>224</v>
      </c>
      <c r="B1" s="149"/>
      <c r="C1" s="149"/>
      <c r="E1" s="76"/>
      <c r="F1" s="76"/>
      <c r="G1" s="76"/>
      <c r="H1" s="76"/>
      <c r="I1" s="76"/>
      <c r="J1" s="76"/>
      <c r="K1" s="76"/>
    </row>
    <row r="2" spans="1:11" x14ac:dyDescent="0.25">
      <c r="A2" s="150" t="s">
        <v>64</v>
      </c>
      <c r="B2" s="151" t="s">
        <v>65</v>
      </c>
      <c r="C2" s="152" t="s">
        <v>66</v>
      </c>
      <c r="E2" s="147" t="s">
        <v>351</v>
      </c>
      <c r="F2" s="147"/>
      <c r="G2" s="147"/>
      <c r="H2" s="147"/>
      <c r="I2" s="147"/>
      <c r="J2" s="147"/>
      <c r="K2" s="147"/>
    </row>
    <row r="3" spans="1:11" x14ac:dyDescent="0.25">
      <c r="A3" s="153" t="s">
        <v>67</v>
      </c>
      <c r="B3" s="154" t="s">
        <v>89</v>
      </c>
      <c r="C3" s="155">
        <v>2.4</v>
      </c>
      <c r="E3" s="147"/>
      <c r="F3" s="147"/>
      <c r="G3" s="147"/>
      <c r="H3" s="147"/>
      <c r="I3" s="147"/>
      <c r="J3" s="147"/>
      <c r="K3" s="147"/>
    </row>
    <row r="4" spans="1:11" x14ac:dyDescent="0.25">
      <c r="A4" s="156"/>
      <c r="B4" s="154" t="s">
        <v>90</v>
      </c>
      <c r="C4" s="155">
        <v>4.8</v>
      </c>
      <c r="E4" s="147"/>
      <c r="F4" s="147"/>
      <c r="G4" s="147"/>
      <c r="H4" s="147"/>
      <c r="I4" s="147"/>
      <c r="J4" s="147"/>
      <c r="K4" s="147"/>
    </row>
    <row r="5" spans="1:11" x14ac:dyDescent="0.25">
      <c r="A5" s="157" t="s">
        <v>68</v>
      </c>
      <c r="B5" s="158" t="s">
        <v>2</v>
      </c>
      <c r="C5" s="155">
        <v>7.2</v>
      </c>
      <c r="E5" s="147"/>
      <c r="F5" s="147"/>
      <c r="G5" s="147"/>
      <c r="H5" s="147"/>
      <c r="I5" s="147"/>
      <c r="J5" s="147"/>
      <c r="K5" s="147"/>
    </row>
    <row r="6" spans="1:11" ht="13.8" customHeight="1" x14ac:dyDescent="0.25">
      <c r="A6" s="153" t="s">
        <v>69</v>
      </c>
      <c r="B6" s="154" t="s">
        <v>91</v>
      </c>
      <c r="C6" s="155">
        <v>2.9</v>
      </c>
    </row>
    <row r="7" spans="1:11" x14ac:dyDescent="0.25">
      <c r="A7" s="159"/>
      <c r="B7" s="154" t="s">
        <v>92</v>
      </c>
      <c r="C7" s="155">
        <v>4.8</v>
      </c>
    </row>
    <row r="8" spans="1:11" x14ac:dyDescent="0.25">
      <c r="A8" s="159"/>
      <c r="B8" s="154" t="s">
        <v>93</v>
      </c>
      <c r="C8" s="155">
        <v>4.8</v>
      </c>
    </row>
    <row r="9" spans="1:11" x14ac:dyDescent="0.25">
      <c r="A9" s="156"/>
      <c r="B9" s="154" t="s">
        <v>94</v>
      </c>
      <c r="C9" s="155">
        <v>7.2</v>
      </c>
    </row>
    <row r="10" spans="1:11" ht="27.6" x14ac:dyDescent="0.25">
      <c r="A10" s="157" t="s">
        <v>70</v>
      </c>
      <c r="B10" s="158" t="s">
        <v>2</v>
      </c>
      <c r="C10" s="155">
        <v>3.6</v>
      </c>
    </row>
    <row r="11" spans="1:11" x14ac:dyDescent="0.25">
      <c r="A11" s="157" t="s">
        <v>71</v>
      </c>
      <c r="B11" s="158" t="s">
        <v>2</v>
      </c>
      <c r="C11" s="155">
        <v>1.9</v>
      </c>
    </row>
    <row r="12" spans="1:11" x14ac:dyDescent="0.25">
      <c r="A12" s="157" t="s">
        <v>72</v>
      </c>
      <c r="B12" s="158" t="s">
        <v>2</v>
      </c>
      <c r="C12" s="155">
        <v>3.6</v>
      </c>
    </row>
    <row r="13" spans="1:11" x14ac:dyDescent="0.25">
      <c r="A13" s="157" t="s">
        <v>73</v>
      </c>
      <c r="B13" s="158" t="s">
        <v>2</v>
      </c>
      <c r="C13" s="155">
        <v>4.8</v>
      </c>
    </row>
    <row r="14" spans="1:11" x14ac:dyDescent="0.25">
      <c r="A14" s="157" t="s">
        <v>74</v>
      </c>
      <c r="B14" s="158" t="s">
        <v>2</v>
      </c>
      <c r="C14" s="155">
        <v>4.8</v>
      </c>
    </row>
    <row r="15" spans="1:11" x14ac:dyDescent="0.25">
      <c r="A15" s="157" t="s">
        <v>75</v>
      </c>
      <c r="B15" s="154" t="s">
        <v>95</v>
      </c>
      <c r="C15" s="155">
        <v>4.8</v>
      </c>
    </row>
    <row r="16" spans="1:11" x14ac:dyDescent="0.25">
      <c r="A16" s="157"/>
      <c r="B16" s="154" t="s">
        <v>96</v>
      </c>
      <c r="C16" s="155">
        <v>4.8</v>
      </c>
    </row>
    <row r="17" spans="1:3" ht="27.6" x14ac:dyDescent="0.25">
      <c r="A17" s="157"/>
      <c r="B17" s="154" t="s">
        <v>97</v>
      </c>
      <c r="C17" s="155">
        <v>2.4</v>
      </c>
    </row>
    <row r="18" spans="1:3" x14ac:dyDescent="0.25">
      <c r="A18" s="157" t="s">
        <v>76</v>
      </c>
      <c r="B18" s="154" t="s">
        <v>98</v>
      </c>
      <c r="C18" s="155">
        <v>1.9</v>
      </c>
    </row>
    <row r="19" spans="1:3" x14ac:dyDescent="0.25">
      <c r="A19" s="157"/>
      <c r="B19" s="154" t="s">
        <v>99</v>
      </c>
      <c r="C19" s="155">
        <v>2.9</v>
      </c>
    </row>
    <row r="20" spans="1:3" x14ac:dyDescent="0.25">
      <c r="A20" s="157"/>
      <c r="B20" s="154" t="s">
        <v>100</v>
      </c>
      <c r="C20" s="155">
        <v>3.8</v>
      </c>
    </row>
    <row r="21" spans="1:3" x14ac:dyDescent="0.25">
      <c r="A21" s="157" t="s">
        <v>77</v>
      </c>
      <c r="B21" s="154" t="s">
        <v>101</v>
      </c>
      <c r="C21" s="155">
        <v>2.9</v>
      </c>
    </row>
    <row r="22" spans="1:3" x14ac:dyDescent="0.25">
      <c r="A22" s="157"/>
      <c r="B22" s="154" t="s">
        <v>102</v>
      </c>
      <c r="C22" s="155">
        <v>7.2</v>
      </c>
    </row>
    <row r="23" spans="1:3" x14ac:dyDescent="0.25">
      <c r="A23" s="157"/>
      <c r="B23" s="154" t="s">
        <v>100</v>
      </c>
      <c r="C23" s="155">
        <v>3.9</v>
      </c>
    </row>
    <row r="24" spans="1:3" x14ac:dyDescent="0.25">
      <c r="A24" s="157" t="s">
        <v>78</v>
      </c>
      <c r="B24" s="154" t="s">
        <v>103</v>
      </c>
      <c r="C24" s="155">
        <v>6</v>
      </c>
    </row>
    <row r="25" spans="1:3" x14ac:dyDescent="0.25">
      <c r="A25" s="157"/>
      <c r="B25" s="154" t="s">
        <v>104</v>
      </c>
      <c r="C25" s="155">
        <v>12</v>
      </c>
    </row>
    <row r="26" spans="1:3" x14ac:dyDescent="0.25">
      <c r="A26" s="157"/>
      <c r="B26" s="154" t="s">
        <v>105</v>
      </c>
      <c r="C26" s="155">
        <v>3.8</v>
      </c>
    </row>
    <row r="27" spans="1:3" x14ac:dyDescent="0.25">
      <c r="A27" s="157" t="s">
        <v>79</v>
      </c>
      <c r="B27" s="154" t="s">
        <v>106</v>
      </c>
      <c r="C27" s="155">
        <v>2.9</v>
      </c>
    </row>
    <row r="28" spans="1:3" x14ac:dyDescent="0.25">
      <c r="A28" s="157"/>
      <c r="B28" s="154" t="s">
        <v>107</v>
      </c>
      <c r="C28" s="155">
        <v>4.8</v>
      </c>
    </row>
    <row r="29" spans="1:3" x14ac:dyDescent="0.25">
      <c r="A29" s="157"/>
      <c r="B29" s="154" t="s">
        <v>108</v>
      </c>
      <c r="C29" s="155">
        <v>2.4</v>
      </c>
    </row>
    <row r="30" spans="1:3" x14ac:dyDescent="0.25">
      <c r="A30" s="157" t="s">
        <v>80</v>
      </c>
      <c r="B30" s="154" t="s">
        <v>109</v>
      </c>
      <c r="C30" s="155">
        <v>7.2</v>
      </c>
    </row>
    <row r="31" spans="1:3" x14ac:dyDescent="0.25">
      <c r="A31" s="157"/>
      <c r="B31" s="154" t="s">
        <v>110</v>
      </c>
      <c r="C31" s="155">
        <v>4.8</v>
      </c>
    </row>
    <row r="32" spans="1:3" x14ac:dyDescent="0.25">
      <c r="A32" s="157" t="s">
        <v>81</v>
      </c>
      <c r="B32" s="154" t="s">
        <v>111</v>
      </c>
      <c r="C32" s="155">
        <v>1.9</v>
      </c>
    </row>
    <row r="33" spans="1:3" x14ac:dyDescent="0.25">
      <c r="A33" s="157"/>
      <c r="B33" s="154" t="s">
        <v>112</v>
      </c>
      <c r="C33" s="155">
        <v>2.9</v>
      </c>
    </row>
    <row r="34" spans="1:3" x14ac:dyDescent="0.25">
      <c r="A34" s="157"/>
      <c r="B34" s="154" t="s">
        <v>113</v>
      </c>
      <c r="C34" s="155">
        <v>1.9</v>
      </c>
    </row>
    <row r="35" spans="1:3" x14ac:dyDescent="0.25">
      <c r="A35" s="157"/>
      <c r="B35" s="154" t="s">
        <v>114</v>
      </c>
      <c r="C35" s="155">
        <v>1.9</v>
      </c>
    </row>
    <row r="36" spans="1:3" ht="14.4" customHeight="1" x14ac:dyDescent="0.25">
      <c r="A36" s="157" t="s">
        <v>82</v>
      </c>
      <c r="B36" s="158" t="s">
        <v>2</v>
      </c>
      <c r="C36" s="160" t="s">
        <v>2</v>
      </c>
    </row>
    <row r="37" spans="1:3" ht="41.4" x14ac:dyDescent="0.25">
      <c r="A37" s="157" t="s">
        <v>83</v>
      </c>
      <c r="B37" s="158" t="s">
        <v>2</v>
      </c>
      <c r="C37" s="155">
        <v>4.8</v>
      </c>
    </row>
    <row r="38" spans="1:3" x14ac:dyDescent="0.25">
      <c r="A38" s="157" t="s">
        <v>84</v>
      </c>
      <c r="B38" s="154" t="s">
        <v>115</v>
      </c>
      <c r="C38" s="160" t="s">
        <v>2</v>
      </c>
    </row>
    <row r="39" spans="1:3" x14ac:dyDescent="0.25">
      <c r="A39" s="157" t="s">
        <v>116</v>
      </c>
      <c r="B39" s="154" t="s">
        <v>117</v>
      </c>
      <c r="C39" s="155">
        <v>1.9</v>
      </c>
    </row>
    <row r="40" spans="1:3" x14ac:dyDescent="0.25">
      <c r="A40" s="157"/>
      <c r="B40" s="154" t="s">
        <v>118</v>
      </c>
      <c r="C40" s="155">
        <v>3.8</v>
      </c>
    </row>
    <row r="41" spans="1:3" x14ac:dyDescent="0.25">
      <c r="A41" s="157"/>
      <c r="B41" s="154" t="s">
        <v>119</v>
      </c>
      <c r="C41" s="155">
        <v>4.8</v>
      </c>
    </row>
    <row r="42" spans="1:3" x14ac:dyDescent="0.25">
      <c r="A42" s="157" t="s">
        <v>85</v>
      </c>
      <c r="B42" s="154" t="s">
        <v>120</v>
      </c>
      <c r="C42" s="155">
        <v>12</v>
      </c>
    </row>
    <row r="43" spans="1:3" x14ac:dyDescent="0.25">
      <c r="A43" s="157" t="s">
        <v>86</v>
      </c>
      <c r="B43" s="154" t="s">
        <v>103</v>
      </c>
      <c r="C43" s="155">
        <v>6</v>
      </c>
    </row>
    <row r="44" spans="1:3" x14ac:dyDescent="0.25">
      <c r="A44" s="157"/>
      <c r="B44" s="154" t="s">
        <v>104</v>
      </c>
      <c r="C44" s="155">
        <v>12</v>
      </c>
    </row>
    <row r="45" spans="1:3" x14ac:dyDescent="0.25">
      <c r="A45" s="157" t="s">
        <v>87</v>
      </c>
      <c r="B45" s="154" t="s">
        <v>121</v>
      </c>
      <c r="C45" s="155">
        <v>4.8</v>
      </c>
    </row>
    <row r="46" spans="1:3" x14ac:dyDescent="0.25">
      <c r="A46" s="157"/>
      <c r="B46" s="154" t="s">
        <v>122</v>
      </c>
      <c r="C46" s="155">
        <v>6</v>
      </c>
    </row>
    <row r="47" spans="1:3" x14ac:dyDescent="0.25">
      <c r="A47" s="153" t="s">
        <v>88</v>
      </c>
      <c r="B47" s="161" t="s">
        <v>2</v>
      </c>
      <c r="C47" s="162">
        <v>4.8</v>
      </c>
    </row>
  </sheetData>
  <sheetProtection algorithmName="SHA-512" hashValue="vCN/PkkD1ILojmsE4u686SxLo4OEnWJ7inScYkBHQ23xjx6QGXJMMyp3JI6irqZqZgxS7bJ87UrS1cbm7ZGVPg==" saltValue="lZaX/ltp9V4U7S31TrN3XA==" spinCount="100000" sheet="1" objects="1" scenarios="1"/>
  <mergeCells count="2">
    <mergeCell ref="A1:C1"/>
    <mergeCell ref="E2:K5"/>
  </mergeCells>
  <dataValidations disablePrompts="1" count="1">
    <dataValidation type="list" allowBlank="1" showInputMessage="1" showErrorMessage="1" sqref="F6" xr:uid="{957B71CD-F784-40ED-98CA-2A060CB035AD}">
      <formula1>$A$3:$A$47</formula1>
    </dataValidation>
  </dataValidations>
  <pageMargins left="0.7" right="0.7" top="0.75" bottom="0.75" header="0.3" footer="0.3"/>
  <pageSetup paperSize="9" scale="83" orientation="portrait" horizontalDpi="4294967293"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219F-CF1F-45F6-9C36-D5C2B219289D}">
  <sheetPr codeName="Sheet5">
    <tabColor theme="6"/>
  </sheetPr>
  <dimension ref="A1:N25"/>
  <sheetViews>
    <sheetView showGridLines="0" zoomScale="87" zoomScaleNormal="84" workbookViewId="0">
      <selection activeCell="G15" sqref="G15"/>
    </sheetView>
  </sheetViews>
  <sheetFormatPr defaultRowHeight="13.8" x14ac:dyDescent="0.25"/>
  <cols>
    <col min="1" max="1" width="35.69921875" customWidth="1"/>
    <col min="2" max="2" width="11.19921875" bestFit="1" customWidth="1"/>
    <col min="5" max="5" width="0" hidden="1" customWidth="1"/>
    <col min="8" max="8" width="20.8984375" bestFit="1" customWidth="1"/>
  </cols>
  <sheetData>
    <row r="1" spans="1:14" ht="24.6" x14ac:dyDescent="0.25">
      <c r="A1" s="163" t="s">
        <v>123</v>
      </c>
      <c r="B1" s="163"/>
      <c r="C1" s="163"/>
      <c r="D1" s="163"/>
      <c r="F1" s="7"/>
      <c r="G1" s="7"/>
      <c r="H1" s="7"/>
      <c r="I1" s="7"/>
      <c r="J1" s="7"/>
      <c r="K1" s="7"/>
      <c r="L1" s="7"/>
      <c r="M1" s="7"/>
      <c r="N1" s="7"/>
    </row>
    <row r="2" spans="1:14" x14ac:dyDescent="0.25">
      <c r="A2" s="164"/>
      <c r="B2" s="164"/>
      <c r="C2" s="164"/>
      <c r="D2" s="164"/>
      <c r="F2" s="7"/>
      <c r="G2" s="7"/>
      <c r="H2" s="7"/>
      <c r="I2" s="7"/>
      <c r="J2" s="7"/>
      <c r="K2" s="7"/>
      <c r="L2" s="7"/>
      <c r="M2" s="7"/>
      <c r="N2" s="7"/>
    </row>
    <row r="3" spans="1:14" x14ac:dyDescent="0.25">
      <c r="A3" s="165" t="s">
        <v>128</v>
      </c>
      <c r="B3" s="166" t="s">
        <v>124</v>
      </c>
      <c r="C3" s="166"/>
      <c r="D3" s="166"/>
      <c r="F3" s="174" t="s">
        <v>253</v>
      </c>
      <c r="G3" s="174"/>
      <c r="H3" s="174"/>
      <c r="I3" s="174"/>
      <c r="J3" s="174"/>
      <c r="K3" s="174"/>
      <c r="L3" s="174"/>
      <c r="M3" s="174"/>
      <c r="N3" s="174"/>
    </row>
    <row r="4" spans="1:14" x14ac:dyDescent="0.25">
      <c r="A4" s="165"/>
      <c r="B4" s="167" t="s">
        <v>125</v>
      </c>
      <c r="C4" s="167" t="s">
        <v>126</v>
      </c>
      <c r="D4" s="167" t="s">
        <v>127</v>
      </c>
      <c r="F4" s="174" t="s">
        <v>252</v>
      </c>
      <c r="G4" s="174"/>
      <c r="H4" s="174"/>
      <c r="I4" s="174"/>
      <c r="J4" s="174"/>
      <c r="K4" s="174"/>
      <c r="L4" s="174"/>
      <c r="M4" s="174"/>
      <c r="N4" s="174"/>
    </row>
    <row r="5" spans="1:14" x14ac:dyDescent="0.25">
      <c r="A5" s="165"/>
      <c r="B5" s="168" t="s">
        <v>129</v>
      </c>
      <c r="C5" s="168"/>
      <c r="D5" s="168"/>
      <c r="F5" s="7"/>
      <c r="G5" s="7"/>
      <c r="H5" s="7"/>
      <c r="I5" s="7"/>
      <c r="J5" s="7"/>
      <c r="K5" s="7"/>
      <c r="L5" s="7"/>
      <c r="M5" s="7"/>
      <c r="N5" s="7"/>
    </row>
    <row r="6" spans="1:14" ht="41.4" x14ac:dyDescent="0.25">
      <c r="A6" s="169" t="s">
        <v>134</v>
      </c>
      <c r="B6" s="170">
        <v>1</v>
      </c>
      <c r="C6" s="170">
        <v>0.75</v>
      </c>
      <c r="D6" s="170">
        <v>0.6</v>
      </c>
      <c r="E6" t="s">
        <v>348</v>
      </c>
      <c r="F6" s="7"/>
      <c r="G6" s="7"/>
      <c r="H6" s="7"/>
      <c r="I6" s="7"/>
      <c r="J6" s="7"/>
      <c r="K6" s="7"/>
      <c r="L6" s="7"/>
      <c r="M6" s="7"/>
      <c r="N6" s="7"/>
    </row>
    <row r="7" spans="1:14" ht="55.2" x14ac:dyDescent="0.25">
      <c r="A7" s="154" t="s">
        <v>133</v>
      </c>
      <c r="B7" s="170">
        <v>0.72</v>
      </c>
      <c r="C7" s="170">
        <v>0.7</v>
      </c>
      <c r="D7" s="170">
        <v>0.6</v>
      </c>
      <c r="E7" t="s">
        <v>349</v>
      </c>
      <c r="F7" s="7"/>
      <c r="G7" s="7"/>
      <c r="H7" s="7"/>
      <c r="I7" s="7"/>
      <c r="J7" s="7"/>
      <c r="K7" s="7"/>
      <c r="L7" s="7"/>
      <c r="M7" s="7"/>
      <c r="N7" s="7"/>
    </row>
    <row r="8" spans="1:14" ht="43.8" customHeight="1" x14ac:dyDescent="0.25">
      <c r="A8" s="154" t="s">
        <v>132</v>
      </c>
      <c r="B8" s="170">
        <v>0.6</v>
      </c>
      <c r="C8" s="170">
        <v>0.6</v>
      </c>
      <c r="D8" s="170">
        <v>0.6</v>
      </c>
      <c r="E8" t="s">
        <v>350</v>
      </c>
      <c r="F8" s="7"/>
      <c r="G8" s="7"/>
      <c r="H8" s="7"/>
      <c r="I8" s="7"/>
      <c r="J8" s="7"/>
      <c r="K8" s="7"/>
      <c r="L8" s="7"/>
      <c r="M8" s="7"/>
      <c r="N8" s="7"/>
    </row>
    <row r="9" spans="1:14" x14ac:dyDescent="0.25">
      <c r="A9" s="154" t="s">
        <v>130</v>
      </c>
      <c r="B9" s="170">
        <v>0.25</v>
      </c>
      <c r="C9" s="170">
        <v>0.25</v>
      </c>
      <c r="D9" s="170">
        <v>0.25</v>
      </c>
      <c r="F9" s="7"/>
      <c r="G9" s="7"/>
      <c r="H9" s="7"/>
      <c r="I9" s="7"/>
      <c r="J9" s="7"/>
      <c r="K9" s="7"/>
      <c r="L9" s="7"/>
      <c r="M9" s="7"/>
      <c r="N9" s="7"/>
    </row>
    <row r="10" spans="1:14" ht="27.6" x14ac:dyDescent="0.25">
      <c r="A10" s="154" t="s">
        <v>131</v>
      </c>
      <c r="B10" s="170">
        <v>0.5</v>
      </c>
      <c r="C10" s="170">
        <v>0.5</v>
      </c>
      <c r="D10" s="170">
        <v>0.5</v>
      </c>
      <c r="F10" s="7"/>
      <c r="G10" s="7"/>
      <c r="H10" s="7"/>
      <c r="I10" s="7"/>
      <c r="J10" s="7"/>
      <c r="K10" s="7"/>
      <c r="L10" s="7"/>
      <c r="M10" s="7"/>
      <c r="N10" s="7"/>
    </row>
    <row r="11" spans="1:14" x14ac:dyDescent="0.25">
      <c r="A11" s="164"/>
      <c r="B11" s="164"/>
      <c r="C11" s="164"/>
      <c r="D11" s="164"/>
      <c r="F11" s="7"/>
      <c r="G11" s="7"/>
      <c r="H11" s="7"/>
      <c r="I11" s="7"/>
      <c r="J11" s="7"/>
      <c r="K11" s="7"/>
      <c r="L11" s="7"/>
      <c r="M11" s="7"/>
      <c r="N11" s="7"/>
    </row>
    <row r="12" spans="1:14" x14ac:dyDescent="0.25">
      <c r="A12" s="171" t="s">
        <v>243</v>
      </c>
      <c r="B12" s="164"/>
      <c r="C12" s="164"/>
      <c r="D12" s="164"/>
      <c r="F12" s="7"/>
      <c r="G12" s="7"/>
      <c r="H12" s="7"/>
      <c r="I12" s="7"/>
      <c r="J12" s="7"/>
      <c r="K12" s="7"/>
      <c r="L12" s="7"/>
      <c r="M12" s="7"/>
      <c r="N12" s="7"/>
    </row>
    <row r="13" spans="1:14" x14ac:dyDescent="0.25">
      <c r="A13" s="164" t="s">
        <v>347</v>
      </c>
      <c r="B13" s="8" t="s">
        <v>348</v>
      </c>
      <c r="C13" s="164"/>
      <c r="D13" s="164"/>
      <c r="F13" s="7"/>
      <c r="G13" s="7"/>
      <c r="H13" s="7"/>
      <c r="I13" s="7"/>
      <c r="J13" s="7"/>
      <c r="K13" s="7"/>
      <c r="L13" s="7"/>
      <c r="M13" s="7"/>
      <c r="N13" s="7"/>
    </row>
    <row r="14" spans="1:14" x14ac:dyDescent="0.25">
      <c r="A14" s="164" t="s">
        <v>244</v>
      </c>
      <c r="B14" s="8">
        <v>5</v>
      </c>
      <c r="C14" s="164" t="s">
        <v>150</v>
      </c>
      <c r="D14" s="164"/>
      <c r="F14" s="7"/>
      <c r="G14" s="7"/>
      <c r="H14" s="7"/>
      <c r="I14" s="7"/>
      <c r="J14" s="7"/>
      <c r="K14" s="7"/>
      <c r="L14" s="7"/>
      <c r="M14" s="7"/>
      <c r="N14" s="7"/>
    </row>
    <row r="15" spans="1:14" x14ac:dyDescent="0.25">
      <c r="A15" s="164" t="s">
        <v>245</v>
      </c>
      <c r="B15" s="8">
        <v>5</v>
      </c>
      <c r="C15" s="164" t="s">
        <v>150</v>
      </c>
      <c r="D15" s="164"/>
      <c r="F15" s="7"/>
      <c r="G15" s="7"/>
      <c r="H15" s="7"/>
      <c r="I15" s="7"/>
      <c r="J15" s="7"/>
      <c r="K15" s="7"/>
      <c r="L15" s="7"/>
      <c r="M15" s="7"/>
      <c r="N15" s="7"/>
    </row>
    <row r="16" spans="1:14" x14ac:dyDescent="0.25">
      <c r="A16" s="164" t="s">
        <v>246</v>
      </c>
      <c r="B16" s="8">
        <v>3</v>
      </c>
      <c r="C16" s="164" t="s">
        <v>150</v>
      </c>
      <c r="D16" s="164"/>
      <c r="F16" s="7"/>
      <c r="G16" s="7"/>
      <c r="H16" s="7"/>
      <c r="I16" s="7"/>
      <c r="J16" s="7"/>
      <c r="K16" s="7"/>
      <c r="L16" s="7"/>
      <c r="M16" s="7"/>
      <c r="N16" s="7"/>
    </row>
    <row r="17" spans="1:14" x14ac:dyDescent="0.25">
      <c r="A17" s="164" t="s">
        <v>247</v>
      </c>
      <c r="B17" s="164">
        <f>B14*((0.5*B15)+(0.5*B16))</f>
        <v>20</v>
      </c>
      <c r="C17" s="164" t="s">
        <v>150</v>
      </c>
      <c r="D17" s="164" t="str">
        <f>IF(B17&lt;=20,"0-20",IF(B17&lt;=60,"20-60","over 60"))</f>
        <v>0-20</v>
      </c>
      <c r="F17" s="7"/>
      <c r="G17" s="7"/>
      <c r="H17" s="7"/>
      <c r="I17" s="7"/>
      <c r="J17" s="7"/>
      <c r="K17" s="7"/>
      <c r="L17" s="7"/>
      <c r="M17" s="7"/>
      <c r="N17" s="7"/>
    </row>
    <row r="18" spans="1:14" x14ac:dyDescent="0.25">
      <c r="A18" s="164" t="s">
        <v>248</v>
      </c>
      <c r="B18" s="164" cm="1">
        <f t="array" ref="B18">_xlfn.XLOOKUP(B13,E6:E8,_xlfn.XLOOKUP(D17,B4:D4,B6:D8))</f>
        <v>1</v>
      </c>
      <c r="C18" s="164" t="s">
        <v>153</v>
      </c>
      <c r="D18" s="164"/>
      <c r="F18" s="7"/>
      <c r="G18" s="7"/>
      <c r="H18" s="7"/>
      <c r="I18" s="7"/>
      <c r="J18" s="7"/>
      <c r="K18" s="7"/>
      <c r="L18" s="7"/>
      <c r="M18" s="7"/>
      <c r="N18" s="7"/>
    </row>
    <row r="19" spans="1:14" x14ac:dyDescent="0.25">
      <c r="A19" s="172" t="s">
        <v>249</v>
      </c>
      <c r="B19" s="173">
        <f>B18/(B15+B16)</f>
        <v>0.125</v>
      </c>
      <c r="C19" s="173" t="s">
        <v>151</v>
      </c>
      <c r="D19" s="164"/>
      <c r="F19" s="7"/>
      <c r="G19" s="7"/>
      <c r="H19" s="7"/>
      <c r="I19" s="7"/>
      <c r="J19" s="7"/>
      <c r="K19" s="7"/>
      <c r="L19" s="7"/>
      <c r="M19" s="7"/>
      <c r="N19" s="7"/>
    </row>
    <row r="20" spans="1:14" x14ac:dyDescent="0.25">
      <c r="A20" s="164"/>
      <c r="B20" s="164"/>
      <c r="C20" s="164"/>
      <c r="D20" s="164"/>
      <c r="F20" s="7"/>
      <c r="G20" s="7"/>
      <c r="H20" s="7"/>
      <c r="I20" s="7"/>
      <c r="J20" s="7"/>
      <c r="K20" s="7"/>
      <c r="L20" s="7"/>
      <c r="M20" s="7"/>
      <c r="N20" s="7"/>
    </row>
    <row r="21" spans="1:14" x14ac:dyDescent="0.25">
      <c r="A21" s="171" t="s">
        <v>250</v>
      </c>
      <c r="B21" s="164"/>
      <c r="C21" s="164"/>
      <c r="D21" s="164"/>
      <c r="F21" s="7"/>
      <c r="G21" s="7"/>
      <c r="H21" s="7"/>
      <c r="I21" s="7"/>
      <c r="J21" s="7"/>
      <c r="K21" s="7"/>
      <c r="L21" s="7"/>
      <c r="M21" s="7"/>
      <c r="N21" s="7"/>
    </row>
    <row r="22" spans="1:14" x14ac:dyDescent="0.25">
      <c r="A22" s="164" t="s">
        <v>251</v>
      </c>
      <c r="B22" s="8">
        <v>60</v>
      </c>
      <c r="C22" s="164"/>
      <c r="D22" s="164"/>
      <c r="F22" s="7"/>
      <c r="G22" s="7"/>
      <c r="H22" s="7"/>
      <c r="I22" s="7"/>
      <c r="J22" s="7"/>
      <c r="K22" s="7"/>
      <c r="L22" s="7"/>
      <c r="M22" s="7"/>
      <c r="N22" s="7"/>
    </row>
    <row r="23" spans="1:14" x14ac:dyDescent="0.25">
      <c r="A23" s="164" t="s">
        <v>245</v>
      </c>
      <c r="B23" s="8">
        <v>3.75</v>
      </c>
      <c r="C23" s="164"/>
      <c r="D23" s="164"/>
      <c r="F23" s="7"/>
      <c r="G23" s="7"/>
      <c r="H23" s="7"/>
      <c r="I23" s="7"/>
      <c r="J23" s="7"/>
      <c r="K23" s="7"/>
      <c r="L23" s="7"/>
      <c r="M23" s="7"/>
      <c r="N23" s="7"/>
    </row>
    <row r="24" spans="1:14" x14ac:dyDescent="0.25">
      <c r="A24" s="164" t="s">
        <v>246</v>
      </c>
      <c r="B24" s="8">
        <v>3.75</v>
      </c>
      <c r="C24" s="164"/>
      <c r="D24" s="164"/>
      <c r="F24" s="7"/>
      <c r="G24" s="7"/>
      <c r="H24" s="7"/>
      <c r="I24" s="7"/>
      <c r="J24" s="7"/>
      <c r="K24" s="7"/>
      <c r="L24" s="7"/>
      <c r="M24" s="7"/>
      <c r="N24" s="7"/>
    </row>
    <row r="25" spans="1:14" x14ac:dyDescent="0.25">
      <c r="A25" s="172" t="s">
        <v>249</v>
      </c>
      <c r="B25" s="173">
        <f>B22*0.01/(B23+B24)</f>
        <v>0.08</v>
      </c>
      <c r="C25" s="173" t="s">
        <v>151</v>
      </c>
      <c r="D25" s="164"/>
      <c r="F25" s="7"/>
      <c r="G25" s="7"/>
      <c r="H25" s="7"/>
      <c r="I25" s="7"/>
      <c r="J25" s="7"/>
      <c r="K25" s="7"/>
      <c r="L25" s="7"/>
      <c r="M25" s="7"/>
      <c r="N25" s="7"/>
    </row>
  </sheetData>
  <sheetProtection algorithmName="SHA-512" hashValue="1cvzeb4R2tOw70FBUjkrm8Jce+lcqJGKXQ7UouxL9YCWuruH/c+4W92XQp39XXHhmrxwUhpUsp0M5y4bCnt6Zw==" saltValue="M1gbRKeZBgFcDo5nY3qFsA==" spinCount="100000" sheet="1" objects="1" scenarios="1" selectLockedCells="1"/>
  <mergeCells count="3">
    <mergeCell ref="A3:A5"/>
    <mergeCell ref="B3:D3"/>
    <mergeCell ref="B5:D5"/>
  </mergeCells>
  <dataValidations count="1">
    <dataValidation type="list" allowBlank="1" showInputMessage="1" showErrorMessage="1" sqref="B13 E6:E8 I12" xr:uid="{CA6DFC65-7A74-4D5F-B98A-F9BE56367F98}">
      <formula1>"below 33.3%, 33.3% - below 100%, 100% and greater"</formula1>
    </dataValidation>
  </dataValidations>
  <pageMargins left="0.7" right="0.7" top="0.75" bottom="0.75" header="0.3" footer="0.3"/>
  <pageSetup paperSize="9"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C9C89-1FAC-42A0-900F-0CFCC2B49259}">
  <sheetPr>
    <tabColor theme="8" tint="0.79998168889431442"/>
  </sheetPr>
  <dimension ref="A1:H6"/>
  <sheetViews>
    <sheetView zoomScale="131" zoomScaleNormal="100" workbookViewId="0"/>
  </sheetViews>
  <sheetFormatPr defaultRowHeight="13.8" x14ac:dyDescent="0.25"/>
  <sheetData>
    <row r="1" spans="1:8" ht="24.6" x14ac:dyDescent="0.4">
      <c r="A1" s="55" t="s">
        <v>254</v>
      </c>
      <c r="B1" s="24"/>
      <c r="C1" s="24"/>
      <c r="D1" s="24"/>
      <c r="E1" s="24"/>
      <c r="F1" s="24"/>
      <c r="G1" s="24"/>
      <c r="H1" s="24"/>
    </row>
    <row r="2" spans="1:8" x14ac:dyDescent="0.25">
      <c r="A2" s="77" t="s">
        <v>293</v>
      </c>
      <c r="B2" s="148" t="s">
        <v>352</v>
      </c>
      <c r="C2" s="148"/>
      <c r="D2" s="148"/>
      <c r="E2" s="148"/>
      <c r="F2" s="148"/>
      <c r="G2" s="148"/>
      <c r="H2" s="148"/>
    </row>
    <row r="3" spans="1:8" x14ac:dyDescent="0.25">
      <c r="A3" s="74"/>
      <c r="B3" s="148"/>
      <c r="C3" s="148"/>
      <c r="D3" s="148"/>
      <c r="E3" s="148"/>
      <c r="F3" s="148"/>
      <c r="G3" s="148"/>
      <c r="H3" s="148"/>
    </row>
    <row r="4" spans="1:8" x14ac:dyDescent="0.25">
      <c r="A4" s="74"/>
      <c r="B4" s="148" t="s">
        <v>353</v>
      </c>
      <c r="C4" s="148"/>
      <c r="D4" s="148"/>
      <c r="E4" s="148"/>
      <c r="F4" s="148"/>
      <c r="G4" s="148"/>
      <c r="H4" s="148"/>
    </row>
    <row r="5" spans="1:8" ht="15" customHeight="1" x14ac:dyDescent="0.25">
      <c r="A5" s="74"/>
      <c r="B5" s="148"/>
      <c r="C5" s="148"/>
      <c r="D5" s="148"/>
      <c r="E5" s="148"/>
      <c r="F5" s="148"/>
      <c r="G5" s="148"/>
      <c r="H5" s="148"/>
    </row>
    <row r="6" spans="1:8" x14ac:dyDescent="0.25">
      <c r="A6" s="74"/>
      <c r="B6" s="148"/>
      <c r="C6" s="148"/>
      <c r="D6" s="148"/>
      <c r="E6" s="148"/>
      <c r="F6" s="148"/>
      <c r="G6" s="148"/>
      <c r="H6" s="148"/>
    </row>
  </sheetData>
  <sheetProtection algorithmName="SHA-512" hashValue="CqXKc0eTmUvRRSICg3Y8RUiDJOkhHMZthGcQWANHalKQ+Ph6ImK4oKqz/XYdBIERi9o4dlj1deb7gRzUBBAvpA==" saltValue="CGaMlT6SVqUDOdF8snLbKw==" spinCount="100000" sheet="1" objects="1" scenarios="1" selectLockedCells="1" selectUnlockedCells="1"/>
  <mergeCells count="2">
    <mergeCell ref="B2:H3"/>
    <mergeCell ref="B4:H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CAC6-4AD4-49C7-8E9B-2D34D2721014}">
  <sheetPr>
    <tabColor theme="8" tint="0.79998168889431442"/>
    <pageSetUpPr fitToPage="1"/>
  </sheetPr>
  <dimension ref="A1:E54"/>
  <sheetViews>
    <sheetView tabSelected="1" topLeftCell="C26" zoomScale="102" zoomScaleNormal="250" workbookViewId="0">
      <selection activeCell="B12" sqref="B12"/>
    </sheetView>
  </sheetViews>
  <sheetFormatPr defaultRowHeight="13.8" x14ac:dyDescent="0.25"/>
  <cols>
    <col min="1" max="1" width="34.296875" customWidth="1"/>
    <col min="2" max="2" width="16.5" style="12" customWidth="1"/>
    <col min="3" max="3" width="14.796875" bestFit="1" customWidth="1"/>
    <col min="4" max="4" width="12.59765625" customWidth="1"/>
    <col min="5" max="5" width="12.09765625" customWidth="1"/>
    <col min="6" max="6" width="25.8984375" customWidth="1"/>
    <col min="7" max="7" width="26.59765625" customWidth="1"/>
    <col min="13" max="13" width="17.5" customWidth="1"/>
    <col min="14" max="14" width="12.69921875" customWidth="1"/>
  </cols>
  <sheetData>
    <row r="1" spans="1:5" ht="24.6" x14ac:dyDescent="0.4">
      <c r="A1" s="146" t="s">
        <v>297</v>
      </c>
      <c r="B1" s="146"/>
      <c r="C1" s="146"/>
      <c r="D1" s="146"/>
      <c r="E1" s="146"/>
    </row>
    <row r="2" spans="1:5" x14ac:dyDescent="0.25">
      <c r="A2" s="2" t="s">
        <v>294</v>
      </c>
    </row>
    <row r="3" spans="1:5" x14ac:dyDescent="0.25">
      <c r="A3" t="s">
        <v>268</v>
      </c>
      <c r="B3" t="s">
        <v>271</v>
      </c>
    </row>
    <row r="4" spans="1:5" x14ac:dyDescent="0.25">
      <c r="A4" t="s">
        <v>267</v>
      </c>
      <c r="B4" t="s">
        <v>295</v>
      </c>
    </row>
    <row r="5" spans="1:5" x14ac:dyDescent="0.25">
      <c r="A5" t="s">
        <v>272</v>
      </c>
      <c r="B5">
        <v>1</v>
      </c>
    </row>
    <row r="6" spans="1:5" x14ac:dyDescent="0.25">
      <c r="A6" t="s">
        <v>270</v>
      </c>
      <c r="B6">
        <v>1</v>
      </c>
    </row>
    <row r="9" spans="1:5" x14ac:dyDescent="0.25">
      <c r="A9" s="2" t="s">
        <v>280</v>
      </c>
    </row>
    <row r="10" spans="1:5" x14ac:dyDescent="0.25">
      <c r="A10" t="s">
        <v>255</v>
      </c>
      <c r="B10" s="85">
        <v>3.15</v>
      </c>
      <c r="C10" t="s">
        <v>150</v>
      </c>
    </row>
    <row r="11" spans="1:5" x14ac:dyDescent="0.25">
      <c r="A11" t="s">
        <v>256</v>
      </c>
      <c r="B11" s="85">
        <v>9.5</v>
      </c>
      <c r="C11" t="s">
        <v>150</v>
      </c>
    </row>
    <row r="12" spans="1:5" x14ac:dyDescent="0.25">
      <c r="A12" t="s">
        <v>259</v>
      </c>
      <c r="B12" s="85">
        <v>9.5</v>
      </c>
      <c r="C12" t="s">
        <v>150</v>
      </c>
    </row>
    <row r="13" spans="1:5" x14ac:dyDescent="0.25">
      <c r="A13" t="s">
        <v>260</v>
      </c>
      <c r="B13" s="85">
        <v>3</v>
      </c>
      <c r="C13" t="s">
        <v>150</v>
      </c>
    </row>
    <row r="14" spans="1:5" x14ac:dyDescent="0.25">
      <c r="A14" t="s">
        <v>261</v>
      </c>
      <c r="B14" s="85">
        <v>3</v>
      </c>
      <c r="C14" t="s">
        <v>150</v>
      </c>
    </row>
    <row r="15" spans="1:5" x14ac:dyDescent="0.25">
      <c r="A15" t="s">
        <v>269</v>
      </c>
      <c r="B15" s="85">
        <v>1</v>
      </c>
      <c r="C15" t="s">
        <v>150</v>
      </c>
    </row>
    <row r="16" spans="1:5" x14ac:dyDescent="0.25">
      <c r="A16" t="s">
        <v>273</v>
      </c>
      <c r="B16" s="85">
        <v>250</v>
      </c>
      <c r="C16" t="s">
        <v>274</v>
      </c>
    </row>
    <row r="18" spans="1:5" x14ac:dyDescent="0.25">
      <c r="A18" s="2" t="s">
        <v>275</v>
      </c>
    </row>
    <row r="19" spans="1:5" x14ac:dyDescent="0.25">
      <c r="A19" t="s">
        <v>149</v>
      </c>
      <c r="B19" s="12">
        <f>(0.5*B13)+(0.5*B14)</f>
        <v>3</v>
      </c>
      <c r="C19" t="s">
        <v>150</v>
      </c>
    </row>
    <row r="20" spans="1:5" x14ac:dyDescent="0.25">
      <c r="A20" t="s">
        <v>263</v>
      </c>
      <c r="B20" s="12">
        <f>B12/3</f>
        <v>3.1666666666666665</v>
      </c>
      <c r="C20" t="s">
        <v>150</v>
      </c>
    </row>
    <row r="21" spans="1:5" x14ac:dyDescent="0.25">
      <c r="A21" t="s">
        <v>262</v>
      </c>
      <c r="B21" s="12">
        <f>MAX(B19:B20)</f>
        <v>3.1666666666666665</v>
      </c>
      <c r="C21" t="s">
        <v>150</v>
      </c>
    </row>
    <row r="22" spans="1:5" x14ac:dyDescent="0.25">
      <c r="A22" t="s">
        <v>257</v>
      </c>
      <c r="B22" s="12">
        <f>ATAN(B10/(0.5*B11))*(180/PI())</f>
        <v>33.550662011499966</v>
      </c>
      <c r="C22" t="s">
        <v>258</v>
      </c>
    </row>
    <row r="23" spans="1:5" x14ac:dyDescent="0.25">
      <c r="A23" t="s">
        <v>264</v>
      </c>
      <c r="B23" s="12">
        <f>B21*B12</f>
        <v>30.083333333333332</v>
      </c>
      <c r="C23" t="s">
        <v>154</v>
      </c>
    </row>
    <row r="25" spans="1:5" ht="14.4" thickBot="1" x14ac:dyDescent="0.3">
      <c r="A25" s="2" t="s">
        <v>282</v>
      </c>
    </row>
    <row r="26" spans="1:5" ht="14.4" thickBot="1" x14ac:dyDescent="0.3">
      <c r="A26" s="50" t="s">
        <v>265</v>
      </c>
      <c r="B26" s="46" t="s">
        <v>276</v>
      </c>
      <c r="C26" s="47" t="s">
        <v>277</v>
      </c>
      <c r="D26" s="48" t="s">
        <v>278</v>
      </c>
      <c r="E26" s="49" t="s">
        <v>279</v>
      </c>
    </row>
    <row r="27" spans="1:5" x14ac:dyDescent="0.25">
      <c r="A27" s="40">
        <v>1</v>
      </c>
      <c r="B27" s="88">
        <v>0.95</v>
      </c>
      <c r="C27" s="89">
        <v>1.78</v>
      </c>
      <c r="D27" s="19">
        <f t="shared" ref="D27:E32" si="0">lambda*kzt*B27</f>
        <v>0.95</v>
      </c>
      <c r="E27">
        <f t="shared" si="0"/>
        <v>1.78</v>
      </c>
    </row>
    <row r="28" spans="1:5" x14ac:dyDescent="0.25">
      <c r="A28" s="40">
        <v>2</v>
      </c>
      <c r="B28" s="90">
        <v>0.95</v>
      </c>
      <c r="C28" s="91">
        <v>1.78</v>
      </c>
      <c r="D28" s="19">
        <f t="shared" si="0"/>
        <v>0.95</v>
      </c>
      <c r="E28">
        <f t="shared" si="0"/>
        <v>1.78</v>
      </c>
    </row>
    <row r="29" spans="1:5" x14ac:dyDescent="0.25">
      <c r="A29" s="40">
        <v>3</v>
      </c>
      <c r="B29" s="90"/>
      <c r="C29" s="91"/>
      <c r="D29" s="19">
        <f t="shared" si="0"/>
        <v>0</v>
      </c>
      <c r="E29">
        <f t="shared" si="0"/>
        <v>0</v>
      </c>
    </row>
    <row r="30" spans="1:5" x14ac:dyDescent="0.25">
      <c r="A30" s="40">
        <v>4</v>
      </c>
      <c r="B30" s="90"/>
      <c r="C30" s="91"/>
      <c r="D30" s="19">
        <f t="shared" si="0"/>
        <v>0</v>
      </c>
      <c r="E30">
        <f t="shared" si="0"/>
        <v>0</v>
      </c>
    </row>
    <row r="31" spans="1:5" x14ac:dyDescent="0.25">
      <c r="A31" s="40">
        <v>5</v>
      </c>
      <c r="B31" s="90"/>
      <c r="C31" s="91"/>
      <c r="D31" s="19">
        <f t="shared" si="0"/>
        <v>0</v>
      </c>
      <c r="E31">
        <f t="shared" si="0"/>
        <v>0</v>
      </c>
    </row>
    <row r="32" spans="1:5" ht="14.4" thickBot="1" x14ac:dyDescent="0.3">
      <c r="A32" s="41" t="s">
        <v>266</v>
      </c>
      <c r="B32" s="92"/>
      <c r="C32" s="93">
        <v>4.1900000000000004</v>
      </c>
      <c r="D32" s="21">
        <f t="shared" si="0"/>
        <v>0</v>
      </c>
      <c r="E32" s="11">
        <f t="shared" si="0"/>
        <v>4.1900000000000004</v>
      </c>
    </row>
    <row r="34" spans="1:3" ht="14.4" thickBot="1" x14ac:dyDescent="0.3">
      <c r="A34" s="2" t="s">
        <v>281</v>
      </c>
    </row>
    <row r="35" spans="1:3" ht="31.2" thickBot="1" x14ac:dyDescent="0.3">
      <c r="A35" s="43" t="s">
        <v>265</v>
      </c>
      <c r="B35" s="44" t="s">
        <v>299</v>
      </c>
      <c r="C35" s="45" t="s">
        <v>300</v>
      </c>
    </row>
    <row r="36" spans="1:3" x14ac:dyDescent="0.25">
      <c r="A36" s="38">
        <v>1</v>
      </c>
      <c r="B36" s="35">
        <f>D27*B19</f>
        <v>2.8499999999999996</v>
      </c>
      <c r="C36" s="33">
        <f>E27*B19</f>
        <v>5.34</v>
      </c>
    </row>
    <row r="37" spans="1:3" x14ac:dyDescent="0.25">
      <c r="A37" s="38">
        <v>2</v>
      </c>
      <c r="B37" s="35">
        <f>D28*B19</f>
        <v>2.8499999999999996</v>
      </c>
      <c r="C37" s="33">
        <f>E28*B19</f>
        <v>5.34</v>
      </c>
    </row>
    <row r="38" spans="1:3" x14ac:dyDescent="0.25">
      <c r="A38" s="38">
        <v>3</v>
      </c>
      <c r="B38" s="35">
        <f>D29*B19</f>
        <v>0</v>
      </c>
      <c r="C38" s="33">
        <f>E29*B19</f>
        <v>0</v>
      </c>
    </row>
    <row r="39" spans="1:3" x14ac:dyDescent="0.25">
      <c r="A39" s="38">
        <v>4</v>
      </c>
      <c r="B39" s="35">
        <f>D30*B19</f>
        <v>0</v>
      </c>
      <c r="C39" s="33">
        <f>E30*B19</f>
        <v>0</v>
      </c>
    </row>
    <row r="40" spans="1:3" x14ac:dyDescent="0.25">
      <c r="A40" s="38">
        <v>5</v>
      </c>
      <c r="B40" s="35">
        <f>D31*B19</f>
        <v>0</v>
      </c>
      <c r="C40" s="33">
        <f>E31*B19</f>
        <v>0</v>
      </c>
    </row>
    <row r="41" spans="1:3" ht="14.4" thickBot="1" x14ac:dyDescent="0.3">
      <c r="A41" s="39" t="s">
        <v>266</v>
      </c>
      <c r="B41" s="36">
        <f>D32*B19</f>
        <v>0</v>
      </c>
      <c r="C41" s="34">
        <f>E32*B19</f>
        <v>12.57</v>
      </c>
    </row>
    <row r="43" spans="1:3" x14ac:dyDescent="0.25">
      <c r="A43" s="2" t="s">
        <v>283</v>
      </c>
    </row>
    <row r="44" spans="1:3" x14ac:dyDescent="0.25">
      <c r="A44" t="s">
        <v>284</v>
      </c>
      <c r="B44" s="85">
        <v>6</v>
      </c>
      <c r="C44" t="s">
        <v>150</v>
      </c>
    </row>
    <row r="45" spans="1:3" x14ac:dyDescent="0.25">
      <c r="A45" t="s">
        <v>267</v>
      </c>
      <c r="B45" s="85">
        <v>10</v>
      </c>
      <c r="C45" t="s">
        <v>150</v>
      </c>
    </row>
    <row r="46" spans="1:3" x14ac:dyDescent="0.25">
      <c r="A46" t="s">
        <v>285</v>
      </c>
    </row>
    <row r="47" spans="1:3" x14ac:dyDescent="0.25">
      <c r="A47" s="42" t="s">
        <v>286</v>
      </c>
      <c r="B47" s="12">
        <f>0.04*LHD</f>
        <v>0.24</v>
      </c>
      <c r="C47" t="s">
        <v>150</v>
      </c>
    </row>
    <row r="48" spans="1:3" x14ac:dyDescent="0.25">
      <c r="A48" s="42" t="s">
        <v>287</v>
      </c>
      <c r="B48" s="12">
        <f>0.9</f>
        <v>0.9</v>
      </c>
      <c r="C48" t="s">
        <v>150</v>
      </c>
    </row>
    <row r="49" spans="1:3" x14ac:dyDescent="0.25">
      <c r="A49" t="s">
        <v>290</v>
      </c>
    </row>
    <row r="50" spans="1:3" x14ac:dyDescent="0.25">
      <c r="A50" s="42" t="s">
        <v>288</v>
      </c>
      <c r="B50" s="12">
        <f>0.1*LHD</f>
        <v>0.60000000000000009</v>
      </c>
      <c r="C50" t="s">
        <v>150</v>
      </c>
    </row>
    <row r="51" spans="1:3" x14ac:dyDescent="0.25">
      <c r="A51" s="42" t="s">
        <v>289</v>
      </c>
      <c r="B51" s="12">
        <f>0.4*h</f>
        <v>4</v>
      </c>
      <c r="C51" t="s">
        <v>150</v>
      </c>
    </row>
    <row r="52" spans="1:3" x14ac:dyDescent="0.25">
      <c r="A52" s="37" t="s">
        <v>291</v>
      </c>
      <c r="B52" s="37">
        <f>IF(MIN(B50,B51) &gt; MAX(B47,B48), MIN(B50,B51), MAX(B47,B48))</f>
        <v>0.9</v>
      </c>
      <c r="C52" s="37" t="s">
        <v>150</v>
      </c>
    </row>
    <row r="53" spans="1:3" x14ac:dyDescent="0.25">
      <c r="A53" s="37" t="s">
        <v>292</v>
      </c>
      <c r="B53" s="37">
        <f>B52*2</f>
        <v>1.8</v>
      </c>
      <c r="C53" s="37" t="s">
        <v>150</v>
      </c>
    </row>
    <row r="54" spans="1:3" x14ac:dyDescent="0.25">
      <c r="A54" s="37" t="s">
        <v>296</v>
      </c>
      <c r="B54" s="37">
        <f>B52*4</f>
        <v>3.6</v>
      </c>
      <c r="C54" s="37" t="s">
        <v>150</v>
      </c>
    </row>
  </sheetData>
  <sheetProtection algorithmName="SHA-512" hashValue="YpAC8koq5j1w9hccKloZURoSKjSTGSldpXlvLX0IDEJT9WRgMnmRQBw8OZf69qUFwcWr6aLXK+fZm2epzbTSzw==" saltValue="2oZ1ZVHRDcPTWrKC5oocLA==" spinCount="100000" sheet="1" scenarios="1" selectLockedCells="1"/>
  <mergeCells count="1">
    <mergeCell ref="A1:E1"/>
  </mergeCells>
  <phoneticPr fontId="5" type="noConversion"/>
  <dataValidations count="2">
    <dataValidation type="decimal" operator="lessThanOrEqual" allowBlank="1" showInputMessage="1" showErrorMessage="1" errorTitle="Input error" error="Mean roof height exceeds 10 meters. Do not proceed. YAMETE!!!" sqref="B45" xr:uid="{ACFD561F-93F3-4B00-823F-A47D47269C4B}">
      <formula1>10</formula1>
    </dataValidation>
    <dataValidation type="decimal" operator="lessThanOrEqual" showInputMessage="1" showErrorMessage="1" errorTitle="Input error" error="Can not exceed adjustment factor for 10m-mean roof height for exposure B." sqref="B15" xr:uid="{1EFB7B59-D417-4728-A86A-30C944AB3168}">
      <formula1>1.05</formula1>
    </dataValidation>
  </dataValidations>
  <pageMargins left="0.7" right="0.7" top="0.75" bottom="0.75" header="0.3" footer="0.3"/>
  <pageSetup paperSize="9" scale="89" orientation="portrait" horizontalDpi="4294967293" verticalDpi="0"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9530D-952D-4A54-9FFB-672F3F9BB09E}">
  <sheetPr codeName="Sheet9">
    <tabColor theme="2" tint="-0.749992370372631"/>
  </sheetPr>
  <dimension ref="A1:N34"/>
  <sheetViews>
    <sheetView zoomScaleNormal="100" workbookViewId="0">
      <selection activeCell="N27" sqref="N27"/>
    </sheetView>
  </sheetViews>
  <sheetFormatPr defaultRowHeight="13.8" x14ac:dyDescent="0.25"/>
  <cols>
    <col min="6" max="6" width="8.796875" customWidth="1"/>
    <col min="14" max="14" width="11.19921875" bestFit="1" customWidth="1"/>
    <col min="15" max="15" width="10.59765625" bestFit="1" customWidth="1"/>
    <col min="19" max="19" width="9.8984375" bestFit="1" customWidth="1"/>
    <col min="20" max="20" width="9.796875" bestFit="1" customWidth="1"/>
  </cols>
  <sheetData>
    <row r="1" spans="1:14" x14ac:dyDescent="0.25">
      <c r="A1" s="25" t="s">
        <v>162</v>
      </c>
      <c r="B1" s="26"/>
      <c r="C1" s="26"/>
      <c r="D1" s="26"/>
      <c r="E1" s="26"/>
      <c r="F1" s="27"/>
      <c r="N1" t="s">
        <v>340</v>
      </c>
    </row>
    <row r="2" spans="1:14" x14ac:dyDescent="0.25">
      <c r="A2" s="19"/>
      <c r="B2" t="s">
        <v>157</v>
      </c>
      <c r="C2" t="s">
        <v>158</v>
      </c>
      <c r="D2" t="s">
        <v>159</v>
      </c>
      <c r="E2" t="s">
        <v>160</v>
      </c>
      <c r="F2" s="20" t="s">
        <v>161</v>
      </c>
      <c r="N2" t="s">
        <v>298</v>
      </c>
    </row>
    <row r="3" spans="1:14" x14ac:dyDescent="0.25">
      <c r="A3" s="19">
        <v>1</v>
      </c>
      <c r="B3">
        <v>1.4</v>
      </c>
      <c r="F3" s="20"/>
    </row>
    <row r="4" spans="1:14" x14ac:dyDescent="0.25">
      <c r="A4" s="19">
        <v>2</v>
      </c>
      <c r="B4">
        <v>1.2</v>
      </c>
      <c r="C4">
        <v>1.6</v>
      </c>
      <c r="D4">
        <v>1</v>
      </c>
      <c r="F4" s="20"/>
    </row>
    <row r="5" spans="1:14" x14ac:dyDescent="0.25">
      <c r="A5" s="19">
        <v>3</v>
      </c>
      <c r="B5">
        <v>1.2</v>
      </c>
      <c r="C5">
        <v>1</v>
      </c>
      <c r="D5">
        <v>1.6</v>
      </c>
      <c r="F5" s="20"/>
    </row>
    <row r="6" spans="1:14" x14ac:dyDescent="0.25">
      <c r="A6" s="19">
        <v>4</v>
      </c>
      <c r="B6">
        <v>1.2</v>
      </c>
      <c r="C6">
        <v>1</v>
      </c>
      <c r="D6">
        <v>0.5</v>
      </c>
      <c r="E6">
        <v>1</v>
      </c>
      <c r="F6" s="20"/>
    </row>
    <row r="7" spans="1:14" x14ac:dyDescent="0.25">
      <c r="A7" s="19">
        <v>5</v>
      </c>
      <c r="B7">
        <v>1.2</v>
      </c>
      <c r="C7">
        <v>1</v>
      </c>
      <c r="F7" s="20">
        <v>1</v>
      </c>
    </row>
    <row r="8" spans="1:14" x14ac:dyDescent="0.25">
      <c r="A8" s="19">
        <v>6</v>
      </c>
      <c r="B8">
        <v>0.9</v>
      </c>
      <c r="E8">
        <v>1</v>
      </c>
      <c r="F8" s="20"/>
    </row>
    <row r="9" spans="1:14" x14ac:dyDescent="0.25">
      <c r="A9" s="19">
        <v>7</v>
      </c>
      <c r="B9">
        <v>0.9</v>
      </c>
      <c r="F9" s="20">
        <v>1</v>
      </c>
    </row>
    <row r="10" spans="1:14" ht="14.4" thickBot="1" x14ac:dyDescent="0.3">
      <c r="A10" s="21">
        <v>8</v>
      </c>
      <c r="B10" s="11">
        <v>1.2</v>
      </c>
      <c r="C10" s="11"/>
      <c r="D10" s="11">
        <v>1.6</v>
      </c>
      <c r="E10" s="11">
        <v>0.5</v>
      </c>
      <c r="F10" s="22"/>
    </row>
    <row r="11" spans="1:14" x14ac:dyDescent="0.25">
      <c r="A11" s="25" t="s">
        <v>163</v>
      </c>
      <c r="B11" s="26"/>
      <c r="C11" s="26"/>
      <c r="D11" s="26"/>
      <c r="E11" s="26"/>
      <c r="F11" s="27"/>
    </row>
    <row r="12" spans="1:14" x14ac:dyDescent="0.25">
      <c r="A12" s="19">
        <v>1</v>
      </c>
      <c r="B12">
        <v>1</v>
      </c>
      <c r="F12" s="20"/>
    </row>
    <row r="13" spans="1:14" x14ac:dyDescent="0.25">
      <c r="A13" s="19">
        <v>2</v>
      </c>
      <c r="B13">
        <v>1</v>
      </c>
      <c r="C13">
        <v>1</v>
      </c>
      <c r="F13" s="20"/>
    </row>
    <row r="14" spans="1:14" x14ac:dyDescent="0.25">
      <c r="A14" s="19">
        <v>3</v>
      </c>
      <c r="B14">
        <v>1</v>
      </c>
      <c r="D14">
        <v>1</v>
      </c>
      <c r="F14" s="20"/>
    </row>
    <row r="15" spans="1:14" x14ac:dyDescent="0.25">
      <c r="A15" s="19">
        <v>4</v>
      </c>
      <c r="B15">
        <v>1</v>
      </c>
      <c r="C15">
        <v>0.75</v>
      </c>
      <c r="D15">
        <v>0.75</v>
      </c>
      <c r="F15" s="20"/>
    </row>
    <row r="16" spans="1:14" x14ac:dyDescent="0.25">
      <c r="A16" s="19">
        <v>5</v>
      </c>
      <c r="B16">
        <v>1</v>
      </c>
      <c r="F16" s="20">
        <f>1/1.4</f>
        <v>0.7142857142857143</v>
      </c>
    </row>
    <row r="17" spans="1:6" ht="14.4" thickBot="1" x14ac:dyDescent="0.3">
      <c r="A17" s="21">
        <v>6</v>
      </c>
      <c r="B17" s="11">
        <v>1</v>
      </c>
      <c r="C17" s="11"/>
      <c r="D17" s="11"/>
      <c r="E17" s="11">
        <v>0.6</v>
      </c>
      <c r="F17" s="22"/>
    </row>
    <row r="18" spans="1:6" x14ac:dyDescent="0.25">
      <c r="A18" s="25" t="s">
        <v>164</v>
      </c>
      <c r="B18" s="26" t="s">
        <v>226</v>
      </c>
      <c r="C18" s="28" t="s">
        <v>152</v>
      </c>
      <c r="D18" s="26">
        <f>1/238</f>
        <v>4.2016806722689074E-3</v>
      </c>
      <c r="E18" s="26" t="s">
        <v>227</v>
      </c>
      <c r="F18" s="27"/>
    </row>
    <row r="19" spans="1:6" x14ac:dyDescent="0.25">
      <c r="A19" s="19">
        <v>1</v>
      </c>
      <c r="B19">
        <v>1.2</v>
      </c>
      <c r="C19">
        <v>1</v>
      </c>
      <c r="F19" s="20">
        <v>1</v>
      </c>
    </row>
    <row r="20" spans="1:6" ht="14.4" thickBot="1" x14ac:dyDescent="0.3">
      <c r="A20" s="21">
        <v>2</v>
      </c>
      <c r="B20" s="11">
        <v>0.9</v>
      </c>
      <c r="C20" s="11"/>
      <c r="D20" s="11"/>
      <c r="E20" s="11"/>
      <c r="F20" s="22">
        <v>1</v>
      </c>
    </row>
    <row r="21" spans="1:6" x14ac:dyDescent="0.25">
      <c r="A21" s="25" t="s">
        <v>165</v>
      </c>
      <c r="B21" s="26"/>
      <c r="C21" s="26"/>
      <c r="D21" s="26"/>
      <c r="E21" s="26"/>
      <c r="F21" s="27"/>
    </row>
    <row r="22" spans="1:6" x14ac:dyDescent="0.25">
      <c r="A22" s="19">
        <v>1</v>
      </c>
      <c r="B22">
        <v>1.4</v>
      </c>
      <c r="F22" s="20"/>
    </row>
    <row r="23" spans="1:6" x14ac:dyDescent="0.25">
      <c r="A23" s="19">
        <v>2</v>
      </c>
      <c r="B23">
        <v>1.2</v>
      </c>
      <c r="C23">
        <v>1.6</v>
      </c>
      <c r="F23" s="20"/>
    </row>
    <row r="24" spans="1:6" x14ac:dyDescent="0.25">
      <c r="A24" s="19">
        <v>3</v>
      </c>
      <c r="B24">
        <v>1.42</v>
      </c>
      <c r="C24">
        <v>1</v>
      </c>
      <c r="F24" s="20">
        <v>1.25</v>
      </c>
    </row>
    <row r="25" spans="1:6" x14ac:dyDescent="0.25">
      <c r="A25" s="19">
        <v>4</v>
      </c>
      <c r="B25">
        <v>1.42</v>
      </c>
      <c r="F25" s="20">
        <v>1.25</v>
      </c>
    </row>
    <row r="26" spans="1:6" ht="14.4" thickBot="1" x14ac:dyDescent="0.3">
      <c r="A26" s="21">
        <v>5</v>
      </c>
      <c r="B26" s="11">
        <v>0.68</v>
      </c>
      <c r="C26" s="11"/>
      <c r="D26" s="11"/>
      <c r="E26" s="11"/>
      <c r="F26" s="22">
        <v>1.25</v>
      </c>
    </row>
    <row r="27" spans="1:6" x14ac:dyDescent="0.25">
      <c r="A27" s="25" t="s">
        <v>166</v>
      </c>
      <c r="B27" s="26"/>
      <c r="C27" s="26"/>
      <c r="D27" s="26"/>
      <c r="E27" s="26"/>
      <c r="F27" s="27"/>
    </row>
    <row r="28" spans="1:6" x14ac:dyDescent="0.25">
      <c r="A28" s="19">
        <v>1</v>
      </c>
      <c r="B28">
        <v>1</v>
      </c>
      <c r="C28">
        <v>0.75</v>
      </c>
      <c r="D28">
        <v>0.75</v>
      </c>
      <c r="F28" s="20">
        <f>1/1.4</f>
        <v>0.7142857142857143</v>
      </c>
    </row>
    <row r="29" spans="1:6" x14ac:dyDescent="0.25">
      <c r="A29" s="19">
        <v>2</v>
      </c>
      <c r="B29">
        <v>0.6</v>
      </c>
      <c r="C29">
        <v>0.6</v>
      </c>
      <c r="F29" s="20"/>
    </row>
    <row r="30" spans="1:6" x14ac:dyDescent="0.25">
      <c r="A30" s="19">
        <v>3</v>
      </c>
      <c r="B30">
        <v>0.6</v>
      </c>
      <c r="C30">
        <f>1/1.4</f>
        <v>0.7142857142857143</v>
      </c>
      <c r="F30" s="20"/>
    </row>
    <row r="31" spans="1:6" x14ac:dyDescent="0.25">
      <c r="A31" s="19">
        <v>4</v>
      </c>
      <c r="B31">
        <v>1</v>
      </c>
      <c r="C31">
        <v>1</v>
      </c>
      <c r="F31" s="20"/>
    </row>
    <row r="32" spans="1:6" x14ac:dyDescent="0.25">
      <c r="A32" s="19">
        <v>5</v>
      </c>
      <c r="B32">
        <v>1</v>
      </c>
      <c r="E32">
        <v>0.6</v>
      </c>
      <c r="F32" s="20"/>
    </row>
    <row r="33" spans="1:6" x14ac:dyDescent="0.25">
      <c r="A33" s="19">
        <v>6</v>
      </c>
      <c r="B33">
        <v>1</v>
      </c>
      <c r="C33">
        <v>1</v>
      </c>
      <c r="F33" s="20">
        <f>1/1.4</f>
        <v>0.7142857142857143</v>
      </c>
    </row>
    <row r="34" spans="1:6" ht="14.4" thickBot="1" x14ac:dyDescent="0.3">
      <c r="A34" s="21">
        <v>7</v>
      </c>
      <c r="B34" s="11">
        <v>1</v>
      </c>
      <c r="C34" s="11">
        <v>0.75</v>
      </c>
      <c r="D34" s="11">
        <v>0.75</v>
      </c>
      <c r="E34" s="11">
        <v>0.6</v>
      </c>
      <c r="F34" s="22"/>
    </row>
  </sheetData>
  <sheetProtection algorithmName="SHA-512" hashValue="ztFp5vXb2uCOrieB60YIuKVBV15mpU8B9PiKHoMDlq7xZon2CyhxSwNKLIi6ofejkdNfn4E+9Z74XGIXCZdtIQ==" saltValue="yXeXx+3uIqUHTKTez0Rokg==" spinCount="100000" sheet="1" objects="1" scenario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26</vt:i4>
      </vt:variant>
    </vt:vector>
  </HeadingPairs>
  <TitlesOfParts>
    <vt:vector size="39" baseType="lpstr">
      <vt:lpstr>protection password</vt:lpstr>
      <vt:lpstr>DO NOT DELETE</vt:lpstr>
      <vt:lpstr>nscp snips</vt:lpstr>
      <vt:lpstr>EQ</vt:lpstr>
      <vt:lpstr>DL--&gt;</vt:lpstr>
      <vt:lpstr>stair,slab,wall DL</vt:lpstr>
      <vt:lpstr>floor DL</vt:lpstr>
      <vt:lpstr>LL--&gt;</vt:lpstr>
      <vt:lpstr>floor LL</vt:lpstr>
      <vt:lpstr>roof LL</vt:lpstr>
      <vt:lpstr>WL--&gt;</vt:lpstr>
      <vt:lpstr>WL_B</vt:lpstr>
      <vt:lpstr>LOAD COMBINATION</vt:lpstr>
      <vt:lpstr>floorarea</vt:lpstr>
      <vt:lpstr>floorlaod</vt:lpstr>
      <vt:lpstr>h</vt:lpstr>
      <vt:lpstr>kzt</vt:lpstr>
      <vt:lpstr>lambda</vt:lpstr>
      <vt:lpstr>landing</vt:lpstr>
      <vt:lpstr>LHD</vt:lpstr>
      <vt:lpstr>lineload</vt:lpstr>
      <vt:lpstr>EQ!Print_Area</vt:lpstr>
      <vt:lpstr>'floor DL'!Print_Area</vt:lpstr>
      <vt:lpstr>'floor LL'!Print_Area</vt:lpstr>
      <vt:lpstr>'roof LL'!Print_Area</vt:lpstr>
      <vt:lpstr>'stair,slab,wall DL'!Print_Area</vt:lpstr>
      <vt:lpstr>WL_B!Print_Area</vt:lpstr>
      <vt:lpstr>rise</vt:lpstr>
      <vt:lpstr>selfweight</vt:lpstr>
      <vt:lpstr>slope</vt:lpstr>
      <vt:lpstr>steps</vt:lpstr>
      <vt:lpstr>thickness</vt:lpstr>
      <vt:lpstr>tread</vt:lpstr>
      <vt:lpstr>unitweight</vt:lpstr>
      <vt:lpstr>volume</vt:lpstr>
      <vt:lpstr>w</vt:lpstr>
      <vt:lpstr>wallweight</vt:lpstr>
      <vt:lpstr>We</vt:lpstr>
      <vt:lpstr>width</vt:lpstr>
    </vt:vector>
  </TitlesOfParts>
  <Manager>PRECIOUS MARY ANGELICA V. BARCENA</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STAAD LOADINGS</dc:title>
  <dc:subject>Staad excel guide</dc:subject>
  <dc:creator>PRECIOUS MARY ANGELICA V. BARCENA</dc:creator>
  <cp:keywords>staad; loadings; load generator</cp:keywords>
  <dc:description>for academic use only!</dc:description>
  <cp:lastModifiedBy>PRECIOUS MARY ANGELICA V. BARCENA</cp:lastModifiedBy>
  <cp:lastPrinted>2024-02-21T13:14:31Z</cp:lastPrinted>
  <dcterms:created xsi:type="dcterms:W3CDTF">2024-01-27T14:58:51Z</dcterms:created>
  <dcterms:modified xsi:type="dcterms:W3CDTF">2024-02-22T05:46:20Z</dcterms:modified>
  <dc:language>English</dc:language>
</cp:coreProperties>
</file>