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480" yWindow="130" windowWidth="17700" windowHeight="65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05" i="1" l="1"/>
  <c r="J104" i="1"/>
  <c r="J103" i="1"/>
  <c r="J102" i="1"/>
  <c r="O452" i="1"/>
  <c r="G452" i="1"/>
  <c r="O451" i="1"/>
  <c r="G451" i="1"/>
  <c r="O450" i="1"/>
  <c r="G450" i="1"/>
  <c r="O449" i="1"/>
  <c r="G449" i="1"/>
  <c r="O448" i="1"/>
  <c r="G448" i="1"/>
  <c r="G447" i="1"/>
  <c r="O446" i="1"/>
  <c r="G446" i="1"/>
  <c r="G445" i="1"/>
  <c r="O444" i="1"/>
  <c r="G444" i="1"/>
  <c r="O443" i="1"/>
  <c r="G443" i="1"/>
  <c r="O442" i="1"/>
  <c r="G442" i="1"/>
  <c r="O441" i="1"/>
  <c r="G441" i="1"/>
  <c r="O440" i="1"/>
  <c r="G440" i="1"/>
  <c r="O439" i="1"/>
  <c r="G439" i="1"/>
  <c r="O438" i="1"/>
  <c r="G438" i="1"/>
  <c r="O437" i="1"/>
  <c r="G437" i="1"/>
  <c r="G436" i="1"/>
  <c r="G435" i="1"/>
  <c r="O434" i="1"/>
  <c r="G434" i="1"/>
  <c r="O433" i="1"/>
  <c r="G433" i="1"/>
  <c r="O432" i="1"/>
  <c r="G432" i="1"/>
  <c r="O431" i="1"/>
  <c r="G431" i="1"/>
  <c r="O430" i="1"/>
  <c r="G430" i="1"/>
  <c r="O429" i="1"/>
  <c r="G429" i="1"/>
  <c r="G428" i="1"/>
  <c r="G427" i="1"/>
  <c r="G426" i="1"/>
  <c r="G425" i="1"/>
  <c r="G424" i="1"/>
  <c r="G423" i="1"/>
  <c r="G422" i="1"/>
  <c r="G421" i="1"/>
  <c r="O105" i="1" l="1"/>
  <c r="O104" i="1"/>
  <c r="O103" i="1"/>
  <c r="O102" i="1"/>
  <c r="O105" i="2"/>
  <c r="O104" i="2"/>
  <c r="O103" i="2"/>
  <c r="O102" i="2"/>
  <c r="S100" i="2"/>
  <c r="Q100" i="2"/>
  <c r="J105" i="2"/>
  <c r="J104" i="2"/>
  <c r="J107" i="2"/>
  <c r="T100" i="2" l="1"/>
  <c r="O110" i="1" l="1"/>
  <c r="O113" i="1"/>
  <c r="T66" i="2" l="1"/>
  <c r="S66" i="2"/>
  <c r="P66" i="2"/>
  <c r="O69" i="1"/>
  <c r="O70" i="1"/>
  <c r="O68" i="1"/>
  <c r="J258" i="1" l="1"/>
  <c r="J257" i="1"/>
  <c r="J256" i="1"/>
  <c r="J255" i="1"/>
  <c r="J251" i="1"/>
  <c r="R225" i="2"/>
  <c r="Q225" i="2"/>
  <c r="P225" i="2"/>
  <c r="O235" i="1"/>
  <c r="O234" i="1"/>
  <c r="O232" i="1"/>
  <c r="O231" i="1"/>
  <c r="O227" i="1"/>
  <c r="U201" i="2"/>
  <c r="T201" i="2"/>
  <c r="S201" i="2"/>
  <c r="J234" i="1"/>
  <c r="J232" i="1"/>
  <c r="J231" i="1"/>
  <c r="R201" i="2"/>
  <c r="Q201" i="2"/>
  <c r="P201" i="2"/>
  <c r="G232" i="2"/>
  <c r="G231" i="2"/>
  <c r="G230" i="2"/>
  <c r="G229" i="2"/>
  <c r="G228" i="2"/>
  <c r="G227" i="2"/>
  <c r="G226" i="2"/>
  <c r="G225" i="2"/>
  <c r="O224" i="2"/>
  <c r="G224" i="2"/>
  <c r="O223" i="2"/>
  <c r="G223" i="2"/>
  <c r="O222" i="2"/>
  <c r="G222" i="2"/>
  <c r="O221" i="2"/>
  <c r="G221" i="2"/>
  <c r="O220" i="2"/>
  <c r="G220" i="2"/>
  <c r="O219" i="2"/>
  <c r="G219" i="2"/>
  <c r="O218" i="2"/>
  <c r="G218" i="2"/>
  <c r="O217" i="2"/>
  <c r="G217" i="2"/>
  <c r="O216" i="2"/>
  <c r="G216" i="2"/>
  <c r="O215" i="2"/>
  <c r="G215" i="2"/>
  <c r="O214" i="2"/>
  <c r="G214" i="2"/>
  <c r="G213" i="2"/>
  <c r="O212" i="2"/>
  <c r="G212" i="2"/>
  <c r="O211" i="2"/>
  <c r="G211" i="2"/>
  <c r="O210" i="2"/>
  <c r="G210" i="2"/>
  <c r="O209" i="2"/>
  <c r="G209" i="2"/>
  <c r="G208" i="2"/>
  <c r="G207" i="2"/>
  <c r="G206" i="2"/>
  <c r="G205" i="2"/>
  <c r="G204" i="2"/>
  <c r="G203" i="2"/>
  <c r="G202" i="2"/>
  <c r="G201" i="2"/>
  <c r="T190" i="2"/>
  <c r="U190" i="2" s="1"/>
  <c r="S190" i="2"/>
  <c r="U182" i="2"/>
  <c r="T182" i="2"/>
  <c r="S182" i="2"/>
  <c r="S174" i="2"/>
  <c r="U174" i="2"/>
  <c r="T174" i="2"/>
  <c r="G197" i="2"/>
  <c r="G196" i="2"/>
  <c r="G195" i="2"/>
  <c r="G194" i="2"/>
  <c r="G193" i="2"/>
  <c r="G192" i="2"/>
  <c r="G191" i="2"/>
  <c r="G190" i="2"/>
  <c r="O189" i="2"/>
  <c r="G189" i="2"/>
  <c r="O188" i="2"/>
  <c r="G188" i="2"/>
  <c r="O187" i="2"/>
  <c r="G187" i="2"/>
  <c r="O186" i="2"/>
  <c r="G186" i="2"/>
  <c r="O185" i="2"/>
  <c r="G185" i="2"/>
  <c r="O184" i="2"/>
  <c r="G184" i="2"/>
  <c r="O183" i="2"/>
  <c r="G183" i="2"/>
  <c r="O182" i="2"/>
  <c r="G182" i="2"/>
  <c r="G181" i="2"/>
  <c r="G180" i="2"/>
  <c r="O179" i="2"/>
  <c r="G179" i="2"/>
  <c r="O178" i="2"/>
  <c r="G178" i="2"/>
  <c r="O177" i="2"/>
  <c r="G177" i="2"/>
  <c r="O176" i="2"/>
  <c r="G176" i="2"/>
  <c r="O175" i="2"/>
  <c r="G175" i="2"/>
  <c r="O174" i="2"/>
  <c r="G174" i="2"/>
  <c r="G173" i="2"/>
  <c r="G172" i="2"/>
  <c r="G171" i="2"/>
  <c r="G170" i="2"/>
  <c r="G169" i="2"/>
  <c r="G168" i="2"/>
  <c r="G167" i="2"/>
  <c r="G166" i="2"/>
  <c r="O565" i="1"/>
  <c r="O563" i="1"/>
  <c r="O561" i="1"/>
  <c r="O562" i="1"/>
  <c r="O560" i="1"/>
  <c r="O559" i="1"/>
  <c r="U140" i="2"/>
  <c r="T140" i="2"/>
  <c r="S140" i="2"/>
  <c r="J565" i="1"/>
  <c r="J563" i="1"/>
  <c r="J562" i="1"/>
  <c r="J561" i="1"/>
  <c r="J560" i="1"/>
  <c r="J559" i="1"/>
  <c r="R140" i="2"/>
  <c r="Q140" i="2"/>
  <c r="P140" i="2"/>
  <c r="O554" i="1"/>
  <c r="O553" i="1"/>
  <c r="O552" i="1"/>
  <c r="O551" i="1"/>
  <c r="U132" i="2"/>
  <c r="T132" i="2"/>
  <c r="S132" i="2"/>
  <c r="J554" i="1"/>
  <c r="J553" i="1"/>
  <c r="J552" i="1"/>
  <c r="J551" i="1"/>
  <c r="R132" i="2"/>
  <c r="Q132" i="2"/>
  <c r="P132" i="2"/>
  <c r="G163" i="2"/>
  <c r="G162" i="2"/>
  <c r="G161" i="2"/>
  <c r="G160" i="2"/>
  <c r="G159" i="2"/>
  <c r="G158" i="2"/>
  <c r="G157" i="2"/>
  <c r="G156" i="2"/>
  <c r="O154" i="2"/>
  <c r="G154" i="2"/>
  <c r="O153" i="2"/>
  <c r="G153" i="2"/>
  <c r="O152" i="2"/>
  <c r="G152" i="2"/>
  <c r="O151" i="2"/>
  <c r="G151" i="2"/>
  <c r="O150" i="2"/>
  <c r="G150" i="2"/>
  <c r="O149" i="2"/>
  <c r="G149" i="2"/>
  <c r="O148" i="2"/>
  <c r="G148" i="2"/>
  <c r="O147" i="2"/>
  <c r="G147" i="2"/>
  <c r="O146" i="2"/>
  <c r="G146" i="2"/>
  <c r="O145" i="2"/>
  <c r="G145" i="2"/>
  <c r="O144" i="2"/>
  <c r="G144" i="2"/>
  <c r="O143" i="2"/>
  <c r="G143" i="2"/>
  <c r="O142" i="2"/>
  <c r="G142" i="2"/>
  <c r="O141" i="2"/>
  <c r="G141" i="2"/>
  <c r="O140" i="2"/>
  <c r="G140" i="2"/>
  <c r="G139" i="2"/>
  <c r="G138" i="2"/>
  <c r="G137" i="2"/>
  <c r="G136" i="2"/>
  <c r="G135" i="2"/>
  <c r="G134" i="2"/>
  <c r="G133" i="2"/>
  <c r="G132" i="2"/>
  <c r="O128" i="1" l="1"/>
  <c r="O124" i="1"/>
  <c r="U122" i="2"/>
  <c r="T122" i="2"/>
  <c r="S122" i="2"/>
  <c r="J128" i="1"/>
  <c r="J124" i="1"/>
  <c r="Q122" i="2"/>
  <c r="P122" i="2"/>
  <c r="R122" i="2" s="1"/>
  <c r="U107" i="2"/>
  <c r="T107" i="2"/>
  <c r="S107" i="2"/>
  <c r="J113" i="1"/>
  <c r="J108" i="1"/>
  <c r="R107" i="2"/>
  <c r="Q107" i="2"/>
  <c r="P107" i="2"/>
  <c r="U100" i="2"/>
  <c r="R100" i="2"/>
  <c r="P100" i="2"/>
  <c r="O89" i="1"/>
  <c r="O87" i="1"/>
  <c r="O84" i="1"/>
  <c r="O83" i="1"/>
  <c r="U82" i="2"/>
  <c r="T82" i="2"/>
  <c r="S82" i="2"/>
  <c r="J84" i="1"/>
  <c r="J89" i="1"/>
  <c r="J87" i="1"/>
  <c r="J83" i="1"/>
  <c r="R82" i="2"/>
  <c r="Q82" i="2"/>
  <c r="P82" i="2"/>
  <c r="O81" i="1"/>
  <c r="O79" i="1"/>
  <c r="O77" i="1"/>
  <c r="U74" i="2"/>
  <c r="T74" i="2"/>
  <c r="S74" i="2"/>
  <c r="J81" i="1"/>
  <c r="J79" i="1"/>
  <c r="J77" i="1"/>
  <c r="R74" i="2"/>
  <c r="Q74" i="2"/>
  <c r="P74" i="2"/>
  <c r="O73" i="1"/>
  <c r="O67" i="1"/>
  <c r="O66" i="1"/>
  <c r="U66" i="2"/>
  <c r="J73" i="1"/>
  <c r="J69" i="1"/>
  <c r="J68" i="1"/>
  <c r="J67" i="1"/>
  <c r="J66" i="1"/>
  <c r="R66" i="2"/>
  <c r="Q66" i="2"/>
  <c r="O64" i="1"/>
  <c r="O61" i="1"/>
  <c r="S58" i="2"/>
  <c r="U58" i="2"/>
  <c r="T58" i="2"/>
  <c r="J64" i="1"/>
  <c r="J61" i="1"/>
  <c r="Q58" i="2"/>
  <c r="R58" i="2" s="1"/>
  <c r="P58" i="2"/>
  <c r="T50" i="2"/>
  <c r="Q50" i="2"/>
  <c r="P50" i="2"/>
  <c r="O57" i="1"/>
  <c r="O56" i="1"/>
  <c r="O54" i="1"/>
  <c r="O52" i="1"/>
  <c r="U50" i="2"/>
  <c r="S50" i="2"/>
  <c r="J57" i="1"/>
  <c r="J52" i="1"/>
  <c r="J53" i="1"/>
  <c r="R50" i="2"/>
  <c r="O9" i="1"/>
  <c r="O6" i="1"/>
  <c r="J9" i="1"/>
  <c r="J6" i="1"/>
  <c r="R2" i="2"/>
  <c r="U2" i="2"/>
  <c r="T2" i="2"/>
  <c r="S2" i="2"/>
  <c r="Q2" i="2"/>
  <c r="P2" i="2"/>
  <c r="G129" i="2"/>
  <c r="G127" i="2"/>
  <c r="G125" i="2"/>
  <c r="G123" i="2"/>
  <c r="G122" i="2"/>
  <c r="G120" i="2"/>
  <c r="G119" i="2"/>
  <c r="G118" i="2"/>
  <c r="G117" i="2"/>
  <c r="G116" i="2"/>
  <c r="G114" i="2"/>
  <c r="G113" i="2"/>
  <c r="G112" i="2"/>
  <c r="G111" i="2"/>
  <c r="G110" i="2"/>
  <c r="G107" i="2"/>
  <c r="G101" i="2"/>
  <c r="G100" i="2"/>
  <c r="G97" i="2"/>
  <c r="G96" i="2"/>
  <c r="G95" i="2"/>
  <c r="G93" i="2"/>
  <c r="G92" i="2"/>
  <c r="G91" i="2"/>
  <c r="G90" i="2"/>
  <c r="G88" i="2"/>
  <c r="G86" i="2"/>
  <c r="G82" i="2"/>
  <c r="G80" i="2"/>
  <c r="G78" i="2"/>
  <c r="G77" i="2"/>
  <c r="G76" i="2"/>
  <c r="G74" i="2"/>
  <c r="G72" i="2"/>
  <c r="G71" i="2"/>
  <c r="G70" i="2"/>
  <c r="G67" i="2"/>
  <c r="G65" i="2"/>
  <c r="G63" i="2"/>
  <c r="G62" i="2"/>
  <c r="G59" i="2"/>
  <c r="G58" i="2"/>
  <c r="G57" i="2"/>
  <c r="G56" i="2"/>
  <c r="G54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10" i="2"/>
  <c r="G7" i="2"/>
  <c r="G5" i="2"/>
  <c r="G4" i="2"/>
  <c r="G3" i="2"/>
  <c r="G2" i="2"/>
  <c r="G777" i="1" l="1"/>
  <c r="G778" i="1"/>
  <c r="G779" i="1"/>
  <c r="G780" i="1"/>
  <c r="G781" i="1"/>
  <c r="G782" i="1"/>
  <c r="G783" i="1"/>
  <c r="G784" i="1"/>
  <c r="G785" i="1"/>
  <c r="O785" i="1"/>
  <c r="G786" i="1"/>
  <c r="O786" i="1"/>
  <c r="G787" i="1"/>
  <c r="O787" i="1"/>
  <c r="G788" i="1"/>
  <c r="O788" i="1"/>
  <c r="G789" i="1"/>
  <c r="O789" i="1"/>
  <c r="G790" i="1"/>
  <c r="O790" i="1"/>
  <c r="G791" i="1"/>
  <c r="O791" i="1"/>
  <c r="G792" i="1"/>
  <c r="O792" i="1"/>
  <c r="G793" i="1"/>
  <c r="O793" i="1"/>
  <c r="G794" i="1"/>
  <c r="O794" i="1"/>
  <c r="G795" i="1"/>
  <c r="O795" i="1"/>
  <c r="G796" i="1"/>
  <c r="O796" i="1"/>
  <c r="G797" i="1"/>
  <c r="O797" i="1"/>
  <c r="G798" i="1"/>
  <c r="O798" i="1"/>
  <c r="G799" i="1"/>
  <c r="O799" i="1"/>
  <c r="G800" i="1"/>
  <c r="O800" i="1"/>
  <c r="G801" i="1"/>
  <c r="G802" i="1"/>
  <c r="G803" i="1"/>
  <c r="G804" i="1"/>
  <c r="G805" i="1"/>
  <c r="G806" i="1"/>
  <c r="G807" i="1"/>
  <c r="G808" i="1"/>
  <c r="G745" i="1"/>
  <c r="G746" i="1"/>
  <c r="G747" i="1"/>
  <c r="G748" i="1"/>
  <c r="G749" i="1"/>
  <c r="G750" i="1"/>
  <c r="G751" i="1"/>
  <c r="G752" i="1"/>
  <c r="G753" i="1"/>
  <c r="O753" i="1"/>
  <c r="G754" i="1"/>
  <c r="O754" i="1"/>
  <c r="G755" i="1"/>
  <c r="O755" i="1"/>
  <c r="G756" i="1"/>
  <c r="O756" i="1"/>
  <c r="G757" i="1"/>
  <c r="O757" i="1"/>
  <c r="G758" i="1"/>
  <c r="O758" i="1"/>
  <c r="G759" i="1"/>
  <c r="O759" i="1"/>
  <c r="G760" i="1"/>
  <c r="O760" i="1"/>
  <c r="G761" i="1"/>
  <c r="O761" i="1"/>
  <c r="G762" i="1"/>
  <c r="O762" i="1"/>
  <c r="G763" i="1"/>
  <c r="O763" i="1"/>
  <c r="G764" i="1"/>
  <c r="O764" i="1"/>
  <c r="G765" i="1"/>
  <c r="O765" i="1"/>
  <c r="G766" i="1"/>
  <c r="O766" i="1"/>
  <c r="G767" i="1"/>
  <c r="O767" i="1"/>
  <c r="G768" i="1"/>
  <c r="O768" i="1"/>
  <c r="G769" i="1"/>
  <c r="G770" i="1"/>
  <c r="G771" i="1"/>
  <c r="G772" i="1"/>
  <c r="G773" i="1"/>
  <c r="G774" i="1"/>
  <c r="G775" i="1"/>
  <c r="G776" i="1"/>
  <c r="G713" i="1"/>
  <c r="G714" i="1"/>
  <c r="G715" i="1"/>
  <c r="G716" i="1"/>
  <c r="G717" i="1"/>
  <c r="G718" i="1"/>
  <c r="G719" i="1"/>
  <c r="G720" i="1"/>
  <c r="G721" i="1"/>
  <c r="O721" i="1"/>
  <c r="G722" i="1"/>
  <c r="O722" i="1"/>
  <c r="G723" i="1"/>
  <c r="O723" i="1"/>
  <c r="G724" i="1"/>
  <c r="O724" i="1"/>
  <c r="G725" i="1"/>
  <c r="O725" i="1"/>
  <c r="G726" i="1"/>
  <c r="O726" i="1"/>
  <c r="G727" i="1"/>
  <c r="O727" i="1"/>
  <c r="G728" i="1"/>
  <c r="O728" i="1"/>
  <c r="G729" i="1"/>
  <c r="O729" i="1"/>
  <c r="G730" i="1"/>
  <c r="O730" i="1"/>
  <c r="G731" i="1"/>
  <c r="O731" i="1"/>
  <c r="G732" i="1"/>
  <c r="O732" i="1"/>
  <c r="G733" i="1"/>
  <c r="O733" i="1"/>
  <c r="G734" i="1"/>
  <c r="O734" i="1"/>
  <c r="G735" i="1"/>
  <c r="O735" i="1"/>
  <c r="G736" i="1"/>
  <c r="O736" i="1"/>
  <c r="G737" i="1"/>
  <c r="G738" i="1"/>
  <c r="G739" i="1"/>
  <c r="G740" i="1"/>
  <c r="G741" i="1"/>
  <c r="G742" i="1"/>
  <c r="G743" i="1"/>
  <c r="G744" i="1"/>
  <c r="G681" i="1"/>
  <c r="G682" i="1"/>
  <c r="G683" i="1"/>
  <c r="G684" i="1"/>
  <c r="G685" i="1"/>
  <c r="G686" i="1"/>
  <c r="G687" i="1"/>
  <c r="G688" i="1"/>
  <c r="G689" i="1"/>
  <c r="O689" i="1"/>
  <c r="G690" i="1"/>
  <c r="O690" i="1"/>
  <c r="G691" i="1"/>
  <c r="O691" i="1"/>
  <c r="G692" i="1"/>
  <c r="O692" i="1"/>
  <c r="G693" i="1"/>
  <c r="O693" i="1"/>
  <c r="G694" i="1"/>
  <c r="O694" i="1"/>
  <c r="G695" i="1"/>
  <c r="O695" i="1"/>
  <c r="G696" i="1"/>
  <c r="O696" i="1"/>
  <c r="G697" i="1"/>
  <c r="O697" i="1"/>
  <c r="G698" i="1"/>
  <c r="O698" i="1"/>
  <c r="G699" i="1"/>
  <c r="O699" i="1"/>
  <c r="G700" i="1"/>
  <c r="O700" i="1"/>
  <c r="G701" i="1"/>
  <c r="O701" i="1"/>
  <c r="G702" i="1"/>
  <c r="O702" i="1"/>
  <c r="G703" i="1"/>
  <c r="O703" i="1"/>
  <c r="G704" i="1"/>
  <c r="O704" i="1"/>
  <c r="G705" i="1"/>
  <c r="G706" i="1"/>
  <c r="G707" i="1"/>
  <c r="G708" i="1"/>
  <c r="G709" i="1"/>
  <c r="G710" i="1"/>
  <c r="G711" i="1"/>
  <c r="G712" i="1"/>
  <c r="G649" i="1"/>
  <c r="G650" i="1"/>
  <c r="G651" i="1"/>
  <c r="G652" i="1"/>
  <c r="G653" i="1"/>
  <c r="G654" i="1"/>
  <c r="G655" i="1"/>
  <c r="G656" i="1"/>
  <c r="G657" i="1"/>
  <c r="O657" i="1"/>
  <c r="G658" i="1"/>
  <c r="O658" i="1"/>
  <c r="G659" i="1"/>
  <c r="O659" i="1"/>
  <c r="G660" i="1"/>
  <c r="O660" i="1"/>
  <c r="G661" i="1"/>
  <c r="O661" i="1"/>
  <c r="G662" i="1"/>
  <c r="O662" i="1"/>
  <c r="G663" i="1"/>
  <c r="O663" i="1"/>
  <c r="G664" i="1"/>
  <c r="O664" i="1"/>
  <c r="G665" i="1"/>
  <c r="O665" i="1"/>
  <c r="G666" i="1"/>
  <c r="O666" i="1"/>
  <c r="G667" i="1"/>
  <c r="O667" i="1"/>
  <c r="G668" i="1"/>
  <c r="O668" i="1"/>
  <c r="G669" i="1"/>
  <c r="O669" i="1"/>
  <c r="G670" i="1"/>
  <c r="O670" i="1"/>
  <c r="G671" i="1"/>
  <c r="O671" i="1"/>
  <c r="G672" i="1"/>
  <c r="O672" i="1"/>
  <c r="G673" i="1"/>
  <c r="G674" i="1"/>
  <c r="G675" i="1"/>
  <c r="G676" i="1"/>
  <c r="G677" i="1"/>
  <c r="G678" i="1"/>
  <c r="G679" i="1"/>
  <c r="G680" i="1"/>
  <c r="G581" i="1" l="1"/>
  <c r="G603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17" i="1"/>
  <c r="G618" i="1"/>
  <c r="G619" i="1"/>
  <c r="G620" i="1"/>
  <c r="G621" i="1"/>
  <c r="O626" i="1" l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25" i="1"/>
  <c r="O603" i="1" l="1"/>
  <c r="O604" i="1"/>
  <c r="O605" i="1"/>
  <c r="O602" i="1"/>
  <c r="O601" i="1"/>
  <c r="O600" i="1"/>
  <c r="O599" i="1"/>
  <c r="O598" i="1"/>
  <c r="O591" i="1"/>
  <c r="O592" i="1"/>
  <c r="O593" i="1"/>
  <c r="O594" i="1"/>
  <c r="O595" i="1"/>
  <c r="O596" i="1"/>
  <c r="O597" i="1"/>
  <c r="O590" i="1"/>
  <c r="O572" i="1"/>
  <c r="O571" i="1"/>
  <c r="O570" i="1"/>
  <c r="O569" i="1"/>
  <c r="O568" i="1"/>
  <c r="O567" i="1"/>
  <c r="O566" i="1"/>
  <c r="O564" i="1"/>
  <c r="O558" i="1"/>
  <c r="O463" i="1"/>
  <c r="O464" i="1"/>
  <c r="O465" i="1"/>
  <c r="O466" i="1"/>
  <c r="O467" i="1"/>
  <c r="O468" i="1"/>
  <c r="O469" i="1"/>
  <c r="O462" i="1"/>
  <c r="O471" i="1"/>
  <c r="O472" i="1"/>
  <c r="O473" i="1"/>
  <c r="O474" i="1"/>
  <c r="O475" i="1"/>
  <c r="O476" i="1"/>
  <c r="O477" i="1"/>
  <c r="O470" i="1"/>
  <c r="O505" i="1"/>
  <c r="O506" i="1"/>
  <c r="O507" i="1"/>
  <c r="O508" i="1"/>
  <c r="O509" i="1"/>
  <c r="O504" i="1"/>
  <c r="O503" i="1"/>
  <c r="O502" i="1"/>
  <c r="O495" i="1"/>
  <c r="O496" i="1"/>
  <c r="O497" i="1"/>
  <c r="O498" i="1"/>
  <c r="O499" i="1"/>
  <c r="O500" i="1"/>
  <c r="O501" i="1"/>
  <c r="O494" i="1"/>
  <c r="O535" i="1"/>
  <c r="O536" i="1"/>
  <c r="O537" i="1"/>
  <c r="O538" i="1"/>
  <c r="O539" i="1"/>
  <c r="O540" i="1"/>
  <c r="O541" i="1"/>
  <c r="O534" i="1"/>
  <c r="O527" i="1"/>
  <c r="O528" i="1"/>
  <c r="O529" i="1"/>
  <c r="O530" i="1"/>
  <c r="O531" i="1"/>
  <c r="O532" i="1"/>
  <c r="O533" i="1"/>
  <c r="O526" i="1"/>
  <c r="G613" i="1" l="1"/>
  <c r="G612" i="1"/>
  <c r="G610" i="1"/>
  <c r="G609" i="1"/>
  <c r="G608" i="1"/>
  <c r="G607" i="1"/>
  <c r="G606" i="1"/>
  <c r="G605" i="1"/>
  <c r="G604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0" i="1"/>
  <c r="G579" i="1"/>
  <c r="G578" i="1"/>
  <c r="G577" i="1"/>
  <c r="G576" i="1"/>
  <c r="G575" i="1"/>
  <c r="G574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57" i="1" l="1"/>
  <c r="G58" i="1"/>
  <c r="G59" i="1"/>
  <c r="G56" i="1"/>
  <c r="G88" i="1"/>
  <c r="O412" i="1" l="1"/>
  <c r="O411" i="1"/>
  <c r="O410" i="1"/>
  <c r="O409" i="1"/>
  <c r="O408" i="1"/>
  <c r="O406" i="1"/>
  <c r="O405" i="1"/>
  <c r="O404" i="1"/>
  <c r="O403" i="1"/>
  <c r="O402" i="1"/>
  <c r="O401" i="1"/>
  <c r="O400" i="1"/>
  <c r="O399" i="1"/>
  <c r="O398" i="1"/>
  <c r="O397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14" i="1"/>
  <c r="O313" i="1"/>
  <c r="O312" i="1"/>
  <c r="O311" i="1"/>
  <c r="O310" i="1"/>
  <c r="O309" i="1"/>
  <c r="O308" i="1"/>
  <c r="O306" i="1"/>
  <c r="O305" i="1"/>
  <c r="O304" i="1"/>
  <c r="O303" i="1"/>
  <c r="O302" i="1"/>
  <c r="O301" i="1"/>
  <c r="O300" i="1"/>
  <c r="O299" i="1"/>
  <c r="O282" i="1"/>
  <c r="O281" i="1"/>
  <c r="O280" i="1"/>
  <c r="O279" i="1"/>
  <c r="O278" i="1"/>
  <c r="O277" i="1"/>
  <c r="O276" i="1"/>
  <c r="O275" i="1"/>
  <c r="O273" i="1"/>
  <c r="O272" i="1"/>
  <c r="O271" i="1"/>
  <c r="O270" i="1"/>
  <c r="O269" i="1"/>
  <c r="O268" i="1"/>
  <c r="O267" i="1"/>
  <c r="O250" i="1"/>
  <c r="O249" i="1"/>
  <c r="O248" i="1"/>
  <c r="O247" i="1"/>
  <c r="O246" i="1"/>
  <c r="O245" i="1"/>
  <c r="O244" i="1"/>
  <c r="O243" i="1"/>
  <c r="O242" i="1"/>
  <c r="O241" i="1"/>
  <c r="O240" i="1"/>
  <c r="O238" i="1"/>
  <c r="O237" i="1"/>
  <c r="O236" i="1"/>
  <c r="O233" i="1"/>
  <c r="O230" i="1"/>
  <c r="O218" i="1"/>
  <c r="O217" i="1"/>
  <c r="O216" i="1"/>
  <c r="O215" i="1"/>
  <c r="O214" i="1"/>
  <c r="O213" i="1"/>
  <c r="O212" i="1"/>
  <c r="O211" i="1"/>
  <c r="O210" i="1"/>
  <c r="O208" i="1"/>
  <c r="O207" i="1"/>
  <c r="O206" i="1"/>
  <c r="O205" i="1"/>
  <c r="O204" i="1"/>
  <c r="O203" i="1"/>
  <c r="O186" i="1"/>
  <c r="O185" i="1"/>
  <c r="O184" i="1"/>
  <c r="O183" i="1"/>
  <c r="O182" i="1"/>
  <c r="O180" i="1"/>
  <c r="O179" i="1"/>
  <c r="O178" i="1"/>
  <c r="O177" i="1"/>
  <c r="O176" i="1"/>
  <c r="O175" i="1"/>
  <c r="O174" i="1"/>
  <c r="O173" i="1"/>
  <c r="O17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7" i="1"/>
  <c r="G125" i="1"/>
  <c r="G123" i="1"/>
  <c r="G122" i="1"/>
  <c r="G120" i="1"/>
  <c r="G119" i="1"/>
  <c r="G118" i="1"/>
  <c r="G117" i="1"/>
  <c r="G116" i="1"/>
  <c r="G114" i="1"/>
  <c r="G113" i="1"/>
  <c r="G112" i="1"/>
  <c r="G111" i="1"/>
  <c r="G110" i="1"/>
  <c r="G107" i="1"/>
  <c r="G101" i="1"/>
  <c r="G100" i="1"/>
  <c r="G97" i="1"/>
  <c r="G96" i="1"/>
  <c r="G95" i="1"/>
  <c r="G93" i="1"/>
  <c r="G92" i="1"/>
  <c r="G91" i="1"/>
  <c r="G90" i="1"/>
  <c r="G86" i="1"/>
  <c r="G82" i="1"/>
  <c r="G80" i="1"/>
  <c r="G78" i="1"/>
  <c r="G77" i="1"/>
  <c r="G76" i="1"/>
  <c r="G74" i="1"/>
  <c r="G72" i="1"/>
  <c r="G71" i="1"/>
  <c r="G70" i="1"/>
  <c r="G67" i="1"/>
  <c r="G65" i="1"/>
  <c r="G63" i="1"/>
  <c r="G62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<sst xmlns="http://schemas.openxmlformats.org/spreadsheetml/2006/main" count="4135" uniqueCount="855">
  <si>
    <t>planted</t>
  </si>
  <si>
    <t>first_emergence</t>
  </si>
  <si>
    <t>dry_weight_shoot</t>
  </si>
  <si>
    <t>dry_weight_root</t>
  </si>
  <si>
    <t>relative_chlorophyll</t>
  </si>
  <si>
    <t>days_til_emergence</t>
  </si>
  <si>
    <t>treatment</t>
  </si>
  <si>
    <t>soil_ID</t>
  </si>
  <si>
    <t>plant_ID</t>
  </si>
  <si>
    <t>wet_weight_root</t>
  </si>
  <si>
    <t>dry_weight_root_prelim</t>
  </si>
  <si>
    <t xml:space="preserve">wet_weight_root_sample </t>
  </si>
  <si>
    <t>percent_drying</t>
  </si>
  <si>
    <t>percent_wilting_at_five_weeks</t>
  </si>
  <si>
    <t>F31</t>
  </si>
  <si>
    <t>F31 with_clado with_fertilizer replicate1</t>
  </si>
  <si>
    <t>IF</t>
  </si>
  <si>
    <t>F31 with_clado with_fertilizer replicate2</t>
  </si>
  <si>
    <t>F31 with_clado with_fertilizer replicate3</t>
  </si>
  <si>
    <t>F31 with_clado with_fertilizer replicate4</t>
  </si>
  <si>
    <t>F31 with_clado with_fertilizer replicate5</t>
  </si>
  <si>
    <t>F31 with_clado with_fertilizer replicate6</t>
  </si>
  <si>
    <t>F31 with_clado with_fertilizer replicate7</t>
  </si>
  <si>
    <t>F31 with_clado with_fertilizer replicate8</t>
  </si>
  <si>
    <t>F31 with_clado without_fertilizer replicate1</t>
  </si>
  <si>
    <t xml:space="preserve">I </t>
  </si>
  <si>
    <t>F31 with_clado without_fertilizer replicate2</t>
  </si>
  <si>
    <t>F31 with_clado without_fertilizer replicate3</t>
  </si>
  <si>
    <t>F31 with_clado without_fertilizer replicate4</t>
  </si>
  <si>
    <t>F31 with_clado without_fertilizer replicate5</t>
  </si>
  <si>
    <t>F31 with_clado without_fertilizer replicate6</t>
  </si>
  <si>
    <t>F31 with_clado without_fertilizer replicate7</t>
  </si>
  <si>
    <t>F31 with_clado without_fertilizer replicate8</t>
  </si>
  <si>
    <t>F31 without_clado without_fertilizer replicate1</t>
  </si>
  <si>
    <t>C</t>
  </si>
  <si>
    <t>F31 without_clado without_fertilizer replicate2</t>
  </si>
  <si>
    <t>F31 without_clado without_fertilizer replicate3</t>
  </si>
  <si>
    <t>F31 without_clado without_fertilizer replicate4</t>
  </si>
  <si>
    <t>F31 without_clado without_fertilizer replicate5</t>
  </si>
  <si>
    <t>F31 without_clado without_fertilizer replicate6</t>
  </si>
  <si>
    <t>F31 without_clado without_fertilizer replicate7</t>
  </si>
  <si>
    <t>F31 without_clado without_fertilizer replicate8</t>
  </si>
  <si>
    <t>F31 without_clado with_fertilizer replicate1</t>
  </si>
  <si>
    <t>F</t>
  </si>
  <si>
    <t>F31 without_clado with_fertilizer replicate2</t>
  </si>
  <si>
    <t>F31 without_clado with_fertilizer replicate3</t>
  </si>
  <si>
    <t>F31 without_clado with_fertilizer replicate4</t>
  </si>
  <si>
    <t>F31 without_clado with_fertilizer replicate5</t>
  </si>
  <si>
    <t>F31 without_clado with_fertilizer replicate6</t>
  </si>
  <si>
    <t>F31 without_clado with_fertilizer replicate7</t>
  </si>
  <si>
    <t>F31 without_clado with_fertilizer replicate8</t>
  </si>
  <si>
    <t>F37</t>
  </si>
  <si>
    <t>F37 with_clado with_fertilizer replicate1</t>
  </si>
  <si>
    <t>F37 with_clado with_fertilizer replicate2</t>
  </si>
  <si>
    <t>F37 with_clado with_fertilizer replicate3</t>
  </si>
  <si>
    <t>F37 with_clado with_fertilizer replicate4</t>
  </si>
  <si>
    <t>F37 with_clado with_fertilizer replicate5</t>
  </si>
  <si>
    <t>F37 with_clado with_fertilizer replicate6</t>
  </si>
  <si>
    <t>F37 with_clado with_fertilizer replicate7</t>
  </si>
  <si>
    <t>F37 with_clado with_fertilizer replicate8</t>
  </si>
  <si>
    <t>F37 with_clado without_fertilizer replicate1</t>
  </si>
  <si>
    <t>F37 with_clado without_fertilizer replicate2</t>
  </si>
  <si>
    <t>F37 with_clado without_fertilizer replicate3</t>
  </si>
  <si>
    <t>F37 with_clado without_fertilizer replicate4</t>
  </si>
  <si>
    <t>F37 with_clado without_fertilizer replicate5</t>
  </si>
  <si>
    <t>F37 with_clado without_fertilizer replicate6</t>
  </si>
  <si>
    <t>F37 with_clado without_fertilizer replicate7</t>
  </si>
  <si>
    <t>F37 with_clado without_fertilizer replicate8</t>
  </si>
  <si>
    <t>F37 without_clado without_fertilizer replicate1</t>
  </si>
  <si>
    <t>F37 without_clado without_fertilizer replicate2</t>
  </si>
  <si>
    <t>F37 without_clado without_fertilizer replicate3</t>
  </si>
  <si>
    <t>F37 without_clado without_fertilizer replicate4</t>
  </si>
  <si>
    <t>F37 without_clado without_fertilizer replicate5</t>
  </si>
  <si>
    <t>F37 without_clado without_fertilizer replicate6</t>
  </si>
  <si>
    <t>F37 without_clado without_fertilizer replicate7</t>
  </si>
  <si>
    <t>F37 without_clado without_fertilizer replicate8</t>
  </si>
  <si>
    <t>F37 without_clado with_fertilizer replicate1</t>
  </si>
  <si>
    <t>F37 without_clado with_fertilizer replicate2</t>
  </si>
  <si>
    <t>F37 without_clado with_fertilizer replicate3</t>
  </si>
  <si>
    <t>F37 without_clado with_fertilizer replicate4</t>
  </si>
  <si>
    <t>F37 without_clado with_fertilizer replicate5</t>
  </si>
  <si>
    <t>F37 without_clado with_fertilizer replicate6</t>
  </si>
  <si>
    <t>F37 without_clado with_fertilizer replicate7</t>
  </si>
  <si>
    <t>F37 without_clado with_fertilizer replicate8</t>
  </si>
  <si>
    <t>F4 with_clado with_fertilizer replicate1</t>
  </si>
  <si>
    <t>F4 with_clado with_fertilizer replicate2</t>
  </si>
  <si>
    <t>F4 with_clado with_fertilizer replicate3</t>
  </si>
  <si>
    <t>F4 with_clado with_fertilizer replicate4</t>
  </si>
  <si>
    <t>F4 with_clado with_fertilizer replicate5</t>
  </si>
  <si>
    <t>F4 with_clado with_fertilizer replicate6</t>
  </si>
  <si>
    <t>F4 with_clado with_fertilizer replicate7</t>
  </si>
  <si>
    <t>F4 with_clado with_fertilizer replicate8</t>
  </si>
  <si>
    <t>F4 with_clado without_fertilizer replicate1</t>
  </si>
  <si>
    <t>F4 with_clado without_fertilizer replicate2</t>
  </si>
  <si>
    <t>F4 with_clado without_fertilizer replicate3</t>
  </si>
  <si>
    <t>F4 with_clado without_fertilizer replicate4</t>
  </si>
  <si>
    <t>F4 with_clado without_fertilizer replicate5</t>
  </si>
  <si>
    <t>F4 with_clado without_fertilizer replicate6</t>
  </si>
  <si>
    <t>F4 with_clado without_fertilizer replicate7</t>
  </si>
  <si>
    <t>F4 with_clado without_fertilizer replicate8</t>
  </si>
  <si>
    <t>F4 without_clado without_fertilizer replicate1</t>
  </si>
  <si>
    <t>F4 without_clado without_fertilizer replicate2</t>
  </si>
  <si>
    <t>F4 without_clado without_fertilizer replicate3</t>
  </si>
  <si>
    <t>F4 without_clado without_fertilizer replicate4</t>
  </si>
  <si>
    <t>F4 without_clado without_fertilizer replicate5</t>
  </si>
  <si>
    <t>F4 without_clado without_fertilizer replicate6</t>
  </si>
  <si>
    <t>F4 without_clado without_fertilizer replicate7</t>
  </si>
  <si>
    <t>F4 without_clado without_fertilizer replicate8</t>
  </si>
  <si>
    <t>F4 without_clado with_fertilizer replicate1</t>
  </si>
  <si>
    <t>F4 without_clado with_fertilizer replicate2</t>
  </si>
  <si>
    <t>F4 without_clado with_fertilizer replicate3</t>
  </si>
  <si>
    <t>F4 without_clado with_fertilizer replicate4</t>
  </si>
  <si>
    <t>F4 without_clado with_fertilizer replicate5</t>
  </si>
  <si>
    <t>F4 without_clado with_fertilizer replicate6</t>
  </si>
  <si>
    <t>F4 without_clado with_fertilizer replicate7</t>
  </si>
  <si>
    <t>F4 without_clado with_fertilizer replicate8</t>
  </si>
  <si>
    <t>F10</t>
  </si>
  <si>
    <t>F10 with_clado with_fertilizer replicate1</t>
  </si>
  <si>
    <t>F10 with_clado with_fertilizer replicate2</t>
  </si>
  <si>
    <t>F10 with_clado with_fertilizer replicate3</t>
  </si>
  <si>
    <t>F10 with_clado with_fertilizer replicate4</t>
  </si>
  <si>
    <t>F10 with_clado with_fertilizer replicate5</t>
  </si>
  <si>
    <t>F10 with_clado with_fertilizer replicate6</t>
  </si>
  <si>
    <t>F10 with_clado with_fertilizer replicate7</t>
  </si>
  <si>
    <t>F10 with_clado with_fertilizer replicate8</t>
  </si>
  <si>
    <t>F10 with_clado without_fertilizer replicate1</t>
  </si>
  <si>
    <t>F10 with_clado without_fertilizer replicate2</t>
  </si>
  <si>
    <t>F10 with_clado without_fertilizer replicate3</t>
  </si>
  <si>
    <t>F10 with_clado without_fertilizer replicate4</t>
  </si>
  <si>
    <t>F10 with_clado without_fertilizer replicate5</t>
  </si>
  <si>
    <t>F10 with_clado without_fertilizer replicate6</t>
  </si>
  <si>
    <t>F10 with_clado without_fertilizer replicate7</t>
  </si>
  <si>
    <t>F10 with_clado without_fertilizer replicate8</t>
  </si>
  <si>
    <t>F10 without_clado without_fertilizer replicate1</t>
  </si>
  <si>
    <t>F10 without_clado without_fertilizer replicate2</t>
  </si>
  <si>
    <t>F10 without_clado without_fertilizer replicate3</t>
  </si>
  <si>
    <t>F10 without_clado without_fertilizer replicate4</t>
  </si>
  <si>
    <t>F10 without_clado without_fertilizer replicate5</t>
  </si>
  <si>
    <t>F10 without_clado without_fertilizer replicate6</t>
  </si>
  <si>
    <t>F10 without_clado without_fertilizer replicate7</t>
  </si>
  <si>
    <t>F10 without_clado without_fertilizer replicate8</t>
  </si>
  <si>
    <t>F10 without_clado with_fertilizer replicate1</t>
  </si>
  <si>
    <t>F10 without_clado with_fertilizer replicate2</t>
  </si>
  <si>
    <t>F10 without_clado with_fertilizer replicate3</t>
  </si>
  <si>
    <t>F10 without_clado with_fertilizer replicate4</t>
  </si>
  <si>
    <t>F10 without_clado with_fertilizer replicate5</t>
  </si>
  <si>
    <t>F10 without_clado with_fertilizer replicate6</t>
  </si>
  <si>
    <t>F10 without_clado with_fertilizer replicate7</t>
  </si>
  <si>
    <t>F10 without_clado with_fertilizer replicate8</t>
  </si>
  <si>
    <t>F22</t>
  </si>
  <si>
    <t>F22 with_clado with_fertilizer replicate1</t>
  </si>
  <si>
    <t>F22 with_clado with_fertilizer replicate2</t>
  </si>
  <si>
    <t>F22 with_clado with_fertilizer replicate3</t>
  </si>
  <si>
    <t>F22 with_clado with_fertilizer replicate4</t>
  </si>
  <si>
    <t>F22 with_clado with_fertilizer replicate5</t>
  </si>
  <si>
    <t>F22 with_clado with_fertilizer replicate6</t>
  </si>
  <si>
    <t>F22 with_clado with_fertilizer replicate7</t>
  </si>
  <si>
    <t>F22 with_clado with_fertilizer replicate8</t>
  </si>
  <si>
    <t>F22 with_clado without_fertilizer replicate1</t>
  </si>
  <si>
    <t>F22 with_clado without_fertilizer replicate2</t>
  </si>
  <si>
    <t>F22 with_clado without_fertilizer replicate3</t>
  </si>
  <si>
    <t>F22 with_clado without_fertilizer replicate4</t>
  </si>
  <si>
    <t>F22 with_clado without_fertilizer replicate5</t>
  </si>
  <si>
    <t>F22 with_clado without_fertilizer replicate6</t>
  </si>
  <si>
    <t>F22 with_clado without_fertilizer replicate7</t>
  </si>
  <si>
    <t>F22 with_clado without_fertilizer replicate8</t>
  </si>
  <si>
    <t>F22 without_clado without_fertilizer replicate1</t>
  </si>
  <si>
    <t>F22 without_clado without_fertilizer replicate2</t>
  </si>
  <si>
    <t>F22 without_clado without_fertilizer replicate3</t>
  </si>
  <si>
    <t>F22 without_clado without_fertilizer replicate4</t>
  </si>
  <si>
    <t>F22 without_clado without_fertilizer replicate5</t>
  </si>
  <si>
    <t>F22 without_clado without_fertilizer replicate6</t>
  </si>
  <si>
    <t>F22 without_clado without_fertilizer replicate7</t>
  </si>
  <si>
    <t>F22 without_clado without_fertilizer replicate8</t>
  </si>
  <si>
    <t>F22 without_clado with_fertilizer replicate1</t>
  </si>
  <si>
    <t>F22 without_clado with_fertilizer replicate2</t>
  </si>
  <si>
    <t>F22 without_clado with_fertilizer replicate3</t>
  </si>
  <si>
    <t>F22 without_clado with_fertilizer replicate4</t>
  </si>
  <si>
    <t>F22 without_clado with_fertilizer replicate5</t>
  </si>
  <si>
    <t>F22 without_clado with_fertilizer replicate6</t>
  </si>
  <si>
    <t>F22 without_clado with_fertilizer replicate7</t>
  </si>
  <si>
    <t>F22 without_clado with_fertilizer replicate8</t>
  </si>
  <si>
    <t>F36</t>
  </si>
  <si>
    <t>F36 with_clado with_fertilizer replicate1</t>
  </si>
  <si>
    <t>wcwf</t>
  </si>
  <si>
    <t>F36 with_clado with_fertilizer replicate2</t>
  </si>
  <si>
    <t>F36 with_clado with_fertilizer replicate3</t>
  </si>
  <si>
    <t>F36 with_clado with_fertilizer replicate4</t>
  </si>
  <si>
    <t>F36 with_clado with_fertilizer replicate5</t>
  </si>
  <si>
    <t>F36 with_clado with_fertilizer replicate6</t>
  </si>
  <si>
    <t>F36 with_clado with_fertilizer replicate7</t>
  </si>
  <si>
    <t>F36 with_clado with_fertilizer replicate8</t>
  </si>
  <si>
    <t>F36 with_clado without_fertilizer replicate1</t>
  </si>
  <si>
    <t>wcwof</t>
  </si>
  <si>
    <t>F36 with_clado without_fertilizer replicate2</t>
  </si>
  <si>
    <t>F36 with_clado without_fertilizer replicate3</t>
  </si>
  <si>
    <t>F36 with_clado without_fertilizer replicate4</t>
  </si>
  <si>
    <t>F36 with_clado without_fertilizer replicate5</t>
  </si>
  <si>
    <t>F36 with_clado without_fertilizer replicate6</t>
  </si>
  <si>
    <t>F36 with_clado without_fertilizer replicate7</t>
  </si>
  <si>
    <t>F36 with_clado without_fertilizer replicate8</t>
  </si>
  <si>
    <t>F36 without_clado without_fertilizer replicate1</t>
  </si>
  <si>
    <t>wocwof</t>
  </si>
  <si>
    <t>F36 without_clado without_fertilizer replicate2</t>
  </si>
  <si>
    <t>F36 without_clado without_fertilizer replicate3</t>
  </si>
  <si>
    <t>F36 without_clado without_fertilizer replicate4</t>
  </si>
  <si>
    <t>F36 without_clado without_fertilizer replicate5</t>
  </si>
  <si>
    <t>F36 without_clado without_fertilizer replicate6</t>
  </si>
  <si>
    <t>F36 without_clado without_fertilizer replicate7</t>
  </si>
  <si>
    <t>F36 without_clado without_fertilizer replicate8</t>
  </si>
  <si>
    <t>F36 without_clado with_fertilizer replicate1</t>
  </si>
  <si>
    <t>wocwf</t>
  </si>
  <si>
    <t>F36 without_clado with_fertilizer replicate2</t>
  </si>
  <si>
    <t>F36 without_clado with_fertilizer replicate3</t>
  </si>
  <si>
    <t>F36 without_clado with_fertilizer replicate4</t>
  </si>
  <si>
    <t>F36 without_clado with_fertilizer replicate5</t>
  </si>
  <si>
    <t>F36 without_clado with_fertilizer replicate6</t>
  </si>
  <si>
    <t>F36 without_clado with_fertilizer replicate7</t>
  </si>
  <si>
    <t>F36 without_clado with_fertilizer replicate8</t>
  </si>
  <si>
    <t>F62</t>
  </si>
  <si>
    <t>F62 with_clado with_fertilizer replicate1</t>
  </si>
  <si>
    <t>F62 with_clado with_fertilizer replicate2</t>
  </si>
  <si>
    <t>F62 with_clado with_fertilizer replicate3</t>
  </si>
  <si>
    <t>F62 with_clado with_fertilizer replicate4</t>
  </si>
  <si>
    <t>F62 with_clado with_fertilizer replicate5</t>
  </si>
  <si>
    <t>F62 with_clado with_fertilizer replicate6</t>
  </si>
  <si>
    <t>F62 with_clado with_fertilizer replicate7</t>
  </si>
  <si>
    <t>F62 with_clado with_fertilizer replicate8</t>
  </si>
  <si>
    <t>F62 with_clado without_fertilizer replicate1</t>
  </si>
  <si>
    <t>F62 with_clado without_fertilizer replicate2</t>
  </si>
  <si>
    <t>F62 with_clado without_fertilizer replicate3</t>
  </si>
  <si>
    <t>F62 with_clado without_fertilizer replicate4</t>
  </si>
  <si>
    <t>F62 with_clado without_fertilizer replicate5</t>
  </si>
  <si>
    <t>F62 with_clado without_fertilizer replicate6</t>
  </si>
  <si>
    <t>F62 with_clado without_fertilizer replicate7</t>
  </si>
  <si>
    <t>F62 with_clado without_fertilizer replicate8</t>
  </si>
  <si>
    <t>F62 without_clado without_fertilizer replicate1</t>
  </si>
  <si>
    <t>F62 without_clado without_fertilizer replicate2</t>
  </si>
  <si>
    <t>F62 without_clado without_fertilizer replicate3</t>
  </si>
  <si>
    <t>F62 without_clado without_fertilizer replicate4</t>
  </si>
  <si>
    <t>F62 without_clado without_fertilizer replicate5</t>
  </si>
  <si>
    <t>F62 without_clado without_fertilizer replicate6</t>
  </si>
  <si>
    <t>F62 without_clado without_fertilizer replicate7</t>
  </si>
  <si>
    <t>F62 without_clado without_fertilizer replicate8</t>
  </si>
  <si>
    <t>F62 without_clado with_fertilizer replicate1</t>
  </si>
  <si>
    <t>F62 without_clado with_fertilizer replicate2</t>
  </si>
  <si>
    <t>F62 without_clado with_fertilizer replicate3</t>
  </si>
  <si>
    <t>F62 without_clado with_fertilizer replicate4</t>
  </si>
  <si>
    <t>F62 without_clado with_fertilizer replicate5</t>
  </si>
  <si>
    <t>F62 without_clado with_fertilizer replicate6</t>
  </si>
  <si>
    <t>F62 without_clado with_fertilizer replicate7</t>
  </si>
  <si>
    <t>F62 without_clado with_fertilizer replicate8</t>
  </si>
  <si>
    <t>F48</t>
  </si>
  <si>
    <t>F48 with_clado with_fertilizer replicate1</t>
  </si>
  <si>
    <t>F48 with_clado with_fertilizer replicate2</t>
  </si>
  <si>
    <t>F48 with_clado with_fertilizer replicate3</t>
  </si>
  <si>
    <t>F48 with_clado with_fertilizer replicate4</t>
  </si>
  <si>
    <t>F48 with_clado with_fertilizer replicate5</t>
  </si>
  <si>
    <t>F48 with_clado with_fertilizer replicate6</t>
  </si>
  <si>
    <t>F48 with_clado with_fertilizer replicate7</t>
  </si>
  <si>
    <t>F48 with_clado with_fertilizer replicate8</t>
  </si>
  <si>
    <t>F48 with_clado without_fertilizer replicate1</t>
  </si>
  <si>
    <t>F48 with_clado without_fertilizer replicate2</t>
  </si>
  <si>
    <t>F48 with_clado without_fertilizer replicate3</t>
  </si>
  <si>
    <t>F48 with_clado without_fertilizer replicate4</t>
  </si>
  <si>
    <t>F48 with_clado without_fertilizer replicate5</t>
  </si>
  <si>
    <t>F48 with_clado without_fertilizer replicate6</t>
  </si>
  <si>
    <t>F48 with_clado without_fertilizer replicate7</t>
  </si>
  <si>
    <t>F48 with_clado without_fertilizer replicate8</t>
  </si>
  <si>
    <t>F48 without_clado without_fertilizer replicate1</t>
  </si>
  <si>
    <t>F48 without_clado without_fertilizer replicate2</t>
  </si>
  <si>
    <t>F48 without_clado without_fertilizer replicate3</t>
  </si>
  <si>
    <t>F48 without_clado without_fertilizer replicate4</t>
  </si>
  <si>
    <t>F48 without_clado without_fertilizer replicate5</t>
  </si>
  <si>
    <t>F48 without_clado without_fertilizer replicate6</t>
  </si>
  <si>
    <t>F48 without_clado without_fertilizer replicate7</t>
  </si>
  <si>
    <t>F48 without_clado without_fertilizer replicate8</t>
  </si>
  <si>
    <t>F48 without_clado with_fertilizer replicate1</t>
  </si>
  <si>
    <t>F48 without_clado with_fertilizer replicate2</t>
  </si>
  <si>
    <t>F48 without_clado with_fertilizer replicate3</t>
  </si>
  <si>
    <t>F48 without_clado with_fertilizer replicate4</t>
  </si>
  <si>
    <t>F48 without_clado with_fertilizer replicate5</t>
  </si>
  <si>
    <t>F48 without_clado with_fertilizer replicate6</t>
  </si>
  <si>
    <t>F48 without_clado with_fertilizer replicate7</t>
  </si>
  <si>
    <t>F48 without_clado with_fertilizer replicate8</t>
  </si>
  <si>
    <t>F53</t>
  </si>
  <si>
    <t>F53 with_clado with_fertilizer replicate1</t>
  </si>
  <si>
    <t>F53 with_clado with_fertilizer replicate2</t>
  </si>
  <si>
    <t>F53 with_clado with_fertilizer replicate3</t>
  </si>
  <si>
    <t>F53 with_clado with_fertilizer replicate4</t>
  </si>
  <si>
    <t>F53 with_clado with_fertilizer replicate5</t>
  </si>
  <si>
    <t>F53 with_clado with_fertilizer replicate6</t>
  </si>
  <si>
    <t>F53 with_clado with_fertilizer replicate7</t>
  </si>
  <si>
    <t>F53 with_clado with_fertilizer replicate8</t>
  </si>
  <si>
    <t>F53 with_clado without_fertilizer replicate1</t>
  </si>
  <si>
    <t>F53 with_clado without_fertilizer replicate2</t>
  </si>
  <si>
    <t>F53 with_clado without_fertilizer replicate3</t>
  </si>
  <si>
    <t>F53 with_clado without_fertilizer replicate4</t>
  </si>
  <si>
    <t>F53 with_clado without_fertilizer replicate5</t>
  </si>
  <si>
    <t>F53 with_clado without_fertilizer replicate6</t>
  </si>
  <si>
    <t>F53 with_clado without_fertilizer replicate7</t>
  </si>
  <si>
    <t>F53 with_clado without_fertilizer replicate8</t>
  </si>
  <si>
    <t>F53 without_clado without_fertilizer replicate1</t>
  </si>
  <si>
    <t>F53 without_clado without_fertilizer replicate2</t>
  </si>
  <si>
    <t>F53 without_clado without_fertilizer replicate3</t>
  </si>
  <si>
    <t>F53 without_clado without_fertilizer replicate4</t>
  </si>
  <si>
    <t>F53 without_clado without_fertilizer replicate5</t>
  </si>
  <si>
    <t>F53 without_clado without_fertilizer replicate6</t>
  </si>
  <si>
    <t>F53 without_clado without_fertilizer replicate7</t>
  </si>
  <si>
    <t>F53 without_clado without_fertilizer replicate8</t>
  </si>
  <si>
    <t>F53 without_clado with_fertilizer replicate1</t>
  </si>
  <si>
    <t>F53 without_clado with_fertilizer replicate2</t>
  </si>
  <si>
    <t>F53 without_clado with_fertilizer replicate3</t>
  </si>
  <si>
    <t>F53 without_clado with_fertilizer replicate4</t>
  </si>
  <si>
    <t>F53 without_clado with_fertilizer replicate5</t>
  </si>
  <si>
    <t>F53 without_clado with_fertilizer replicate6</t>
  </si>
  <si>
    <t>F53 without_clado with_fertilizer replicate7</t>
  </si>
  <si>
    <t>F53 without_clado with_fertilizer replicate8</t>
  </si>
  <si>
    <t>F57</t>
  </si>
  <si>
    <t>F57 with_clado with_fertilizer replicate1</t>
  </si>
  <si>
    <t>F57 with_clado with_fertilizer replicate2</t>
  </si>
  <si>
    <t>F57 with_clado with_fertilizer replicate3</t>
  </si>
  <si>
    <t>F57 with_clado with_fertilizer replicate4</t>
  </si>
  <si>
    <t>F57 with_clado with_fertilizer replicate5</t>
  </si>
  <si>
    <t>F57 with_clado with_fertilizer replicate6</t>
  </si>
  <si>
    <t>F57 with_clado with_fertilizer replicate7</t>
  </si>
  <si>
    <t>F57 with_clado with_fertilizer replicate8</t>
  </si>
  <si>
    <t>F57 with_clado without_fertilizer replicate1</t>
  </si>
  <si>
    <t>F57 with_clado without_fertilizer replicate2</t>
  </si>
  <si>
    <t>F57 with_clado without_fertilizer replicate3</t>
  </si>
  <si>
    <t>F57 with_clado without_fertilizer replicate4</t>
  </si>
  <si>
    <t>F57 with_clado without_fertilizer replicate5</t>
  </si>
  <si>
    <t>F57 with_clado without_fertilizer replicate6</t>
  </si>
  <si>
    <t>F57 with_clado without_fertilizer replicate7</t>
  </si>
  <si>
    <t>F57 with_clado without_fertilizer replicate8</t>
  </si>
  <si>
    <t>F57 without_clado without_fertilizer replicate1</t>
  </si>
  <si>
    <t>F57 without_clado without_fertilizer replicate2</t>
  </si>
  <si>
    <t>F57 without_clado without_fertilizer replicate3</t>
  </si>
  <si>
    <t>F57 without_clado without_fertilizer replicate4</t>
  </si>
  <si>
    <t>F57 without_clado without_fertilizer replicate5</t>
  </si>
  <si>
    <t>F57 without_clado without_fertilizer replicate6</t>
  </si>
  <si>
    <t>F57 without_clado without_fertilizer replicate7</t>
  </si>
  <si>
    <t>F57 without_clado without_fertilizer replicate8</t>
  </si>
  <si>
    <t>F57 without_clado with_fertilizer replicate1</t>
  </si>
  <si>
    <t>F57 without_clado with_fertilizer replicate2</t>
  </si>
  <si>
    <t>F57 without_clado with_fertilizer replicate3</t>
  </si>
  <si>
    <t>F57 without_clado with_fertilizer replicate4</t>
  </si>
  <si>
    <t>F57 without_clado with_fertilizer replicate5</t>
  </si>
  <si>
    <t>F57 without_clado with_fertilizer replicate6</t>
  </si>
  <si>
    <t>F57 without_clado with_fertilizer replicate7</t>
  </si>
  <si>
    <t>F57 without_clado with_fertilizer replicate8</t>
  </si>
  <si>
    <t>F19</t>
  </si>
  <si>
    <t>F19 with_clado with_fertilizer replicate1</t>
  </si>
  <si>
    <t>F19 with_clado with_fertilizer replicate2</t>
  </si>
  <si>
    <t>F19 with_clado with_fertilizer replicate3</t>
  </si>
  <si>
    <t>F19 with_clado with_fertilizer replicate4</t>
  </si>
  <si>
    <t>F19 with_clado with_fertilizer replicate5</t>
  </si>
  <si>
    <t>F19 with_clado with_fertilizer replicate6</t>
  </si>
  <si>
    <t>F19 with_clado with_fertilizer replicate7</t>
  </si>
  <si>
    <t>F19 with_clado with_fertilizer replicate8</t>
  </si>
  <si>
    <t>F19 with_clado without_fertilizer replicate1</t>
  </si>
  <si>
    <t>F19 with_clado without_fertilizer replicate2</t>
  </si>
  <si>
    <t>F19 with_clado without_fertilizer replicate3</t>
  </si>
  <si>
    <t>F19 with_clado without_fertilizer replicate4</t>
  </si>
  <si>
    <t>F19 with_clado without_fertilizer replicate5</t>
  </si>
  <si>
    <t>F19 with_clado without_fertilizer replicate6</t>
  </si>
  <si>
    <t>F19 with_clado without_fertilizer replicate7</t>
  </si>
  <si>
    <t>F19 with_clado without_fertilizer replicate8</t>
  </si>
  <si>
    <t>F19 without_clado without_fertilizer replicate1</t>
  </si>
  <si>
    <t>F19 without_clado without_fertilizer replicate2</t>
  </si>
  <si>
    <t>F19 without_clado without_fertilizer replicate3</t>
  </si>
  <si>
    <t>F19 without_clado without_fertilizer replicate4</t>
  </si>
  <si>
    <t>F19 without_clado without_fertilizer replicate5</t>
  </si>
  <si>
    <t>F19 without_clado without_fertilizer replicate6</t>
  </si>
  <si>
    <t>F19 without_clado without_fertilizer replicate7</t>
  </si>
  <si>
    <t>F19 without_clado without_fertilizer replicate8</t>
  </si>
  <si>
    <t>F19 without_clado with_fertilizer replicate1</t>
  </si>
  <si>
    <t>F19 without_clado with_fertilizer replicate2</t>
  </si>
  <si>
    <t>F19 without_clado with_fertilizer replicate3</t>
  </si>
  <si>
    <t>F19 without_clado with_fertilizer replicate4</t>
  </si>
  <si>
    <t>F19 without_clado with_fertilizer replicate5</t>
  </si>
  <si>
    <t>F19 without_clado with_fertilizer replicate6</t>
  </si>
  <si>
    <t>F19 without_clado with_fertilizer replicate7</t>
  </si>
  <si>
    <t>F19 without_clado with_fertilizer replicate8</t>
  </si>
  <si>
    <t>F23</t>
  </si>
  <si>
    <t>F23 with_clado with_fertilizer replicate1</t>
  </si>
  <si>
    <t>F23 with_clado with_fertilizer replicate2</t>
  </si>
  <si>
    <t>F23 with_clado with_fertilizer replicate3</t>
  </si>
  <si>
    <t>F23 with_clado with_fertilizer replicate4</t>
  </si>
  <si>
    <t>F23 with_clado with_fertilizer replicate5</t>
  </si>
  <si>
    <t>F23 with_clado with_fertilizer replicate6</t>
  </si>
  <si>
    <t>F23 with_clado with_fertilizer replicate7</t>
  </si>
  <si>
    <t>F23 with_clado with_fertilizer replicate8</t>
  </si>
  <si>
    <t>F23 with_clado without_fertilizer replicate1</t>
  </si>
  <si>
    <t>F23 with_clado without_fertilizer replicate2</t>
  </si>
  <si>
    <t>F23 with_clado without_fertilizer replicate3</t>
  </si>
  <si>
    <t>F23 with_clado without_fertilizer replicate4</t>
  </si>
  <si>
    <t>F23 with_clado without_fertilizer replicate5</t>
  </si>
  <si>
    <t>F23 with_clado without_fertilizer replicate6</t>
  </si>
  <si>
    <t>F23 with_clado without_fertilizer replicate7</t>
  </si>
  <si>
    <t>F23 with_clado without_fertilizer replicate8</t>
  </si>
  <si>
    <t>F23 without_clado without_fertilizer replicate1</t>
  </si>
  <si>
    <t>F23 without_clado without_fertilizer replicate2</t>
  </si>
  <si>
    <t>F23 without_clado without_fertilizer replicate3</t>
  </si>
  <si>
    <t>F23 without_clado without_fertilizer replicate4</t>
  </si>
  <si>
    <t>F23 without_clado without_fertilizer replicate5</t>
  </si>
  <si>
    <t>F23 without_clado without_fertilizer replicate6</t>
  </si>
  <si>
    <t>F23 without_clado without_fertilizer replicate7</t>
  </si>
  <si>
    <t>F23 without_clado without_fertilizer replicate8</t>
  </si>
  <si>
    <t>F23 without_clado with_fertilizer replicate1</t>
  </si>
  <si>
    <t>F23 without_clado with_fertilizer replicate2</t>
  </si>
  <si>
    <t>F23 without_clado with_fertilizer replicate3</t>
  </si>
  <si>
    <t>F23 without_clado with_fertilizer replicate4</t>
  </si>
  <si>
    <t>F23 without_clado with_fertilizer replicate5</t>
  </si>
  <si>
    <t>F23 without_clado with_fertilizer replicate6</t>
  </si>
  <si>
    <t>F23 without_clado with_fertilizer replicate7</t>
  </si>
  <si>
    <t>F23 without_clado with_fertilizer replicate8</t>
  </si>
  <si>
    <t>F33</t>
  </si>
  <si>
    <t>F33 with_clado with_fertilizer replicate1</t>
  </si>
  <si>
    <t>F33 with_clado with_fertilizer replicate2</t>
  </si>
  <si>
    <t>F33 with_clado with_fertilizer replicate3</t>
  </si>
  <si>
    <t>F33 with_clado with_fertilizer replicate4</t>
  </si>
  <si>
    <t>F33 with_clado with_fertilizer replicate5</t>
  </si>
  <si>
    <t>F33 with_clado with_fertilizer replicate6</t>
  </si>
  <si>
    <t>F33 with_clado with_fertilizer replicate7</t>
  </si>
  <si>
    <t>F33 with_clado with_fertilizer replicate8</t>
  </si>
  <si>
    <t>F33 with_clado without_fertilizer replicate1</t>
  </si>
  <si>
    <t>F33 with_clado without_fertilizer replicate2</t>
  </si>
  <si>
    <t>F33 with_clado without_fertilizer replicate3</t>
  </si>
  <si>
    <t>F33 with_clado without_fertilizer replicate4</t>
  </si>
  <si>
    <t>F33 with_clado without_fertilizer replicate5</t>
  </si>
  <si>
    <t>F33 with_clado without_fertilizer replicate6</t>
  </si>
  <si>
    <t>F33 with_clado without_fertilizer replicate7</t>
  </si>
  <si>
    <t>F33 with_clado without_fertilizer replicate8</t>
  </si>
  <si>
    <t>F33 without_clado without_fertilizer replicate1</t>
  </si>
  <si>
    <t>F33 without_clado without_fertilizer replicate2</t>
  </si>
  <si>
    <t>F33 without_clado without_fertilizer replicate3</t>
  </si>
  <si>
    <t>F33 without_clado without_fertilizer replicate4</t>
  </si>
  <si>
    <t>F33 without_clado without_fertilizer replicate5</t>
  </si>
  <si>
    <t>F33 without_clado without_fertilizer replicate6</t>
  </si>
  <si>
    <t>F33 without_clado without_fertilizer replicate7</t>
  </si>
  <si>
    <t>F33 without_clado without_fertilizer replicate8</t>
  </si>
  <si>
    <t>F33 without_clado with_fertilizer replicate1</t>
  </si>
  <si>
    <t>F33 without_clado with_fertilizer replicate2</t>
  </si>
  <si>
    <t>F33 without_clado with_fertilizer replicate3</t>
  </si>
  <si>
    <t>F33 without_clado with_fertilizer replicate4</t>
  </si>
  <si>
    <t>F33 without_clado with_fertilizer replicate5</t>
  </si>
  <si>
    <t>F33 without_clado with_fertilizer replicate6</t>
  </si>
  <si>
    <t>F33 without_clado with_fertilizer replicate7</t>
  </si>
  <si>
    <t>F33 without_clado with_fertilizer replicate8</t>
  </si>
  <si>
    <t>F64</t>
  </si>
  <si>
    <t>F64 with_clado with_fertilizer replicate1</t>
  </si>
  <si>
    <t>F64 with_clado with_fertilizer replicate2</t>
  </si>
  <si>
    <t>F64 with_clado with_fertilizer replicate3</t>
  </si>
  <si>
    <t>F64 with_clado with_fertilizer replicate4</t>
  </si>
  <si>
    <t>F64 with_clado with_fertilizer replicate5</t>
  </si>
  <si>
    <t>F64 with_clado with_fertilizer replicate6</t>
  </si>
  <si>
    <t>F64 with_clado with_fertilizer replicate7</t>
  </si>
  <si>
    <t>F64 with_clado with_fertilizer replicate8</t>
  </si>
  <si>
    <t>F64 with_clado without_fertilizer replicate1</t>
  </si>
  <si>
    <t>F64 with_clado without_fertilizer replicate2</t>
  </si>
  <si>
    <t>F64 with_clado without_fertilizer replicate3</t>
  </si>
  <si>
    <t>F64 with_clado without_fertilizer replicate4</t>
  </si>
  <si>
    <t>F64 with_clado without_fertilizer replicate5</t>
  </si>
  <si>
    <t>F64 with_clado without_fertilizer replicate6</t>
  </si>
  <si>
    <t>F64 with_clado without_fertilizer replicate7</t>
  </si>
  <si>
    <t>F64 with_clado without_fertilizer replicate8</t>
  </si>
  <si>
    <t>F64 without_clado without_fertilizer replicate1</t>
  </si>
  <si>
    <t>F64 without_clado without_fertilizer replicate2</t>
  </si>
  <si>
    <t>F64 without_clado without_fertilizer replicate3</t>
  </si>
  <si>
    <t>F64 without_clado without_fertilizer replicate4</t>
  </si>
  <si>
    <t>F64 without_clado without_fertilizer replicate5</t>
  </si>
  <si>
    <t>F64 without_clado without_fertilizer replicate6</t>
  </si>
  <si>
    <t>F64 without_clado without_fertilizer replicate7</t>
  </si>
  <si>
    <t>F64 without_clado without_fertilizer replicate8</t>
  </si>
  <si>
    <t>F64 without_clado with_fertilizer replicate1</t>
  </si>
  <si>
    <t>F64 without_clado with_fertilizer replicate2</t>
  </si>
  <si>
    <t>F64 without_clado with_fertilizer replicate3</t>
  </si>
  <si>
    <t>F64 without_clado with_fertilizer replicate4</t>
  </si>
  <si>
    <t>F64 without_clado with_fertilizer replicate5</t>
  </si>
  <si>
    <t>F64 without_clado with_fertilizer replicate6</t>
  </si>
  <si>
    <t>F64 without_clado with_fertilizer replicate7</t>
  </si>
  <si>
    <t>F64 without_clado with_fertilizer replicate8</t>
  </si>
  <si>
    <t>Batch1</t>
  </si>
  <si>
    <t>Batch2</t>
  </si>
  <si>
    <t>Batch</t>
  </si>
  <si>
    <t>F21</t>
  </si>
  <si>
    <t>F21 with_clado with_fertilizer replicate1</t>
  </si>
  <si>
    <t>F21 with_clado with_fertilizer replicate2</t>
  </si>
  <si>
    <t>F21 with_clado with_fertilizer replicate3</t>
  </si>
  <si>
    <t>F21 with_clado with_fertilizer replicate4</t>
  </si>
  <si>
    <t>F21 with_clado with_fertilizer replicate5</t>
  </si>
  <si>
    <t>F21 with_clado with_fertilizer replicate6</t>
  </si>
  <si>
    <t>F21 with_clado with_fertilizer replicate7</t>
  </si>
  <si>
    <t>F21 with_clado with_fertilizer replicate8</t>
  </si>
  <si>
    <t>F21 with_clado without_fertilizer replicate1</t>
  </si>
  <si>
    <t>F21 with_clado without_fertilizer replicate2</t>
  </si>
  <si>
    <t>F21 with_clado without_fertilizer replicate3</t>
  </si>
  <si>
    <t>F21 with_clado without_fertilizer replicate4</t>
  </si>
  <si>
    <t>F21 with_clado without_fertilizer replicate5</t>
  </si>
  <si>
    <t>F21 with_clado without_fertilizer replicate6</t>
  </si>
  <si>
    <t>F21 with_clado without_fertilizer replicate7</t>
  </si>
  <si>
    <t>F21 with_clado without_fertilizer replicate8</t>
  </si>
  <si>
    <t>F21 without_clado without_fertilizer replicate1</t>
  </si>
  <si>
    <t>F21 without_clado without_fertilizer replicate2</t>
  </si>
  <si>
    <t>F21 without_clado without_fertilizer replicate3</t>
  </si>
  <si>
    <t>F21 without_clado without_fertilizer replicate4</t>
  </si>
  <si>
    <t>F21 without_clado without_fertilizer replicate5</t>
  </si>
  <si>
    <t>F21 without_clado without_fertilizer replicate6</t>
  </si>
  <si>
    <t>F21 without_clado without_fertilizer replicate7</t>
  </si>
  <si>
    <t>F21 without_clado without_fertilizer replicate8</t>
  </si>
  <si>
    <t>F21 without_clado with_fertilizer replicate1</t>
  </si>
  <si>
    <t>F21 without_clado with_fertilizer replicate2</t>
  </si>
  <si>
    <t>F21 without_clado with_fertilizer replicate3</t>
  </si>
  <si>
    <t>F21 without_clado with_fertilizer replicate4</t>
  </si>
  <si>
    <t>F21 without_clado with_fertilizer replicate5</t>
  </si>
  <si>
    <t>F21 without_clado with_fertilizer replicate6</t>
  </si>
  <si>
    <t>F21 without_clado with_fertilizer replicate7</t>
  </si>
  <si>
    <t>F21 without_clado with_fertilizer replicate8</t>
  </si>
  <si>
    <t>F34</t>
  </si>
  <si>
    <t>F34 with_clado with_fertilizer replicate1</t>
  </si>
  <si>
    <t>F34 with_clado with_fertilizer replicate2</t>
  </si>
  <si>
    <t>F34 with_clado with_fertilizer replicate3</t>
  </si>
  <si>
    <t>F34 with_clado with_fertilizer replicate4</t>
  </si>
  <si>
    <t>F34 with_clado with_fertilizer replicate5</t>
  </si>
  <si>
    <t>F34 with_clado with_fertilizer replicate6</t>
  </si>
  <si>
    <t>F34 with_clado with_fertilizer replicate7</t>
  </si>
  <si>
    <t>F34 with_clado with_fertilizer replicate8</t>
  </si>
  <si>
    <t>F34 with_clado without_fertilizer replicate1</t>
  </si>
  <si>
    <t>F34 with_clado without_fertilizer replicate2</t>
  </si>
  <si>
    <t>F34 with_clado without_fertilizer replicate3</t>
  </si>
  <si>
    <t>F34 with_clado without_fertilizer replicate4</t>
  </si>
  <si>
    <t>F34 with_clado without_fertilizer replicate5</t>
  </si>
  <si>
    <t>F34 with_clado without_fertilizer replicate6</t>
  </si>
  <si>
    <t>F34 with_clado without_fertilizer replicate7</t>
  </si>
  <si>
    <t>F34 with_clado without_fertilizer replicate8</t>
  </si>
  <si>
    <t>F34 without_clado without_fertilizer replicate1</t>
  </si>
  <si>
    <t>F34 without_clado without_fertilizer replicate2</t>
  </si>
  <si>
    <t>F34 without_clado without_fertilizer replicate3</t>
  </si>
  <si>
    <t>F34 without_clado without_fertilizer replicate4</t>
  </si>
  <si>
    <t>F34 without_clado without_fertilizer replicate5</t>
  </si>
  <si>
    <t>F34 without_clado without_fertilizer replicate6</t>
  </si>
  <si>
    <t>F34 without_clado without_fertilizer replicate7</t>
  </si>
  <si>
    <t>F34 without_clado without_fertilizer replicate8</t>
  </si>
  <si>
    <t>F34 without_clado with_fertilizer replicate1</t>
  </si>
  <si>
    <t>F34 without_clado with_fertilizer replicate2</t>
  </si>
  <si>
    <t>F34 without_clado with_fertilizer replicate3</t>
  </si>
  <si>
    <t>F34 without_clado with_fertilizer replicate4</t>
  </si>
  <si>
    <t>F34 without_clado with_fertilizer replicate5</t>
  </si>
  <si>
    <t>F34 without_clado with_fertilizer replicate6</t>
  </si>
  <si>
    <t>F34 without_clado with_fertilizer replicate7</t>
  </si>
  <si>
    <t>F34 without_clado with_fertilizer replicate8</t>
  </si>
  <si>
    <t>F52</t>
  </si>
  <si>
    <t>F52 with_clado with_fertilizer replicate1</t>
  </si>
  <si>
    <t>F52 with_clado with_fertilizer replicate2</t>
  </si>
  <si>
    <t>F52 with_clado with_fertilizer replicate3</t>
  </si>
  <si>
    <t>F52 with_clado with_fertilizer replicate4</t>
  </si>
  <si>
    <t>F52 with_clado with_fertilizer replicate5</t>
  </si>
  <si>
    <t>F52 with_clado with_fertilizer replicate6</t>
  </si>
  <si>
    <t>F52 with_clado with_fertilizer replicate7</t>
  </si>
  <si>
    <t>F52 with_clado with_fertilizer replicate8</t>
  </si>
  <si>
    <t>F52 with_clado without_fertilizer replicate1</t>
  </si>
  <si>
    <t>F52 with_clado without_fertilizer replicate2</t>
  </si>
  <si>
    <t>F52 with_clado without_fertilizer replicate3</t>
  </si>
  <si>
    <t>F52 with_clado without_fertilizer replicate4</t>
  </si>
  <si>
    <t>F52 with_clado without_fertilizer replicate5</t>
  </si>
  <si>
    <t>F52 with_clado without_fertilizer replicate6</t>
  </si>
  <si>
    <t>F52 with_clado without_fertilizer replicate7</t>
  </si>
  <si>
    <t>F52 with_clado without_fertilizer replicate8</t>
  </si>
  <si>
    <t>F52 without_clado without_fertilizer replicate1</t>
  </si>
  <si>
    <t>F52 without_clado without_fertilizer replicate2</t>
  </si>
  <si>
    <t>F52 without_clado without_fertilizer replicate3</t>
  </si>
  <si>
    <t>F52 without_clado without_fertilizer replicate4</t>
  </si>
  <si>
    <t>F52 without_clado without_fertilizer replicate5</t>
  </si>
  <si>
    <t>F52 without_clado without_fertilizer replicate6</t>
  </si>
  <si>
    <t>F52 without_clado without_fertilizer replicate7</t>
  </si>
  <si>
    <t>F52 without_clado without_fertilizer replicate8</t>
  </si>
  <si>
    <t>F52 without_clado with_fertilizer replicate1</t>
  </si>
  <si>
    <t>F52 without_clado with_fertilizer replicate2</t>
  </si>
  <si>
    <t>F52 without_clado with_fertilizer replicate3</t>
  </si>
  <si>
    <t>F52 without_clado with_fertilizer replicate4</t>
  </si>
  <si>
    <t>F52 without_clado with_fertilizer replicate5</t>
  </si>
  <si>
    <t>F52 without_clado with_fertilizer replicate6</t>
  </si>
  <si>
    <t>F52 without_clado with_fertilizer replicate7</t>
  </si>
  <si>
    <t>F52 without_clado with_fertilizer replicate8</t>
  </si>
  <si>
    <t>F61</t>
  </si>
  <si>
    <t>F61 with_clado with_fertilizer replicate1</t>
  </si>
  <si>
    <t>F61 with_clado with_fertilizer replicate2</t>
  </si>
  <si>
    <t>F61 with_clado with_fertilizer replicate3</t>
  </si>
  <si>
    <t>F61 with_clado with_fertilizer replicate4</t>
  </si>
  <si>
    <t>F61 with_clado with_fertilizer replicate5</t>
  </si>
  <si>
    <t>F61 with_clado with_fertilizer replicate6</t>
  </si>
  <si>
    <t>F61 with_clado with_fertilizer replicate7</t>
  </si>
  <si>
    <t>F61 with_clado with_fertilizer replicate8</t>
  </si>
  <si>
    <t>F61 with_clado without_fertilizer replicate1</t>
  </si>
  <si>
    <t>F61 with_clado without_fertilizer replicate2</t>
  </si>
  <si>
    <t>F61 with_clado without_fertilizer replicate3</t>
  </si>
  <si>
    <t>F61 with_clado without_fertilizer replicate4</t>
  </si>
  <si>
    <t>F61 with_clado without_fertilizer replicate5</t>
  </si>
  <si>
    <t>F61 with_clado without_fertilizer replicate6</t>
  </si>
  <si>
    <t>F61 with_clado without_fertilizer replicate7</t>
  </si>
  <si>
    <t>F61 with_clado without_fertilizer replicate8</t>
  </si>
  <si>
    <t>F61 without_clado without_fertilizer replicate1</t>
  </si>
  <si>
    <t>F61 without_clado without_fertilizer replicate2</t>
  </si>
  <si>
    <t>F61 without_clado without_fertilizer replicate3</t>
  </si>
  <si>
    <t>F61 without_clado without_fertilizer replicate4</t>
  </si>
  <si>
    <t>F61 without_clado without_fertilizer replicate5</t>
  </si>
  <si>
    <t>F61 without_clado without_fertilizer replicate6</t>
  </si>
  <si>
    <t>F61 without_clado without_fertilizer replicate7</t>
  </si>
  <si>
    <t>F61 without_clado without_fertilizer replicate8</t>
  </si>
  <si>
    <t>F61 without_clado with_fertilizer replicate1</t>
  </si>
  <si>
    <t>F61 without_clado with_fertilizer replicate2</t>
  </si>
  <si>
    <t>F61 without_clado with_fertilizer replicate3</t>
  </si>
  <si>
    <t>F61 without_clado with_fertilizer replicate4</t>
  </si>
  <si>
    <t>F61 without_clado with_fertilizer replicate5</t>
  </si>
  <si>
    <t>F61 without_clado with_fertilizer replicate6</t>
  </si>
  <si>
    <t>F61 without_clado with_fertilizer replicate7</t>
  </si>
  <si>
    <t>F61 without_clado with_fertilizer replicate8</t>
  </si>
  <si>
    <t>F63</t>
  </si>
  <si>
    <t>F63 with_clado with_fertilizer replicate1</t>
  </si>
  <si>
    <t>F63 with_clado with_fertilizer replicate2</t>
  </si>
  <si>
    <t>F63 with_clado with_fertilizer replicate3</t>
  </si>
  <si>
    <t>F63 with_clado with_fertilizer replicate4</t>
  </si>
  <si>
    <t>F63 with_clado with_fertilizer replicate5</t>
  </si>
  <si>
    <t>F63 with_clado with_fertilizer replicate6</t>
  </si>
  <si>
    <t>F63 with_clado with_fertilizer replicate7</t>
  </si>
  <si>
    <t>F63 with_clado with_fertilizer replicate8</t>
  </si>
  <si>
    <t>F63 with_clado without_fertilizer replicate1</t>
  </si>
  <si>
    <t>F63 with_clado without_fertilizer replicate2</t>
  </si>
  <si>
    <t>F63 with_clado without_fertilizer replicate3</t>
  </si>
  <si>
    <t>F63 with_clado without_fertilizer replicate4</t>
  </si>
  <si>
    <t>F63 with_clado without_fertilizer replicate5</t>
  </si>
  <si>
    <t>F63 with_clado without_fertilizer replicate6</t>
  </si>
  <si>
    <t>F63 with_clado without_fertilizer replicate7</t>
  </si>
  <si>
    <t>F63 with_clado without_fertilizer replicate8</t>
  </si>
  <si>
    <t>F63 without_clado without_fertilizer replicate1</t>
  </si>
  <si>
    <t>F63 without_clado without_fertilizer replicate2</t>
  </si>
  <si>
    <t>F63 without_clado without_fertilizer replicate3</t>
  </si>
  <si>
    <t>F63 without_clado without_fertilizer replicate4</t>
  </si>
  <si>
    <t>F63 without_clado without_fertilizer replicate5</t>
  </si>
  <si>
    <t>F63 without_clado without_fertilizer replicate6</t>
  </si>
  <si>
    <t>F63 without_clado without_fertilizer replicate7</t>
  </si>
  <si>
    <t>F63 without_clado without_fertilizer replicate8</t>
  </si>
  <si>
    <t>F63 without_clado with_fertilizer replicate1</t>
  </si>
  <si>
    <t>F63 without_clado with_fertilizer replicate2</t>
  </si>
  <si>
    <t>F63 without_clado with_fertilizer replicate3</t>
  </si>
  <si>
    <t>F63 without_clado with_fertilizer replicate4</t>
  </si>
  <si>
    <t>F63 without_clado with_fertilizer replicate5</t>
  </si>
  <si>
    <t>F63 without_clado with_fertilizer replicate6</t>
  </si>
  <si>
    <t>F63 without_clado with_fertilizer replicate7</t>
  </si>
  <si>
    <t>F63 without_clado with_fertilizer replicate8</t>
  </si>
  <si>
    <t>F1 with_clado with_fertilizer replicate1</t>
  </si>
  <si>
    <t>F1 with_clado with_fertilizer replicate2</t>
  </si>
  <si>
    <t>F1 with_clado with_fertilizer replicate3</t>
  </si>
  <si>
    <t>F1 with_clado with_fertilizer replicate4</t>
  </si>
  <si>
    <t>F1 with_clado with_fertilizer replicate5</t>
  </si>
  <si>
    <t>F1 with_clado with_fertilizer replicate6</t>
  </si>
  <si>
    <t>F1 with_clado with_fertilizer replicate7</t>
  </si>
  <si>
    <t>F1 with_clado with_fertilizer replicate8</t>
  </si>
  <si>
    <t>F1 with_clado without_fertilizer replicate1</t>
  </si>
  <si>
    <t>F1 with_clado without_fertilizer replicate2</t>
  </si>
  <si>
    <t>F1 with_clado without_fertilizer replicate3</t>
  </si>
  <si>
    <t>F1 with_clado without_fertilizer replicate4</t>
  </si>
  <si>
    <t>F1 with_clado without_fertilizer replicate5</t>
  </si>
  <si>
    <t>F1 with_clado without_fertilizer replicate6</t>
  </si>
  <si>
    <t>F1 with_clado without_fertilizer replicate7</t>
  </si>
  <si>
    <t>F1 with_clado without_fertilizer replicate8</t>
  </si>
  <si>
    <t>F1 without_clado without_fertilizer replicate1</t>
  </si>
  <si>
    <t>F1 without_clado without_fertilizer replicate2</t>
  </si>
  <si>
    <t>F1 without_clado without_fertilizer replicate3</t>
  </si>
  <si>
    <t>F1 without_clado without_fertilizer replicate4</t>
  </si>
  <si>
    <t>F1 without_clado without_fertilizer replicate5</t>
  </si>
  <si>
    <t>F1 without_clado without_fertilizer replicate6</t>
  </si>
  <si>
    <t>F1 without_clado without_fertilizer replicate7</t>
  </si>
  <si>
    <t>F1 without_clado without_fertilizer replicate8</t>
  </si>
  <si>
    <t>F1 without_clado with_fertilizer replicate1</t>
  </si>
  <si>
    <t>F1 without_clado with_fertilizer replicate2</t>
  </si>
  <si>
    <t>F1 without_clado with_fertilizer replicate3</t>
  </si>
  <si>
    <t>F1 without_clado with_fertilizer replicate4</t>
  </si>
  <si>
    <t>F1 without_clado with_fertilizer replicate5</t>
  </si>
  <si>
    <t>F1 without_clado with_fertilizer replicate6</t>
  </si>
  <si>
    <t>F1 without_clado with_fertilizer replicate7</t>
  </si>
  <si>
    <t>F1 without_clado with_fertilizer replicate8</t>
  </si>
  <si>
    <t>F11</t>
  </si>
  <si>
    <t>F16</t>
  </si>
  <si>
    <t>F29</t>
  </si>
  <si>
    <t>F5 with_clado with_fertilizer replicate1</t>
  </si>
  <si>
    <t>F5 with_clado with_fertilizer replicate2</t>
  </si>
  <si>
    <t>F5 with_clado with_fertilizer replicate3</t>
  </si>
  <si>
    <t>F5 with_clado with_fertilizer replicate4</t>
  </si>
  <si>
    <t>F5 with_clado with_fertilizer replicate5</t>
  </si>
  <si>
    <t>F5 with_clado with_fertilizer replicate6</t>
  </si>
  <si>
    <t>F5 with_clado with_fertilizer replicate7</t>
  </si>
  <si>
    <t>F5 with_clado with_fertilizer replicate8</t>
  </si>
  <si>
    <t>F5 with_clado without_fertilizer replicate1</t>
  </si>
  <si>
    <t>F5 with_clado without_fertilizer replicate2</t>
  </si>
  <si>
    <t>F5 with_clado without_fertilizer replicate3</t>
  </si>
  <si>
    <t>F5 with_clado without_fertilizer replicate4</t>
  </si>
  <si>
    <t>F5 with_clado without_fertilizer replicate5</t>
  </si>
  <si>
    <t>F5 with_clado without_fertilizer replicate6</t>
  </si>
  <si>
    <t>F5 with_clado without_fertilizer replicate7</t>
  </si>
  <si>
    <t>F5 with_clado without_fertilizer replicate8</t>
  </si>
  <si>
    <t>F5 without_clado without_fertilizer replicate1</t>
  </si>
  <si>
    <t>F5 without_clado without_fertilizer replicate2</t>
  </si>
  <si>
    <t>F5 without_clado without_fertilizer replicate3</t>
  </si>
  <si>
    <t>F5 without_clado without_fertilizer replicate4</t>
  </si>
  <si>
    <t>F5 without_clado without_fertilizer replicate5</t>
  </si>
  <si>
    <t>F5 without_clado without_fertilizer replicate6</t>
  </si>
  <si>
    <t>F5 without_clado without_fertilizer replicate7</t>
  </si>
  <si>
    <t>F5 without_clado without_fertilizer replicate8</t>
  </si>
  <si>
    <t>F5 without_clado with_fertilizer replicate1</t>
  </si>
  <si>
    <t>F5 without_clado with_fertilizer replicate2</t>
  </si>
  <si>
    <t>F5 without_clado with_fertilizer replicate3</t>
  </si>
  <si>
    <t>F5 without_clado with_fertilizer replicate4</t>
  </si>
  <si>
    <t>F5 without_clado with_fertilizer replicate5</t>
  </si>
  <si>
    <t>F5 without_clado with_fertilizer replicate6</t>
  </si>
  <si>
    <t>F5 without_clado with_fertilizer replicate7</t>
  </si>
  <si>
    <t>F5 without_clado with_fertilizer replicate8</t>
  </si>
  <si>
    <t>F9 with_clado with_fertilizer replicate1</t>
  </si>
  <si>
    <t>F9 with_clado with_fertilizer replicate2</t>
  </si>
  <si>
    <t>F9 with_clado with_fertilizer replicate3</t>
  </si>
  <si>
    <t>F9 with_clado with_fertilizer replicate4</t>
  </si>
  <si>
    <t>F9 with_clado with_fertilizer replicate5</t>
  </si>
  <si>
    <t>F9 with_clado with_fertilizer replicate6</t>
  </si>
  <si>
    <t>F9 with_clado with_fertilizer replicate7</t>
  </si>
  <si>
    <t>F9 with_clado with_fertilizer replicate8</t>
  </si>
  <si>
    <t>F9 with_clado without_fertilizer replicate1</t>
  </si>
  <si>
    <t>F9 with_clado without_fertilizer replicate2</t>
  </si>
  <si>
    <t>F9 with_clado without_fertilizer replicate3</t>
  </si>
  <si>
    <t>F9 with_clado without_fertilizer replicate4</t>
  </si>
  <si>
    <t>F9 with_clado without_fertilizer replicate5</t>
  </si>
  <si>
    <t>F9 with_clado without_fertilizer replicate6</t>
  </si>
  <si>
    <t>F9 with_clado without_fertilizer replicate7</t>
  </si>
  <si>
    <t>F9 with_clado without_fertilizer replicate8</t>
  </si>
  <si>
    <t>F9 without_clado without_fertilizer replicate1</t>
  </si>
  <si>
    <t>F9 without_clado without_fertilizer replicate2</t>
  </si>
  <si>
    <t>F9 without_clado without_fertilizer replicate3</t>
  </si>
  <si>
    <t>F9 without_clado without_fertilizer replicate4</t>
  </si>
  <si>
    <t>F9 without_clado without_fertilizer replicate5</t>
  </si>
  <si>
    <t>F9 without_clado without_fertilizer replicate6</t>
  </si>
  <si>
    <t>F9 without_clado without_fertilizer replicate7</t>
  </si>
  <si>
    <t>F9 without_clado without_fertilizer replicate8</t>
  </si>
  <si>
    <t>F9 without_clado with_fertilizer replicate1</t>
  </si>
  <si>
    <t>F9 without_clado with_fertilizer replicate2</t>
  </si>
  <si>
    <t>F9 without_clado with_fertilizer replicate3</t>
  </si>
  <si>
    <t>F9 without_clado with_fertilizer replicate4</t>
  </si>
  <si>
    <t>F9 without_clado with_fertilizer replicate5</t>
  </si>
  <si>
    <t>F9 without_clado with_fertilizer replicate6</t>
  </si>
  <si>
    <t>F9 without_clado with_fertilizer replicate7</t>
  </si>
  <si>
    <t>F9 without_clado with_fertilizer replicate8</t>
  </si>
  <si>
    <t>F11 with_clado with_fertilizer replicate1</t>
  </si>
  <si>
    <t>F11 with_clado with_fertilizer replicate2</t>
  </si>
  <si>
    <t>F11 with_clado with_fertilizer replicate3</t>
  </si>
  <si>
    <t>F11 with_clado with_fertilizer replicate4</t>
  </si>
  <si>
    <t>F11 with_clado with_fertilizer replicate5</t>
  </si>
  <si>
    <t>F11 with_clado with_fertilizer replicate6</t>
  </si>
  <si>
    <t>F11 with_clado with_fertilizer replicate7</t>
  </si>
  <si>
    <t>F11 with_clado with_fertilizer replicate8</t>
  </si>
  <si>
    <t>F11 with_clado without_fertilizer replicate1</t>
  </si>
  <si>
    <t>F11 with_clado without_fertilizer replicate2</t>
  </si>
  <si>
    <t>F11 with_clado without_fertilizer replicate3</t>
  </si>
  <si>
    <t>F11 with_clado without_fertilizer replicate4</t>
  </si>
  <si>
    <t>F11 with_clado without_fertilizer replicate5</t>
  </si>
  <si>
    <t>F11 with_clado without_fertilizer replicate6</t>
  </si>
  <si>
    <t>F11 with_clado without_fertilizer replicate7</t>
  </si>
  <si>
    <t>F11 with_clado without_fertilizer replicate8</t>
  </si>
  <si>
    <t>F11 without_clado without_fertilizer replicate1</t>
  </si>
  <si>
    <t>F11 without_clado without_fertilizer replicate2</t>
  </si>
  <si>
    <t>F11 without_clado without_fertilizer replicate3</t>
  </si>
  <si>
    <t>F11 without_clado without_fertilizer replicate4</t>
  </si>
  <si>
    <t>F11 without_clado without_fertilizer replicate5</t>
  </si>
  <si>
    <t>F11 without_clado without_fertilizer replicate6</t>
  </si>
  <si>
    <t>F11 without_clado without_fertilizer replicate7</t>
  </si>
  <si>
    <t>F11 without_clado without_fertilizer replicate8</t>
  </si>
  <si>
    <t>F11 without_clado with_fertilizer replicate1</t>
  </si>
  <si>
    <t>F11 without_clado with_fertilizer replicate2</t>
  </si>
  <si>
    <t>F11 without_clado with_fertilizer replicate3</t>
  </si>
  <si>
    <t>F11 without_clado with_fertilizer replicate4</t>
  </si>
  <si>
    <t>F11 without_clado with_fertilizer replicate5</t>
  </si>
  <si>
    <t>F11 without_clado with_fertilizer replicate6</t>
  </si>
  <si>
    <t>F11 without_clado with_fertilizer replicate7</t>
  </si>
  <si>
    <t>F11 without_clado with_fertilizer replicate8</t>
  </si>
  <si>
    <t>F16 with_clado with_fertilizer replicate1</t>
  </si>
  <si>
    <t>F16 with_clado with_fertilizer replicate2</t>
  </si>
  <si>
    <t>F16 with_clado with_fertilizer replicate3</t>
  </si>
  <si>
    <t>F16 with_clado with_fertilizer replicate4</t>
  </si>
  <si>
    <t>F16 with_clado with_fertilizer replicate5</t>
  </si>
  <si>
    <t>F16 with_clado with_fertilizer replicate6</t>
  </si>
  <si>
    <t>F16 with_clado with_fertilizer replicate7</t>
  </si>
  <si>
    <t>F16 with_clado with_fertilizer replicate8</t>
  </si>
  <si>
    <t>F16 with_clado without_fertilizer replicate1</t>
  </si>
  <si>
    <t>F16 with_clado without_fertilizer replicate2</t>
  </si>
  <si>
    <t>F16 with_clado without_fertilizer replicate3</t>
  </si>
  <si>
    <t>F16 with_clado without_fertilizer replicate4</t>
  </si>
  <si>
    <t>F16 with_clado without_fertilizer replicate5</t>
  </si>
  <si>
    <t>F16 with_clado without_fertilizer replicate6</t>
  </si>
  <si>
    <t>F16 with_clado without_fertilizer replicate7</t>
  </si>
  <si>
    <t>F16 with_clado without_fertilizer replicate8</t>
  </si>
  <si>
    <t>F16 without_clado without_fertilizer replicate1</t>
  </si>
  <si>
    <t>F16 without_clado without_fertilizer replicate2</t>
  </si>
  <si>
    <t>F16 without_clado without_fertilizer replicate3</t>
  </si>
  <si>
    <t>F16 without_clado without_fertilizer replicate4</t>
  </si>
  <si>
    <t>F16 without_clado without_fertilizer replicate5</t>
  </si>
  <si>
    <t>F16 without_clado without_fertilizer replicate6</t>
  </si>
  <si>
    <t>F16 without_clado without_fertilizer replicate7</t>
  </si>
  <si>
    <t>F16 without_clado without_fertilizer replicate8</t>
  </si>
  <si>
    <t>F16 without_clado with_fertilizer replicate1</t>
  </si>
  <si>
    <t>F16 without_clado with_fertilizer replicate2</t>
  </si>
  <si>
    <t>F16 without_clado with_fertilizer replicate3</t>
  </si>
  <si>
    <t>F16 without_clado with_fertilizer replicate4</t>
  </si>
  <si>
    <t>F16 without_clado with_fertilizer replicate5</t>
  </si>
  <si>
    <t>F16 without_clado with_fertilizer replicate6</t>
  </si>
  <si>
    <t>F16 without_clado with_fertilizer replicate7</t>
  </si>
  <si>
    <t>F16 without_clado with_fertilizer replicate8</t>
  </si>
  <si>
    <t>F29 with_clado with_fertilizer replicate1</t>
  </si>
  <si>
    <t>F29 with_clado with_fertilizer replicate2</t>
  </si>
  <si>
    <t>F29 with_clado with_fertilizer replicate3</t>
  </si>
  <si>
    <t>F29 with_clado with_fertilizer replicate4</t>
  </si>
  <si>
    <t>F29 with_clado with_fertilizer replicate5</t>
  </si>
  <si>
    <t>F29 with_clado with_fertilizer replicate6</t>
  </si>
  <si>
    <t>F29 with_clado with_fertilizer replicate7</t>
  </si>
  <si>
    <t>F29 with_clado with_fertilizer replicate8</t>
  </si>
  <si>
    <t>F29 with_clado without_fertilizer replicate1</t>
  </si>
  <si>
    <t>F29 with_clado without_fertilizer replicate2</t>
  </si>
  <si>
    <t>F29 with_clado without_fertilizer replicate3</t>
  </si>
  <si>
    <t>F29 with_clado without_fertilizer replicate4</t>
  </si>
  <si>
    <t>F29 with_clado without_fertilizer replicate5</t>
  </si>
  <si>
    <t>F29 with_clado without_fertilizer replicate6</t>
  </si>
  <si>
    <t>F29 with_clado without_fertilizer replicate7</t>
  </si>
  <si>
    <t>F29 with_clado without_fertilizer replicate8</t>
  </si>
  <si>
    <t>F29 without_clado without_fertilizer replicate1</t>
  </si>
  <si>
    <t>F29 without_clado without_fertilizer replicate2</t>
  </si>
  <si>
    <t>F29 without_clado without_fertilizer replicate3</t>
  </si>
  <si>
    <t>F29 without_clado without_fertilizer replicate4</t>
  </si>
  <si>
    <t>F29 without_clado without_fertilizer replicate5</t>
  </si>
  <si>
    <t>F29 without_clado without_fertilizer replicate6</t>
  </si>
  <si>
    <t>F29 without_clado without_fertilizer replicate7</t>
  </si>
  <si>
    <t>F29 without_clado without_fertilizer replicate8</t>
  </si>
  <si>
    <t>F29 without_clado with_fertilizer replicate1</t>
  </si>
  <si>
    <t>F29 without_clado with_fertilizer replicate2</t>
  </si>
  <si>
    <t>F29 without_clado with_fertilizer replicate3</t>
  </si>
  <si>
    <t>F29 without_clado with_fertilizer replicate4</t>
  </si>
  <si>
    <t>F29 without_clado with_fertilizer replicate5</t>
  </si>
  <si>
    <t>F29 without_clado with_fertilizer replicate6</t>
  </si>
  <si>
    <t>F29 without_clado with_fertilizer replicate7</t>
  </si>
  <si>
    <t>F29 without_clado with_fertilizer replicate8</t>
  </si>
  <si>
    <t>mean-rootsb1</t>
  </si>
  <si>
    <t>mean-rootsb2</t>
  </si>
  <si>
    <t>b1/b2</t>
  </si>
  <si>
    <t>mean-shootsb1</t>
  </si>
  <si>
    <t>mean-shootsb2</t>
  </si>
  <si>
    <t>F04</t>
  </si>
  <si>
    <t>F01</t>
  </si>
  <si>
    <t>F05</t>
  </si>
  <si>
    <t>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</si>
</sst>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37">
    <xf numFmtId="0" fontId="0" fillId="0" borderId="0" xfId="0"/>
    <xf numFmtId="0" fontId="0" fillId="0" borderId="0" xfId="0"/>
    <xf numFmtId="0" fontId="2" fillId="0" borderId="0" xfId="3"/>
    <xf numFmtId="14" fontId="0" fillId="0" borderId="0" xfId="0" applyNumberFormat="1"/>
    <xf numFmtId="0" fontId="3" fillId="2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4" fillId="0" borderId="0" xfId="0" applyNumberFormat="1" applyFont="1"/>
    <xf numFmtId="164" fontId="4" fillId="0" borderId="0" xfId="0" applyNumberFormat="1" applyFont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14" fontId="0" fillId="4" borderId="0" xfId="0" applyNumberFormat="1" applyFill="1"/>
    <xf numFmtId="2" fontId="0" fillId="0" borderId="0" xfId="0" applyNumberFormat="1" applyFill="1"/>
    <xf numFmtId="0" fontId="0" fillId="2" borderId="0" xfId="0" applyFont="1" applyFill="1"/>
    <xf numFmtId="1" fontId="0" fillId="0" borderId="0" xfId="0" applyNumberFormat="1" applyFill="1"/>
    <xf numFmtId="0" fontId="0" fillId="0" borderId="0" xfId="0"/>
    <xf numFmtId="2" fontId="0" fillId="5" borderId="0" xfId="0" applyNumberFormat="1" applyFill="1"/>
    <xf numFmtId="0" fontId="2" fillId="3" borderId="0" xfId="3" applyFill="1"/>
    <xf numFmtId="14" fontId="0" fillId="0" borderId="0" xfId="0" applyNumberFormat="1" applyFill="1"/>
    <xf numFmtId="0" fontId="2" fillId="0" borderId="0" xfId="3" applyFill="1"/>
    <xf numFmtId="0" fontId="2" fillId="4" borderId="0" xfId="3" applyFill="1"/>
    <xf numFmtId="14" fontId="0" fillId="3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0" fontId="0" fillId="6" borderId="0" xfId="0" applyFill="1"/>
    <xf numFmtId="1" fontId="4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" fontId="0" fillId="3" borderId="0" xfId="0" applyNumberFormat="1" applyFill="1"/>
    <xf numFmtId="1" fontId="0" fillId="4" borderId="0" xfId="0" applyNumberFormat="1" applyFill="1"/>
    <xf numFmtId="2" fontId="4" fillId="0" borderId="0" xfId="0" applyNumberFormat="1" applyFont="1" applyFill="1"/>
    <xf numFmtId="0" fontId="0" fillId="2" borderId="0" xfId="0" applyFill="1"/>
    <xf numFmtId="0" fontId="3" fillId="0" borderId="0" xfId="0" applyFont="1"/>
    <xf numFmtId="0" fontId="4" fillId="0" borderId="0" xfId="0" applyFont="1" applyFill="1"/>
  </cellXfs>
  <cellStyles count="4">
    <cellStyle name="Standard" xfId="0" builtinId="0"/>
    <cellStyle name="Standard 2" xfId="3"/>
    <cellStyle name="Standard 3" xfId="2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809"/>
  <sheetViews>
    <sheetView tabSelected="1" zoomScale="80" zoomScaleNormal="80" workbookViewId="0">
      <pane ySplit="1" topLeftCell="A86" activePane="bottomLeft" state="frozen"/>
      <selection activeCell="B1" sqref="B1"/>
      <selection pane="bottomLeft" activeCell="L133" sqref="L133"/>
    </sheetView>
  </sheetViews>
  <sheetFormatPr baseColWidth="10" defaultRowHeight="14.5" x14ac:dyDescent="0.35"/>
  <cols>
    <col min="1" max="1" width="10.90625" style="1"/>
    <col min="2" max="2" width="48.26953125" customWidth="1"/>
    <col min="3" max="3" width="9.453125" style="1" bestFit="1" customWidth="1"/>
    <col min="4" max="4" width="9.453125" style="18" customWidth="1"/>
    <col min="7" max="7" width="10.90625" style="1"/>
    <col min="8" max="8" width="11.453125" customWidth="1"/>
    <col min="10" max="10" width="14.90625" bestFit="1" customWidth="1"/>
    <col min="11" max="11" width="14.1796875" hidden="1" customWidth="1"/>
    <col min="12" max="12" width="13.7265625" bestFit="1" customWidth="1"/>
    <col min="13" max="13" width="22.54296875" customWidth="1"/>
    <col min="14" max="14" width="0" hidden="1" customWidth="1"/>
  </cols>
  <sheetData>
    <row r="1" spans="1:15" x14ac:dyDescent="0.35">
      <c r="A1" s="4" t="s">
        <v>7</v>
      </c>
      <c r="B1" s="4" t="s">
        <v>8</v>
      </c>
      <c r="C1" s="4" t="s">
        <v>6</v>
      </c>
      <c r="D1" s="4" t="s">
        <v>485</v>
      </c>
      <c r="E1" s="16" t="s">
        <v>0</v>
      </c>
      <c r="F1" s="16" t="s">
        <v>1</v>
      </c>
      <c r="G1" s="4" t="s">
        <v>5</v>
      </c>
      <c r="H1" s="4" t="s">
        <v>13</v>
      </c>
      <c r="I1" s="4" t="s">
        <v>4</v>
      </c>
      <c r="J1" s="4" t="s">
        <v>2</v>
      </c>
      <c r="K1" s="16" t="s">
        <v>9</v>
      </c>
      <c r="L1" s="16" t="s">
        <v>10</v>
      </c>
      <c r="M1" s="16" t="s">
        <v>11</v>
      </c>
      <c r="N1" s="16" t="s">
        <v>12</v>
      </c>
      <c r="O1" s="4" t="s">
        <v>3</v>
      </c>
    </row>
    <row r="2" spans="1:15" ht="15.5" x14ac:dyDescent="0.35">
      <c r="A2" s="18" t="s">
        <v>182</v>
      </c>
      <c r="B2" s="2" t="s">
        <v>183</v>
      </c>
      <c r="C2" s="2" t="s">
        <v>184</v>
      </c>
      <c r="D2" s="2" t="s">
        <v>483</v>
      </c>
      <c r="E2" s="3">
        <v>44970</v>
      </c>
      <c r="F2" s="3">
        <v>44976</v>
      </c>
      <c r="G2" s="17">
        <f>F2-E2</f>
        <v>6</v>
      </c>
      <c r="H2" s="6">
        <v>0</v>
      </c>
      <c r="I2" s="5">
        <v>28.5</v>
      </c>
      <c r="J2" s="18">
        <v>310.38</v>
      </c>
      <c r="K2" s="6">
        <v>981.5</v>
      </c>
      <c r="L2" s="6"/>
      <c r="M2" s="6"/>
      <c r="N2" s="6"/>
      <c r="O2" s="6">
        <v>203.14</v>
      </c>
    </row>
    <row r="3" spans="1:15" ht="15.5" x14ac:dyDescent="0.35">
      <c r="A3" s="18" t="s">
        <v>182</v>
      </c>
      <c r="B3" s="2" t="s">
        <v>185</v>
      </c>
      <c r="C3" s="2" t="s">
        <v>184</v>
      </c>
      <c r="D3" s="2" t="s">
        <v>483</v>
      </c>
      <c r="E3" s="3">
        <v>44970</v>
      </c>
      <c r="F3" s="3">
        <v>44978</v>
      </c>
      <c r="G3" s="17">
        <f t="shared" ref="G3:G65" si="0">F3-E3</f>
        <v>8</v>
      </c>
      <c r="H3" s="6">
        <v>15</v>
      </c>
      <c r="I3" s="5">
        <v>28</v>
      </c>
      <c r="J3" s="18">
        <v>580.32000000000005</v>
      </c>
      <c r="K3" s="6">
        <v>1652.2</v>
      </c>
      <c r="L3" s="6"/>
      <c r="M3" s="6"/>
      <c r="N3" s="6"/>
      <c r="O3" s="6">
        <v>283.49</v>
      </c>
    </row>
    <row r="4" spans="1:15" ht="15.5" x14ac:dyDescent="0.35">
      <c r="A4" s="18" t="s">
        <v>182</v>
      </c>
      <c r="B4" s="2" t="s">
        <v>186</v>
      </c>
      <c r="C4" s="2" t="s">
        <v>184</v>
      </c>
      <c r="D4" s="2" t="s">
        <v>483</v>
      </c>
      <c r="E4" s="3">
        <v>44970</v>
      </c>
      <c r="F4" s="3">
        <v>44975</v>
      </c>
      <c r="G4" s="17">
        <f t="shared" si="0"/>
        <v>5</v>
      </c>
      <c r="H4" s="6">
        <v>6.25</v>
      </c>
      <c r="I4" s="5">
        <v>35</v>
      </c>
      <c r="J4" s="18">
        <v>409.58</v>
      </c>
      <c r="K4" s="6">
        <v>1100.5</v>
      </c>
      <c r="L4" s="6"/>
      <c r="M4" s="6"/>
      <c r="N4" s="6"/>
      <c r="O4" s="6">
        <v>185.72</v>
      </c>
    </row>
    <row r="5" spans="1:15" ht="15.5" x14ac:dyDescent="0.35">
      <c r="A5" s="18" t="s">
        <v>182</v>
      </c>
      <c r="B5" s="2" t="s">
        <v>187</v>
      </c>
      <c r="C5" s="2" t="s">
        <v>184</v>
      </c>
      <c r="D5" s="2" t="s">
        <v>483</v>
      </c>
      <c r="E5" s="3">
        <v>44970</v>
      </c>
      <c r="F5" s="3">
        <v>44976</v>
      </c>
      <c r="G5" s="17">
        <f t="shared" si="0"/>
        <v>6</v>
      </c>
      <c r="H5" s="6">
        <v>6.25</v>
      </c>
      <c r="I5" s="5">
        <v>24.1</v>
      </c>
      <c r="J5" s="18">
        <v>393.96</v>
      </c>
      <c r="K5" s="6">
        <v>1351</v>
      </c>
      <c r="L5" s="6"/>
      <c r="M5" s="6"/>
      <c r="N5" s="6"/>
      <c r="O5" s="6">
        <v>201.73</v>
      </c>
    </row>
    <row r="6" spans="1:15" ht="15.5" x14ac:dyDescent="0.35">
      <c r="A6" s="18" t="s">
        <v>182</v>
      </c>
      <c r="B6" s="23" t="s">
        <v>188</v>
      </c>
      <c r="C6" s="23" t="s">
        <v>184</v>
      </c>
      <c r="D6" s="23" t="s">
        <v>484</v>
      </c>
      <c r="E6" s="14">
        <v>44993</v>
      </c>
      <c r="F6" s="14">
        <v>44998</v>
      </c>
      <c r="G6" s="28">
        <v>5</v>
      </c>
      <c r="H6" s="25">
        <v>37</v>
      </c>
      <c r="I6" s="29">
        <v>34.700000000000003</v>
      </c>
      <c r="J6" s="25">
        <f>162.6*1.87</f>
        <v>304.06200000000001</v>
      </c>
      <c r="K6" s="25"/>
      <c r="L6" s="25"/>
      <c r="M6" s="25"/>
      <c r="N6" s="25"/>
      <c r="O6" s="25">
        <f>126.96*1.36</f>
        <v>172.66560000000001</v>
      </c>
    </row>
    <row r="7" spans="1:15" ht="15.5" x14ac:dyDescent="0.35">
      <c r="A7" s="18" t="s">
        <v>182</v>
      </c>
      <c r="B7" s="2" t="s">
        <v>189</v>
      </c>
      <c r="C7" s="2" t="s">
        <v>184</v>
      </c>
      <c r="D7" s="2" t="s">
        <v>483</v>
      </c>
      <c r="E7" s="3">
        <v>44970</v>
      </c>
      <c r="F7" s="3">
        <v>44978</v>
      </c>
      <c r="G7" s="17">
        <f t="shared" si="0"/>
        <v>8</v>
      </c>
      <c r="H7" s="9">
        <v>12</v>
      </c>
      <c r="I7" s="10">
        <v>27.5</v>
      </c>
      <c r="J7" s="18">
        <v>415.87</v>
      </c>
      <c r="K7" s="6">
        <v>1012.9</v>
      </c>
      <c r="L7" s="6"/>
      <c r="M7" s="6"/>
      <c r="N7" s="6"/>
      <c r="O7" s="6">
        <v>195.96</v>
      </c>
    </row>
    <row r="8" spans="1:15" ht="15.5" x14ac:dyDescent="0.35">
      <c r="A8" s="18" t="s">
        <v>182</v>
      </c>
      <c r="B8" s="20" t="s">
        <v>190</v>
      </c>
      <c r="C8" s="23" t="s">
        <v>184</v>
      </c>
      <c r="D8" s="23" t="s">
        <v>484</v>
      </c>
      <c r="E8" s="14">
        <v>44993</v>
      </c>
      <c r="F8" s="12"/>
      <c r="G8" s="31"/>
      <c r="H8" s="12"/>
      <c r="I8" s="12"/>
      <c r="J8" s="12"/>
      <c r="K8" s="13"/>
      <c r="L8" s="13"/>
      <c r="M8" s="13"/>
      <c r="N8" s="13"/>
      <c r="O8" s="13"/>
    </row>
    <row r="9" spans="1:15" ht="15.5" x14ac:dyDescent="0.35">
      <c r="A9" s="18" t="s">
        <v>182</v>
      </c>
      <c r="B9" s="23" t="s">
        <v>191</v>
      </c>
      <c r="C9" s="23" t="s">
        <v>184</v>
      </c>
      <c r="D9" s="23" t="s">
        <v>484</v>
      </c>
      <c r="E9" s="14">
        <v>44993</v>
      </c>
      <c r="F9" s="14">
        <v>44998</v>
      </c>
      <c r="G9" s="28">
        <v>5</v>
      </c>
      <c r="H9" s="25">
        <v>45</v>
      </c>
      <c r="I9" s="29">
        <v>23.8</v>
      </c>
      <c r="J9" s="25">
        <f>288.24*1.87</f>
        <v>539.00880000000006</v>
      </c>
      <c r="K9" s="25">
        <v>187.82</v>
      </c>
      <c r="L9" s="25"/>
      <c r="M9" s="25"/>
      <c r="N9" s="25"/>
      <c r="O9" s="25">
        <f>187.82*1.36</f>
        <v>255.43520000000001</v>
      </c>
    </row>
    <row r="10" spans="1:15" ht="15.5" x14ac:dyDescent="0.35">
      <c r="A10" s="18" t="s">
        <v>182</v>
      </c>
      <c r="B10" s="2" t="s">
        <v>192</v>
      </c>
      <c r="C10" s="2" t="s">
        <v>193</v>
      </c>
      <c r="D10" s="2" t="s">
        <v>483</v>
      </c>
      <c r="E10" s="3">
        <v>44970</v>
      </c>
      <c r="F10" s="3">
        <v>44975</v>
      </c>
      <c r="G10" s="17">
        <f t="shared" si="0"/>
        <v>5</v>
      </c>
      <c r="H10" s="6">
        <v>25</v>
      </c>
      <c r="I10" s="5">
        <v>28.5</v>
      </c>
      <c r="J10" s="18">
        <v>329.32</v>
      </c>
      <c r="K10" s="6">
        <v>1264</v>
      </c>
      <c r="L10" s="6">
        <v>210.58</v>
      </c>
      <c r="M10" s="15"/>
      <c r="N10" s="6">
        <v>166.6</v>
      </c>
      <c r="O10" s="6">
        <v>210.58</v>
      </c>
    </row>
    <row r="11" spans="1:15" ht="15.5" x14ac:dyDescent="0.35">
      <c r="A11" s="18" t="s">
        <v>182</v>
      </c>
      <c r="B11" s="2" t="s">
        <v>194</v>
      </c>
      <c r="C11" s="2" t="s">
        <v>193</v>
      </c>
      <c r="D11" s="2" t="s">
        <v>483</v>
      </c>
      <c r="E11" s="3">
        <v>44970</v>
      </c>
      <c r="F11" s="3">
        <v>44976</v>
      </c>
      <c r="G11" s="17">
        <f t="shared" si="0"/>
        <v>6</v>
      </c>
      <c r="H11" s="6">
        <v>16.670000000000002</v>
      </c>
      <c r="I11" s="5">
        <v>21.8</v>
      </c>
      <c r="J11" s="18">
        <v>265.94</v>
      </c>
      <c r="K11" s="6">
        <v>927.1</v>
      </c>
      <c r="L11" s="6">
        <v>168.9</v>
      </c>
      <c r="M11" s="6">
        <v>11.5</v>
      </c>
      <c r="N11" s="6">
        <v>182.18</v>
      </c>
      <c r="O11" s="6">
        <v>170.99</v>
      </c>
    </row>
    <row r="12" spans="1:15" ht="15.5" x14ac:dyDescent="0.35">
      <c r="A12" s="18" t="s">
        <v>182</v>
      </c>
      <c r="B12" s="2" t="s">
        <v>195</v>
      </c>
      <c r="C12" s="2" t="s">
        <v>193</v>
      </c>
      <c r="D12" s="2" t="s">
        <v>483</v>
      </c>
      <c r="E12" s="3">
        <v>44970</v>
      </c>
      <c r="F12" s="3">
        <v>44975</v>
      </c>
      <c r="G12" s="17">
        <f t="shared" si="0"/>
        <v>5</v>
      </c>
      <c r="H12" s="6">
        <v>25</v>
      </c>
      <c r="I12" s="5">
        <v>26.4</v>
      </c>
      <c r="J12" s="18">
        <v>294.57</v>
      </c>
      <c r="K12" s="6">
        <v>900.4</v>
      </c>
      <c r="L12" s="6">
        <v>140.91</v>
      </c>
      <c r="M12" s="6">
        <v>11.3</v>
      </c>
      <c r="N12" s="6">
        <v>156.5</v>
      </c>
      <c r="O12" s="6">
        <v>142.68</v>
      </c>
    </row>
    <row r="13" spans="1:15" ht="15.5" x14ac:dyDescent="0.35">
      <c r="A13" s="18" t="s">
        <v>182</v>
      </c>
      <c r="B13" s="2" t="s">
        <v>196</v>
      </c>
      <c r="C13" s="2" t="s">
        <v>193</v>
      </c>
      <c r="D13" s="2" t="s">
        <v>483</v>
      </c>
      <c r="E13" s="3">
        <v>44970</v>
      </c>
      <c r="F13" s="3">
        <v>44976</v>
      </c>
      <c r="G13" s="17">
        <f t="shared" si="0"/>
        <v>6</v>
      </c>
      <c r="H13" s="6">
        <v>25</v>
      </c>
      <c r="I13" s="5">
        <v>22.2</v>
      </c>
      <c r="J13" s="18">
        <v>353.28</v>
      </c>
      <c r="K13" s="6">
        <v>1818</v>
      </c>
      <c r="L13" s="6">
        <v>273.73</v>
      </c>
      <c r="M13" s="6">
        <v>13.8</v>
      </c>
      <c r="N13" s="6">
        <v>150.57</v>
      </c>
      <c r="O13" s="6">
        <v>275.81</v>
      </c>
    </row>
    <row r="14" spans="1:15" ht="15.5" x14ac:dyDescent="0.35">
      <c r="A14" s="18" t="s">
        <v>182</v>
      </c>
      <c r="B14" s="2" t="s">
        <v>197</v>
      </c>
      <c r="C14" s="2" t="s">
        <v>193</v>
      </c>
      <c r="D14" s="2" t="s">
        <v>483</v>
      </c>
      <c r="E14" s="3">
        <v>44970</v>
      </c>
      <c r="F14" s="3">
        <v>44975</v>
      </c>
      <c r="G14" s="17">
        <f t="shared" si="0"/>
        <v>5</v>
      </c>
      <c r="H14" s="6">
        <v>0</v>
      </c>
      <c r="I14" s="5">
        <v>35.700000000000003</v>
      </c>
      <c r="J14" s="18">
        <v>234.95</v>
      </c>
      <c r="K14" s="6">
        <v>970.7</v>
      </c>
      <c r="L14" s="6">
        <v>116.83</v>
      </c>
      <c r="M14" s="6">
        <v>8</v>
      </c>
      <c r="N14" s="6">
        <v>120.36</v>
      </c>
      <c r="O14" s="6">
        <v>117.79</v>
      </c>
    </row>
    <row r="15" spans="1:15" ht="15.5" x14ac:dyDescent="0.35">
      <c r="A15" s="18" t="s">
        <v>182</v>
      </c>
      <c r="B15" s="2" t="s">
        <v>198</v>
      </c>
      <c r="C15" s="2" t="s">
        <v>193</v>
      </c>
      <c r="D15" s="2" t="s">
        <v>483</v>
      </c>
      <c r="E15" s="3">
        <v>44970</v>
      </c>
      <c r="F15" s="3">
        <v>44975</v>
      </c>
      <c r="G15" s="17">
        <f t="shared" si="0"/>
        <v>5</v>
      </c>
      <c r="H15" s="6">
        <v>8.33</v>
      </c>
      <c r="I15" s="5">
        <v>24.7</v>
      </c>
      <c r="J15" s="18">
        <v>314.77</v>
      </c>
      <c r="K15" s="6">
        <v>1644</v>
      </c>
      <c r="L15" s="6">
        <v>242.76</v>
      </c>
      <c r="M15" s="6">
        <v>5.5</v>
      </c>
      <c r="N15" s="6">
        <v>147.66</v>
      </c>
      <c r="O15" s="6">
        <v>243.57</v>
      </c>
    </row>
    <row r="16" spans="1:15" ht="15.5" x14ac:dyDescent="0.35">
      <c r="A16" s="18" t="s">
        <v>182</v>
      </c>
      <c r="B16" s="2" t="s">
        <v>199</v>
      </c>
      <c r="C16" s="2" t="s">
        <v>193</v>
      </c>
      <c r="D16" s="2" t="s">
        <v>483</v>
      </c>
      <c r="E16" s="3">
        <v>44970</v>
      </c>
      <c r="F16" s="3">
        <v>44975</v>
      </c>
      <c r="G16" s="17">
        <f t="shared" si="0"/>
        <v>5</v>
      </c>
      <c r="H16" s="6">
        <v>25</v>
      </c>
      <c r="I16" s="5">
        <v>29</v>
      </c>
      <c r="J16" s="18">
        <v>233.9</v>
      </c>
      <c r="K16" s="6">
        <v>979.8</v>
      </c>
      <c r="L16" s="6">
        <v>167.23</v>
      </c>
      <c r="M16" s="6">
        <v>16.2</v>
      </c>
      <c r="N16" s="6">
        <v>170.68</v>
      </c>
      <c r="O16" s="6">
        <v>169.99</v>
      </c>
    </row>
    <row r="17" spans="1:15" ht="15.5" x14ac:dyDescent="0.35">
      <c r="A17" s="18" t="s">
        <v>182</v>
      </c>
      <c r="B17" s="2" t="s">
        <v>200</v>
      </c>
      <c r="C17" s="2" t="s">
        <v>193</v>
      </c>
      <c r="D17" s="2" t="s">
        <v>483</v>
      </c>
      <c r="E17" s="3">
        <v>44970</v>
      </c>
      <c r="F17" s="3">
        <v>44976</v>
      </c>
      <c r="G17" s="17">
        <f t="shared" si="0"/>
        <v>6</v>
      </c>
      <c r="H17" s="6">
        <v>12.5</v>
      </c>
      <c r="I17" s="5">
        <v>29.9</v>
      </c>
      <c r="J17" s="18">
        <v>289.36</v>
      </c>
      <c r="K17" s="6">
        <v>1281</v>
      </c>
      <c r="L17" s="6">
        <v>170.11</v>
      </c>
      <c r="M17" s="6">
        <v>8.6999999999999993</v>
      </c>
      <c r="N17" s="6">
        <v>132.79</v>
      </c>
      <c r="O17" s="6">
        <v>171.27</v>
      </c>
    </row>
    <row r="18" spans="1:15" ht="15.5" x14ac:dyDescent="0.35">
      <c r="A18" s="18" t="s">
        <v>182</v>
      </c>
      <c r="B18" s="23" t="s">
        <v>201</v>
      </c>
      <c r="C18" s="2" t="s">
        <v>202</v>
      </c>
      <c r="D18" s="23" t="s">
        <v>484</v>
      </c>
      <c r="E18" s="14">
        <v>44993</v>
      </c>
      <c r="F18" s="14"/>
      <c r="G18" s="28">
        <v>7</v>
      </c>
      <c r="H18" s="25">
        <v>60</v>
      </c>
      <c r="I18" s="29">
        <v>27.2</v>
      </c>
      <c r="J18" s="25">
        <v>166.1</v>
      </c>
      <c r="K18" s="25">
        <v>137.79</v>
      </c>
      <c r="L18" s="25"/>
      <c r="M18" s="25"/>
      <c r="N18" s="25"/>
      <c r="O18" s="25">
        <v>137.79</v>
      </c>
    </row>
    <row r="19" spans="1:15" ht="15.5" x14ac:dyDescent="0.35">
      <c r="A19" s="18" t="s">
        <v>182</v>
      </c>
      <c r="B19" s="2" t="s">
        <v>203</v>
      </c>
      <c r="C19" s="2" t="s">
        <v>202</v>
      </c>
      <c r="D19" s="2" t="s">
        <v>483</v>
      </c>
      <c r="E19" s="3">
        <v>44970</v>
      </c>
      <c r="F19" s="3">
        <v>44975</v>
      </c>
      <c r="G19" s="17">
        <f t="shared" si="0"/>
        <v>5</v>
      </c>
      <c r="H19" s="6">
        <v>16.670000000000002</v>
      </c>
      <c r="I19" s="5">
        <v>30.5</v>
      </c>
      <c r="J19" s="18">
        <v>354.6</v>
      </c>
      <c r="K19" s="6">
        <v>1177</v>
      </c>
      <c r="L19" s="6">
        <v>179.32</v>
      </c>
      <c r="M19" s="6">
        <v>13.8</v>
      </c>
      <c r="N19" s="6">
        <v>152.35</v>
      </c>
      <c r="O19" s="6">
        <v>181.42</v>
      </c>
    </row>
    <row r="20" spans="1:15" ht="15.5" x14ac:dyDescent="0.35">
      <c r="A20" s="18" t="s">
        <v>182</v>
      </c>
      <c r="B20" s="2" t="s">
        <v>204</v>
      </c>
      <c r="C20" s="2" t="s">
        <v>202</v>
      </c>
      <c r="D20" s="2" t="s">
        <v>483</v>
      </c>
      <c r="E20" s="3">
        <v>44970</v>
      </c>
      <c r="F20" s="3">
        <v>44975</v>
      </c>
      <c r="G20" s="17">
        <f t="shared" si="0"/>
        <v>5</v>
      </c>
      <c r="H20" s="6">
        <v>21.43</v>
      </c>
      <c r="I20" s="5">
        <v>27.8</v>
      </c>
      <c r="J20" s="18">
        <v>395.11</v>
      </c>
      <c r="K20" s="6">
        <v>1041</v>
      </c>
      <c r="L20" s="6">
        <v>218.71</v>
      </c>
      <c r="M20" s="6">
        <v>9</v>
      </c>
      <c r="N20" s="6">
        <v>210.1</v>
      </c>
      <c r="O20" s="6">
        <v>220.6</v>
      </c>
    </row>
    <row r="21" spans="1:15" ht="15.5" x14ac:dyDescent="0.35">
      <c r="A21" s="18" t="s">
        <v>182</v>
      </c>
      <c r="B21" s="2" t="s">
        <v>205</v>
      </c>
      <c r="C21" s="2" t="s">
        <v>202</v>
      </c>
      <c r="D21" s="2" t="s">
        <v>483</v>
      </c>
      <c r="E21" s="3">
        <v>44970</v>
      </c>
      <c r="F21" s="3">
        <v>44975</v>
      </c>
      <c r="G21" s="17">
        <f t="shared" si="0"/>
        <v>5</v>
      </c>
      <c r="H21" s="6">
        <v>14.29</v>
      </c>
      <c r="I21" s="5">
        <v>21.3</v>
      </c>
      <c r="J21" s="18">
        <v>389.87</v>
      </c>
      <c r="K21" s="6">
        <v>1068.0999999999999</v>
      </c>
      <c r="L21" s="6">
        <v>163.55000000000001</v>
      </c>
      <c r="M21" s="6">
        <v>8</v>
      </c>
      <c r="N21" s="6">
        <v>153.12</v>
      </c>
      <c r="O21" s="6">
        <v>164.77</v>
      </c>
    </row>
    <row r="22" spans="1:15" ht="15.5" x14ac:dyDescent="0.35">
      <c r="A22" s="18" t="s">
        <v>182</v>
      </c>
      <c r="B22" s="2" t="s">
        <v>206</v>
      </c>
      <c r="C22" s="2" t="s">
        <v>202</v>
      </c>
      <c r="D22" s="2" t="s">
        <v>483</v>
      </c>
      <c r="E22" s="3">
        <v>44970</v>
      </c>
      <c r="F22" s="3">
        <v>44976</v>
      </c>
      <c r="G22" s="17">
        <f t="shared" si="0"/>
        <v>6</v>
      </c>
      <c r="H22" s="6">
        <v>21.43</v>
      </c>
      <c r="I22" s="5">
        <v>28.8</v>
      </c>
      <c r="J22" s="18">
        <v>354.18</v>
      </c>
      <c r="K22" s="6">
        <v>1360</v>
      </c>
      <c r="L22" s="6">
        <v>191.2</v>
      </c>
      <c r="M22" s="6">
        <v>11</v>
      </c>
      <c r="N22" s="6">
        <v>140.59</v>
      </c>
      <c r="O22" s="6">
        <v>192.75</v>
      </c>
    </row>
    <row r="23" spans="1:15" ht="15.5" x14ac:dyDescent="0.35">
      <c r="A23" s="18" t="s">
        <v>182</v>
      </c>
      <c r="B23" s="2" t="s">
        <v>207</v>
      </c>
      <c r="C23" s="2" t="s">
        <v>202</v>
      </c>
      <c r="D23" s="2" t="s">
        <v>483</v>
      </c>
      <c r="E23" s="3">
        <v>44970</v>
      </c>
      <c r="F23" s="3">
        <v>44975</v>
      </c>
      <c r="G23" s="17">
        <f t="shared" si="0"/>
        <v>5</v>
      </c>
      <c r="H23" s="6">
        <v>25</v>
      </c>
      <c r="I23" s="5">
        <v>28.2</v>
      </c>
      <c r="J23" s="18">
        <v>260.37</v>
      </c>
      <c r="K23" s="6">
        <v>923.8</v>
      </c>
      <c r="L23" s="6">
        <v>138.71</v>
      </c>
      <c r="M23" s="15"/>
      <c r="N23" s="6"/>
      <c r="O23" s="6">
        <v>139.81</v>
      </c>
    </row>
    <row r="24" spans="1:15" ht="15.5" x14ac:dyDescent="0.35">
      <c r="A24" s="18" t="s">
        <v>182</v>
      </c>
      <c r="B24" s="2" t="s">
        <v>208</v>
      </c>
      <c r="C24" s="2" t="s">
        <v>202</v>
      </c>
      <c r="D24" s="2" t="s">
        <v>483</v>
      </c>
      <c r="E24" s="3">
        <v>44970</v>
      </c>
      <c r="F24" s="3">
        <v>44975</v>
      </c>
      <c r="G24" s="17">
        <f t="shared" si="0"/>
        <v>5</v>
      </c>
      <c r="H24" s="6">
        <v>18.75</v>
      </c>
      <c r="I24" s="5">
        <v>26.2</v>
      </c>
      <c r="J24" s="18">
        <v>220.69</v>
      </c>
      <c r="K24" s="6">
        <v>1206</v>
      </c>
      <c r="L24" s="6">
        <v>170.6</v>
      </c>
      <c r="M24" s="6">
        <v>9.6999999999999993</v>
      </c>
      <c r="N24" s="6">
        <v>141.46</v>
      </c>
      <c r="O24" s="6">
        <v>171.97</v>
      </c>
    </row>
    <row r="25" spans="1:15" ht="15.5" x14ac:dyDescent="0.35">
      <c r="A25" s="18" t="s">
        <v>182</v>
      </c>
      <c r="B25" s="2" t="s">
        <v>209</v>
      </c>
      <c r="C25" s="2" t="s">
        <v>202</v>
      </c>
      <c r="D25" s="2" t="s">
        <v>483</v>
      </c>
      <c r="E25" s="3">
        <v>44970</v>
      </c>
      <c r="F25" s="3">
        <v>44978</v>
      </c>
      <c r="G25" s="17">
        <f t="shared" si="0"/>
        <v>8</v>
      </c>
      <c r="H25" s="6">
        <v>21.43</v>
      </c>
      <c r="I25" s="5">
        <v>28</v>
      </c>
      <c r="J25" s="18">
        <v>316.38</v>
      </c>
      <c r="K25" s="6">
        <v>737</v>
      </c>
      <c r="L25" s="6">
        <v>146.33000000000001</v>
      </c>
      <c r="M25" s="6">
        <v>5</v>
      </c>
      <c r="N25" s="6">
        <v>198.55</v>
      </c>
      <c r="O25" s="6">
        <v>147.32</v>
      </c>
    </row>
    <row r="26" spans="1:15" ht="15.5" x14ac:dyDescent="0.35">
      <c r="A26" s="18" t="s">
        <v>182</v>
      </c>
      <c r="B26" s="20" t="s">
        <v>210</v>
      </c>
      <c r="C26" s="23" t="s">
        <v>211</v>
      </c>
      <c r="D26" s="23" t="s">
        <v>484</v>
      </c>
      <c r="E26" s="14">
        <v>44993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5" x14ac:dyDescent="0.35">
      <c r="A27" s="18" t="s">
        <v>182</v>
      </c>
      <c r="B27" s="2" t="s">
        <v>212</v>
      </c>
      <c r="C27" s="2" t="s">
        <v>211</v>
      </c>
      <c r="D27" s="2" t="s">
        <v>483</v>
      </c>
      <c r="E27" s="3">
        <v>44970</v>
      </c>
      <c r="F27" s="3">
        <v>44975</v>
      </c>
      <c r="G27" s="17">
        <f t="shared" si="0"/>
        <v>5</v>
      </c>
      <c r="H27" s="6">
        <v>0</v>
      </c>
      <c r="I27" s="6">
        <v>36.5</v>
      </c>
      <c r="J27" s="18">
        <v>170.34</v>
      </c>
      <c r="K27" s="6">
        <v>606.4</v>
      </c>
      <c r="L27" s="6"/>
      <c r="M27" s="6"/>
      <c r="N27" s="6"/>
      <c r="O27" s="6">
        <v>107.31</v>
      </c>
    </row>
    <row r="28" spans="1:15" ht="15.5" x14ac:dyDescent="0.35">
      <c r="A28" s="18" t="s">
        <v>182</v>
      </c>
      <c r="B28" s="2" t="s">
        <v>213</v>
      </c>
      <c r="C28" s="2" t="s">
        <v>211</v>
      </c>
      <c r="D28" s="2" t="s">
        <v>483</v>
      </c>
      <c r="E28" s="3">
        <v>44970</v>
      </c>
      <c r="F28" s="3">
        <v>44976</v>
      </c>
      <c r="G28" s="17">
        <f t="shared" si="0"/>
        <v>6</v>
      </c>
      <c r="H28" s="6">
        <v>5.56</v>
      </c>
      <c r="I28" s="6">
        <v>33.200000000000003</v>
      </c>
      <c r="J28" s="18">
        <v>281.41000000000003</v>
      </c>
      <c r="K28" s="6">
        <v>974</v>
      </c>
      <c r="L28" s="6"/>
      <c r="M28" s="6"/>
      <c r="N28" s="6"/>
      <c r="O28" s="6">
        <v>138.37</v>
      </c>
    </row>
    <row r="29" spans="1:15" ht="15.5" x14ac:dyDescent="0.35">
      <c r="A29" s="18" t="s">
        <v>182</v>
      </c>
      <c r="B29" s="2" t="s">
        <v>214</v>
      </c>
      <c r="C29" s="2" t="s">
        <v>211</v>
      </c>
      <c r="D29" s="2" t="s">
        <v>483</v>
      </c>
      <c r="E29" s="3">
        <v>44970</v>
      </c>
      <c r="F29" s="3">
        <v>44978</v>
      </c>
      <c r="G29" s="17">
        <f t="shared" si="0"/>
        <v>8</v>
      </c>
      <c r="H29" s="6">
        <v>0</v>
      </c>
      <c r="I29" s="6">
        <v>29.7</v>
      </c>
      <c r="J29" s="18">
        <v>284.91000000000003</v>
      </c>
      <c r="K29" s="6">
        <v>1030.2</v>
      </c>
      <c r="L29" s="6"/>
      <c r="M29" s="6"/>
      <c r="N29" s="6"/>
      <c r="O29" s="6">
        <v>159.6</v>
      </c>
    </row>
    <row r="30" spans="1:15" ht="15.5" x14ac:dyDescent="0.35">
      <c r="A30" s="18" t="s">
        <v>182</v>
      </c>
      <c r="B30" s="2" t="s">
        <v>215</v>
      </c>
      <c r="C30" s="2" t="s">
        <v>211</v>
      </c>
      <c r="D30" s="2" t="s">
        <v>483</v>
      </c>
      <c r="E30" s="3">
        <v>44970</v>
      </c>
      <c r="F30" s="3">
        <v>44978</v>
      </c>
      <c r="G30" s="17">
        <f t="shared" si="0"/>
        <v>8</v>
      </c>
      <c r="H30" s="6">
        <v>11.11</v>
      </c>
      <c r="I30" s="6">
        <v>33.799999999999997</v>
      </c>
      <c r="J30" s="18">
        <v>483.24</v>
      </c>
      <c r="K30" s="6">
        <v>2109.6</v>
      </c>
      <c r="L30" s="6"/>
      <c r="M30" s="6"/>
      <c r="N30" s="6"/>
      <c r="O30" s="6">
        <v>257.92</v>
      </c>
    </row>
    <row r="31" spans="1:15" ht="15.5" x14ac:dyDescent="0.35">
      <c r="A31" s="18" t="s">
        <v>182</v>
      </c>
      <c r="B31" s="2" t="s">
        <v>216</v>
      </c>
      <c r="C31" s="2" t="s">
        <v>211</v>
      </c>
      <c r="D31" s="2" t="s">
        <v>483</v>
      </c>
      <c r="E31" s="3">
        <v>44970</v>
      </c>
      <c r="F31" s="3">
        <v>44975</v>
      </c>
      <c r="G31" s="17">
        <f t="shared" si="0"/>
        <v>5</v>
      </c>
      <c r="H31" s="6">
        <v>6.25</v>
      </c>
      <c r="I31" s="6">
        <v>32.200000000000003</v>
      </c>
      <c r="J31" s="18">
        <v>374.18</v>
      </c>
      <c r="K31" s="6">
        <v>1388.1</v>
      </c>
      <c r="L31" s="6"/>
      <c r="M31" s="6"/>
      <c r="N31" s="6"/>
      <c r="O31" s="6">
        <v>196.47</v>
      </c>
    </row>
    <row r="32" spans="1:15" ht="15.5" x14ac:dyDescent="0.35">
      <c r="A32" s="18" t="s">
        <v>182</v>
      </c>
      <c r="B32" s="2" t="s">
        <v>217</v>
      </c>
      <c r="C32" s="2" t="s">
        <v>211</v>
      </c>
      <c r="D32" s="2" t="s">
        <v>483</v>
      </c>
      <c r="E32" s="3">
        <v>44970</v>
      </c>
      <c r="F32" s="3">
        <v>44976</v>
      </c>
      <c r="G32" s="17">
        <f t="shared" si="0"/>
        <v>6</v>
      </c>
      <c r="H32" s="6">
        <v>6.25</v>
      </c>
      <c r="I32" s="6">
        <v>33.799999999999997</v>
      </c>
      <c r="J32" s="18">
        <v>476.21</v>
      </c>
      <c r="K32" s="6">
        <v>2142</v>
      </c>
      <c r="L32" s="6"/>
      <c r="M32" s="6"/>
      <c r="N32" s="6"/>
      <c r="O32" s="6">
        <v>298.98</v>
      </c>
    </row>
    <row r="33" spans="1:15" ht="15.5" x14ac:dyDescent="0.35">
      <c r="A33" s="18" t="s">
        <v>182</v>
      </c>
      <c r="B33" s="2" t="s">
        <v>218</v>
      </c>
      <c r="C33" s="2" t="s">
        <v>211</v>
      </c>
      <c r="D33" s="2" t="s">
        <v>483</v>
      </c>
      <c r="E33" s="3">
        <v>44970</v>
      </c>
      <c r="F33" s="3">
        <v>44976</v>
      </c>
      <c r="G33" s="17">
        <f t="shared" si="0"/>
        <v>6</v>
      </c>
      <c r="H33" s="6">
        <v>11.11</v>
      </c>
      <c r="I33" s="6">
        <v>33.6</v>
      </c>
      <c r="J33" s="18">
        <v>418.93</v>
      </c>
      <c r="K33" s="19"/>
      <c r="L33" s="6"/>
      <c r="M33" s="6"/>
      <c r="N33" s="6"/>
      <c r="O33" s="6">
        <v>271.68</v>
      </c>
    </row>
    <row r="34" spans="1:15" ht="15.5" x14ac:dyDescent="0.35">
      <c r="A34" s="18" t="s">
        <v>219</v>
      </c>
      <c r="B34" s="2" t="s">
        <v>220</v>
      </c>
      <c r="C34" s="2" t="s">
        <v>184</v>
      </c>
      <c r="D34" s="2" t="s">
        <v>483</v>
      </c>
      <c r="E34" s="3">
        <v>44970</v>
      </c>
      <c r="F34" s="3">
        <v>44975</v>
      </c>
      <c r="G34" s="17">
        <f t="shared" si="0"/>
        <v>5</v>
      </c>
      <c r="H34" s="6">
        <v>20</v>
      </c>
      <c r="I34" s="6">
        <v>26.8</v>
      </c>
      <c r="J34" s="18">
        <v>959.3</v>
      </c>
      <c r="K34" s="6">
        <v>2079</v>
      </c>
      <c r="L34" s="6"/>
      <c r="M34" s="6"/>
      <c r="N34" s="6"/>
      <c r="O34" s="6">
        <v>348.08</v>
      </c>
    </row>
    <row r="35" spans="1:15" ht="15.5" x14ac:dyDescent="0.35">
      <c r="A35" s="18" t="s">
        <v>219</v>
      </c>
      <c r="B35" s="2" t="s">
        <v>221</v>
      </c>
      <c r="C35" s="2" t="s">
        <v>184</v>
      </c>
      <c r="D35" s="2" t="s">
        <v>483</v>
      </c>
      <c r="E35" s="3">
        <v>44970</v>
      </c>
      <c r="F35" s="3">
        <v>44976</v>
      </c>
      <c r="G35" s="17">
        <f t="shared" si="0"/>
        <v>6</v>
      </c>
      <c r="H35" s="6">
        <v>16.670000000000002</v>
      </c>
      <c r="I35" s="6">
        <v>25.2</v>
      </c>
      <c r="J35" s="18">
        <v>864.95</v>
      </c>
      <c r="K35" s="6">
        <v>2265.3000000000002</v>
      </c>
      <c r="L35" s="6"/>
      <c r="M35" s="6"/>
      <c r="N35" s="6"/>
      <c r="O35" s="6">
        <v>370.28</v>
      </c>
    </row>
    <row r="36" spans="1:15" ht="15.5" x14ac:dyDescent="0.35">
      <c r="A36" s="18" t="s">
        <v>219</v>
      </c>
      <c r="B36" s="2" t="s">
        <v>222</v>
      </c>
      <c r="C36" s="2" t="s">
        <v>184</v>
      </c>
      <c r="D36" s="2" t="s">
        <v>483</v>
      </c>
      <c r="E36" s="3">
        <v>44970</v>
      </c>
      <c r="F36" s="3">
        <v>44976</v>
      </c>
      <c r="G36" s="17">
        <f t="shared" si="0"/>
        <v>6</v>
      </c>
      <c r="H36" s="6">
        <v>11.54</v>
      </c>
      <c r="I36" s="6">
        <v>30.9</v>
      </c>
      <c r="J36" s="18">
        <v>670.3</v>
      </c>
      <c r="K36" s="6">
        <v>2006.6</v>
      </c>
      <c r="L36" s="6"/>
      <c r="M36" s="6"/>
      <c r="N36" s="6"/>
      <c r="O36" s="6">
        <v>314.75</v>
      </c>
    </row>
    <row r="37" spans="1:15" ht="15.5" x14ac:dyDescent="0.35">
      <c r="A37" s="18" t="s">
        <v>219</v>
      </c>
      <c r="B37" s="2" t="s">
        <v>223</v>
      </c>
      <c r="C37" s="2" t="s">
        <v>184</v>
      </c>
      <c r="D37" s="2" t="s">
        <v>483</v>
      </c>
      <c r="E37" s="3">
        <v>44970</v>
      </c>
      <c r="F37" s="3">
        <v>44975</v>
      </c>
      <c r="G37" s="17">
        <f t="shared" si="0"/>
        <v>5</v>
      </c>
      <c r="H37" s="6">
        <v>15.38</v>
      </c>
      <c r="I37" s="6">
        <v>25.7</v>
      </c>
      <c r="J37" s="18">
        <v>983.1</v>
      </c>
      <c r="K37" s="6">
        <v>2870.6</v>
      </c>
      <c r="L37" s="6"/>
      <c r="M37" s="6"/>
      <c r="N37" s="6"/>
      <c r="O37" s="6">
        <v>414.12</v>
      </c>
    </row>
    <row r="38" spans="1:15" ht="15.5" x14ac:dyDescent="0.35">
      <c r="A38" s="18" t="s">
        <v>219</v>
      </c>
      <c r="B38" s="2" t="s">
        <v>224</v>
      </c>
      <c r="C38" s="2" t="s">
        <v>184</v>
      </c>
      <c r="D38" s="2" t="s">
        <v>483</v>
      </c>
      <c r="E38" s="3">
        <v>44970</v>
      </c>
      <c r="F38" s="3">
        <v>44976</v>
      </c>
      <c r="G38" s="17">
        <f t="shared" si="0"/>
        <v>6</v>
      </c>
      <c r="H38" s="6">
        <v>21.43</v>
      </c>
      <c r="I38" s="6">
        <v>28.2</v>
      </c>
      <c r="J38" s="18">
        <v>1184.5999999999999</v>
      </c>
      <c r="K38" s="6">
        <v>2601.1</v>
      </c>
      <c r="L38" s="6"/>
      <c r="M38" s="6"/>
      <c r="N38" s="6"/>
      <c r="O38" s="6">
        <v>403.87</v>
      </c>
    </row>
    <row r="39" spans="1:15" ht="15.5" x14ac:dyDescent="0.35">
      <c r="A39" s="18" t="s">
        <v>219</v>
      </c>
      <c r="B39" s="2" t="s">
        <v>225</v>
      </c>
      <c r="C39" s="2" t="s">
        <v>184</v>
      </c>
      <c r="D39" s="2" t="s">
        <v>483</v>
      </c>
      <c r="E39" s="3">
        <v>44970</v>
      </c>
      <c r="F39" s="3">
        <v>44975</v>
      </c>
      <c r="G39" s="17">
        <f t="shared" si="0"/>
        <v>5</v>
      </c>
      <c r="H39" s="6">
        <v>20.83</v>
      </c>
      <c r="I39" s="6">
        <v>22.1</v>
      </c>
      <c r="J39" s="18">
        <v>1001.6</v>
      </c>
      <c r="K39" s="6">
        <v>1946.8</v>
      </c>
      <c r="L39" s="6"/>
      <c r="M39" s="6"/>
      <c r="N39" s="6"/>
      <c r="O39" s="6">
        <v>337.03</v>
      </c>
    </row>
    <row r="40" spans="1:15" ht="15.5" x14ac:dyDescent="0.35">
      <c r="A40" s="18" t="s">
        <v>219</v>
      </c>
      <c r="B40" s="2" t="s">
        <v>226</v>
      </c>
      <c r="C40" s="2" t="s">
        <v>184</v>
      </c>
      <c r="D40" s="2" t="s">
        <v>483</v>
      </c>
      <c r="E40" s="3">
        <v>44970</v>
      </c>
      <c r="F40" s="3">
        <v>44975</v>
      </c>
      <c r="G40" s="17">
        <f t="shared" si="0"/>
        <v>5</v>
      </c>
      <c r="H40" s="6">
        <v>20</v>
      </c>
      <c r="I40" s="6">
        <v>23</v>
      </c>
      <c r="J40" s="18">
        <v>1135.2</v>
      </c>
      <c r="K40" s="6">
        <v>2101.3000000000002</v>
      </c>
      <c r="L40" s="6"/>
      <c r="M40" s="6"/>
      <c r="N40" s="6"/>
      <c r="O40" s="6">
        <v>390.68</v>
      </c>
    </row>
    <row r="41" spans="1:15" ht="15.5" x14ac:dyDescent="0.35">
      <c r="A41" s="18" t="s">
        <v>219</v>
      </c>
      <c r="B41" s="20" t="s">
        <v>227</v>
      </c>
      <c r="C41" s="2" t="s">
        <v>184</v>
      </c>
      <c r="D41" s="23" t="s">
        <v>484</v>
      </c>
      <c r="E41" s="3">
        <v>44970</v>
      </c>
      <c r="F41" s="24"/>
      <c r="G41" s="31">
        <f t="shared" si="0"/>
        <v>-44970</v>
      </c>
      <c r="H41" s="13"/>
      <c r="I41" s="13"/>
      <c r="J41" s="12"/>
      <c r="K41" s="13"/>
      <c r="L41" s="13"/>
      <c r="M41" s="13"/>
      <c r="N41" s="13"/>
      <c r="O41" s="13"/>
    </row>
    <row r="42" spans="1:15" ht="15.5" x14ac:dyDescent="0.35">
      <c r="A42" s="18" t="s">
        <v>219</v>
      </c>
      <c r="B42" s="2" t="s">
        <v>228</v>
      </c>
      <c r="C42" s="2" t="s">
        <v>193</v>
      </c>
      <c r="D42" s="2" t="s">
        <v>483</v>
      </c>
      <c r="E42" s="3">
        <v>44970</v>
      </c>
      <c r="F42" s="3">
        <v>44976</v>
      </c>
      <c r="G42" s="17">
        <f t="shared" si="0"/>
        <v>6</v>
      </c>
      <c r="H42" s="6">
        <v>37.5</v>
      </c>
      <c r="I42" s="6">
        <v>27.9</v>
      </c>
      <c r="J42" s="18">
        <v>240.8</v>
      </c>
      <c r="K42" s="6">
        <v>594.6</v>
      </c>
      <c r="L42" s="6">
        <v>132.22</v>
      </c>
      <c r="M42" s="6">
        <v>3.1</v>
      </c>
      <c r="N42" s="6">
        <v>222.37</v>
      </c>
      <c r="O42" s="6">
        <v>132.91</v>
      </c>
    </row>
    <row r="43" spans="1:15" ht="15.5" x14ac:dyDescent="0.35">
      <c r="A43" s="18" t="s">
        <v>219</v>
      </c>
      <c r="B43" s="2" t="s">
        <v>229</v>
      </c>
      <c r="C43" s="2" t="s">
        <v>193</v>
      </c>
      <c r="D43" s="2" t="s">
        <v>483</v>
      </c>
      <c r="E43" s="3">
        <v>44970</v>
      </c>
      <c r="F43" s="3">
        <v>44977</v>
      </c>
      <c r="G43" s="17">
        <f t="shared" si="0"/>
        <v>7</v>
      </c>
      <c r="H43" s="6">
        <v>0</v>
      </c>
      <c r="I43" s="6">
        <v>31.1</v>
      </c>
      <c r="J43" s="27">
        <v>129.69999999999999</v>
      </c>
      <c r="K43" s="6">
        <v>285.39999999999998</v>
      </c>
      <c r="L43" s="6">
        <v>55.02</v>
      </c>
      <c r="M43" s="6">
        <v>8.6999999999999993</v>
      </c>
      <c r="N43" s="6">
        <v>192.78</v>
      </c>
      <c r="O43" s="26">
        <v>56.7</v>
      </c>
    </row>
    <row r="44" spans="1:15" ht="15.5" x14ac:dyDescent="0.35">
      <c r="A44" s="18" t="s">
        <v>219</v>
      </c>
      <c r="B44" s="2" t="s">
        <v>230</v>
      </c>
      <c r="C44" s="2" t="s">
        <v>193</v>
      </c>
      <c r="D44" s="2" t="s">
        <v>483</v>
      </c>
      <c r="E44" s="3">
        <v>44970</v>
      </c>
      <c r="F44" s="3">
        <v>44977</v>
      </c>
      <c r="G44" s="17">
        <f t="shared" si="0"/>
        <v>7</v>
      </c>
      <c r="H44" s="6">
        <v>41.67</v>
      </c>
      <c r="I44" s="6">
        <v>27.5</v>
      </c>
      <c r="J44" s="18">
        <v>224.3</v>
      </c>
      <c r="K44" s="6">
        <v>717.9</v>
      </c>
      <c r="L44" s="6">
        <v>133.53</v>
      </c>
      <c r="M44" s="6">
        <v>8.6</v>
      </c>
      <c r="N44" s="6">
        <v>186</v>
      </c>
      <c r="O44" s="6">
        <v>135.13</v>
      </c>
    </row>
    <row r="45" spans="1:15" ht="15.5" x14ac:dyDescent="0.35">
      <c r="A45" s="18" t="s">
        <v>219</v>
      </c>
      <c r="B45" s="2" t="s">
        <v>231</v>
      </c>
      <c r="C45" s="2" t="s">
        <v>193</v>
      </c>
      <c r="D45" s="2" t="s">
        <v>483</v>
      </c>
      <c r="E45" s="3">
        <v>44970</v>
      </c>
      <c r="F45" s="3">
        <v>44977</v>
      </c>
      <c r="G45" s="17">
        <f t="shared" si="0"/>
        <v>7</v>
      </c>
      <c r="H45" s="6">
        <v>42.86</v>
      </c>
      <c r="I45" s="6">
        <v>23.8</v>
      </c>
      <c r="J45" s="18">
        <v>242</v>
      </c>
      <c r="K45" s="6">
        <v>655.5</v>
      </c>
      <c r="L45" s="6">
        <v>121.16</v>
      </c>
      <c r="M45" s="6">
        <v>6.2</v>
      </c>
      <c r="N45" s="6">
        <v>184.84</v>
      </c>
      <c r="O45" s="6">
        <v>122.31</v>
      </c>
    </row>
    <row r="46" spans="1:15" ht="15.5" x14ac:dyDescent="0.35">
      <c r="A46" s="18" t="s">
        <v>219</v>
      </c>
      <c r="B46" s="2" t="s">
        <v>232</v>
      </c>
      <c r="C46" s="2" t="s">
        <v>193</v>
      </c>
      <c r="D46" s="2" t="s">
        <v>483</v>
      </c>
      <c r="E46" s="3">
        <v>44970</v>
      </c>
      <c r="F46" s="3">
        <v>44975</v>
      </c>
      <c r="G46" s="17">
        <f t="shared" si="0"/>
        <v>5</v>
      </c>
      <c r="H46" s="18">
        <v>28.57</v>
      </c>
      <c r="I46" s="6">
        <v>24.8</v>
      </c>
      <c r="J46" s="18">
        <v>334.9</v>
      </c>
      <c r="K46" s="6">
        <v>1289.9000000000001</v>
      </c>
      <c r="L46" s="6">
        <v>205.45</v>
      </c>
      <c r="M46" s="6">
        <v>6.6</v>
      </c>
      <c r="N46" s="6">
        <v>159.28</v>
      </c>
      <c r="O46" s="6">
        <v>206.5</v>
      </c>
    </row>
    <row r="47" spans="1:15" ht="15.5" x14ac:dyDescent="0.35">
      <c r="A47" s="18" t="s">
        <v>219</v>
      </c>
      <c r="B47" s="2" t="s">
        <v>233</v>
      </c>
      <c r="C47" s="2" t="s">
        <v>193</v>
      </c>
      <c r="D47" s="2" t="s">
        <v>483</v>
      </c>
      <c r="E47" s="3">
        <v>44970</v>
      </c>
      <c r="F47" s="3">
        <v>44975</v>
      </c>
      <c r="G47" s="17">
        <f t="shared" si="0"/>
        <v>5</v>
      </c>
      <c r="H47" s="18">
        <v>21.43</v>
      </c>
      <c r="I47" s="6">
        <v>22.2</v>
      </c>
      <c r="J47" s="18">
        <v>284.8</v>
      </c>
      <c r="K47" s="6">
        <v>932.9</v>
      </c>
      <c r="L47" s="6">
        <v>183.3</v>
      </c>
      <c r="M47" s="6">
        <v>10.3</v>
      </c>
      <c r="N47" s="6">
        <v>196.48</v>
      </c>
      <c r="O47" s="6">
        <v>185.32</v>
      </c>
    </row>
    <row r="48" spans="1:15" ht="15.5" x14ac:dyDescent="0.35">
      <c r="A48" s="18" t="s">
        <v>219</v>
      </c>
      <c r="B48" s="2" t="s">
        <v>234</v>
      </c>
      <c r="C48" s="2" t="s">
        <v>193</v>
      </c>
      <c r="D48" s="2" t="s">
        <v>483</v>
      </c>
      <c r="E48" s="3">
        <v>44970</v>
      </c>
      <c r="F48" s="3">
        <v>44975</v>
      </c>
      <c r="G48" s="17">
        <f t="shared" si="0"/>
        <v>5</v>
      </c>
      <c r="H48" s="18">
        <v>30</v>
      </c>
      <c r="I48" s="6">
        <v>26.3</v>
      </c>
      <c r="J48" s="18">
        <v>323.89999999999998</v>
      </c>
      <c r="K48" s="6">
        <v>917</v>
      </c>
      <c r="L48" s="6">
        <v>182.34</v>
      </c>
      <c r="M48" s="6">
        <v>3</v>
      </c>
      <c r="N48" s="6">
        <v>198.84</v>
      </c>
      <c r="O48" s="6">
        <v>182.94</v>
      </c>
    </row>
    <row r="49" spans="1:15" ht="15.5" x14ac:dyDescent="0.35">
      <c r="A49" s="18" t="s">
        <v>219</v>
      </c>
      <c r="B49" s="2" t="s">
        <v>235</v>
      </c>
      <c r="C49" s="2" t="s">
        <v>193</v>
      </c>
      <c r="D49" s="2" t="s">
        <v>483</v>
      </c>
      <c r="E49" s="3">
        <v>44970</v>
      </c>
      <c r="F49" s="3">
        <v>44975</v>
      </c>
      <c r="G49" s="17">
        <f t="shared" si="0"/>
        <v>5</v>
      </c>
      <c r="H49" s="18">
        <v>37.5</v>
      </c>
      <c r="I49" s="6">
        <v>28.5</v>
      </c>
      <c r="J49" s="18">
        <v>247.7</v>
      </c>
      <c r="K49" s="6">
        <v>1035.3</v>
      </c>
      <c r="L49" s="6">
        <v>162.27000000000001</v>
      </c>
      <c r="M49" s="6">
        <v>7</v>
      </c>
      <c r="N49" s="6">
        <v>156.74</v>
      </c>
      <c r="O49" s="6">
        <v>163.37</v>
      </c>
    </row>
    <row r="50" spans="1:15" ht="15.5" x14ac:dyDescent="0.35">
      <c r="A50" s="18" t="s">
        <v>219</v>
      </c>
      <c r="B50" s="2" t="s">
        <v>236</v>
      </c>
      <c r="C50" s="2" t="s">
        <v>202</v>
      </c>
      <c r="D50" s="2" t="s">
        <v>483</v>
      </c>
      <c r="E50" s="3">
        <v>44970</v>
      </c>
      <c r="F50" s="3">
        <v>44976</v>
      </c>
      <c r="G50" s="17">
        <f t="shared" si="0"/>
        <v>6</v>
      </c>
      <c r="H50" s="18">
        <v>41.67</v>
      </c>
      <c r="I50" s="6">
        <v>28.8</v>
      </c>
      <c r="J50" s="18">
        <v>223.6</v>
      </c>
      <c r="K50" s="6">
        <v>1056.7</v>
      </c>
      <c r="L50" s="6">
        <v>148.12</v>
      </c>
      <c r="M50" s="6">
        <v>10</v>
      </c>
      <c r="N50" s="6">
        <v>140.16999999999999</v>
      </c>
      <c r="O50" s="6">
        <v>149.52000000000001</v>
      </c>
    </row>
    <row r="51" spans="1:15" ht="15.5" x14ac:dyDescent="0.35">
      <c r="A51" s="18" t="s">
        <v>219</v>
      </c>
      <c r="B51" s="2" t="s">
        <v>237</v>
      </c>
      <c r="C51" s="2" t="s">
        <v>202</v>
      </c>
      <c r="D51" s="2" t="s">
        <v>483</v>
      </c>
      <c r="E51" s="3">
        <v>44970</v>
      </c>
      <c r="F51" s="3">
        <v>44976</v>
      </c>
      <c r="G51" s="17">
        <f t="shared" si="0"/>
        <v>6</v>
      </c>
      <c r="H51" s="18">
        <v>42.86</v>
      </c>
      <c r="I51" s="6">
        <v>27</v>
      </c>
      <c r="J51" s="18">
        <v>328.6</v>
      </c>
      <c r="K51" s="6">
        <v>1257.4000000000001</v>
      </c>
      <c r="L51" s="6">
        <v>220.54</v>
      </c>
      <c r="M51" s="6">
        <v>7.4</v>
      </c>
      <c r="N51" s="6">
        <v>175.39</v>
      </c>
      <c r="O51" s="6">
        <v>221.84</v>
      </c>
    </row>
    <row r="52" spans="1:15" ht="15.5" x14ac:dyDescent="0.35">
      <c r="A52" s="18" t="s">
        <v>219</v>
      </c>
      <c r="B52" s="2" t="s">
        <v>238</v>
      </c>
      <c r="C52" s="2" t="s">
        <v>202</v>
      </c>
      <c r="D52" s="2" t="s">
        <v>483</v>
      </c>
      <c r="E52" s="3">
        <v>44970</v>
      </c>
      <c r="F52" s="3">
        <v>44978</v>
      </c>
      <c r="G52" s="17">
        <f t="shared" si="0"/>
        <v>8</v>
      </c>
      <c r="H52" s="18">
        <v>37.5</v>
      </c>
      <c r="I52" s="6">
        <v>29.7</v>
      </c>
      <c r="J52" s="27">
        <f>84.2*3.59</f>
        <v>302.27800000000002</v>
      </c>
      <c r="K52" s="6">
        <v>347</v>
      </c>
      <c r="L52" s="6">
        <v>66.14</v>
      </c>
      <c r="M52" s="6">
        <v>4.9000000000000004</v>
      </c>
      <c r="N52" s="6">
        <v>190.61</v>
      </c>
      <c r="O52" s="26">
        <f>67.07*2.73</f>
        <v>183.10109999999997</v>
      </c>
    </row>
    <row r="53" spans="1:15" ht="15.5" x14ac:dyDescent="0.35">
      <c r="A53" s="18" t="s">
        <v>219</v>
      </c>
      <c r="B53" s="23" t="s">
        <v>239</v>
      </c>
      <c r="C53" s="23" t="s">
        <v>202</v>
      </c>
      <c r="D53" s="23" t="s">
        <v>484</v>
      </c>
      <c r="E53" s="14">
        <v>44993</v>
      </c>
      <c r="F53" s="14">
        <v>45001</v>
      </c>
      <c r="G53" s="28">
        <v>8</v>
      </c>
      <c r="H53" s="30">
        <v>25</v>
      </c>
      <c r="I53" s="25">
        <v>24.7</v>
      </c>
      <c r="J53" s="25">
        <f>94.95*3.59</f>
        <v>340.87049999999999</v>
      </c>
      <c r="K53" s="25"/>
      <c r="L53" s="25"/>
      <c r="M53" s="25"/>
      <c r="N53" s="25"/>
      <c r="O53" s="25">
        <v>112.76</v>
      </c>
    </row>
    <row r="54" spans="1:15" ht="15.5" x14ac:dyDescent="0.35">
      <c r="A54" s="18" t="s">
        <v>219</v>
      </c>
      <c r="B54" s="2" t="s">
        <v>240</v>
      </c>
      <c r="C54" s="2" t="s">
        <v>202</v>
      </c>
      <c r="D54" s="2" t="s">
        <v>483</v>
      </c>
      <c r="E54" s="3">
        <v>44970</v>
      </c>
      <c r="F54" s="3">
        <v>44978</v>
      </c>
      <c r="G54" s="17">
        <f t="shared" si="0"/>
        <v>8</v>
      </c>
      <c r="H54" s="18">
        <v>22.72</v>
      </c>
      <c r="I54" s="6">
        <v>25.4</v>
      </c>
      <c r="J54" s="27">
        <v>154.69999999999999</v>
      </c>
      <c r="K54" s="6">
        <v>288.89999999999998</v>
      </c>
      <c r="L54" s="6">
        <v>76.63</v>
      </c>
      <c r="M54" s="6">
        <v>4.2</v>
      </c>
      <c r="N54" s="6">
        <v>265.25</v>
      </c>
      <c r="O54" s="26">
        <f>77.74*2.73</f>
        <v>212.2302</v>
      </c>
    </row>
    <row r="55" spans="1:15" ht="15.5" x14ac:dyDescent="0.35">
      <c r="A55" s="18" t="s">
        <v>219</v>
      </c>
      <c r="B55" s="20" t="s">
        <v>241</v>
      </c>
      <c r="C55" s="23" t="s">
        <v>202</v>
      </c>
      <c r="D55" s="23" t="s">
        <v>484</v>
      </c>
      <c r="E55" s="14">
        <v>44993</v>
      </c>
      <c r="F55" s="24"/>
      <c r="G55" s="31"/>
      <c r="H55" s="12"/>
      <c r="I55" s="13"/>
      <c r="J55" s="12"/>
      <c r="K55" s="13"/>
      <c r="L55" s="13"/>
      <c r="M55" s="13"/>
      <c r="N55" s="13"/>
      <c r="O55" s="13"/>
    </row>
    <row r="56" spans="1:15" ht="15.5" x14ac:dyDescent="0.35">
      <c r="A56" s="18" t="s">
        <v>219</v>
      </c>
      <c r="B56" s="23" t="s">
        <v>242</v>
      </c>
      <c r="C56" s="23" t="s">
        <v>202</v>
      </c>
      <c r="D56" s="23" t="s">
        <v>484</v>
      </c>
      <c r="E56" s="14">
        <v>44993</v>
      </c>
      <c r="F56" s="14">
        <v>45000</v>
      </c>
      <c r="G56" s="30">
        <f>F56-E56</f>
        <v>7</v>
      </c>
      <c r="H56" s="28">
        <v>7</v>
      </c>
      <c r="I56" s="30">
        <v>0</v>
      </c>
      <c r="J56" s="25">
        <v>303.3</v>
      </c>
      <c r="K56" s="25">
        <v>49.82</v>
      </c>
      <c r="L56" s="25"/>
      <c r="M56" s="25"/>
      <c r="N56" s="25"/>
      <c r="O56" s="25">
        <f>51.88*2.73</f>
        <v>141.63240000000002</v>
      </c>
    </row>
    <row r="57" spans="1:15" ht="15.5" x14ac:dyDescent="0.35">
      <c r="A57" s="18" t="s">
        <v>219</v>
      </c>
      <c r="B57" s="23" t="s">
        <v>243</v>
      </c>
      <c r="C57" s="23" t="s">
        <v>202</v>
      </c>
      <c r="D57" s="23" t="s">
        <v>484</v>
      </c>
      <c r="E57" s="14">
        <v>44993</v>
      </c>
      <c r="F57" s="14">
        <v>45001</v>
      </c>
      <c r="G57" s="30">
        <f t="shared" ref="G57:G59" si="1">F57-E57</f>
        <v>8</v>
      </c>
      <c r="H57" s="28">
        <v>8</v>
      </c>
      <c r="I57" s="30">
        <v>25</v>
      </c>
      <c r="J57" s="25">
        <f>32*3.59</f>
        <v>114.88</v>
      </c>
      <c r="K57" s="25">
        <v>46.26</v>
      </c>
      <c r="L57" s="25"/>
      <c r="M57" s="25"/>
      <c r="N57" s="25"/>
      <c r="O57" s="25">
        <f>40.17*2.73</f>
        <v>109.6641</v>
      </c>
    </row>
    <row r="58" spans="1:15" ht="15.5" x14ac:dyDescent="0.35">
      <c r="A58" s="18" t="s">
        <v>219</v>
      </c>
      <c r="B58" s="23" t="s">
        <v>244</v>
      </c>
      <c r="C58" s="23" t="s">
        <v>211</v>
      </c>
      <c r="D58" s="23" t="s">
        <v>484</v>
      </c>
      <c r="E58" s="14">
        <v>44993</v>
      </c>
      <c r="F58" s="14"/>
      <c r="G58" s="30">
        <f t="shared" si="1"/>
        <v>-44993</v>
      </c>
      <c r="H58" s="28">
        <v>7</v>
      </c>
      <c r="I58" s="30">
        <v>12</v>
      </c>
      <c r="J58" s="25">
        <v>29.8</v>
      </c>
      <c r="K58" s="25">
        <v>91.64</v>
      </c>
      <c r="L58" s="25"/>
      <c r="M58" s="25"/>
      <c r="N58" s="25"/>
      <c r="O58" s="25">
        <v>94.45</v>
      </c>
    </row>
    <row r="59" spans="1:15" ht="15.5" x14ac:dyDescent="0.35">
      <c r="A59" s="18" t="s">
        <v>219</v>
      </c>
      <c r="B59" s="23" t="s">
        <v>245</v>
      </c>
      <c r="C59" s="23" t="s">
        <v>211</v>
      </c>
      <c r="D59" s="23" t="s">
        <v>484</v>
      </c>
      <c r="E59" s="14">
        <v>44993</v>
      </c>
      <c r="F59" s="14"/>
      <c r="G59" s="30">
        <f t="shared" si="1"/>
        <v>-44993</v>
      </c>
      <c r="H59" s="28">
        <v>7</v>
      </c>
      <c r="I59" s="30">
        <v>5</v>
      </c>
      <c r="J59" s="25">
        <v>27.9</v>
      </c>
      <c r="K59" s="25">
        <v>91.45</v>
      </c>
      <c r="L59" s="25"/>
      <c r="M59" s="25"/>
      <c r="N59" s="25"/>
      <c r="O59" s="25">
        <v>88.96</v>
      </c>
    </row>
    <row r="60" spans="1:15" ht="15.5" x14ac:dyDescent="0.35">
      <c r="A60" s="18" t="s">
        <v>219</v>
      </c>
      <c r="B60" s="20" t="s">
        <v>246</v>
      </c>
      <c r="C60" s="23" t="s">
        <v>211</v>
      </c>
      <c r="D60" s="23" t="s">
        <v>484</v>
      </c>
      <c r="E60" s="14">
        <v>44993</v>
      </c>
      <c r="F60" s="12"/>
      <c r="G60" s="31"/>
      <c r="H60" s="12"/>
      <c r="I60" s="13"/>
      <c r="J60" s="12"/>
      <c r="K60" s="13"/>
      <c r="L60" s="13"/>
      <c r="M60" s="13"/>
      <c r="N60" s="13"/>
      <c r="O60" s="13"/>
    </row>
    <row r="61" spans="1:15" ht="15.5" x14ac:dyDescent="0.35">
      <c r="A61" s="18" t="s">
        <v>219</v>
      </c>
      <c r="B61" s="23" t="s">
        <v>247</v>
      </c>
      <c r="C61" s="23" t="s">
        <v>211</v>
      </c>
      <c r="D61" s="23" t="s">
        <v>484</v>
      </c>
      <c r="E61" s="14">
        <v>44993</v>
      </c>
      <c r="F61" s="14">
        <v>45000</v>
      </c>
      <c r="G61" s="28">
        <v>7</v>
      </c>
      <c r="H61" s="30">
        <v>30</v>
      </c>
      <c r="I61" s="25">
        <v>25.5</v>
      </c>
      <c r="J61" s="25">
        <f>173.28*5.94</f>
        <v>1029.2832000000001</v>
      </c>
      <c r="K61" s="25"/>
      <c r="L61" s="25"/>
      <c r="M61" s="25"/>
      <c r="N61" s="25"/>
      <c r="O61" s="25">
        <f>170.59*2.29</f>
        <v>390.65110000000004</v>
      </c>
    </row>
    <row r="62" spans="1:15" ht="15.5" x14ac:dyDescent="0.35">
      <c r="A62" s="18" t="s">
        <v>219</v>
      </c>
      <c r="B62" s="2" t="s">
        <v>248</v>
      </c>
      <c r="C62" s="2" t="s">
        <v>211</v>
      </c>
      <c r="D62" s="2" t="s">
        <v>483</v>
      </c>
      <c r="E62" s="3">
        <v>44970</v>
      </c>
      <c r="F62" s="3">
        <v>44975</v>
      </c>
      <c r="G62" s="17">
        <f t="shared" si="0"/>
        <v>5</v>
      </c>
      <c r="H62" s="18">
        <v>33.33</v>
      </c>
      <c r="I62" s="18">
        <v>22.2</v>
      </c>
      <c r="J62" s="18">
        <v>818.9</v>
      </c>
      <c r="K62" s="6">
        <v>1571.9</v>
      </c>
      <c r="L62" s="6"/>
      <c r="M62" s="6"/>
      <c r="N62" s="6"/>
      <c r="O62" s="6">
        <v>273.19</v>
      </c>
    </row>
    <row r="63" spans="1:15" ht="15.5" x14ac:dyDescent="0.35">
      <c r="A63" s="18" t="s">
        <v>219</v>
      </c>
      <c r="B63" s="2" t="s">
        <v>249</v>
      </c>
      <c r="C63" s="2" t="s">
        <v>211</v>
      </c>
      <c r="D63" s="2" t="s">
        <v>483</v>
      </c>
      <c r="E63" s="3">
        <v>44970</v>
      </c>
      <c r="F63" s="3">
        <v>44975</v>
      </c>
      <c r="G63" s="17">
        <f t="shared" si="0"/>
        <v>5</v>
      </c>
      <c r="H63" s="18">
        <v>19.23</v>
      </c>
      <c r="I63" s="6">
        <v>29.8</v>
      </c>
      <c r="J63" s="18">
        <v>1161.4000000000001</v>
      </c>
      <c r="K63" s="6">
        <v>2687.6</v>
      </c>
      <c r="L63" s="6"/>
      <c r="M63" s="6"/>
      <c r="N63" s="6"/>
      <c r="O63" s="6">
        <v>429.99</v>
      </c>
    </row>
    <row r="64" spans="1:15" ht="15.5" x14ac:dyDescent="0.35">
      <c r="A64" s="18" t="s">
        <v>219</v>
      </c>
      <c r="B64" s="23" t="s">
        <v>250</v>
      </c>
      <c r="C64" s="23" t="s">
        <v>211</v>
      </c>
      <c r="D64" s="23" t="s">
        <v>484</v>
      </c>
      <c r="E64" s="14">
        <v>44993</v>
      </c>
      <c r="F64" s="14">
        <v>44999</v>
      </c>
      <c r="G64" s="28">
        <v>6</v>
      </c>
      <c r="H64" s="30">
        <v>5</v>
      </c>
      <c r="I64" s="25">
        <v>30.8</v>
      </c>
      <c r="J64" s="25">
        <f>136.21*5.94</f>
        <v>809.08740000000012</v>
      </c>
      <c r="K64" s="25"/>
      <c r="L64" s="25"/>
      <c r="M64" s="25"/>
      <c r="N64" s="25"/>
      <c r="O64" s="25">
        <f>122.2*2.29</f>
        <v>279.83800000000002</v>
      </c>
    </row>
    <row r="65" spans="1:15" ht="15.5" x14ac:dyDescent="0.35">
      <c r="A65" s="18" t="s">
        <v>219</v>
      </c>
      <c r="B65" s="2" t="s">
        <v>251</v>
      </c>
      <c r="C65" s="2" t="s">
        <v>211</v>
      </c>
      <c r="D65" s="2" t="s">
        <v>483</v>
      </c>
      <c r="E65" s="3">
        <v>44970</v>
      </c>
      <c r="F65" s="3">
        <v>44978</v>
      </c>
      <c r="G65" s="17">
        <f t="shared" si="0"/>
        <v>8</v>
      </c>
      <c r="H65" s="18">
        <v>4.17</v>
      </c>
      <c r="I65" s="18">
        <v>23.8</v>
      </c>
      <c r="J65" s="18">
        <v>775.3</v>
      </c>
      <c r="K65" s="6">
        <v>1279.5999999999999</v>
      </c>
      <c r="L65" s="6"/>
      <c r="M65" s="6"/>
      <c r="N65" s="6"/>
      <c r="O65" s="6">
        <v>303.29000000000002</v>
      </c>
    </row>
    <row r="66" spans="1:15" ht="15.5" x14ac:dyDescent="0.35">
      <c r="A66" s="18" t="s">
        <v>252</v>
      </c>
      <c r="B66" s="23" t="s">
        <v>253</v>
      </c>
      <c r="C66" s="23" t="s">
        <v>184</v>
      </c>
      <c r="D66" s="23" t="s">
        <v>484</v>
      </c>
      <c r="E66" s="14">
        <v>44993</v>
      </c>
      <c r="F66" s="14">
        <v>44999</v>
      </c>
      <c r="G66" s="28">
        <v>6</v>
      </c>
      <c r="H66" s="30">
        <v>41.67</v>
      </c>
      <c r="I66" s="25">
        <v>29.8</v>
      </c>
      <c r="J66" s="25">
        <f>125.91*4.67</f>
        <v>587.99969999999996</v>
      </c>
      <c r="K66" s="25"/>
      <c r="L66" s="25"/>
      <c r="M66" s="25"/>
      <c r="N66" s="25"/>
      <c r="O66" s="25">
        <f>97.37*2.54</f>
        <v>247.31980000000001</v>
      </c>
    </row>
    <row r="67" spans="1:15" ht="15.5" x14ac:dyDescent="0.35">
      <c r="A67" s="18" t="s">
        <v>252</v>
      </c>
      <c r="B67" s="23" t="s">
        <v>254</v>
      </c>
      <c r="C67" s="23" t="s">
        <v>184</v>
      </c>
      <c r="D67" s="23" t="s">
        <v>484</v>
      </c>
      <c r="E67" s="14">
        <v>44993</v>
      </c>
      <c r="F67" s="14">
        <v>44999</v>
      </c>
      <c r="G67" s="32">
        <f t="shared" ref="G67:G130" si="2">F67-E67</f>
        <v>6</v>
      </c>
      <c r="H67" s="30">
        <v>0</v>
      </c>
      <c r="I67" s="30">
        <v>26.8</v>
      </c>
      <c r="J67" s="30">
        <f>129*4.67</f>
        <v>602.42999999999995</v>
      </c>
      <c r="K67" s="25">
        <v>403.3</v>
      </c>
      <c r="L67" s="25"/>
      <c r="M67" s="25"/>
      <c r="N67" s="25"/>
      <c r="O67" s="25">
        <f>67.65*2.54</f>
        <v>171.83100000000002</v>
      </c>
    </row>
    <row r="68" spans="1:15" ht="15.5" x14ac:dyDescent="0.35">
      <c r="A68" s="18" t="s">
        <v>252</v>
      </c>
      <c r="B68" s="23" t="s">
        <v>255</v>
      </c>
      <c r="C68" s="23" t="s">
        <v>184</v>
      </c>
      <c r="D68" s="23" t="s">
        <v>484</v>
      </c>
      <c r="E68" s="14">
        <v>44993</v>
      </c>
      <c r="F68" s="14">
        <v>44999</v>
      </c>
      <c r="G68" s="28">
        <v>6</v>
      </c>
      <c r="H68" s="30">
        <v>30</v>
      </c>
      <c r="I68" s="25">
        <v>28.8</v>
      </c>
      <c r="J68" s="25">
        <f>182.11*4.67</f>
        <v>850.45370000000003</v>
      </c>
      <c r="K68" s="25"/>
      <c r="L68" s="25"/>
      <c r="M68" s="25"/>
      <c r="N68" s="25"/>
      <c r="O68" s="25">
        <f>214.74</f>
        <v>214.74</v>
      </c>
    </row>
    <row r="69" spans="1:15" ht="15.5" x14ac:dyDescent="0.35">
      <c r="A69" s="18" t="s">
        <v>252</v>
      </c>
      <c r="B69" s="23" t="s">
        <v>256</v>
      </c>
      <c r="C69" s="23" t="s">
        <v>184</v>
      </c>
      <c r="D69" s="23" t="s">
        <v>484</v>
      </c>
      <c r="E69" s="14">
        <v>44993</v>
      </c>
      <c r="F69" s="14">
        <v>44999</v>
      </c>
      <c r="G69" s="28">
        <v>6</v>
      </c>
      <c r="H69" s="30">
        <v>25</v>
      </c>
      <c r="I69" s="30">
        <v>26</v>
      </c>
      <c r="J69" s="25">
        <f>232.321*4.67</f>
        <v>1084.9390699999999</v>
      </c>
      <c r="K69" s="25"/>
      <c r="L69" s="25"/>
      <c r="M69" s="25"/>
      <c r="N69" s="25"/>
      <c r="O69" s="25">
        <f>183.31*2.54</f>
        <v>465.60739999999998</v>
      </c>
    </row>
    <row r="70" spans="1:15" ht="15.5" x14ac:dyDescent="0.35">
      <c r="A70" s="18" t="s">
        <v>252</v>
      </c>
      <c r="B70" s="2" t="s">
        <v>257</v>
      </c>
      <c r="C70" s="2" t="s">
        <v>184</v>
      </c>
      <c r="D70" s="2" t="s">
        <v>483</v>
      </c>
      <c r="E70" s="3">
        <v>44970</v>
      </c>
      <c r="F70" s="3">
        <v>44975</v>
      </c>
      <c r="G70" s="17">
        <f t="shared" si="2"/>
        <v>5</v>
      </c>
      <c r="H70" s="18">
        <v>26.92</v>
      </c>
      <c r="I70" s="18">
        <v>26.8</v>
      </c>
      <c r="J70" s="18">
        <v>874.1</v>
      </c>
      <c r="K70" s="6">
        <v>3195.8</v>
      </c>
      <c r="L70" s="6"/>
      <c r="M70" s="6"/>
      <c r="N70" s="6"/>
      <c r="O70" s="6">
        <f>482.29/2.54</f>
        <v>189.87795275590551</v>
      </c>
    </row>
    <row r="71" spans="1:15" ht="15.5" x14ac:dyDescent="0.35">
      <c r="A71" s="18" t="s">
        <v>252</v>
      </c>
      <c r="B71" s="2" t="s">
        <v>258</v>
      </c>
      <c r="C71" s="2" t="s">
        <v>184</v>
      </c>
      <c r="D71" s="2" t="s">
        <v>483</v>
      </c>
      <c r="E71" s="3">
        <v>44970</v>
      </c>
      <c r="F71" s="3">
        <v>44978</v>
      </c>
      <c r="G71" s="17">
        <f t="shared" si="2"/>
        <v>8</v>
      </c>
      <c r="H71" s="18">
        <v>25</v>
      </c>
      <c r="I71" s="18">
        <v>23.5</v>
      </c>
      <c r="J71" s="18">
        <v>490.6</v>
      </c>
      <c r="K71" s="6">
        <v>1395.7</v>
      </c>
      <c r="L71" s="6"/>
      <c r="M71" s="6"/>
      <c r="N71" s="6"/>
      <c r="O71" s="6">
        <v>217.27</v>
      </c>
    </row>
    <row r="72" spans="1:15" ht="15.5" x14ac:dyDescent="0.35">
      <c r="A72" s="18" t="s">
        <v>252</v>
      </c>
      <c r="B72" s="2" t="s">
        <v>259</v>
      </c>
      <c r="C72" s="2" t="s">
        <v>184</v>
      </c>
      <c r="D72" s="2" t="s">
        <v>483</v>
      </c>
      <c r="E72" s="3">
        <v>44970</v>
      </c>
      <c r="F72" s="3">
        <v>44975</v>
      </c>
      <c r="G72" s="17">
        <f t="shared" si="2"/>
        <v>5</v>
      </c>
      <c r="H72" s="18">
        <v>16.670000000000002</v>
      </c>
      <c r="I72" s="18">
        <v>26.4</v>
      </c>
      <c r="J72" s="18">
        <v>871.2</v>
      </c>
      <c r="K72" s="6">
        <v>2018</v>
      </c>
      <c r="L72" s="6"/>
      <c r="M72" s="6"/>
      <c r="N72" s="6"/>
      <c r="O72" s="6">
        <v>365.57</v>
      </c>
    </row>
    <row r="73" spans="1:15" ht="15.5" x14ac:dyDescent="0.35">
      <c r="A73" s="18" t="s">
        <v>252</v>
      </c>
      <c r="B73" s="23" t="s">
        <v>260</v>
      </c>
      <c r="C73" s="23" t="s">
        <v>184</v>
      </c>
      <c r="D73" s="23" t="s">
        <v>484</v>
      </c>
      <c r="E73" s="14">
        <v>44993</v>
      </c>
      <c r="F73" s="14">
        <v>45000</v>
      </c>
      <c r="G73" s="28">
        <v>7</v>
      </c>
      <c r="H73" s="30">
        <v>12</v>
      </c>
      <c r="I73" s="30">
        <v>26.7</v>
      </c>
      <c r="J73" s="25">
        <f>128.96*4.67</f>
        <v>602.2432</v>
      </c>
      <c r="K73" s="25"/>
      <c r="L73" s="25"/>
      <c r="M73" s="25"/>
      <c r="N73" s="25"/>
      <c r="O73" s="25">
        <f>135.44*2.54</f>
        <v>344.01760000000002</v>
      </c>
    </row>
    <row r="74" spans="1:15" ht="15.5" x14ac:dyDescent="0.35">
      <c r="A74" s="18" t="s">
        <v>252</v>
      </c>
      <c r="B74" s="2" t="s">
        <v>261</v>
      </c>
      <c r="C74" s="2" t="s">
        <v>193</v>
      </c>
      <c r="D74" s="2" t="s">
        <v>483</v>
      </c>
      <c r="E74" s="3">
        <v>44970</v>
      </c>
      <c r="F74" s="3">
        <v>44978</v>
      </c>
      <c r="G74" s="17">
        <f t="shared" si="2"/>
        <v>8</v>
      </c>
      <c r="H74" s="18">
        <v>25</v>
      </c>
      <c r="I74" s="18">
        <v>23.7</v>
      </c>
      <c r="J74" s="18">
        <v>215.1</v>
      </c>
      <c r="K74" s="6">
        <v>927.8</v>
      </c>
      <c r="L74" s="6">
        <v>152.53</v>
      </c>
      <c r="M74" s="6"/>
      <c r="N74" s="6"/>
      <c r="O74" s="6">
        <v>152.53</v>
      </c>
    </row>
    <row r="75" spans="1:15" ht="15.5" x14ac:dyDescent="0.35">
      <c r="A75" s="18" t="s">
        <v>252</v>
      </c>
      <c r="B75" s="20" t="s">
        <v>262</v>
      </c>
      <c r="C75" s="23" t="s">
        <v>193</v>
      </c>
      <c r="D75" s="23" t="s">
        <v>484</v>
      </c>
      <c r="E75" s="14">
        <v>44993</v>
      </c>
      <c r="F75" s="24"/>
      <c r="G75" s="31"/>
      <c r="H75" s="12"/>
      <c r="I75" s="12"/>
      <c r="J75" s="12"/>
      <c r="K75" s="13"/>
      <c r="L75" s="13"/>
      <c r="M75" s="13"/>
      <c r="N75" s="13"/>
      <c r="O75" s="13"/>
    </row>
    <row r="76" spans="1:15" ht="15.5" x14ac:dyDescent="0.35">
      <c r="A76" s="18" t="s">
        <v>252</v>
      </c>
      <c r="B76" s="2" t="s">
        <v>263</v>
      </c>
      <c r="C76" s="2" t="s">
        <v>193</v>
      </c>
      <c r="D76" s="2" t="s">
        <v>483</v>
      </c>
      <c r="E76" s="3">
        <v>44970</v>
      </c>
      <c r="F76" s="3">
        <v>44977</v>
      </c>
      <c r="G76" s="17">
        <f t="shared" si="2"/>
        <v>7</v>
      </c>
      <c r="H76" s="18">
        <v>22.22</v>
      </c>
      <c r="I76" s="18">
        <v>22.2</v>
      </c>
      <c r="J76" s="18">
        <v>440.6</v>
      </c>
      <c r="K76" s="6">
        <v>1616.1</v>
      </c>
      <c r="L76" s="6">
        <v>262.69</v>
      </c>
      <c r="M76" s="6">
        <v>11.2</v>
      </c>
      <c r="N76" s="6">
        <v>162.55000000000001</v>
      </c>
      <c r="O76" s="6">
        <v>264.51</v>
      </c>
    </row>
    <row r="77" spans="1:15" ht="15.5" x14ac:dyDescent="0.35">
      <c r="A77" s="18" t="s">
        <v>252</v>
      </c>
      <c r="B77" s="23" t="s">
        <v>264</v>
      </c>
      <c r="C77" s="23" t="s">
        <v>193</v>
      </c>
      <c r="D77" s="23" t="s">
        <v>484</v>
      </c>
      <c r="E77" s="14">
        <v>44993</v>
      </c>
      <c r="F77" s="14">
        <v>45000</v>
      </c>
      <c r="G77" s="32">
        <f t="shared" si="2"/>
        <v>7</v>
      </c>
      <c r="H77" s="30">
        <v>10</v>
      </c>
      <c r="I77" s="30">
        <v>25.1</v>
      </c>
      <c r="J77" s="30">
        <f>92.1*2.65</f>
        <v>244.06499999999997</v>
      </c>
      <c r="K77" s="25">
        <v>423.5</v>
      </c>
      <c r="L77" s="25">
        <v>70.28</v>
      </c>
      <c r="M77" s="25">
        <v>8</v>
      </c>
      <c r="N77" s="25">
        <v>165.95</v>
      </c>
      <c r="O77" s="25">
        <f>71.61*1.41</f>
        <v>100.97009999999999</v>
      </c>
    </row>
    <row r="78" spans="1:15" ht="15.5" x14ac:dyDescent="0.35">
      <c r="A78" s="18" t="s">
        <v>252</v>
      </c>
      <c r="B78" s="2" t="s">
        <v>265</v>
      </c>
      <c r="C78" s="2" t="s">
        <v>193</v>
      </c>
      <c r="D78" s="2" t="s">
        <v>483</v>
      </c>
      <c r="E78" s="3">
        <v>44970</v>
      </c>
      <c r="F78" s="3">
        <v>44976</v>
      </c>
      <c r="G78" s="17">
        <f t="shared" si="2"/>
        <v>6</v>
      </c>
      <c r="H78" s="18">
        <v>33.33</v>
      </c>
      <c r="I78" s="18">
        <v>22.2</v>
      </c>
      <c r="J78" s="18">
        <v>245.8</v>
      </c>
      <c r="K78" s="6">
        <v>1053.7</v>
      </c>
      <c r="L78" s="6">
        <v>128.13999999999999</v>
      </c>
      <c r="M78" s="6">
        <v>12</v>
      </c>
      <c r="N78" s="6">
        <v>121.61</v>
      </c>
      <c r="O78" s="6">
        <v>129.6</v>
      </c>
    </row>
    <row r="79" spans="1:15" ht="15.5" x14ac:dyDescent="0.35">
      <c r="A79" s="18" t="s">
        <v>252</v>
      </c>
      <c r="B79" s="23" t="s">
        <v>266</v>
      </c>
      <c r="C79" s="23" t="s">
        <v>193</v>
      </c>
      <c r="D79" s="23" t="s">
        <v>484</v>
      </c>
      <c r="E79" s="14">
        <v>44993</v>
      </c>
      <c r="F79" s="14">
        <v>45000</v>
      </c>
      <c r="G79" s="28">
        <v>7</v>
      </c>
      <c r="H79" s="30">
        <v>25</v>
      </c>
      <c r="I79" s="30">
        <v>30</v>
      </c>
      <c r="J79" s="25">
        <f>102.4*2.65</f>
        <v>271.36</v>
      </c>
      <c r="K79" s="25"/>
      <c r="L79" s="25"/>
      <c r="M79" s="25"/>
      <c r="N79" s="25"/>
      <c r="O79" s="25">
        <f>126.36*1.41</f>
        <v>178.16759999999999</v>
      </c>
    </row>
    <row r="80" spans="1:15" ht="15.5" x14ac:dyDescent="0.35">
      <c r="A80" s="18" t="s">
        <v>252</v>
      </c>
      <c r="B80" s="2" t="s">
        <v>267</v>
      </c>
      <c r="C80" s="2" t="s">
        <v>193</v>
      </c>
      <c r="D80" s="2" t="s">
        <v>483</v>
      </c>
      <c r="E80" s="3">
        <v>44970</v>
      </c>
      <c r="F80" s="3">
        <v>44975</v>
      </c>
      <c r="G80" s="17">
        <f t="shared" si="2"/>
        <v>5</v>
      </c>
      <c r="H80" s="18">
        <v>14.29</v>
      </c>
      <c r="I80" s="18">
        <v>25.6</v>
      </c>
      <c r="J80" s="18">
        <v>272.5</v>
      </c>
      <c r="K80" s="6">
        <v>415.5</v>
      </c>
      <c r="L80" s="6">
        <v>122.29</v>
      </c>
      <c r="M80" s="6">
        <v>2.2999999999999998</v>
      </c>
      <c r="N80" s="6">
        <v>294.32</v>
      </c>
      <c r="O80" s="6">
        <v>122.97</v>
      </c>
    </row>
    <row r="81" spans="1:15" ht="15.5" x14ac:dyDescent="0.35">
      <c r="A81" s="18" t="s">
        <v>252</v>
      </c>
      <c r="B81" s="23" t="s">
        <v>268</v>
      </c>
      <c r="C81" s="23" t="s">
        <v>193</v>
      </c>
      <c r="D81" s="23" t="s">
        <v>484</v>
      </c>
      <c r="E81" s="14">
        <v>44993</v>
      </c>
      <c r="F81" s="14">
        <v>44999</v>
      </c>
      <c r="G81" s="28">
        <v>6</v>
      </c>
      <c r="H81" s="30">
        <v>33.33</v>
      </c>
      <c r="I81" s="30">
        <v>26.8</v>
      </c>
      <c r="J81" s="25">
        <f>137.46*2.65</f>
        <v>364.26900000000001</v>
      </c>
      <c r="K81" s="25"/>
      <c r="L81" s="25"/>
      <c r="M81" s="25"/>
      <c r="N81" s="25"/>
      <c r="O81" s="25">
        <f>159.12*1.41</f>
        <v>224.35919999999999</v>
      </c>
    </row>
    <row r="82" spans="1:15" ht="15.5" x14ac:dyDescent="0.35">
      <c r="A82" s="18" t="s">
        <v>252</v>
      </c>
      <c r="B82" s="2" t="s">
        <v>269</v>
      </c>
      <c r="C82" s="2" t="s">
        <v>202</v>
      </c>
      <c r="D82" s="2" t="s">
        <v>483</v>
      </c>
      <c r="E82" s="3">
        <v>44970</v>
      </c>
      <c r="F82" s="3">
        <v>44975</v>
      </c>
      <c r="G82" s="17">
        <f t="shared" si="2"/>
        <v>5</v>
      </c>
      <c r="H82" s="18">
        <v>35.71</v>
      </c>
      <c r="I82" s="18">
        <v>20.5</v>
      </c>
      <c r="J82" s="18">
        <v>406</v>
      </c>
      <c r="K82" s="6">
        <v>1241.2</v>
      </c>
      <c r="L82" s="6">
        <v>213.18</v>
      </c>
      <c r="M82" s="6">
        <v>1.3</v>
      </c>
      <c r="N82" s="6">
        <v>171.75</v>
      </c>
      <c r="O82" s="6">
        <v>213.4</v>
      </c>
    </row>
    <row r="83" spans="1:15" ht="15.5" x14ac:dyDescent="0.35">
      <c r="A83" s="18" t="s">
        <v>252</v>
      </c>
      <c r="B83" s="23" t="s">
        <v>270</v>
      </c>
      <c r="C83" s="23" t="s">
        <v>202</v>
      </c>
      <c r="D83" s="23" t="s">
        <v>484</v>
      </c>
      <c r="E83" s="14">
        <v>44993</v>
      </c>
      <c r="F83" s="14">
        <v>44999</v>
      </c>
      <c r="G83" s="28">
        <v>6</v>
      </c>
      <c r="H83" s="30">
        <v>0</v>
      </c>
      <c r="I83" s="30">
        <v>28.4</v>
      </c>
      <c r="J83" s="25">
        <f>105.38*3.01</f>
        <v>317.19379999999995</v>
      </c>
      <c r="K83" s="25"/>
      <c r="L83" s="25"/>
      <c r="M83" s="25"/>
      <c r="N83" s="25"/>
      <c r="O83" s="25">
        <f>152.99*1.33</f>
        <v>203.47670000000002</v>
      </c>
    </row>
    <row r="84" spans="1:15" ht="15.5" x14ac:dyDescent="0.35">
      <c r="A84" s="18" t="s">
        <v>252</v>
      </c>
      <c r="B84" s="23" t="s">
        <v>271</v>
      </c>
      <c r="C84" s="23" t="s">
        <v>202</v>
      </c>
      <c r="D84" s="23" t="s">
        <v>484</v>
      </c>
      <c r="E84" s="14">
        <v>44993</v>
      </c>
      <c r="F84" s="14">
        <v>45000</v>
      </c>
      <c r="G84" s="28">
        <v>7</v>
      </c>
      <c r="H84" s="30">
        <v>30</v>
      </c>
      <c r="I84" s="30">
        <v>20.2</v>
      </c>
      <c r="J84" s="25">
        <f>135.42*3.01</f>
        <v>407.61419999999993</v>
      </c>
      <c r="K84" s="25"/>
      <c r="L84" s="25"/>
      <c r="M84" s="25"/>
      <c r="N84" s="25"/>
      <c r="O84" s="25">
        <f>132.15*1.33</f>
        <v>175.75950000000003</v>
      </c>
    </row>
    <row r="85" spans="1:15" ht="15.5" x14ac:dyDescent="0.35">
      <c r="A85" s="18" t="s">
        <v>252</v>
      </c>
      <c r="B85" s="20" t="s">
        <v>272</v>
      </c>
      <c r="C85" s="23" t="s">
        <v>202</v>
      </c>
      <c r="D85" s="23" t="s">
        <v>484</v>
      </c>
      <c r="E85" s="14">
        <v>44993</v>
      </c>
      <c r="F85" s="24"/>
      <c r="G85" s="31"/>
      <c r="H85" s="12"/>
      <c r="I85" s="12"/>
      <c r="J85" s="12"/>
      <c r="K85" s="13"/>
      <c r="L85" s="13"/>
      <c r="M85" s="13"/>
      <c r="N85" s="13"/>
      <c r="O85" s="13"/>
    </row>
    <row r="86" spans="1:15" ht="15.5" x14ac:dyDescent="0.35">
      <c r="A86" s="18" t="s">
        <v>252</v>
      </c>
      <c r="B86" s="2" t="s">
        <v>273</v>
      </c>
      <c r="C86" s="2" t="s">
        <v>202</v>
      </c>
      <c r="D86" s="2" t="s">
        <v>483</v>
      </c>
      <c r="E86" s="3">
        <v>44970</v>
      </c>
      <c r="F86" s="3">
        <v>44975</v>
      </c>
      <c r="G86" s="17">
        <f t="shared" si="2"/>
        <v>5</v>
      </c>
      <c r="H86" s="18">
        <v>30</v>
      </c>
      <c r="I86" s="18">
        <v>25.2</v>
      </c>
      <c r="J86" s="18">
        <v>354.7</v>
      </c>
      <c r="K86" s="6">
        <v>1369.6</v>
      </c>
      <c r="L86" s="6">
        <v>197.22</v>
      </c>
      <c r="M86" s="6">
        <v>5.9</v>
      </c>
      <c r="N86" s="6">
        <v>144</v>
      </c>
      <c r="O86" s="6">
        <v>198.07</v>
      </c>
    </row>
    <row r="87" spans="1:15" ht="15.5" x14ac:dyDescent="0.35">
      <c r="A87" s="18" t="s">
        <v>252</v>
      </c>
      <c r="B87" s="23" t="s">
        <v>274</v>
      </c>
      <c r="C87" s="23" t="s">
        <v>202</v>
      </c>
      <c r="D87" s="23" t="s">
        <v>484</v>
      </c>
      <c r="E87" s="14">
        <v>44993</v>
      </c>
      <c r="F87" s="14">
        <v>44998</v>
      </c>
      <c r="G87" s="28">
        <v>5</v>
      </c>
      <c r="H87" s="30">
        <v>25</v>
      </c>
      <c r="I87" s="30">
        <v>34</v>
      </c>
      <c r="J87" s="25">
        <f>119.17*3.01</f>
        <v>358.70169999999996</v>
      </c>
      <c r="K87" s="25"/>
      <c r="L87" s="25"/>
      <c r="M87" s="25"/>
      <c r="N87" s="25"/>
      <c r="O87" s="25">
        <f>149.39*1.33</f>
        <v>198.68869999999998</v>
      </c>
    </row>
    <row r="88" spans="1:15" ht="15.5" x14ac:dyDescent="0.35">
      <c r="A88" s="18" t="s">
        <v>252</v>
      </c>
      <c r="B88" s="2" t="s">
        <v>275</v>
      </c>
      <c r="C88" s="2" t="s">
        <v>202</v>
      </c>
      <c r="D88" s="2" t="s">
        <v>483</v>
      </c>
      <c r="E88" s="3">
        <v>44970</v>
      </c>
      <c r="F88" s="3">
        <v>44976</v>
      </c>
      <c r="G88" s="17">
        <f t="shared" si="2"/>
        <v>6</v>
      </c>
      <c r="H88" s="18">
        <v>40</v>
      </c>
      <c r="I88" s="18">
        <v>17.8</v>
      </c>
      <c r="J88" s="18">
        <v>363.3</v>
      </c>
      <c r="K88" s="6">
        <v>687.5</v>
      </c>
      <c r="L88" s="6">
        <v>179.14</v>
      </c>
      <c r="M88" s="6">
        <v>1.8</v>
      </c>
      <c r="N88" s="6">
        <v>260.57</v>
      </c>
      <c r="O88" s="6">
        <v>179.61</v>
      </c>
    </row>
    <row r="89" spans="1:15" ht="15.5" x14ac:dyDescent="0.35">
      <c r="A89" s="18" t="s">
        <v>252</v>
      </c>
      <c r="B89" s="23" t="s">
        <v>276</v>
      </c>
      <c r="C89" s="23" t="s">
        <v>202</v>
      </c>
      <c r="D89" s="23" t="s">
        <v>484</v>
      </c>
      <c r="E89" s="14">
        <v>44993</v>
      </c>
      <c r="F89" s="14">
        <v>44999</v>
      </c>
      <c r="G89" s="28">
        <v>6</v>
      </c>
      <c r="H89" s="30">
        <v>33.33</v>
      </c>
      <c r="I89" s="30">
        <v>26.8</v>
      </c>
      <c r="J89" s="25">
        <f>137.46*3.01</f>
        <v>413.75459999999998</v>
      </c>
      <c r="K89" s="25"/>
      <c r="L89" s="25"/>
      <c r="M89" s="25"/>
      <c r="N89" s="25"/>
      <c r="O89" s="25">
        <f>159.12*1.33</f>
        <v>211.62960000000001</v>
      </c>
    </row>
    <row r="90" spans="1:15" ht="15.5" x14ac:dyDescent="0.35">
      <c r="A90" s="18" t="s">
        <v>252</v>
      </c>
      <c r="B90" s="2" t="s">
        <v>277</v>
      </c>
      <c r="C90" s="2" t="s">
        <v>211</v>
      </c>
      <c r="D90" s="2" t="s">
        <v>483</v>
      </c>
      <c r="E90" s="3">
        <v>44970</v>
      </c>
      <c r="F90" s="3">
        <v>44975</v>
      </c>
      <c r="G90" s="17">
        <f t="shared" si="2"/>
        <v>5</v>
      </c>
      <c r="H90" s="18">
        <v>20</v>
      </c>
      <c r="I90" s="18">
        <v>28.3</v>
      </c>
      <c r="J90" s="18">
        <v>528.5</v>
      </c>
      <c r="K90" s="6">
        <v>1831.6</v>
      </c>
      <c r="L90" s="6"/>
      <c r="M90" s="6"/>
      <c r="N90" s="6"/>
      <c r="O90" s="6">
        <v>240.22</v>
      </c>
    </row>
    <row r="91" spans="1:15" ht="15.5" x14ac:dyDescent="0.35">
      <c r="A91" s="18" t="s">
        <v>252</v>
      </c>
      <c r="B91" s="2" t="s">
        <v>278</v>
      </c>
      <c r="C91" s="2" t="s">
        <v>211</v>
      </c>
      <c r="D91" s="2" t="s">
        <v>483</v>
      </c>
      <c r="E91" s="3">
        <v>44970</v>
      </c>
      <c r="F91" s="3">
        <v>44977</v>
      </c>
      <c r="G91" s="17">
        <f t="shared" si="2"/>
        <v>7</v>
      </c>
      <c r="H91" s="18">
        <v>12.5</v>
      </c>
      <c r="I91" s="18">
        <v>27</v>
      </c>
      <c r="J91" s="18">
        <v>410.8</v>
      </c>
      <c r="K91" s="6">
        <v>1126.8</v>
      </c>
      <c r="L91" s="6"/>
      <c r="M91" s="6"/>
      <c r="N91" s="6"/>
      <c r="O91" s="6">
        <v>162.02000000000001</v>
      </c>
    </row>
    <row r="92" spans="1:15" ht="15.5" x14ac:dyDescent="0.35">
      <c r="A92" s="18" t="s">
        <v>252</v>
      </c>
      <c r="B92" s="2" t="s">
        <v>279</v>
      </c>
      <c r="C92" s="2" t="s">
        <v>211</v>
      </c>
      <c r="D92" s="2" t="s">
        <v>483</v>
      </c>
      <c r="E92" s="3">
        <v>44970</v>
      </c>
      <c r="F92" s="3">
        <v>44977</v>
      </c>
      <c r="G92" s="17">
        <f t="shared" si="2"/>
        <v>7</v>
      </c>
      <c r="H92" s="18">
        <v>25</v>
      </c>
      <c r="I92" s="18">
        <v>20.2</v>
      </c>
      <c r="J92" s="18">
        <v>553.5</v>
      </c>
      <c r="K92" s="6">
        <v>2098.6</v>
      </c>
      <c r="L92" s="6"/>
      <c r="M92" s="6"/>
      <c r="N92" s="6"/>
      <c r="O92" s="6">
        <v>333.37</v>
      </c>
    </row>
    <row r="93" spans="1:15" ht="15.5" x14ac:dyDescent="0.35">
      <c r="A93" s="18" t="s">
        <v>252</v>
      </c>
      <c r="B93" s="2" t="s">
        <v>280</v>
      </c>
      <c r="C93" s="2" t="s">
        <v>211</v>
      </c>
      <c r="D93" s="2" t="s">
        <v>483</v>
      </c>
      <c r="E93" s="3">
        <v>44970</v>
      </c>
      <c r="F93" s="3">
        <v>44976</v>
      </c>
      <c r="G93" s="17">
        <f t="shared" si="2"/>
        <v>6</v>
      </c>
      <c r="H93" s="18">
        <v>12.5</v>
      </c>
      <c r="I93" s="18">
        <v>22.1</v>
      </c>
      <c r="J93" s="18">
        <v>272.5</v>
      </c>
      <c r="K93" s="6">
        <v>995.8</v>
      </c>
      <c r="L93" s="6"/>
      <c r="M93" s="6"/>
      <c r="N93" s="6"/>
      <c r="O93" s="6">
        <v>156.43</v>
      </c>
    </row>
    <row r="94" spans="1:15" ht="15.5" x14ac:dyDescent="0.35">
      <c r="A94" s="18" t="s">
        <v>252</v>
      </c>
      <c r="B94" s="23" t="s">
        <v>281</v>
      </c>
      <c r="C94" s="23" t="s">
        <v>211</v>
      </c>
      <c r="D94" s="23" t="s">
        <v>484</v>
      </c>
      <c r="E94" s="14">
        <v>44993</v>
      </c>
      <c r="F94" s="14"/>
      <c r="G94" s="28">
        <v>7</v>
      </c>
      <c r="H94" s="30">
        <v>30</v>
      </c>
      <c r="I94" s="30">
        <v>22.3</v>
      </c>
      <c r="J94" s="25">
        <v>130.91999999999999</v>
      </c>
      <c r="K94" s="25"/>
      <c r="L94" s="25"/>
      <c r="M94" s="25"/>
      <c r="N94" s="25"/>
      <c r="O94" s="25">
        <v>148.72</v>
      </c>
    </row>
    <row r="95" spans="1:15" ht="15.5" x14ac:dyDescent="0.35">
      <c r="A95" s="18" t="s">
        <v>252</v>
      </c>
      <c r="B95" s="2" t="s">
        <v>282</v>
      </c>
      <c r="C95" s="2" t="s">
        <v>211</v>
      </c>
      <c r="D95" s="2" t="s">
        <v>483</v>
      </c>
      <c r="E95" s="3">
        <v>44970</v>
      </c>
      <c r="F95" s="3">
        <v>44976</v>
      </c>
      <c r="G95" s="17">
        <f t="shared" si="2"/>
        <v>6</v>
      </c>
      <c r="H95" s="18">
        <v>11.11</v>
      </c>
      <c r="I95" s="18">
        <v>28.6</v>
      </c>
      <c r="J95" s="18">
        <v>343.2</v>
      </c>
      <c r="K95" s="6">
        <v>1078.3</v>
      </c>
      <c r="L95" s="6"/>
      <c r="M95" s="6"/>
      <c r="N95" s="6"/>
      <c r="O95" s="6">
        <v>132.34</v>
      </c>
    </row>
    <row r="96" spans="1:15" ht="15.5" x14ac:dyDescent="0.35">
      <c r="A96" s="18" t="s">
        <v>252</v>
      </c>
      <c r="B96" s="2" t="s">
        <v>283</v>
      </c>
      <c r="C96" s="2" t="s">
        <v>211</v>
      </c>
      <c r="D96" s="2" t="s">
        <v>483</v>
      </c>
      <c r="E96" s="3">
        <v>44970</v>
      </c>
      <c r="F96" s="3">
        <v>44975</v>
      </c>
      <c r="G96" s="17">
        <f t="shared" si="2"/>
        <v>5</v>
      </c>
      <c r="H96" s="18">
        <v>23.08</v>
      </c>
      <c r="I96" s="18">
        <v>24</v>
      </c>
      <c r="J96" s="18">
        <v>839.6</v>
      </c>
      <c r="K96" s="6">
        <v>2632.8</v>
      </c>
      <c r="L96" s="6"/>
      <c r="M96" s="6"/>
      <c r="N96" s="6"/>
      <c r="O96" s="6">
        <v>379.87</v>
      </c>
    </row>
    <row r="97" spans="1:15" ht="15.5" x14ac:dyDescent="0.35">
      <c r="A97" s="18" t="s">
        <v>252</v>
      </c>
      <c r="B97" s="2" t="s">
        <v>284</v>
      </c>
      <c r="C97" s="2" t="s">
        <v>211</v>
      </c>
      <c r="D97" s="2" t="s">
        <v>483</v>
      </c>
      <c r="E97" s="3">
        <v>44970</v>
      </c>
      <c r="F97" s="3">
        <v>44975</v>
      </c>
      <c r="G97" s="17">
        <f t="shared" si="2"/>
        <v>5</v>
      </c>
      <c r="H97" s="18">
        <v>23.08</v>
      </c>
      <c r="I97" s="18">
        <v>24.8</v>
      </c>
      <c r="J97" s="18">
        <v>809.6</v>
      </c>
      <c r="K97" s="6">
        <v>1522.5</v>
      </c>
      <c r="L97" s="6"/>
      <c r="M97" s="6"/>
      <c r="N97" s="6"/>
      <c r="O97" s="6">
        <v>277.22000000000003</v>
      </c>
    </row>
    <row r="98" spans="1:15" ht="15.5" x14ac:dyDescent="0.35">
      <c r="A98" s="18" t="s">
        <v>285</v>
      </c>
      <c r="B98" s="20" t="s">
        <v>286</v>
      </c>
      <c r="C98" s="23" t="s">
        <v>184</v>
      </c>
      <c r="D98" s="23" t="s">
        <v>484</v>
      </c>
      <c r="E98" s="14">
        <v>44993</v>
      </c>
      <c r="F98" s="24"/>
      <c r="G98" s="31"/>
      <c r="H98" s="12"/>
      <c r="I98" s="12"/>
      <c r="J98" s="12"/>
      <c r="K98" s="13"/>
      <c r="L98" s="13"/>
      <c r="M98" s="13"/>
      <c r="N98" s="13"/>
      <c r="O98" s="13"/>
    </row>
    <row r="99" spans="1:15" ht="15.5" x14ac:dyDescent="0.35">
      <c r="A99" s="18" t="s">
        <v>285</v>
      </c>
      <c r="B99" s="20" t="s">
        <v>287</v>
      </c>
      <c r="C99" s="23" t="s">
        <v>184</v>
      </c>
      <c r="D99" s="23" t="s">
        <v>484</v>
      </c>
      <c r="E99" s="14">
        <v>44993</v>
      </c>
      <c r="F99" s="24"/>
      <c r="G99" s="31"/>
      <c r="H99" s="12"/>
      <c r="I99" s="12"/>
      <c r="J99" s="12"/>
      <c r="K99" s="13"/>
      <c r="L99" s="13"/>
      <c r="M99" s="13"/>
      <c r="N99" s="13"/>
      <c r="O99" s="13"/>
    </row>
    <row r="100" spans="1:15" ht="15.5" x14ac:dyDescent="0.35">
      <c r="A100" s="18" t="s">
        <v>285</v>
      </c>
      <c r="B100" s="22" t="s">
        <v>288</v>
      </c>
      <c r="C100" s="2" t="s">
        <v>184</v>
      </c>
      <c r="D100" s="2" t="s">
        <v>483</v>
      </c>
      <c r="E100" s="3">
        <v>44970</v>
      </c>
      <c r="F100" s="3">
        <v>44977</v>
      </c>
      <c r="G100" s="17">
        <f t="shared" si="2"/>
        <v>7</v>
      </c>
      <c r="H100" s="18">
        <v>11.11</v>
      </c>
      <c r="I100" s="18">
        <v>20.100000000000001</v>
      </c>
      <c r="J100" s="18">
        <v>421.8</v>
      </c>
      <c r="K100" s="6">
        <v>1112.8</v>
      </c>
      <c r="L100" s="6"/>
      <c r="M100" s="6"/>
      <c r="N100" s="6"/>
      <c r="O100" s="6">
        <v>186.96</v>
      </c>
    </row>
    <row r="101" spans="1:15" ht="15.5" x14ac:dyDescent="0.35">
      <c r="A101" s="18" t="s">
        <v>285</v>
      </c>
      <c r="B101" s="22" t="s">
        <v>289</v>
      </c>
      <c r="C101" s="2" t="s">
        <v>184</v>
      </c>
      <c r="D101" s="2" t="s">
        <v>483</v>
      </c>
      <c r="E101" s="3">
        <v>44970</v>
      </c>
      <c r="F101" s="3">
        <v>44977</v>
      </c>
      <c r="G101" s="17">
        <f t="shared" si="2"/>
        <v>7</v>
      </c>
      <c r="H101" s="18">
        <v>6.25</v>
      </c>
      <c r="I101" s="18">
        <v>21.5</v>
      </c>
      <c r="J101" s="18">
        <v>391</v>
      </c>
      <c r="K101" s="6">
        <v>1251.3</v>
      </c>
      <c r="L101" s="6"/>
      <c r="M101" s="6"/>
      <c r="N101" s="6"/>
      <c r="O101" s="6">
        <v>206.2</v>
      </c>
    </row>
    <row r="102" spans="1:15" ht="15.5" x14ac:dyDescent="0.35">
      <c r="A102" s="18" t="s">
        <v>285</v>
      </c>
      <c r="B102" s="23" t="s">
        <v>290</v>
      </c>
      <c r="C102" s="23" t="s">
        <v>184</v>
      </c>
      <c r="D102" s="23" t="s">
        <v>484</v>
      </c>
      <c r="E102" s="14">
        <v>44993</v>
      </c>
      <c r="F102" s="14">
        <v>45000</v>
      </c>
      <c r="G102" s="28">
        <v>7</v>
      </c>
      <c r="H102" s="30">
        <v>5</v>
      </c>
      <c r="I102" s="30">
        <v>29.2</v>
      </c>
      <c r="J102" s="25">
        <f>84.38*4.55</f>
        <v>383.92899999999997</v>
      </c>
      <c r="K102" s="25"/>
      <c r="L102" s="25"/>
      <c r="M102" s="25"/>
      <c r="N102" s="25"/>
      <c r="O102" s="25">
        <f>255.99*0.97</f>
        <v>248.31030000000001</v>
      </c>
    </row>
    <row r="103" spans="1:15" ht="15.5" x14ac:dyDescent="0.35">
      <c r="A103" s="18" t="s">
        <v>285</v>
      </c>
      <c r="B103" s="23" t="s">
        <v>291</v>
      </c>
      <c r="C103" s="23" t="s">
        <v>184</v>
      </c>
      <c r="D103" s="23" t="s">
        <v>484</v>
      </c>
      <c r="E103" s="14">
        <v>44993</v>
      </c>
      <c r="F103" s="14">
        <v>45000</v>
      </c>
      <c r="G103" s="28">
        <v>7</v>
      </c>
      <c r="H103" s="30">
        <v>0</v>
      </c>
      <c r="I103" s="30">
        <v>30.7</v>
      </c>
      <c r="J103" s="25">
        <f>80.62*4.55</f>
        <v>366.82100000000003</v>
      </c>
      <c r="K103" s="25"/>
      <c r="L103" s="25"/>
      <c r="M103" s="25"/>
      <c r="N103" s="25"/>
      <c r="O103" s="25">
        <f>169.65*0.97</f>
        <v>164.56049999999999</v>
      </c>
    </row>
    <row r="104" spans="1:15" ht="15.5" x14ac:dyDescent="0.35">
      <c r="A104" s="18" t="s">
        <v>285</v>
      </c>
      <c r="B104" s="23" t="s">
        <v>292</v>
      </c>
      <c r="C104" s="23" t="s">
        <v>184</v>
      </c>
      <c r="D104" s="23" t="s">
        <v>484</v>
      </c>
      <c r="E104" s="14">
        <v>44993</v>
      </c>
      <c r="F104" s="14">
        <v>45000</v>
      </c>
      <c r="G104" s="28">
        <v>7</v>
      </c>
      <c r="H104" s="30">
        <v>6.25</v>
      </c>
      <c r="I104" s="30">
        <v>28.4</v>
      </c>
      <c r="J104" s="25">
        <f>76.62*4.55</f>
        <v>348.62099999999998</v>
      </c>
      <c r="K104" s="25"/>
      <c r="L104" s="25"/>
      <c r="M104" s="25"/>
      <c r="N104" s="25"/>
      <c r="O104" s="25">
        <f>189.65*0.97</f>
        <v>183.9605</v>
      </c>
    </row>
    <row r="105" spans="1:15" ht="15.5" x14ac:dyDescent="0.35">
      <c r="A105" s="18" t="s">
        <v>285</v>
      </c>
      <c r="B105" s="23" t="s">
        <v>293</v>
      </c>
      <c r="C105" s="23" t="s">
        <v>184</v>
      </c>
      <c r="D105" s="23" t="s">
        <v>484</v>
      </c>
      <c r="E105" s="14">
        <v>44993</v>
      </c>
      <c r="F105" s="14">
        <v>45000</v>
      </c>
      <c r="G105" s="28">
        <v>7</v>
      </c>
      <c r="H105" s="30">
        <v>9.09</v>
      </c>
      <c r="I105" s="30">
        <v>27.6</v>
      </c>
      <c r="J105" s="25">
        <f>88.34*4.55</f>
        <v>401.947</v>
      </c>
      <c r="K105" s="25"/>
      <c r="L105" s="25"/>
      <c r="M105" s="25"/>
      <c r="N105" s="25"/>
      <c r="O105" s="25">
        <f>196.34*0.97</f>
        <v>190.44980000000001</v>
      </c>
    </row>
    <row r="106" spans="1:15" ht="15.5" x14ac:dyDescent="0.35">
      <c r="A106" s="18" t="s">
        <v>285</v>
      </c>
      <c r="B106" s="20" t="s">
        <v>294</v>
      </c>
      <c r="C106" s="23" t="s">
        <v>193</v>
      </c>
      <c r="D106" s="23" t="s">
        <v>484</v>
      </c>
      <c r="E106" s="14">
        <v>44993</v>
      </c>
      <c r="F106" s="24"/>
      <c r="G106" s="31"/>
      <c r="H106" s="12"/>
      <c r="I106" s="12"/>
      <c r="J106" s="12"/>
      <c r="K106" s="13"/>
      <c r="L106" s="13"/>
      <c r="M106" s="13"/>
      <c r="N106" s="13"/>
      <c r="O106" s="13"/>
    </row>
    <row r="107" spans="1:15" ht="15.5" x14ac:dyDescent="0.35">
      <c r="A107" s="18" t="s">
        <v>285</v>
      </c>
      <c r="B107" s="22" t="s">
        <v>295</v>
      </c>
      <c r="C107" s="2" t="s">
        <v>193</v>
      </c>
      <c r="D107" s="2" t="s">
        <v>483</v>
      </c>
      <c r="E107" s="3">
        <v>44970</v>
      </c>
      <c r="F107" s="3">
        <v>44976</v>
      </c>
      <c r="G107" s="17">
        <f t="shared" si="2"/>
        <v>6</v>
      </c>
      <c r="H107" s="18">
        <v>12.5</v>
      </c>
      <c r="I107" s="18">
        <v>19</v>
      </c>
      <c r="J107" s="18">
        <v>260.60000000000002</v>
      </c>
      <c r="K107" s="6">
        <v>679</v>
      </c>
      <c r="L107" s="6">
        <v>118.56</v>
      </c>
      <c r="M107" s="6"/>
      <c r="N107" s="6"/>
      <c r="O107" s="6">
        <v>118.56</v>
      </c>
    </row>
    <row r="108" spans="1:15" ht="15.5" x14ac:dyDescent="0.35">
      <c r="A108" s="18" t="s">
        <v>285</v>
      </c>
      <c r="B108" s="23" t="s">
        <v>296</v>
      </c>
      <c r="C108" s="23" t="s">
        <v>193</v>
      </c>
      <c r="D108" s="23" t="s">
        <v>484</v>
      </c>
      <c r="E108" s="14">
        <v>44993</v>
      </c>
      <c r="F108" s="14">
        <v>45000</v>
      </c>
      <c r="G108" s="28">
        <v>7</v>
      </c>
      <c r="H108" s="30">
        <v>5</v>
      </c>
      <c r="I108" s="30">
        <v>28.1</v>
      </c>
      <c r="J108" s="25">
        <f>88.24*2.42</f>
        <v>213.54079999999999</v>
      </c>
      <c r="K108" s="25"/>
      <c r="L108" s="25"/>
      <c r="M108" s="25"/>
      <c r="N108" s="25"/>
      <c r="O108" s="25">
        <v>125.97</v>
      </c>
    </row>
    <row r="109" spans="1:15" ht="15.5" x14ac:dyDescent="0.35">
      <c r="A109" s="18" t="s">
        <v>285</v>
      </c>
      <c r="B109" s="20" t="s">
        <v>297</v>
      </c>
      <c r="C109" s="23" t="s">
        <v>193</v>
      </c>
      <c r="D109" s="23" t="s">
        <v>484</v>
      </c>
      <c r="E109" s="14">
        <v>44993</v>
      </c>
      <c r="F109" s="24"/>
      <c r="G109" s="31"/>
      <c r="H109" s="12"/>
      <c r="I109" s="12"/>
      <c r="J109" s="12"/>
      <c r="K109" s="13"/>
      <c r="L109" s="13"/>
      <c r="M109" s="13"/>
      <c r="N109" s="13"/>
      <c r="O109" s="13"/>
    </row>
    <row r="110" spans="1:15" ht="15.5" x14ac:dyDescent="0.35">
      <c r="A110" s="18" t="s">
        <v>285</v>
      </c>
      <c r="B110" s="22" t="s">
        <v>298</v>
      </c>
      <c r="C110" s="2" t="s">
        <v>193</v>
      </c>
      <c r="D110" s="2" t="s">
        <v>483</v>
      </c>
      <c r="E110" s="3">
        <v>44970</v>
      </c>
      <c r="F110" s="3">
        <v>44977</v>
      </c>
      <c r="G110" s="17">
        <f t="shared" si="2"/>
        <v>7</v>
      </c>
      <c r="H110" s="18">
        <v>12.5</v>
      </c>
      <c r="I110" s="18">
        <v>22.7</v>
      </c>
      <c r="J110" s="18">
        <v>260.2</v>
      </c>
      <c r="K110" s="6">
        <v>309.8</v>
      </c>
      <c r="L110" s="6">
        <v>56</v>
      </c>
      <c r="M110" s="6">
        <v>2.5</v>
      </c>
      <c r="N110" s="6">
        <v>180.76</v>
      </c>
      <c r="O110" s="26">
        <f>(56.45+2.5)*1.93</f>
        <v>113.7735</v>
      </c>
    </row>
    <row r="111" spans="1:15" ht="15.5" x14ac:dyDescent="0.35">
      <c r="A111" s="18" t="s">
        <v>285</v>
      </c>
      <c r="B111" s="22" t="s">
        <v>299</v>
      </c>
      <c r="C111" s="2" t="s">
        <v>193</v>
      </c>
      <c r="D111" s="2" t="s">
        <v>483</v>
      </c>
      <c r="E111" s="3">
        <v>44970</v>
      </c>
      <c r="F111" s="3">
        <v>44976</v>
      </c>
      <c r="G111" s="17">
        <f t="shared" si="2"/>
        <v>6</v>
      </c>
      <c r="H111" s="18">
        <v>37.5</v>
      </c>
      <c r="I111" s="18">
        <v>16.600000000000001</v>
      </c>
      <c r="J111" s="18">
        <v>315.39999999999998</v>
      </c>
      <c r="K111" s="6">
        <v>720.4</v>
      </c>
      <c r="L111" s="6">
        <v>127.84</v>
      </c>
      <c r="M111" s="6">
        <v>8.8000000000000007</v>
      </c>
      <c r="N111" s="6">
        <v>177.46</v>
      </c>
      <c r="O111" s="6">
        <v>129.4</v>
      </c>
    </row>
    <row r="112" spans="1:15" ht="15.5" x14ac:dyDescent="0.35">
      <c r="A112" s="18" t="s">
        <v>285</v>
      </c>
      <c r="B112" s="22" t="s">
        <v>300</v>
      </c>
      <c r="C112" s="2" t="s">
        <v>193</v>
      </c>
      <c r="D112" s="2" t="s">
        <v>483</v>
      </c>
      <c r="E112" s="3">
        <v>44970</v>
      </c>
      <c r="F112" s="3">
        <v>44978</v>
      </c>
      <c r="G112" s="17">
        <f t="shared" si="2"/>
        <v>8</v>
      </c>
      <c r="H112" s="18">
        <v>11.11</v>
      </c>
      <c r="I112" s="18">
        <v>23.3</v>
      </c>
      <c r="J112" s="18">
        <v>357.7</v>
      </c>
      <c r="K112" s="6">
        <v>1656.9</v>
      </c>
      <c r="L112" s="6">
        <v>212.29</v>
      </c>
      <c r="M112" s="6">
        <v>11.2</v>
      </c>
      <c r="N112" s="6">
        <v>128.12</v>
      </c>
      <c r="O112" s="6">
        <v>213.72</v>
      </c>
    </row>
    <row r="113" spans="1:15" ht="15.5" x14ac:dyDescent="0.35">
      <c r="A113" s="18" t="s">
        <v>285</v>
      </c>
      <c r="B113" s="22" t="s">
        <v>301</v>
      </c>
      <c r="C113" s="2" t="s">
        <v>193</v>
      </c>
      <c r="D113" s="2" t="s">
        <v>483</v>
      </c>
      <c r="E113" s="3">
        <v>44970</v>
      </c>
      <c r="F113" s="3">
        <v>44977</v>
      </c>
      <c r="G113" s="17">
        <f t="shared" si="2"/>
        <v>7</v>
      </c>
      <c r="H113" s="18">
        <v>10</v>
      </c>
      <c r="I113" s="18">
        <v>18.7</v>
      </c>
      <c r="J113" s="36">
        <f>158.8*2.42</f>
        <v>384.29599999999999</v>
      </c>
      <c r="K113" s="6">
        <v>576.5</v>
      </c>
      <c r="L113" s="6">
        <v>94.45</v>
      </c>
      <c r="M113" s="6">
        <v>6.1</v>
      </c>
      <c r="N113" s="6">
        <v>163.83000000000001</v>
      </c>
      <c r="O113" s="26">
        <f>(95.45+6.1)*1.93</f>
        <v>195.9915</v>
      </c>
    </row>
    <row r="114" spans="1:15" ht="15.5" x14ac:dyDescent="0.35">
      <c r="A114" s="18" t="s">
        <v>285</v>
      </c>
      <c r="B114" s="22" t="s">
        <v>302</v>
      </c>
      <c r="C114" s="22" t="s">
        <v>202</v>
      </c>
      <c r="D114" s="2" t="s">
        <v>483</v>
      </c>
      <c r="E114" s="3">
        <v>44970</v>
      </c>
      <c r="F114" s="3">
        <v>44978</v>
      </c>
      <c r="G114" s="17">
        <f t="shared" si="2"/>
        <v>8</v>
      </c>
      <c r="H114" s="18">
        <v>5.55</v>
      </c>
      <c r="I114" s="18">
        <v>19.7</v>
      </c>
      <c r="J114" s="18">
        <v>343.1</v>
      </c>
      <c r="K114" s="6">
        <v>1026.5999999999999</v>
      </c>
      <c r="L114" s="6">
        <v>162.16999999999999</v>
      </c>
      <c r="M114" s="6">
        <v>10.199999999999999</v>
      </c>
      <c r="N114" s="6">
        <v>157.97</v>
      </c>
      <c r="O114" s="6">
        <v>163.78</v>
      </c>
    </row>
    <row r="115" spans="1:15" ht="15.5" x14ac:dyDescent="0.35">
      <c r="A115" s="18" t="s">
        <v>285</v>
      </c>
      <c r="B115" s="23" t="s">
        <v>303</v>
      </c>
      <c r="C115" s="23" t="s">
        <v>202</v>
      </c>
      <c r="D115" s="23" t="s">
        <v>484</v>
      </c>
      <c r="E115" s="14">
        <v>44993</v>
      </c>
      <c r="F115" s="14"/>
      <c r="G115" s="28">
        <v>7</v>
      </c>
      <c r="H115" s="30">
        <v>10</v>
      </c>
      <c r="I115" s="30">
        <v>22.9</v>
      </c>
      <c r="J115" s="25">
        <v>71.67</v>
      </c>
      <c r="K115" s="25"/>
      <c r="L115" s="25"/>
      <c r="M115" s="25"/>
      <c r="N115" s="25"/>
      <c r="O115" s="25">
        <v>137.31</v>
      </c>
    </row>
    <row r="116" spans="1:15" ht="15.5" x14ac:dyDescent="0.35">
      <c r="A116" s="18" t="s">
        <v>285</v>
      </c>
      <c r="B116" s="22" t="s">
        <v>304</v>
      </c>
      <c r="C116" s="2" t="s">
        <v>202</v>
      </c>
      <c r="D116" s="2" t="s">
        <v>483</v>
      </c>
      <c r="E116" s="3">
        <v>44970</v>
      </c>
      <c r="F116" s="3">
        <v>44976</v>
      </c>
      <c r="G116" s="17">
        <f t="shared" si="2"/>
        <v>6</v>
      </c>
      <c r="H116" s="18">
        <v>40</v>
      </c>
      <c r="I116" s="18">
        <v>19</v>
      </c>
      <c r="J116" s="18">
        <v>289.8</v>
      </c>
      <c r="K116" s="6">
        <v>727.9</v>
      </c>
      <c r="L116" s="6">
        <v>143.13999999999999</v>
      </c>
      <c r="M116" s="6">
        <v>7</v>
      </c>
      <c r="N116" s="6">
        <v>196.65</v>
      </c>
      <c r="O116" s="6">
        <v>144.52000000000001</v>
      </c>
    </row>
    <row r="117" spans="1:15" ht="15.5" x14ac:dyDescent="0.35">
      <c r="A117" s="18" t="s">
        <v>285</v>
      </c>
      <c r="B117" s="22" t="s">
        <v>305</v>
      </c>
      <c r="C117" s="2" t="s">
        <v>202</v>
      </c>
      <c r="D117" s="2" t="s">
        <v>483</v>
      </c>
      <c r="E117" s="3">
        <v>44970</v>
      </c>
      <c r="F117" s="3">
        <v>44975</v>
      </c>
      <c r="G117" s="17">
        <f t="shared" si="2"/>
        <v>5</v>
      </c>
      <c r="H117" s="18">
        <v>12.5</v>
      </c>
      <c r="I117" s="18">
        <v>17.5</v>
      </c>
      <c r="J117" s="18">
        <v>428.8</v>
      </c>
      <c r="K117" s="6">
        <v>1203.2</v>
      </c>
      <c r="L117" s="6">
        <v>198.31</v>
      </c>
      <c r="M117" s="6">
        <v>7.1</v>
      </c>
      <c r="N117" s="6">
        <v>164.82</v>
      </c>
      <c r="O117" s="6">
        <v>199.48</v>
      </c>
    </row>
    <row r="118" spans="1:15" ht="15.5" x14ac:dyDescent="0.35">
      <c r="A118" s="18" t="s">
        <v>285</v>
      </c>
      <c r="B118" s="22" t="s">
        <v>306</v>
      </c>
      <c r="C118" s="2" t="s">
        <v>202</v>
      </c>
      <c r="D118" s="2" t="s">
        <v>483</v>
      </c>
      <c r="E118" s="3">
        <v>44970</v>
      </c>
      <c r="F118" s="3">
        <v>44978</v>
      </c>
      <c r="G118" s="17">
        <f t="shared" si="2"/>
        <v>8</v>
      </c>
      <c r="H118" s="18">
        <v>18.75</v>
      </c>
      <c r="I118" s="18">
        <v>16.8</v>
      </c>
      <c r="J118" s="18">
        <v>301.5</v>
      </c>
      <c r="K118" s="6">
        <v>908.2</v>
      </c>
      <c r="L118" s="6">
        <v>154.1</v>
      </c>
      <c r="M118" s="6">
        <v>11.2</v>
      </c>
      <c r="N118" s="6">
        <v>169.68</v>
      </c>
      <c r="O118" s="6">
        <v>156</v>
      </c>
    </row>
    <row r="119" spans="1:15" ht="15.5" x14ac:dyDescent="0.35">
      <c r="A119" s="18" t="s">
        <v>285</v>
      </c>
      <c r="B119" s="22" t="s">
        <v>307</v>
      </c>
      <c r="C119" s="2" t="s">
        <v>202</v>
      </c>
      <c r="D119" s="2" t="s">
        <v>483</v>
      </c>
      <c r="E119" s="3">
        <v>44970</v>
      </c>
      <c r="F119" s="3">
        <v>44978</v>
      </c>
      <c r="G119" s="17">
        <f t="shared" si="2"/>
        <v>8</v>
      </c>
      <c r="H119" s="18">
        <v>16.670000000000002</v>
      </c>
      <c r="I119" s="18">
        <v>24.7</v>
      </c>
      <c r="J119" s="18">
        <v>543.5</v>
      </c>
      <c r="K119" s="6">
        <v>1280.5999999999999</v>
      </c>
      <c r="L119" s="6">
        <v>224.28</v>
      </c>
      <c r="M119" s="6">
        <v>3.6</v>
      </c>
      <c r="N119" s="6">
        <v>175.14</v>
      </c>
      <c r="O119" s="6">
        <v>224.91</v>
      </c>
    </row>
    <row r="120" spans="1:15" ht="15.5" x14ac:dyDescent="0.35">
      <c r="A120" s="18" t="s">
        <v>285</v>
      </c>
      <c r="B120" s="22" t="s">
        <v>308</v>
      </c>
      <c r="C120" s="2" t="s">
        <v>202</v>
      </c>
      <c r="D120" s="2" t="s">
        <v>483</v>
      </c>
      <c r="E120" s="3">
        <v>44970</v>
      </c>
      <c r="F120" s="3">
        <v>44976</v>
      </c>
      <c r="G120" s="17">
        <f t="shared" si="2"/>
        <v>6</v>
      </c>
      <c r="H120" s="18">
        <v>20</v>
      </c>
      <c r="I120" s="18">
        <v>25.7</v>
      </c>
      <c r="J120" s="18">
        <v>515.9</v>
      </c>
      <c r="K120" s="6">
        <v>1514.5</v>
      </c>
      <c r="L120" s="6">
        <v>219.23</v>
      </c>
      <c r="M120" s="6">
        <v>8.1999999999999993</v>
      </c>
      <c r="N120" s="6">
        <v>144.75</v>
      </c>
      <c r="O120" s="6">
        <v>220.42</v>
      </c>
    </row>
    <row r="121" spans="1:15" ht="15.5" x14ac:dyDescent="0.35">
      <c r="A121" s="18" t="s">
        <v>285</v>
      </c>
      <c r="B121" s="20" t="s">
        <v>309</v>
      </c>
      <c r="C121" s="23" t="s">
        <v>202</v>
      </c>
      <c r="D121" s="23" t="s">
        <v>484</v>
      </c>
      <c r="E121" s="14">
        <v>44993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 ht="15.5" x14ac:dyDescent="0.35">
      <c r="A122" s="18" t="s">
        <v>285</v>
      </c>
      <c r="B122" s="22" t="s">
        <v>310</v>
      </c>
      <c r="C122" s="2" t="s">
        <v>211</v>
      </c>
      <c r="D122" s="2" t="s">
        <v>483</v>
      </c>
      <c r="E122" s="3">
        <v>44970</v>
      </c>
      <c r="F122" s="3">
        <v>44976</v>
      </c>
      <c r="G122" s="17">
        <f t="shared" si="2"/>
        <v>6</v>
      </c>
      <c r="H122" s="18">
        <v>30</v>
      </c>
      <c r="I122" s="18">
        <v>19.7</v>
      </c>
      <c r="J122" s="18">
        <v>342.7</v>
      </c>
      <c r="K122" s="6">
        <v>1060.5999999999999</v>
      </c>
      <c r="L122" s="6"/>
      <c r="M122" s="6"/>
      <c r="N122" s="6"/>
      <c r="O122" s="6">
        <v>152.35</v>
      </c>
    </row>
    <row r="123" spans="1:15" ht="15.5" x14ac:dyDescent="0.35">
      <c r="A123" s="18" t="s">
        <v>285</v>
      </c>
      <c r="B123" s="22" t="s">
        <v>311</v>
      </c>
      <c r="C123" s="2" t="s">
        <v>211</v>
      </c>
      <c r="D123" s="2" t="s">
        <v>483</v>
      </c>
      <c r="E123" s="3">
        <v>44970</v>
      </c>
      <c r="F123" s="3">
        <v>44976</v>
      </c>
      <c r="G123" s="17">
        <f t="shared" si="2"/>
        <v>6</v>
      </c>
      <c r="H123" s="18">
        <v>30</v>
      </c>
      <c r="I123" s="18">
        <v>18.100000000000001</v>
      </c>
      <c r="J123" s="18">
        <v>365.3</v>
      </c>
      <c r="K123" s="6">
        <v>951.1</v>
      </c>
      <c r="L123" s="6"/>
      <c r="M123" s="6"/>
      <c r="N123" s="6"/>
      <c r="O123" s="6">
        <v>184.18</v>
      </c>
    </row>
    <row r="124" spans="1:15" ht="15.5" x14ac:dyDescent="0.35">
      <c r="A124" s="18" t="s">
        <v>285</v>
      </c>
      <c r="B124" s="23" t="s">
        <v>312</v>
      </c>
      <c r="C124" s="23" t="s">
        <v>211</v>
      </c>
      <c r="D124" s="23" t="s">
        <v>484</v>
      </c>
      <c r="E124" s="14">
        <v>44993</v>
      </c>
      <c r="F124" s="14">
        <v>44999</v>
      </c>
      <c r="G124" s="28">
        <v>6</v>
      </c>
      <c r="H124" s="30">
        <v>20</v>
      </c>
      <c r="I124" s="30">
        <v>32.299999999999997</v>
      </c>
      <c r="J124" s="25">
        <f>46.51*5.68</f>
        <v>264.17679999999996</v>
      </c>
      <c r="K124" s="25"/>
      <c r="L124" s="25"/>
      <c r="M124" s="25"/>
      <c r="N124" s="25"/>
      <c r="O124" s="25">
        <f>60.52*1.98</f>
        <v>119.8296</v>
      </c>
    </row>
    <row r="125" spans="1:15" ht="15.5" x14ac:dyDescent="0.35">
      <c r="A125" s="18" t="s">
        <v>285</v>
      </c>
      <c r="B125" s="22" t="s">
        <v>313</v>
      </c>
      <c r="C125" s="2" t="s">
        <v>211</v>
      </c>
      <c r="D125" s="2" t="s">
        <v>483</v>
      </c>
      <c r="E125" s="3">
        <v>44970</v>
      </c>
      <c r="F125" s="3">
        <v>44976</v>
      </c>
      <c r="G125" s="17">
        <f t="shared" si="2"/>
        <v>6</v>
      </c>
      <c r="H125" s="18">
        <v>25</v>
      </c>
      <c r="I125" s="18">
        <v>16</v>
      </c>
      <c r="J125" s="18">
        <v>374.6</v>
      </c>
      <c r="K125" s="6">
        <v>1067.3</v>
      </c>
      <c r="L125" s="6"/>
      <c r="M125" s="6"/>
      <c r="N125" s="6"/>
      <c r="O125" s="6">
        <v>161.08000000000001</v>
      </c>
    </row>
    <row r="126" spans="1:15" ht="15.5" x14ac:dyDescent="0.35">
      <c r="A126" s="18" t="s">
        <v>285</v>
      </c>
      <c r="B126" s="20" t="s">
        <v>314</v>
      </c>
      <c r="C126" s="23" t="s">
        <v>211</v>
      </c>
      <c r="D126" s="23" t="s">
        <v>484</v>
      </c>
      <c r="E126" s="14">
        <v>44993</v>
      </c>
      <c r="F126" s="24"/>
      <c r="G126" s="31"/>
      <c r="H126" s="12"/>
      <c r="I126" s="12"/>
      <c r="J126" s="12"/>
      <c r="K126" s="13"/>
      <c r="L126" s="13"/>
      <c r="M126" s="13"/>
      <c r="N126" s="13"/>
      <c r="O126" s="13"/>
    </row>
    <row r="127" spans="1:15" ht="15.5" x14ac:dyDescent="0.35">
      <c r="A127" s="18" t="s">
        <v>285</v>
      </c>
      <c r="B127" s="22" t="s">
        <v>315</v>
      </c>
      <c r="C127" s="2" t="s">
        <v>211</v>
      </c>
      <c r="D127" s="2" t="s">
        <v>483</v>
      </c>
      <c r="E127" s="3">
        <v>44970</v>
      </c>
      <c r="F127" s="3">
        <v>44978</v>
      </c>
      <c r="G127" s="17">
        <f t="shared" si="2"/>
        <v>8</v>
      </c>
      <c r="H127" s="18">
        <v>21.43</v>
      </c>
      <c r="I127" s="18">
        <v>20.100000000000001</v>
      </c>
      <c r="J127" s="18">
        <v>303.2</v>
      </c>
      <c r="K127" s="6">
        <v>956.5</v>
      </c>
      <c r="L127" s="6"/>
      <c r="M127" s="6"/>
      <c r="N127" s="6"/>
      <c r="O127" s="6">
        <v>104.38</v>
      </c>
    </row>
    <row r="128" spans="1:15" ht="15.5" x14ac:dyDescent="0.35">
      <c r="A128" s="18" t="s">
        <v>285</v>
      </c>
      <c r="B128" s="23" t="s">
        <v>316</v>
      </c>
      <c r="C128" s="23" t="s">
        <v>211</v>
      </c>
      <c r="D128" s="23" t="s">
        <v>484</v>
      </c>
      <c r="E128" s="14">
        <v>44993</v>
      </c>
      <c r="F128" s="14">
        <v>45000</v>
      </c>
      <c r="G128" s="28">
        <v>7</v>
      </c>
      <c r="H128" s="30">
        <v>10</v>
      </c>
      <c r="I128" s="30">
        <v>33.1</v>
      </c>
      <c r="J128" s="25">
        <f>54.76*5.68</f>
        <v>311.03679999999997</v>
      </c>
      <c r="K128" s="25"/>
      <c r="L128" s="25"/>
      <c r="M128" s="25"/>
      <c r="N128" s="25"/>
      <c r="O128" s="25">
        <f>90.38*1.98</f>
        <v>178.95239999999998</v>
      </c>
    </row>
    <row r="129" spans="1:15" ht="15.5" x14ac:dyDescent="0.35">
      <c r="A129" s="18" t="s">
        <v>285</v>
      </c>
      <c r="B129" s="22" t="s">
        <v>317</v>
      </c>
      <c r="C129" s="2" t="s">
        <v>211</v>
      </c>
      <c r="D129" s="2" t="s">
        <v>483</v>
      </c>
      <c r="E129" s="3">
        <v>44970</v>
      </c>
      <c r="F129" s="3">
        <v>44976</v>
      </c>
      <c r="G129" s="17">
        <f t="shared" si="2"/>
        <v>6</v>
      </c>
      <c r="H129" s="18">
        <v>20</v>
      </c>
      <c r="I129" s="18">
        <v>18.2</v>
      </c>
      <c r="J129" s="18">
        <v>292.8</v>
      </c>
      <c r="K129" s="6">
        <v>665.7</v>
      </c>
      <c r="L129" s="6"/>
      <c r="M129" s="6"/>
      <c r="N129" s="6"/>
      <c r="O129" s="6">
        <v>144.25</v>
      </c>
    </row>
    <row r="130" spans="1:15" ht="15.5" x14ac:dyDescent="0.35">
      <c r="A130" s="18" t="s">
        <v>318</v>
      </c>
      <c r="B130" s="2" t="s">
        <v>319</v>
      </c>
      <c r="C130" s="2" t="s">
        <v>184</v>
      </c>
      <c r="D130" s="2" t="s">
        <v>483</v>
      </c>
      <c r="E130" s="3">
        <v>44970</v>
      </c>
      <c r="F130" s="3">
        <v>44975</v>
      </c>
      <c r="G130" s="17">
        <f t="shared" si="2"/>
        <v>5</v>
      </c>
      <c r="H130" s="18">
        <v>15</v>
      </c>
      <c r="I130" s="18">
        <v>31.7</v>
      </c>
      <c r="J130" s="18">
        <v>1022.6</v>
      </c>
      <c r="K130" s="6">
        <v>3397.8</v>
      </c>
      <c r="L130" s="6"/>
      <c r="M130" s="6"/>
      <c r="N130" s="6"/>
      <c r="O130" s="6">
        <v>368.4</v>
      </c>
    </row>
    <row r="131" spans="1:15" ht="15.5" x14ac:dyDescent="0.35">
      <c r="A131" s="18" t="s">
        <v>318</v>
      </c>
      <c r="B131" s="2" t="s">
        <v>320</v>
      </c>
      <c r="C131" s="2" t="s">
        <v>184</v>
      </c>
      <c r="D131" s="2" t="s">
        <v>483</v>
      </c>
      <c r="E131" s="3">
        <v>44970</v>
      </c>
      <c r="F131" s="3">
        <v>44976</v>
      </c>
      <c r="G131" s="17">
        <f t="shared" ref="G131:G194" si="3">F131-E131</f>
        <v>6</v>
      </c>
      <c r="H131" s="18">
        <v>8.33</v>
      </c>
      <c r="I131" s="18">
        <v>23.1</v>
      </c>
      <c r="J131" s="18">
        <v>420.5</v>
      </c>
      <c r="K131" s="6">
        <v>1228.4000000000001</v>
      </c>
      <c r="L131" s="6"/>
      <c r="M131" s="6"/>
      <c r="N131" s="6"/>
      <c r="O131" s="6">
        <v>151.83000000000001</v>
      </c>
    </row>
    <row r="132" spans="1:15" ht="15.5" x14ac:dyDescent="0.35">
      <c r="A132" s="18" t="s">
        <v>318</v>
      </c>
      <c r="B132" s="2" t="s">
        <v>321</v>
      </c>
      <c r="C132" s="2" t="s">
        <v>184</v>
      </c>
      <c r="D132" s="2" t="s">
        <v>483</v>
      </c>
      <c r="E132" s="3">
        <v>44970</v>
      </c>
      <c r="F132" s="3">
        <v>44978</v>
      </c>
      <c r="G132" s="17">
        <f t="shared" si="3"/>
        <v>8</v>
      </c>
      <c r="H132" s="18">
        <v>11.11</v>
      </c>
      <c r="I132" s="18">
        <v>21.5</v>
      </c>
      <c r="J132" s="18">
        <v>423.6</v>
      </c>
      <c r="K132" s="6">
        <v>1605.2</v>
      </c>
      <c r="L132" s="6"/>
      <c r="M132" s="6"/>
      <c r="N132" s="6"/>
      <c r="O132" s="6">
        <v>250.5</v>
      </c>
    </row>
    <row r="133" spans="1:15" ht="15.5" x14ac:dyDescent="0.35">
      <c r="A133" s="18" t="s">
        <v>318</v>
      </c>
      <c r="B133" s="2" t="s">
        <v>322</v>
      </c>
      <c r="C133" s="2" t="s">
        <v>184</v>
      </c>
      <c r="D133" s="2" t="s">
        <v>483</v>
      </c>
      <c r="E133" s="3">
        <v>44970</v>
      </c>
      <c r="F133" s="3">
        <v>44977</v>
      </c>
      <c r="G133" s="17">
        <f t="shared" si="3"/>
        <v>7</v>
      </c>
      <c r="H133" s="18">
        <v>10.71</v>
      </c>
      <c r="I133" s="18">
        <v>29.8</v>
      </c>
      <c r="J133" s="18">
        <v>744</v>
      </c>
      <c r="K133" s="6">
        <v>2973.6</v>
      </c>
      <c r="L133" s="6"/>
      <c r="M133" s="6"/>
      <c r="N133" s="6"/>
      <c r="O133" s="6">
        <v>347.43</v>
      </c>
    </row>
    <row r="134" spans="1:15" ht="15.5" x14ac:dyDescent="0.35">
      <c r="A134" s="18" t="s">
        <v>318</v>
      </c>
      <c r="B134" s="23" t="s">
        <v>323</v>
      </c>
      <c r="C134" s="23" t="s">
        <v>184</v>
      </c>
      <c r="D134" s="23" t="s">
        <v>484</v>
      </c>
      <c r="E134" s="14">
        <v>44993</v>
      </c>
      <c r="F134" s="14"/>
      <c r="G134" s="28">
        <v>6</v>
      </c>
      <c r="H134" s="30">
        <v>18.75</v>
      </c>
      <c r="I134" s="30">
        <v>25.8</v>
      </c>
      <c r="J134" s="25">
        <v>109.8</v>
      </c>
      <c r="K134" s="25"/>
      <c r="L134" s="25"/>
      <c r="M134" s="25"/>
      <c r="N134" s="25"/>
      <c r="O134" s="25">
        <v>130.13</v>
      </c>
    </row>
    <row r="135" spans="1:15" ht="15.5" x14ac:dyDescent="0.35">
      <c r="A135" s="18" t="s">
        <v>318</v>
      </c>
      <c r="B135" s="2" t="s">
        <v>324</v>
      </c>
      <c r="C135" s="2" t="s">
        <v>184</v>
      </c>
      <c r="D135" s="2" t="s">
        <v>483</v>
      </c>
      <c r="E135" s="3">
        <v>44970</v>
      </c>
      <c r="F135" s="3">
        <v>44976</v>
      </c>
      <c r="G135" s="17">
        <f t="shared" si="3"/>
        <v>6</v>
      </c>
      <c r="H135" s="18">
        <v>11.54</v>
      </c>
      <c r="I135" s="18">
        <v>30.7</v>
      </c>
      <c r="J135" s="18">
        <v>663.5</v>
      </c>
      <c r="K135" s="6">
        <v>3410</v>
      </c>
      <c r="L135" s="6"/>
      <c r="M135" s="6"/>
      <c r="N135" s="6"/>
      <c r="O135" s="6">
        <v>444.69</v>
      </c>
    </row>
    <row r="136" spans="1:15" ht="15.5" x14ac:dyDescent="0.35">
      <c r="A136" s="18" t="s">
        <v>318</v>
      </c>
      <c r="B136" s="2" t="s">
        <v>325</v>
      </c>
      <c r="C136" s="2" t="s">
        <v>184</v>
      </c>
      <c r="D136" s="2" t="s">
        <v>483</v>
      </c>
      <c r="E136" s="3">
        <v>44970</v>
      </c>
      <c r="F136" s="3">
        <v>44976</v>
      </c>
      <c r="G136" s="17">
        <f t="shared" si="3"/>
        <v>6</v>
      </c>
      <c r="H136" s="18">
        <v>11.76</v>
      </c>
      <c r="I136" s="18">
        <v>29.4</v>
      </c>
      <c r="J136" s="18">
        <v>918.2</v>
      </c>
      <c r="K136" s="6">
        <v>4856.2</v>
      </c>
      <c r="L136" s="6"/>
      <c r="M136" s="6"/>
      <c r="N136" s="6"/>
      <c r="O136" s="6">
        <v>570.01</v>
      </c>
    </row>
    <row r="137" spans="1:15" ht="15.5" x14ac:dyDescent="0.35">
      <c r="A137" s="18" t="s">
        <v>318</v>
      </c>
      <c r="B137" s="2" t="s">
        <v>326</v>
      </c>
      <c r="C137" s="2" t="s">
        <v>184</v>
      </c>
      <c r="D137" s="2" t="s">
        <v>483</v>
      </c>
      <c r="E137" s="3">
        <v>44970</v>
      </c>
      <c r="F137" s="3">
        <v>44976</v>
      </c>
      <c r="G137" s="17">
        <f t="shared" si="3"/>
        <v>6</v>
      </c>
      <c r="H137" s="18">
        <v>14.29</v>
      </c>
      <c r="I137" s="18">
        <v>26.7</v>
      </c>
      <c r="J137" s="18">
        <v>594.6</v>
      </c>
      <c r="K137" s="6">
        <v>2456.1999999999998</v>
      </c>
      <c r="L137" s="6"/>
      <c r="M137" s="6"/>
      <c r="N137" s="6"/>
      <c r="O137" s="6">
        <v>359.14</v>
      </c>
    </row>
    <row r="138" spans="1:15" ht="15.5" x14ac:dyDescent="0.35">
      <c r="A138" s="18" t="s">
        <v>318</v>
      </c>
      <c r="B138" s="2" t="s">
        <v>327</v>
      </c>
      <c r="C138" s="2" t="s">
        <v>193</v>
      </c>
      <c r="D138" s="2" t="s">
        <v>483</v>
      </c>
      <c r="E138" s="3">
        <v>44970</v>
      </c>
      <c r="F138" s="3">
        <v>44976</v>
      </c>
      <c r="G138" s="17">
        <f t="shared" si="3"/>
        <v>6</v>
      </c>
      <c r="H138" s="18">
        <v>6.25</v>
      </c>
      <c r="I138" s="18">
        <v>24</v>
      </c>
      <c r="J138" s="18">
        <v>249.8</v>
      </c>
      <c r="K138" s="6">
        <v>1708.6</v>
      </c>
      <c r="L138" s="6">
        <v>191.48</v>
      </c>
      <c r="M138" s="6">
        <v>12.1</v>
      </c>
      <c r="N138" s="6">
        <v>112.07</v>
      </c>
      <c r="O138" s="6">
        <v>192.84</v>
      </c>
    </row>
    <row r="139" spans="1:15" ht="15.5" x14ac:dyDescent="0.35">
      <c r="A139" s="18" t="s">
        <v>318</v>
      </c>
      <c r="B139" s="2" t="s">
        <v>328</v>
      </c>
      <c r="C139" s="2" t="s">
        <v>193</v>
      </c>
      <c r="D139" s="2" t="s">
        <v>483</v>
      </c>
      <c r="E139" s="3">
        <v>44970</v>
      </c>
      <c r="F139" s="3">
        <v>44975</v>
      </c>
      <c r="G139" s="17">
        <f t="shared" si="3"/>
        <v>5</v>
      </c>
      <c r="H139" s="18">
        <v>12.5</v>
      </c>
      <c r="I139" s="18">
        <v>22.1</v>
      </c>
      <c r="J139" s="18">
        <v>507.1</v>
      </c>
      <c r="K139" s="6">
        <v>3199.7</v>
      </c>
      <c r="L139" s="6">
        <v>374.19</v>
      </c>
      <c r="M139" s="6">
        <v>13.8</v>
      </c>
      <c r="N139" s="6">
        <v>116.95</v>
      </c>
      <c r="O139" s="6">
        <v>375.8</v>
      </c>
    </row>
    <row r="140" spans="1:15" ht="15.5" x14ac:dyDescent="0.35">
      <c r="A140" s="18" t="s">
        <v>318</v>
      </c>
      <c r="B140" s="2" t="s">
        <v>329</v>
      </c>
      <c r="C140" s="2" t="s">
        <v>193</v>
      </c>
      <c r="D140" s="2" t="s">
        <v>483</v>
      </c>
      <c r="E140" s="3">
        <v>44970</v>
      </c>
      <c r="F140" s="3">
        <v>44976</v>
      </c>
      <c r="G140" s="17">
        <f t="shared" si="3"/>
        <v>6</v>
      </c>
      <c r="H140" s="18">
        <v>5.56</v>
      </c>
      <c r="I140" s="18">
        <v>25.8</v>
      </c>
      <c r="J140" s="18">
        <v>308.89999999999998</v>
      </c>
      <c r="K140" s="6">
        <v>1325.5</v>
      </c>
      <c r="L140" s="6">
        <v>179.23</v>
      </c>
      <c r="M140" s="6">
        <v>12.6</v>
      </c>
      <c r="N140" s="6">
        <v>135.22</v>
      </c>
      <c r="O140" s="6">
        <v>180.93</v>
      </c>
    </row>
    <row r="141" spans="1:15" ht="15.5" x14ac:dyDescent="0.35">
      <c r="A141" s="18" t="s">
        <v>318</v>
      </c>
      <c r="B141" s="2" t="s">
        <v>330</v>
      </c>
      <c r="C141" s="2" t="s">
        <v>193</v>
      </c>
      <c r="D141" s="2" t="s">
        <v>483</v>
      </c>
      <c r="E141" s="3">
        <v>44970</v>
      </c>
      <c r="F141" s="3">
        <v>44976</v>
      </c>
      <c r="G141" s="17">
        <f t="shared" si="3"/>
        <v>6</v>
      </c>
      <c r="H141" s="18">
        <v>20.83</v>
      </c>
      <c r="I141" s="18">
        <v>25.7</v>
      </c>
      <c r="J141" s="18">
        <v>473.4</v>
      </c>
      <c r="K141" s="6">
        <v>2068.1</v>
      </c>
      <c r="L141" s="6">
        <v>275.75</v>
      </c>
      <c r="M141" s="6">
        <v>8.4</v>
      </c>
      <c r="N141" s="6">
        <v>133.33000000000001</v>
      </c>
      <c r="O141" s="6">
        <v>276.87</v>
      </c>
    </row>
    <row r="142" spans="1:15" ht="15.5" x14ac:dyDescent="0.35">
      <c r="A142" s="18" t="s">
        <v>318</v>
      </c>
      <c r="B142" s="2" t="s">
        <v>331</v>
      </c>
      <c r="C142" s="2" t="s">
        <v>193</v>
      </c>
      <c r="D142" s="2" t="s">
        <v>483</v>
      </c>
      <c r="E142" s="3">
        <v>44970</v>
      </c>
      <c r="F142" s="3">
        <v>44975</v>
      </c>
      <c r="G142" s="17">
        <f t="shared" si="3"/>
        <v>5</v>
      </c>
      <c r="H142" s="18">
        <v>13.64</v>
      </c>
      <c r="I142" s="18">
        <v>25.8</v>
      </c>
      <c r="J142" s="18">
        <v>435</v>
      </c>
      <c r="K142" s="6">
        <v>1429.6</v>
      </c>
      <c r="L142" s="6">
        <v>175.66</v>
      </c>
      <c r="M142" s="6">
        <v>2.5</v>
      </c>
      <c r="N142" s="6">
        <v>122.87</v>
      </c>
      <c r="O142" s="6">
        <v>175.97</v>
      </c>
    </row>
    <row r="143" spans="1:15" ht="15.5" x14ac:dyDescent="0.35">
      <c r="A143" s="18" t="s">
        <v>318</v>
      </c>
      <c r="B143" s="2" t="s">
        <v>332</v>
      </c>
      <c r="C143" s="2" t="s">
        <v>193</v>
      </c>
      <c r="D143" s="2" t="s">
        <v>483</v>
      </c>
      <c r="E143" s="3">
        <v>44970</v>
      </c>
      <c r="F143" s="3">
        <v>44976</v>
      </c>
      <c r="G143" s="17">
        <f t="shared" si="3"/>
        <v>6</v>
      </c>
      <c r="H143" s="18">
        <v>15</v>
      </c>
      <c r="I143" s="18">
        <v>25.4</v>
      </c>
      <c r="J143" s="18">
        <v>301.60000000000002</v>
      </c>
      <c r="K143" s="6">
        <v>1810.9</v>
      </c>
      <c r="L143" s="6">
        <v>250.84</v>
      </c>
      <c r="M143" s="6">
        <v>2.7</v>
      </c>
      <c r="N143" s="6">
        <v>138.52000000000001</v>
      </c>
      <c r="O143" s="6">
        <v>251.21</v>
      </c>
    </row>
    <row r="144" spans="1:15" ht="15.5" x14ac:dyDescent="0.35">
      <c r="A144" s="18" t="s">
        <v>318</v>
      </c>
      <c r="B144" s="2" t="s">
        <v>333</v>
      </c>
      <c r="C144" s="2" t="s">
        <v>193</v>
      </c>
      <c r="D144" s="2" t="s">
        <v>483</v>
      </c>
      <c r="E144" s="3">
        <v>44970</v>
      </c>
      <c r="F144" s="3">
        <v>44976</v>
      </c>
      <c r="G144" s="17">
        <f t="shared" si="3"/>
        <v>6</v>
      </c>
      <c r="H144" s="18">
        <v>22.22</v>
      </c>
      <c r="I144" s="18">
        <v>19.3</v>
      </c>
      <c r="J144" s="18">
        <v>298.8</v>
      </c>
      <c r="K144" s="6">
        <v>793.6</v>
      </c>
      <c r="L144" s="6">
        <v>123.5</v>
      </c>
      <c r="M144" s="6">
        <v>16.100000000000001</v>
      </c>
      <c r="N144" s="6">
        <v>155.62</v>
      </c>
      <c r="O144" s="6">
        <v>126.01</v>
      </c>
    </row>
    <row r="145" spans="1:15" ht="15.5" x14ac:dyDescent="0.35">
      <c r="A145" s="18" t="s">
        <v>318</v>
      </c>
      <c r="B145" s="2" t="s">
        <v>334</v>
      </c>
      <c r="C145" s="2" t="s">
        <v>193</v>
      </c>
      <c r="D145" s="2" t="s">
        <v>483</v>
      </c>
      <c r="E145" s="3">
        <v>44970</v>
      </c>
      <c r="F145" s="3">
        <v>44975</v>
      </c>
      <c r="G145" s="17">
        <f t="shared" si="3"/>
        <v>5</v>
      </c>
      <c r="H145" s="18">
        <v>15</v>
      </c>
      <c r="I145" s="18">
        <v>25</v>
      </c>
      <c r="J145" s="18">
        <v>414.3</v>
      </c>
      <c r="K145" s="6">
        <v>1411.2</v>
      </c>
      <c r="L145" s="15">
        <v>200.58</v>
      </c>
      <c r="M145" s="6">
        <v>5.6</v>
      </c>
      <c r="N145" s="6">
        <v>142.13</v>
      </c>
      <c r="O145" s="6">
        <v>201.38</v>
      </c>
    </row>
    <row r="146" spans="1:15" ht="15.5" x14ac:dyDescent="0.35">
      <c r="A146" s="18" t="s">
        <v>318</v>
      </c>
      <c r="B146" s="2" t="s">
        <v>335</v>
      </c>
      <c r="C146" s="2" t="s">
        <v>202</v>
      </c>
      <c r="D146" s="2" t="s">
        <v>483</v>
      </c>
      <c r="E146" s="3">
        <v>44970</v>
      </c>
      <c r="F146" s="3">
        <v>44975</v>
      </c>
      <c r="G146" s="17">
        <f t="shared" si="3"/>
        <v>5</v>
      </c>
      <c r="H146" s="18">
        <v>15</v>
      </c>
      <c r="I146" s="18">
        <v>25.5</v>
      </c>
      <c r="J146" s="18">
        <v>414</v>
      </c>
      <c r="K146" s="6">
        <v>2066.5</v>
      </c>
      <c r="L146" s="6">
        <v>276.55</v>
      </c>
      <c r="M146" s="6">
        <v>4.7</v>
      </c>
      <c r="N146" s="6">
        <v>133.83000000000001</v>
      </c>
      <c r="O146" s="6">
        <v>277.18</v>
      </c>
    </row>
    <row r="147" spans="1:15" ht="15.5" x14ac:dyDescent="0.35">
      <c r="A147" s="18" t="s">
        <v>318</v>
      </c>
      <c r="B147" s="2" t="s">
        <v>336</v>
      </c>
      <c r="C147" s="2" t="s">
        <v>202</v>
      </c>
      <c r="D147" s="2" t="s">
        <v>483</v>
      </c>
      <c r="E147" s="3">
        <v>44970</v>
      </c>
      <c r="F147" s="3">
        <v>44975</v>
      </c>
      <c r="G147" s="17">
        <f t="shared" si="3"/>
        <v>5</v>
      </c>
      <c r="H147" s="18">
        <v>25</v>
      </c>
      <c r="I147" s="18">
        <v>28.1</v>
      </c>
      <c r="J147" s="18">
        <v>425.5</v>
      </c>
      <c r="K147" s="6">
        <v>1811.2</v>
      </c>
      <c r="L147" s="6">
        <v>252.29</v>
      </c>
      <c r="M147" s="6">
        <v>14.4</v>
      </c>
      <c r="N147" s="6">
        <v>139.29</v>
      </c>
      <c r="O147" s="6">
        <v>254.3</v>
      </c>
    </row>
    <row r="148" spans="1:15" ht="15.5" x14ac:dyDescent="0.35">
      <c r="A148" s="18" t="s">
        <v>318</v>
      </c>
      <c r="B148" s="2" t="s">
        <v>337</v>
      </c>
      <c r="C148" s="2" t="s">
        <v>202</v>
      </c>
      <c r="D148" s="2" t="s">
        <v>483</v>
      </c>
      <c r="E148" s="3">
        <v>44970</v>
      </c>
      <c r="F148" s="3">
        <v>44975</v>
      </c>
      <c r="G148" s="17">
        <f t="shared" si="3"/>
        <v>5</v>
      </c>
      <c r="H148" s="18">
        <v>16.670000000000002</v>
      </c>
      <c r="I148" s="18">
        <v>24.5</v>
      </c>
      <c r="J148" s="18">
        <v>556.5</v>
      </c>
      <c r="K148" s="6">
        <v>3273.8</v>
      </c>
      <c r="L148" s="6">
        <v>426.58</v>
      </c>
      <c r="M148" s="6">
        <v>4.2</v>
      </c>
      <c r="N148" s="6">
        <v>130.30000000000001</v>
      </c>
      <c r="O148" s="6">
        <v>427.13</v>
      </c>
    </row>
    <row r="149" spans="1:15" ht="15.5" x14ac:dyDescent="0.35">
      <c r="A149" s="18" t="s">
        <v>318</v>
      </c>
      <c r="B149" s="2" t="s">
        <v>338</v>
      </c>
      <c r="C149" s="2" t="s">
        <v>202</v>
      </c>
      <c r="D149" s="2" t="s">
        <v>483</v>
      </c>
      <c r="E149" s="3">
        <v>44970</v>
      </c>
      <c r="F149" s="3">
        <v>44976</v>
      </c>
      <c r="G149" s="17">
        <f t="shared" si="3"/>
        <v>6</v>
      </c>
      <c r="H149" s="18">
        <v>9.09</v>
      </c>
      <c r="I149" s="18">
        <v>22.5</v>
      </c>
      <c r="J149" s="18">
        <v>462.8</v>
      </c>
      <c r="K149" s="6">
        <v>1247</v>
      </c>
      <c r="L149" s="6">
        <v>153.96</v>
      </c>
      <c r="M149" s="6">
        <v>11.5</v>
      </c>
      <c r="N149" s="6">
        <v>123.46</v>
      </c>
      <c r="O149" s="6">
        <v>155.38</v>
      </c>
    </row>
    <row r="150" spans="1:15" ht="15.5" x14ac:dyDescent="0.35">
      <c r="A150" s="18" t="s">
        <v>318</v>
      </c>
      <c r="B150" s="2" t="s">
        <v>339</v>
      </c>
      <c r="C150" s="2" t="s">
        <v>202</v>
      </c>
      <c r="D150" s="2" t="s">
        <v>483</v>
      </c>
      <c r="E150" s="3">
        <v>44970</v>
      </c>
      <c r="F150" s="3">
        <v>44976</v>
      </c>
      <c r="G150" s="17">
        <f t="shared" si="3"/>
        <v>6</v>
      </c>
      <c r="H150" s="18">
        <v>28.57</v>
      </c>
      <c r="I150" s="18">
        <v>26.9</v>
      </c>
      <c r="J150" s="18">
        <v>399</v>
      </c>
      <c r="K150" s="6">
        <v>2486.4</v>
      </c>
      <c r="L150" s="6">
        <v>312.58999999999997</v>
      </c>
      <c r="M150" s="6">
        <v>11.7</v>
      </c>
      <c r="N150" s="6">
        <v>125.72</v>
      </c>
      <c r="O150" s="6">
        <v>314.06</v>
      </c>
    </row>
    <row r="151" spans="1:15" ht="15.5" x14ac:dyDescent="0.35">
      <c r="A151" s="18" t="s">
        <v>318</v>
      </c>
      <c r="B151" s="2" t="s">
        <v>340</v>
      </c>
      <c r="C151" s="2" t="s">
        <v>202</v>
      </c>
      <c r="D151" s="2" t="s">
        <v>483</v>
      </c>
      <c r="E151" s="3">
        <v>44970</v>
      </c>
      <c r="F151" s="3">
        <v>44975</v>
      </c>
      <c r="G151" s="17">
        <f t="shared" si="3"/>
        <v>5</v>
      </c>
      <c r="H151" s="18">
        <v>15</v>
      </c>
      <c r="I151" s="18">
        <v>29.5</v>
      </c>
      <c r="J151" s="18">
        <v>397.6</v>
      </c>
      <c r="K151" s="6">
        <v>2689.5</v>
      </c>
      <c r="L151" s="6">
        <v>317.85000000000002</v>
      </c>
      <c r="M151" s="6">
        <v>9.1</v>
      </c>
      <c r="N151" s="6">
        <v>118.18</v>
      </c>
      <c r="O151" s="6">
        <v>318.93</v>
      </c>
    </row>
    <row r="152" spans="1:15" ht="15.5" x14ac:dyDescent="0.35">
      <c r="A152" s="18" t="s">
        <v>318</v>
      </c>
      <c r="B152" s="2" t="s">
        <v>341</v>
      </c>
      <c r="C152" s="2" t="s">
        <v>202</v>
      </c>
      <c r="D152" s="2" t="s">
        <v>483</v>
      </c>
      <c r="E152" s="3">
        <v>44970</v>
      </c>
      <c r="F152" s="3">
        <v>44975</v>
      </c>
      <c r="G152" s="17">
        <f t="shared" si="3"/>
        <v>5</v>
      </c>
      <c r="H152" s="18">
        <v>15</v>
      </c>
      <c r="I152" s="18">
        <v>25.9</v>
      </c>
      <c r="J152" s="18">
        <v>470</v>
      </c>
      <c r="K152" s="6">
        <v>3071.1</v>
      </c>
      <c r="L152" s="6">
        <v>317.12</v>
      </c>
      <c r="M152" s="6">
        <v>13.9</v>
      </c>
      <c r="N152" s="6">
        <v>103.26</v>
      </c>
      <c r="O152" s="6">
        <v>318.56</v>
      </c>
    </row>
    <row r="153" spans="1:15" ht="15.5" x14ac:dyDescent="0.35">
      <c r="A153" s="18" t="s">
        <v>318</v>
      </c>
      <c r="B153" s="2" t="s">
        <v>342</v>
      </c>
      <c r="C153" s="2" t="s">
        <v>202</v>
      </c>
      <c r="D153" s="2" t="s">
        <v>483</v>
      </c>
      <c r="E153" s="3">
        <v>44970</v>
      </c>
      <c r="F153" s="3">
        <v>44976</v>
      </c>
      <c r="G153" s="17">
        <f t="shared" si="3"/>
        <v>6</v>
      </c>
      <c r="H153" s="18">
        <v>20</v>
      </c>
      <c r="I153" s="18">
        <v>23.8</v>
      </c>
      <c r="J153" s="18">
        <v>283.3</v>
      </c>
      <c r="K153" s="6">
        <v>2059.8000000000002</v>
      </c>
      <c r="L153" s="6">
        <v>252.42</v>
      </c>
      <c r="M153" s="6">
        <v>6.3</v>
      </c>
      <c r="N153" s="6">
        <v>122.55</v>
      </c>
      <c r="O153" s="6">
        <v>253.19</v>
      </c>
    </row>
    <row r="154" spans="1:15" ht="15.5" x14ac:dyDescent="0.35">
      <c r="A154" s="18" t="s">
        <v>318</v>
      </c>
      <c r="B154" s="2" t="s">
        <v>343</v>
      </c>
      <c r="C154" s="2" t="s">
        <v>211</v>
      </c>
      <c r="D154" s="2" t="s">
        <v>483</v>
      </c>
      <c r="E154" s="3">
        <v>44970</v>
      </c>
      <c r="F154" s="3">
        <v>44975</v>
      </c>
      <c r="G154" s="17">
        <f t="shared" si="3"/>
        <v>5</v>
      </c>
      <c r="H154" s="18">
        <v>10.52</v>
      </c>
      <c r="I154" s="18">
        <v>28.5</v>
      </c>
      <c r="J154" s="18">
        <v>942.1</v>
      </c>
      <c r="K154" s="6">
        <v>3112.8</v>
      </c>
      <c r="L154" s="6"/>
      <c r="M154" s="6"/>
      <c r="N154" s="6"/>
      <c r="O154" s="6">
        <v>350.88</v>
      </c>
    </row>
    <row r="155" spans="1:15" ht="15.5" x14ac:dyDescent="0.35">
      <c r="A155" s="18" t="s">
        <v>318</v>
      </c>
      <c r="B155" s="2" t="s">
        <v>344</v>
      </c>
      <c r="C155" s="2" t="s">
        <v>211</v>
      </c>
      <c r="D155" s="2" t="s">
        <v>483</v>
      </c>
      <c r="E155" s="3">
        <v>44970</v>
      </c>
      <c r="F155" s="3">
        <v>44976</v>
      </c>
      <c r="G155" s="17">
        <f t="shared" si="3"/>
        <v>6</v>
      </c>
      <c r="H155" s="18">
        <v>12.5</v>
      </c>
      <c r="I155" s="18">
        <v>26</v>
      </c>
      <c r="J155" s="18">
        <v>367</v>
      </c>
      <c r="K155" s="6">
        <v>1846.1</v>
      </c>
      <c r="L155" s="6"/>
      <c r="M155" s="6"/>
      <c r="N155" s="6"/>
      <c r="O155" s="6">
        <v>138.97999999999999</v>
      </c>
    </row>
    <row r="156" spans="1:15" ht="15.5" x14ac:dyDescent="0.35">
      <c r="A156" s="18" t="s">
        <v>318</v>
      </c>
      <c r="B156" s="2" t="s">
        <v>345</v>
      </c>
      <c r="C156" s="2" t="s">
        <v>211</v>
      </c>
      <c r="D156" s="2" t="s">
        <v>483</v>
      </c>
      <c r="E156" s="3">
        <v>44970</v>
      </c>
      <c r="F156" s="3">
        <v>44975</v>
      </c>
      <c r="G156" s="17">
        <f t="shared" si="3"/>
        <v>5</v>
      </c>
      <c r="H156" s="18">
        <v>14.29</v>
      </c>
      <c r="I156" s="18">
        <v>24.3</v>
      </c>
      <c r="J156" s="18">
        <v>781.3</v>
      </c>
      <c r="K156" s="6">
        <v>3886.6</v>
      </c>
      <c r="L156" s="6"/>
      <c r="M156" s="6"/>
      <c r="N156" s="6"/>
      <c r="O156" s="6">
        <v>402.1</v>
      </c>
    </row>
    <row r="157" spans="1:15" ht="15.5" x14ac:dyDescent="0.35">
      <c r="A157" s="18" t="s">
        <v>318</v>
      </c>
      <c r="B157" s="2" t="s">
        <v>346</v>
      </c>
      <c r="C157" s="2" t="s">
        <v>211</v>
      </c>
      <c r="D157" s="2" t="s">
        <v>483</v>
      </c>
      <c r="E157" s="3">
        <v>44970</v>
      </c>
      <c r="F157" s="3">
        <v>44976</v>
      </c>
      <c r="G157" s="17">
        <f t="shared" si="3"/>
        <v>6</v>
      </c>
      <c r="H157" s="18">
        <v>15</v>
      </c>
      <c r="I157" s="18">
        <v>17.5</v>
      </c>
      <c r="J157" s="18">
        <v>376.8</v>
      </c>
      <c r="K157" s="6">
        <v>1045.5</v>
      </c>
      <c r="L157" s="6"/>
      <c r="M157" s="6"/>
      <c r="N157" s="6"/>
      <c r="O157" s="6">
        <v>151.16</v>
      </c>
    </row>
    <row r="158" spans="1:15" ht="15.5" x14ac:dyDescent="0.35">
      <c r="A158" s="18" t="s">
        <v>318</v>
      </c>
      <c r="B158" s="2" t="s">
        <v>347</v>
      </c>
      <c r="C158" s="2" t="s">
        <v>211</v>
      </c>
      <c r="D158" s="2" t="s">
        <v>483</v>
      </c>
      <c r="E158" s="3">
        <v>44970</v>
      </c>
      <c r="F158" s="3">
        <v>44976</v>
      </c>
      <c r="G158" s="17">
        <f t="shared" si="3"/>
        <v>6</v>
      </c>
      <c r="H158" s="18">
        <v>15.38</v>
      </c>
      <c r="I158" s="18">
        <v>32.200000000000003</v>
      </c>
      <c r="J158" s="18">
        <v>794</v>
      </c>
      <c r="K158" s="6">
        <v>3916</v>
      </c>
      <c r="L158" s="6"/>
      <c r="M158" s="6"/>
      <c r="N158" s="6"/>
      <c r="O158" s="6">
        <v>451.52</v>
      </c>
    </row>
    <row r="159" spans="1:15" ht="15.5" x14ac:dyDescent="0.35">
      <c r="A159" s="18" t="s">
        <v>318</v>
      </c>
      <c r="B159" s="2" t="s">
        <v>348</v>
      </c>
      <c r="C159" s="2" t="s">
        <v>211</v>
      </c>
      <c r="D159" s="2" t="s">
        <v>483</v>
      </c>
      <c r="E159" s="3">
        <v>44970</v>
      </c>
      <c r="F159" s="3">
        <v>44975</v>
      </c>
      <c r="G159" s="17">
        <f t="shared" si="3"/>
        <v>5</v>
      </c>
      <c r="H159" s="18">
        <v>9.3800000000000008</v>
      </c>
      <c r="I159" s="18">
        <v>29.4</v>
      </c>
      <c r="J159" s="18">
        <v>957.7</v>
      </c>
      <c r="K159" s="6">
        <v>3700.4</v>
      </c>
      <c r="L159" s="6"/>
      <c r="M159" s="6"/>
      <c r="N159" s="6"/>
      <c r="O159" s="6">
        <v>357.4</v>
      </c>
    </row>
    <row r="160" spans="1:15" ht="15.5" x14ac:dyDescent="0.35">
      <c r="A160" s="18" t="s">
        <v>318</v>
      </c>
      <c r="B160" s="2" t="s">
        <v>349</v>
      </c>
      <c r="C160" s="2" t="s">
        <v>211</v>
      </c>
      <c r="D160" s="2" t="s">
        <v>483</v>
      </c>
      <c r="E160" s="3">
        <v>44970</v>
      </c>
      <c r="F160" s="3">
        <v>44976</v>
      </c>
      <c r="G160" s="17">
        <f t="shared" si="3"/>
        <v>6</v>
      </c>
      <c r="H160" s="18">
        <v>14.07</v>
      </c>
      <c r="I160" s="18">
        <v>24.4</v>
      </c>
      <c r="J160" s="18">
        <v>980.4</v>
      </c>
      <c r="K160" s="6">
        <v>2612</v>
      </c>
      <c r="L160" s="6"/>
      <c r="M160" s="6"/>
      <c r="N160" s="6"/>
      <c r="O160" s="6">
        <v>320.73</v>
      </c>
    </row>
    <row r="161" spans="1:15" ht="15.5" x14ac:dyDescent="0.35">
      <c r="A161" s="18" t="s">
        <v>318</v>
      </c>
      <c r="B161" s="2" t="s">
        <v>350</v>
      </c>
      <c r="C161" s="2" t="s">
        <v>211</v>
      </c>
      <c r="D161" s="2" t="s">
        <v>483</v>
      </c>
      <c r="E161" s="3">
        <v>44970</v>
      </c>
      <c r="F161" s="3">
        <v>44976</v>
      </c>
      <c r="G161" s="17">
        <f t="shared" si="3"/>
        <v>6</v>
      </c>
      <c r="H161" s="18">
        <v>15</v>
      </c>
      <c r="I161" s="18">
        <v>33.6</v>
      </c>
      <c r="J161" s="18">
        <v>583.79999999999995</v>
      </c>
      <c r="K161" s="6">
        <v>1422</v>
      </c>
      <c r="L161" s="6"/>
      <c r="M161" s="6"/>
      <c r="N161" s="6"/>
      <c r="O161" s="6">
        <v>230.47</v>
      </c>
    </row>
    <row r="162" spans="1:15" ht="15.5" x14ac:dyDescent="0.35">
      <c r="D162" s="2" t="s">
        <v>483</v>
      </c>
      <c r="G162" s="17">
        <f t="shared" si="3"/>
        <v>0</v>
      </c>
      <c r="J162" s="7"/>
      <c r="K162" s="7"/>
      <c r="L162" s="8"/>
      <c r="M162" s="7"/>
      <c r="N162" s="8"/>
      <c r="O162" s="8"/>
    </row>
    <row r="163" spans="1:15" ht="15.5" x14ac:dyDescent="0.35">
      <c r="A163" s="18" t="s">
        <v>14</v>
      </c>
      <c r="B163" s="2" t="s">
        <v>15</v>
      </c>
      <c r="C163" s="2" t="s">
        <v>16</v>
      </c>
      <c r="D163" s="2" t="s">
        <v>483</v>
      </c>
      <c r="E163" s="3">
        <v>45000</v>
      </c>
      <c r="F163" s="3">
        <v>45006</v>
      </c>
      <c r="G163" s="17">
        <f t="shared" si="3"/>
        <v>6</v>
      </c>
      <c r="H163" s="6">
        <v>14.2</v>
      </c>
      <c r="I163" s="6">
        <v>33.4</v>
      </c>
      <c r="J163" s="6">
        <v>344.97</v>
      </c>
      <c r="K163" s="6"/>
      <c r="L163" s="6"/>
      <c r="M163" s="6"/>
      <c r="N163" s="6"/>
      <c r="O163" s="15">
        <v>327.9</v>
      </c>
    </row>
    <row r="164" spans="1:15" ht="15.5" x14ac:dyDescent="0.35">
      <c r="A164" s="18" t="s">
        <v>14</v>
      </c>
      <c r="B164" s="2" t="s">
        <v>17</v>
      </c>
      <c r="C164" s="2" t="s">
        <v>16</v>
      </c>
      <c r="D164" s="2" t="s">
        <v>483</v>
      </c>
      <c r="E164" s="3">
        <v>45000</v>
      </c>
      <c r="F164" s="3">
        <v>45007</v>
      </c>
      <c r="G164" s="17">
        <f t="shared" si="3"/>
        <v>7</v>
      </c>
      <c r="H164" s="6">
        <v>0</v>
      </c>
      <c r="I164" s="6">
        <v>31.2</v>
      </c>
      <c r="J164" s="6">
        <v>276.97000000000003</v>
      </c>
      <c r="K164" s="6"/>
      <c r="L164" s="6"/>
      <c r="M164" s="6"/>
      <c r="N164" s="6"/>
      <c r="O164" s="15">
        <v>377.03</v>
      </c>
    </row>
    <row r="165" spans="1:15" ht="15.5" x14ac:dyDescent="0.35">
      <c r="A165" s="18" t="s">
        <v>14</v>
      </c>
      <c r="B165" s="2" t="s">
        <v>18</v>
      </c>
      <c r="C165" s="2" t="s">
        <v>16</v>
      </c>
      <c r="D165" s="2" t="s">
        <v>483</v>
      </c>
      <c r="E165" s="3">
        <v>45000</v>
      </c>
      <c r="F165" s="3">
        <v>45006</v>
      </c>
      <c r="G165" s="17">
        <f t="shared" si="3"/>
        <v>6</v>
      </c>
      <c r="H165" s="6">
        <v>17</v>
      </c>
      <c r="I165" s="6">
        <v>33.6</v>
      </c>
      <c r="J165" s="6">
        <v>196.09</v>
      </c>
      <c r="K165" s="6"/>
      <c r="L165" s="6"/>
      <c r="M165" s="6"/>
      <c r="N165" s="6"/>
      <c r="O165" s="6">
        <v>231.15</v>
      </c>
    </row>
    <row r="166" spans="1:15" ht="15.5" x14ac:dyDescent="0.35">
      <c r="A166" s="18" t="s">
        <v>14</v>
      </c>
      <c r="B166" s="2" t="s">
        <v>19</v>
      </c>
      <c r="C166" s="2" t="s">
        <v>16</v>
      </c>
      <c r="D166" s="2" t="s">
        <v>483</v>
      </c>
      <c r="E166" s="3">
        <v>45000</v>
      </c>
      <c r="F166" s="3">
        <v>45009</v>
      </c>
      <c r="G166" s="17">
        <f t="shared" si="3"/>
        <v>9</v>
      </c>
      <c r="H166" s="6">
        <v>10</v>
      </c>
      <c r="I166" s="6">
        <v>37.9</v>
      </c>
      <c r="J166" s="6">
        <v>147.99</v>
      </c>
      <c r="K166" s="6"/>
      <c r="L166" s="6"/>
      <c r="M166" s="6"/>
      <c r="N166" s="6"/>
      <c r="O166" s="6">
        <v>189.5</v>
      </c>
    </row>
    <row r="167" spans="1:15" ht="15.5" x14ac:dyDescent="0.35">
      <c r="A167" s="18" t="s">
        <v>14</v>
      </c>
      <c r="B167" s="2" t="s">
        <v>20</v>
      </c>
      <c r="C167" s="2" t="s">
        <v>16</v>
      </c>
      <c r="D167" s="2" t="s">
        <v>483</v>
      </c>
      <c r="E167" s="3">
        <v>45000</v>
      </c>
      <c r="F167" s="3">
        <v>45009</v>
      </c>
      <c r="G167" s="17">
        <f t="shared" si="3"/>
        <v>9</v>
      </c>
      <c r="H167" s="6">
        <v>0</v>
      </c>
      <c r="I167" s="6">
        <v>27.4</v>
      </c>
      <c r="J167" s="6">
        <v>160.85</v>
      </c>
      <c r="K167" s="6"/>
      <c r="L167" s="6"/>
      <c r="M167" s="6"/>
      <c r="N167" s="6"/>
      <c r="O167" s="6">
        <v>181.32</v>
      </c>
    </row>
    <row r="168" spans="1:15" ht="15.5" x14ac:dyDescent="0.35">
      <c r="A168" s="18" t="s">
        <v>14</v>
      </c>
      <c r="B168" s="2" t="s">
        <v>21</v>
      </c>
      <c r="C168" s="2" t="s">
        <v>16</v>
      </c>
      <c r="D168" s="2" t="s">
        <v>483</v>
      </c>
      <c r="E168" s="3">
        <v>45000</v>
      </c>
      <c r="F168" s="3">
        <v>45007</v>
      </c>
      <c r="G168" s="17">
        <f t="shared" si="3"/>
        <v>7</v>
      </c>
      <c r="H168" s="6">
        <v>8</v>
      </c>
      <c r="I168" s="6">
        <v>34.5</v>
      </c>
      <c r="J168" s="6">
        <v>205.91</v>
      </c>
      <c r="K168" s="6"/>
      <c r="L168" s="6"/>
      <c r="M168" s="6"/>
      <c r="N168" s="6"/>
      <c r="O168" s="6">
        <v>145.5</v>
      </c>
    </row>
    <row r="169" spans="1:15" ht="15.5" x14ac:dyDescent="0.35">
      <c r="A169" s="18" t="s">
        <v>14</v>
      </c>
      <c r="B169" s="2" t="s">
        <v>22</v>
      </c>
      <c r="C169" s="2" t="s">
        <v>16</v>
      </c>
      <c r="D169" s="2" t="s">
        <v>483</v>
      </c>
      <c r="E169" s="3">
        <v>45000</v>
      </c>
      <c r="F169" s="3">
        <v>45006</v>
      </c>
      <c r="G169" s="17">
        <f t="shared" si="3"/>
        <v>6</v>
      </c>
      <c r="H169" s="6">
        <v>6</v>
      </c>
      <c r="I169" s="6">
        <v>31.4</v>
      </c>
      <c r="J169" s="6">
        <v>159.61000000000001</v>
      </c>
      <c r="K169" s="6"/>
      <c r="L169" s="6"/>
      <c r="M169" s="6"/>
      <c r="N169" s="6"/>
      <c r="O169" s="6">
        <v>140.55000000000001</v>
      </c>
    </row>
    <row r="170" spans="1:15" ht="15.5" x14ac:dyDescent="0.35">
      <c r="A170" s="18" t="s">
        <v>14</v>
      </c>
      <c r="B170" s="2" t="s">
        <v>23</v>
      </c>
      <c r="C170" s="2" t="s">
        <v>16</v>
      </c>
      <c r="D170" s="2" t="s">
        <v>483</v>
      </c>
      <c r="E170" s="3">
        <v>45000</v>
      </c>
      <c r="F170" s="3">
        <v>45009</v>
      </c>
      <c r="G170" s="17">
        <f t="shared" si="3"/>
        <v>9</v>
      </c>
      <c r="H170" s="6">
        <v>33.33</v>
      </c>
      <c r="I170" s="6">
        <v>31</v>
      </c>
      <c r="J170" s="6">
        <v>181.22</v>
      </c>
      <c r="K170" s="6"/>
      <c r="L170" s="6"/>
      <c r="M170" s="6"/>
      <c r="N170" s="6"/>
      <c r="O170" s="6">
        <v>177.61</v>
      </c>
    </row>
    <row r="171" spans="1:15" ht="15.5" x14ac:dyDescent="0.35">
      <c r="A171" s="18" t="s">
        <v>14</v>
      </c>
      <c r="B171" s="2" t="s">
        <v>24</v>
      </c>
      <c r="C171" s="2" t="s">
        <v>25</v>
      </c>
      <c r="D171" s="2" t="s">
        <v>483</v>
      </c>
      <c r="E171" s="3">
        <v>45000</v>
      </c>
      <c r="F171" s="3">
        <v>45009</v>
      </c>
      <c r="G171" s="17">
        <f t="shared" si="3"/>
        <v>9</v>
      </c>
      <c r="H171" s="6">
        <v>0</v>
      </c>
      <c r="I171" s="6">
        <v>33.799999999999997</v>
      </c>
      <c r="J171" s="6">
        <v>162.87</v>
      </c>
      <c r="K171" s="6"/>
      <c r="L171" s="6">
        <v>178.9</v>
      </c>
      <c r="M171" s="6">
        <v>1.71</v>
      </c>
      <c r="N171" s="6"/>
      <c r="O171" s="6">
        <f>L171+M171</f>
        <v>180.61</v>
      </c>
    </row>
    <row r="172" spans="1:15" ht="15.5" x14ac:dyDescent="0.35">
      <c r="A172" s="18" t="s">
        <v>14</v>
      </c>
      <c r="B172" s="20" t="s">
        <v>26</v>
      </c>
      <c r="C172" s="2" t="s">
        <v>25</v>
      </c>
      <c r="D172" s="2" t="s">
        <v>483</v>
      </c>
      <c r="E172" s="3">
        <v>45000</v>
      </c>
      <c r="F172" s="12"/>
      <c r="G172" s="31">
        <f t="shared" si="3"/>
        <v>-45000</v>
      </c>
      <c r="H172" s="13"/>
      <c r="I172" s="13"/>
      <c r="J172" s="13"/>
      <c r="K172" s="13"/>
      <c r="L172" s="13"/>
      <c r="M172" s="13"/>
      <c r="N172" s="13"/>
      <c r="O172" s="13"/>
    </row>
    <row r="173" spans="1:15" ht="15.5" x14ac:dyDescent="0.35">
      <c r="A173" s="18" t="s">
        <v>14</v>
      </c>
      <c r="B173" s="23" t="s">
        <v>27</v>
      </c>
      <c r="C173" s="2" t="s">
        <v>25</v>
      </c>
      <c r="D173" s="2" t="s">
        <v>483</v>
      </c>
      <c r="E173" s="14">
        <v>45016</v>
      </c>
      <c r="F173" s="3">
        <v>45022</v>
      </c>
      <c r="G173" s="17">
        <f t="shared" si="3"/>
        <v>6</v>
      </c>
      <c r="H173" s="6">
        <v>33.33</v>
      </c>
      <c r="I173" s="6">
        <v>26.9</v>
      </c>
      <c r="J173" s="6">
        <v>301.19</v>
      </c>
      <c r="K173" s="6"/>
      <c r="L173" s="6">
        <v>260.22000000000003</v>
      </c>
      <c r="M173" s="6">
        <v>1.82</v>
      </c>
      <c r="N173" s="6"/>
      <c r="O173" s="6">
        <f>L173+M173</f>
        <v>262.04000000000002</v>
      </c>
    </row>
    <row r="174" spans="1:15" ht="15.5" x14ac:dyDescent="0.35">
      <c r="A174" s="18" t="s">
        <v>14</v>
      </c>
      <c r="B174" s="2" t="s">
        <v>28</v>
      </c>
      <c r="C174" s="2" t="s">
        <v>25</v>
      </c>
      <c r="D174" s="2" t="s">
        <v>483</v>
      </c>
      <c r="E174" s="3">
        <v>45000</v>
      </c>
      <c r="F174" s="3">
        <v>45009</v>
      </c>
      <c r="G174" s="17">
        <f t="shared" si="3"/>
        <v>9</v>
      </c>
      <c r="H174" s="6">
        <v>17</v>
      </c>
      <c r="I174" s="6">
        <v>34.700000000000003</v>
      </c>
      <c r="J174" s="6">
        <v>184.05</v>
      </c>
      <c r="K174" s="6"/>
      <c r="L174" s="6">
        <v>217.73</v>
      </c>
      <c r="M174" s="6">
        <v>2.23</v>
      </c>
      <c r="N174" s="6"/>
      <c r="O174" s="6">
        <f>L174+M174</f>
        <v>219.95999999999998</v>
      </c>
    </row>
    <row r="175" spans="1:15" ht="15.5" x14ac:dyDescent="0.35">
      <c r="A175" s="18" t="s">
        <v>14</v>
      </c>
      <c r="B175" s="2" t="s">
        <v>29</v>
      </c>
      <c r="C175" s="2" t="s">
        <v>25</v>
      </c>
      <c r="D175" s="2" t="s">
        <v>483</v>
      </c>
      <c r="E175" s="3">
        <v>45000</v>
      </c>
      <c r="F175" s="3">
        <v>45007</v>
      </c>
      <c r="G175" s="17">
        <f t="shared" si="3"/>
        <v>7</v>
      </c>
      <c r="H175" s="6">
        <v>40</v>
      </c>
      <c r="I175" s="6">
        <v>27.3</v>
      </c>
      <c r="J175" s="6">
        <v>244.92</v>
      </c>
      <c r="K175" s="6"/>
      <c r="L175" s="6">
        <v>184.95</v>
      </c>
      <c r="M175" s="6">
        <v>2.33</v>
      </c>
      <c r="N175" s="6"/>
      <c r="O175" s="6">
        <f>L175+M175</f>
        <v>187.28</v>
      </c>
    </row>
    <row r="176" spans="1:15" ht="15.5" x14ac:dyDescent="0.35">
      <c r="A176" s="18" t="s">
        <v>14</v>
      </c>
      <c r="B176" s="23" t="s">
        <v>30</v>
      </c>
      <c r="C176" s="2" t="s">
        <v>25</v>
      </c>
      <c r="D176" s="2" t="s">
        <v>483</v>
      </c>
      <c r="E176" s="14">
        <v>45016</v>
      </c>
      <c r="F176" s="3">
        <v>45022</v>
      </c>
      <c r="G176" s="17">
        <f t="shared" si="3"/>
        <v>6</v>
      </c>
      <c r="H176" s="6">
        <v>0</v>
      </c>
      <c r="I176" s="6">
        <v>38.4</v>
      </c>
      <c r="J176" s="6">
        <v>235.56</v>
      </c>
      <c r="K176" s="6"/>
      <c r="L176" s="6">
        <v>290.89</v>
      </c>
      <c r="M176" s="6">
        <v>2.2200000000000002</v>
      </c>
      <c r="N176" s="6"/>
      <c r="O176" s="6">
        <f>L176+M176</f>
        <v>293.11</v>
      </c>
    </row>
    <row r="177" spans="1:15" ht="15.5" x14ac:dyDescent="0.35">
      <c r="A177" s="18" t="s">
        <v>14</v>
      </c>
      <c r="B177" s="23" t="s">
        <v>31</v>
      </c>
      <c r="C177" s="2" t="s">
        <v>25</v>
      </c>
      <c r="D177" s="2" t="s">
        <v>483</v>
      </c>
      <c r="E177" s="14">
        <v>45016</v>
      </c>
      <c r="F177" s="3">
        <v>45023</v>
      </c>
      <c r="G177" s="17">
        <f t="shared" si="3"/>
        <v>7</v>
      </c>
      <c r="H177" s="6">
        <v>0</v>
      </c>
      <c r="I177" s="6">
        <v>38.700000000000003</v>
      </c>
      <c r="J177" s="6">
        <v>200.04</v>
      </c>
      <c r="K177" s="6"/>
      <c r="L177" s="6">
        <v>216.69</v>
      </c>
      <c r="M177" s="6">
        <v>1.61</v>
      </c>
      <c r="N177" s="6"/>
      <c r="O177" s="6">
        <f t="shared" ref="O177:O180" si="4">L177+M177</f>
        <v>218.3</v>
      </c>
    </row>
    <row r="178" spans="1:15" ht="15.5" x14ac:dyDescent="0.35">
      <c r="A178" s="18" t="s">
        <v>14</v>
      </c>
      <c r="B178" s="23" t="s">
        <v>32</v>
      </c>
      <c r="C178" s="2" t="s">
        <v>25</v>
      </c>
      <c r="D178" s="2" t="s">
        <v>483</v>
      </c>
      <c r="E178" s="14">
        <v>45016</v>
      </c>
      <c r="F178" s="3">
        <v>45022</v>
      </c>
      <c r="G178" s="17">
        <f t="shared" si="3"/>
        <v>6</v>
      </c>
      <c r="H178" s="6">
        <v>20</v>
      </c>
      <c r="I178" s="6">
        <v>35.200000000000003</v>
      </c>
      <c r="J178" s="6">
        <v>298.42</v>
      </c>
      <c r="K178" s="6"/>
      <c r="L178" s="6">
        <v>341.47</v>
      </c>
      <c r="M178" s="6">
        <v>1.51</v>
      </c>
      <c r="N178" s="6"/>
      <c r="O178" s="6">
        <f t="shared" si="4"/>
        <v>342.98</v>
      </c>
    </row>
    <row r="179" spans="1:15" ht="15.5" x14ac:dyDescent="0.35">
      <c r="A179" s="18" t="s">
        <v>14</v>
      </c>
      <c r="B179" s="23" t="s">
        <v>33</v>
      </c>
      <c r="C179" s="2" t="s">
        <v>34</v>
      </c>
      <c r="D179" s="2" t="s">
        <v>483</v>
      </c>
      <c r="E179" s="14">
        <v>45016</v>
      </c>
      <c r="F179" s="3">
        <v>45022</v>
      </c>
      <c r="G179" s="17">
        <f t="shared" si="3"/>
        <v>6</v>
      </c>
      <c r="H179" s="6">
        <v>0</v>
      </c>
      <c r="I179" s="6">
        <v>35.9</v>
      </c>
      <c r="J179" s="6">
        <v>236.5</v>
      </c>
      <c r="K179" s="6"/>
      <c r="L179" s="6">
        <v>189.39</v>
      </c>
      <c r="M179" s="6">
        <v>1.82</v>
      </c>
      <c r="N179" s="6"/>
      <c r="O179" s="6">
        <f t="shared" si="4"/>
        <v>191.20999999999998</v>
      </c>
    </row>
    <row r="180" spans="1:15" ht="15.5" x14ac:dyDescent="0.35">
      <c r="A180" s="18" t="s">
        <v>14</v>
      </c>
      <c r="B180" s="23" t="s">
        <v>35</v>
      </c>
      <c r="C180" s="2" t="s">
        <v>34</v>
      </c>
      <c r="D180" s="2" t="s">
        <v>483</v>
      </c>
      <c r="E180" s="14">
        <v>45016</v>
      </c>
      <c r="F180" s="3">
        <v>45023</v>
      </c>
      <c r="G180" s="17">
        <f t="shared" si="3"/>
        <v>7</v>
      </c>
      <c r="H180" s="6">
        <v>0</v>
      </c>
      <c r="I180" s="6">
        <v>33.799999999999997</v>
      </c>
      <c r="J180" s="6">
        <v>308.67</v>
      </c>
      <c r="K180" s="6"/>
      <c r="L180" s="6">
        <v>245.34</v>
      </c>
      <c r="M180" s="6">
        <v>2.27</v>
      </c>
      <c r="N180" s="6"/>
      <c r="O180" s="6">
        <f t="shared" si="4"/>
        <v>247.61</v>
      </c>
    </row>
    <row r="181" spans="1:15" ht="15.5" x14ac:dyDescent="0.35">
      <c r="A181" s="18" t="s">
        <v>14</v>
      </c>
      <c r="B181" s="2" t="s">
        <v>36</v>
      </c>
      <c r="C181" s="2" t="s">
        <v>34</v>
      </c>
      <c r="D181" s="2" t="s">
        <v>483</v>
      </c>
      <c r="E181" s="3">
        <v>45000</v>
      </c>
      <c r="F181" s="3">
        <v>45006</v>
      </c>
      <c r="G181" s="17">
        <f t="shared" si="3"/>
        <v>6</v>
      </c>
      <c r="H181" s="6">
        <v>17</v>
      </c>
      <c r="I181" s="6">
        <v>34.200000000000003</v>
      </c>
      <c r="J181" s="6">
        <v>132.22</v>
      </c>
      <c r="K181" s="6"/>
      <c r="L181" s="6"/>
      <c r="M181" s="6">
        <v>1.87</v>
      </c>
      <c r="N181" s="6"/>
      <c r="O181" s="6">
        <v>143.94</v>
      </c>
    </row>
    <row r="182" spans="1:15" ht="15.5" x14ac:dyDescent="0.35">
      <c r="A182" s="18" t="s">
        <v>14</v>
      </c>
      <c r="B182" s="23" t="s">
        <v>37</v>
      </c>
      <c r="C182" s="2" t="s">
        <v>34</v>
      </c>
      <c r="D182" s="2" t="s">
        <v>483</v>
      </c>
      <c r="E182" s="14">
        <v>45016</v>
      </c>
      <c r="F182" s="3">
        <v>45022</v>
      </c>
      <c r="G182" s="17">
        <f t="shared" si="3"/>
        <v>6</v>
      </c>
      <c r="H182" s="6">
        <v>22.22</v>
      </c>
      <c r="I182" s="6">
        <v>33.799999999999997</v>
      </c>
      <c r="J182" s="6">
        <v>314.61</v>
      </c>
      <c r="K182" s="6"/>
      <c r="L182" s="6">
        <v>278.35000000000002</v>
      </c>
      <c r="M182" s="6">
        <v>1.32</v>
      </c>
      <c r="N182" s="6"/>
      <c r="O182" s="6">
        <f>L182+M182</f>
        <v>279.67</v>
      </c>
    </row>
    <row r="183" spans="1:15" ht="15.5" x14ac:dyDescent="0.35">
      <c r="A183" s="18" t="s">
        <v>14</v>
      </c>
      <c r="B183" s="23" t="s">
        <v>38</v>
      </c>
      <c r="C183" s="2" t="s">
        <v>34</v>
      </c>
      <c r="D183" s="2" t="s">
        <v>483</v>
      </c>
      <c r="E183" s="14">
        <v>45016</v>
      </c>
      <c r="F183" s="3">
        <v>45021</v>
      </c>
      <c r="G183" s="17">
        <f t="shared" si="3"/>
        <v>5</v>
      </c>
      <c r="H183" s="6">
        <v>0</v>
      </c>
      <c r="I183" s="6">
        <v>34.299999999999997</v>
      </c>
      <c r="J183" s="6">
        <v>374.85</v>
      </c>
      <c r="K183" s="6"/>
      <c r="L183" s="6">
        <v>295.33</v>
      </c>
      <c r="M183" s="6">
        <v>2.31</v>
      </c>
      <c r="N183" s="6"/>
      <c r="O183" s="6">
        <f t="shared" ref="O183:O186" si="5">L183+M183</f>
        <v>297.64</v>
      </c>
    </row>
    <row r="184" spans="1:15" ht="15.5" x14ac:dyDescent="0.35">
      <c r="A184" s="18" t="s">
        <v>14</v>
      </c>
      <c r="B184" s="23" t="s">
        <v>39</v>
      </c>
      <c r="C184" s="2" t="s">
        <v>34</v>
      </c>
      <c r="D184" s="2" t="s">
        <v>483</v>
      </c>
      <c r="E184" s="14">
        <v>45016</v>
      </c>
      <c r="F184" s="3">
        <v>45021</v>
      </c>
      <c r="G184" s="17">
        <f t="shared" si="3"/>
        <v>5</v>
      </c>
      <c r="H184" s="6">
        <v>20</v>
      </c>
      <c r="I184" s="6">
        <v>37.700000000000003</v>
      </c>
      <c r="J184" s="6">
        <v>189.89</v>
      </c>
      <c r="K184" s="6"/>
      <c r="L184" s="6">
        <v>222.69</v>
      </c>
      <c r="M184" s="6">
        <v>1.85</v>
      </c>
      <c r="N184" s="6"/>
      <c r="O184" s="6">
        <f t="shared" si="5"/>
        <v>224.54</v>
      </c>
    </row>
    <row r="185" spans="1:15" ht="15.5" x14ac:dyDescent="0.35">
      <c r="A185" s="18" t="s">
        <v>14</v>
      </c>
      <c r="B185" s="23" t="s">
        <v>40</v>
      </c>
      <c r="C185" s="2" t="s">
        <v>34</v>
      </c>
      <c r="D185" s="2" t="s">
        <v>483</v>
      </c>
      <c r="E185" s="14">
        <v>45016</v>
      </c>
      <c r="F185" s="3">
        <v>45022</v>
      </c>
      <c r="G185" s="17">
        <f t="shared" si="3"/>
        <v>6</v>
      </c>
      <c r="H185" s="6">
        <v>11.11</v>
      </c>
      <c r="I185" s="6">
        <v>32.299999999999997</v>
      </c>
      <c r="J185" s="6">
        <v>286.95999999999998</v>
      </c>
      <c r="K185" s="6"/>
      <c r="L185" s="6">
        <v>225.94</v>
      </c>
      <c r="M185" s="6">
        <v>2.12</v>
      </c>
      <c r="N185" s="6"/>
      <c r="O185" s="6">
        <f t="shared" si="5"/>
        <v>228.06</v>
      </c>
    </row>
    <row r="186" spans="1:15" ht="15.5" x14ac:dyDescent="0.35">
      <c r="A186" s="18" t="s">
        <v>14</v>
      </c>
      <c r="B186" s="23" t="s">
        <v>41</v>
      </c>
      <c r="C186" s="2" t="s">
        <v>34</v>
      </c>
      <c r="D186" s="2" t="s">
        <v>483</v>
      </c>
      <c r="E186" s="14">
        <v>45016</v>
      </c>
      <c r="F186" s="3">
        <v>45022</v>
      </c>
      <c r="G186" s="17">
        <f t="shared" si="3"/>
        <v>6</v>
      </c>
      <c r="H186" s="6">
        <v>16.670000000000002</v>
      </c>
      <c r="I186" s="6">
        <v>36.4</v>
      </c>
      <c r="J186" s="6">
        <v>262.05</v>
      </c>
      <c r="K186" s="6"/>
      <c r="L186" s="6">
        <v>232.88</v>
      </c>
      <c r="M186" s="6">
        <v>0.98</v>
      </c>
      <c r="N186" s="6"/>
      <c r="O186" s="6">
        <f t="shared" si="5"/>
        <v>233.85999999999999</v>
      </c>
    </row>
    <row r="187" spans="1:15" ht="15.5" x14ac:dyDescent="0.35">
      <c r="A187" s="18" t="s">
        <v>14</v>
      </c>
      <c r="B187" s="2" t="s">
        <v>42</v>
      </c>
      <c r="C187" s="2" t="s">
        <v>43</v>
      </c>
      <c r="D187" s="2" t="s">
        <v>483</v>
      </c>
      <c r="E187" s="3">
        <v>45000</v>
      </c>
      <c r="F187" s="3">
        <v>45007</v>
      </c>
      <c r="G187" s="17">
        <f t="shared" si="3"/>
        <v>7</v>
      </c>
      <c r="H187" s="6">
        <v>13</v>
      </c>
      <c r="I187" s="6">
        <v>29.2</v>
      </c>
      <c r="J187" s="6">
        <v>361.54</v>
      </c>
      <c r="K187" s="6"/>
      <c r="L187" s="6"/>
      <c r="M187" s="6"/>
      <c r="N187" s="6"/>
      <c r="O187" s="6">
        <v>323.72000000000003</v>
      </c>
    </row>
    <row r="188" spans="1:15" ht="15.5" x14ac:dyDescent="0.35">
      <c r="A188" s="18" t="s">
        <v>14</v>
      </c>
      <c r="B188" s="23" t="s">
        <v>44</v>
      </c>
      <c r="C188" s="2" t="s">
        <v>43</v>
      </c>
      <c r="D188" s="2" t="s">
        <v>483</v>
      </c>
      <c r="E188" s="14">
        <v>45016</v>
      </c>
      <c r="F188" s="3">
        <v>45021</v>
      </c>
      <c r="G188" s="17">
        <f t="shared" si="3"/>
        <v>5</v>
      </c>
      <c r="H188" s="6">
        <v>15</v>
      </c>
      <c r="I188" s="6">
        <v>30.1</v>
      </c>
      <c r="J188" s="6">
        <v>366.83</v>
      </c>
      <c r="K188" s="6"/>
      <c r="L188" s="6"/>
      <c r="M188" s="6"/>
      <c r="N188" s="6"/>
      <c r="O188" s="6">
        <v>338.41</v>
      </c>
    </row>
    <row r="189" spans="1:15" ht="15.5" x14ac:dyDescent="0.35">
      <c r="A189" s="18" t="s">
        <v>14</v>
      </c>
      <c r="B189" s="2" t="s">
        <v>45</v>
      </c>
      <c r="C189" s="2" t="s">
        <v>43</v>
      </c>
      <c r="D189" s="2" t="s">
        <v>483</v>
      </c>
      <c r="E189" s="3">
        <v>45000</v>
      </c>
      <c r="F189" s="3">
        <v>45009</v>
      </c>
      <c r="G189" s="17">
        <f t="shared" si="3"/>
        <v>9</v>
      </c>
      <c r="H189" s="6">
        <v>0</v>
      </c>
      <c r="I189" s="6">
        <v>31.3</v>
      </c>
      <c r="J189" s="6">
        <v>149.29</v>
      </c>
      <c r="K189" s="6"/>
      <c r="L189" s="6"/>
      <c r="M189" s="6"/>
      <c r="N189" s="6"/>
      <c r="O189" s="6">
        <v>147.65</v>
      </c>
    </row>
    <row r="190" spans="1:15" ht="15.5" x14ac:dyDescent="0.35">
      <c r="A190" s="18" t="s">
        <v>14</v>
      </c>
      <c r="B190" s="2" t="s">
        <v>46</v>
      </c>
      <c r="C190" s="2" t="s">
        <v>43</v>
      </c>
      <c r="D190" s="2" t="s">
        <v>483</v>
      </c>
      <c r="E190" s="3">
        <v>45000</v>
      </c>
      <c r="F190" s="3">
        <v>45009</v>
      </c>
      <c r="G190" s="17">
        <f t="shared" si="3"/>
        <v>9</v>
      </c>
      <c r="H190" s="6">
        <v>0</v>
      </c>
      <c r="I190" s="6">
        <v>34.5</v>
      </c>
      <c r="J190" s="6">
        <v>137.63999999999999</v>
      </c>
      <c r="K190" s="6"/>
      <c r="L190" s="6"/>
      <c r="M190" s="6"/>
      <c r="N190" s="6"/>
      <c r="O190" s="6">
        <v>105.5</v>
      </c>
    </row>
    <row r="191" spans="1:15" ht="15.5" x14ac:dyDescent="0.35">
      <c r="A191" s="18" t="s">
        <v>14</v>
      </c>
      <c r="B191" s="2" t="s">
        <v>47</v>
      </c>
      <c r="C191" s="2" t="s">
        <v>43</v>
      </c>
      <c r="D191" s="2" t="s">
        <v>483</v>
      </c>
      <c r="E191" s="3">
        <v>45000</v>
      </c>
      <c r="F191" s="3">
        <v>45007</v>
      </c>
      <c r="G191" s="17">
        <f t="shared" si="3"/>
        <v>7</v>
      </c>
      <c r="H191" s="6">
        <v>0</v>
      </c>
      <c r="I191" s="6">
        <v>31.7</v>
      </c>
      <c r="J191" s="6">
        <v>152.72</v>
      </c>
      <c r="K191" s="6"/>
      <c r="L191" s="6"/>
      <c r="M191" s="6"/>
      <c r="N191" s="6"/>
      <c r="O191" s="6">
        <v>181.49</v>
      </c>
    </row>
    <row r="192" spans="1:15" ht="15.5" x14ac:dyDescent="0.35">
      <c r="A192" s="18" t="s">
        <v>14</v>
      </c>
      <c r="B192" s="2" t="s">
        <v>48</v>
      </c>
      <c r="C192" s="2" t="s">
        <v>43</v>
      </c>
      <c r="D192" s="2" t="s">
        <v>483</v>
      </c>
      <c r="E192" s="3">
        <v>45000</v>
      </c>
      <c r="F192" s="3">
        <v>45007</v>
      </c>
      <c r="G192" s="17">
        <f t="shared" si="3"/>
        <v>7</v>
      </c>
      <c r="H192" s="6">
        <v>14</v>
      </c>
      <c r="I192" s="6">
        <v>30</v>
      </c>
      <c r="J192" s="6">
        <v>208.26</v>
      </c>
      <c r="K192" s="6"/>
      <c r="L192" s="6"/>
      <c r="M192" s="6"/>
      <c r="N192" s="6"/>
      <c r="O192" s="6">
        <v>273.74</v>
      </c>
    </row>
    <row r="193" spans="1:15" ht="15.5" x14ac:dyDescent="0.35">
      <c r="A193" s="18" t="s">
        <v>14</v>
      </c>
      <c r="B193" s="23" t="s">
        <v>49</v>
      </c>
      <c r="C193" s="2" t="s">
        <v>43</v>
      </c>
      <c r="D193" s="2" t="s">
        <v>483</v>
      </c>
      <c r="E193" s="14">
        <v>45016</v>
      </c>
      <c r="F193" s="3">
        <v>45022</v>
      </c>
      <c r="G193" s="17">
        <f t="shared" si="3"/>
        <v>6</v>
      </c>
      <c r="H193" s="6">
        <v>0</v>
      </c>
      <c r="I193" s="6">
        <v>34.799999999999997</v>
      </c>
      <c r="J193" s="6">
        <v>282.23</v>
      </c>
      <c r="K193" s="6"/>
      <c r="L193" s="6"/>
      <c r="M193" s="6"/>
      <c r="N193" s="6"/>
      <c r="O193" s="6">
        <v>334.51</v>
      </c>
    </row>
    <row r="194" spans="1:15" ht="15.5" x14ac:dyDescent="0.35">
      <c r="A194" s="18" t="s">
        <v>14</v>
      </c>
      <c r="B194" s="2" t="s">
        <v>50</v>
      </c>
      <c r="C194" s="2" t="s">
        <v>43</v>
      </c>
      <c r="D194" s="2" t="s">
        <v>483</v>
      </c>
      <c r="E194" s="3">
        <v>45000</v>
      </c>
      <c r="F194" s="3">
        <v>45009</v>
      </c>
      <c r="G194" s="17">
        <f t="shared" si="3"/>
        <v>9</v>
      </c>
      <c r="H194" s="6">
        <v>14</v>
      </c>
      <c r="I194" s="6">
        <v>33.1</v>
      </c>
      <c r="J194" s="6">
        <v>140.86000000000001</v>
      </c>
      <c r="K194" s="6"/>
      <c r="L194" s="6"/>
      <c r="M194" s="6"/>
      <c r="N194" s="6"/>
      <c r="O194" s="6">
        <v>122.09</v>
      </c>
    </row>
    <row r="195" spans="1:15" ht="15.5" x14ac:dyDescent="0.35">
      <c r="A195" s="18" t="s">
        <v>51</v>
      </c>
      <c r="B195" s="23" t="s">
        <v>52</v>
      </c>
      <c r="C195" s="2" t="s">
        <v>16</v>
      </c>
      <c r="D195" s="2" t="s">
        <v>483</v>
      </c>
      <c r="E195" s="14">
        <v>45016</v>
      </c>
      <c r="F195" s="3">
        <v>45022</v>
      </c>
      <c r="G195" s="17">
        <f t="shared" ref="G195:G258" si="6">F195-E195</f>
        <v>6</v>
      </c>
      <c r="H195" s="6">
        <v>15</v>
      </c>
      <c r="I195" s="6">
        <v>35.299999999999997</v>
      </c>
      <c r="J195" s="6">
        <v>229.29</v>
      </c>
      <c r="K195" s="6"/>
      <c r="L195" s="6"/>
      <c r="M195" s="6"/>
      <c r="N195" s="6"/>
      <c r="O195" s="6">
        <v>225.57</v>
      </c>
    </row>
    <row r="196" spans="1:15" ht="15.5" x14ac:dyDescent="0.35">
      <c r="A196" s="18" t="s">
        <v>51</v>
      </c>
      <c r="B196" s="23" t="s">
        <v>53</v>
      </c>
      <c r="C196" s="2" t="s">
        <v>16</v>
      </c>
      <c r="D196" s="2" t="s">
        <v>483</v>
      </c>
      <c r="E196" s="14">
        <v>45016</v>
      </c>
      <c r="F196" s="3">
        <v>45021</v>
      </c>
      <c r="G196" s="17">
        <f t="shared" si="6"/>
        <v>5</v>
      </c>
      <c r="H196" s="6">
        <v>0</v>
      </c>
      <c r="I196" s="6">
        <v>29.2</v>
      </c>
      <c r="J196" s="6">
        <v>334.78</v>
      </c>
      <c r="K196" s="6"/>
      <c r="L196" s="6"/>
      <c r="M196" s="6"/>
      <c r="N196" s="6"/>
      <c r="O196" s="6">
        <v>318.12</v>
      </c>
    </row>
    <row r="197" spans="1:15" ht="15.5" x14ac:dyDescent="0.35">
      <c r="A197" s="18" t="s">
        <v>51</v>
      </c>
      <c r="B197" s="23" t="s">
        <v>54</v>
      </c>
      <c r="C197" s="2" t="s">
        <v>16</v>
      </c>
      <c r="D197" s="2" t="s">
        <v>483</v>
      </c>
      <c r="E197" s="14">
        <v>45016</v>
      </c>
      <c r="F197" s="3">
        <v>45023</v>
      </c>
      <c r="G197" s="17">
        <f t="shared" si="6"/>
        <v>7</v>
      </c>
      <c r="H197" s="6">
        <v>14.29</v>
      </c>
      <c r="I197" s="6">
        <v>27.6</v>
      </c>
      <c r="J197" s="6">
        <v>296.81</v>
      </c>
      <c r="K197" s="6"/>
      <c r="L197" s="6"/>
      <c r="M197" s="6"/>
      <c r="N197" s="6"/>
      <c r="O197" s="6">
        <v>194.12</v>
      </c>
    </row>
    <row r="198" spans="1:15" ht="15.5" x14ac:dyDescent="0.35">
      <c r="A198" s="18" t="s">
        <v>51</v>
      </c>
      <c r="B198" s="23" t="s">
        <v>55</v>
      </c>
      <c r="C198" s="2" t="s">
        <v>16</v>
      </c>
      <c r="D198" s="2" t="s">
        <v>483</v>
      </c>
      <c r="E198" s="14">
        <v>45016</v>
      </c>
      <c r="F198" s="3">
        <v>45022</v>
      </c>
      <c r="G198" s="17">
        <f t="shared" si="6"/>
        <v>6</v>
      </c>
      <c r="H198" s="6">
        <v>0</v>
      </c>
      <c r="I198" s="6">
        <v>34.799999999999997</v>
      </c>
      <c r="J198" s="6">
        <v>312.41000000000003</v>
      </c>
      <c r="K198" s="6"/>
      <c r="L198" s="6"/>
      <c r="M198" s="6"/>
      <c r="N198" s="6"/>
      <c r="O198" s="6">
        <v>214.76</v>
      </c>
    </row>
    <row r="199" spans="1:15" ht="15.5" x14ac:dyDescent="0.35">
      <c r="A199" s="18" t="s">
        <v>51</v>
      </c>
      <c r="B199" s="2" t="s">
        <v>56</v>
      </c>
      <c r="C199" s="2" t="s">
        <v>16</v>
      </c>
      <c r="D199" s="2" t="s">
        <v>483</v>
      </c>
      <c r="E199" s="3">
        <v>45000</v>
      </c>
      <c r="F199" s="3">
        <v>45006</v>
      </c>
      <c r="G199" s="17">
        <f t="shared" si="6"/>
        <v>6</v>
      </c>
      <c r="H199" s="6">
        <v>20</v>
      </c>
      <c r="I199" s="6">
        <v>24.5</v>
      </c>
      <c r="J199" s="6">
        <v>245.43</v>
      </c>
      <c r="K199" s="6"/>
      <c r="L199" s="6"/>
      <c r="M199" s="6"/>
      <c r="N199" s="6"/>
      <c r="O199" s="6">
        <v>214.05</v>
      </c>
    </row>
    <row r="200" spans="1:15" ht="15.5" x14ac:dyDescent="0.35">
      <c r="A200" s="18" t="s">
        <v>51</v>
      </c>
      <c r="B200" s="2" t="s">
        <v>57</v>
      </c>
      <c r="C200" s="2" t="s">
        <v>16</v>
      </c>
      <c r="D200" s="2" t="s">
        <v>483</v>
      </c>
      <c r="E200" s="3">
        <v>45000</v>
      </c>
      <c r="F200" s="3">
        <v>45007</v>
      </c>
      <c r="G200" s="17">
        <f t="shared" si="6"/>
        <v>7</v>
      </c>
      <c r="H200" s="6">
        <v>30</v>
      </c>
      <c r="I200" s="6">
        <v>21.5</v>
      </c>
      <c r="J200" s="6">
        <v>209.2</v>
      </c>
      <c r="K200" s="6"/>
      <c r="L200" s="6"/>
      <c r="M200" s="6"/>
      <c r="N200" s="6"/>
      <c r="O200" s="6">
        <v>128.32</v>
      </c>
    </row>
    <row r="201" spans="1:15" ht="15.5" x14ac:dyDescent="0.35">
      <c r="A201" s="18" t="s">
        <v>51</v>
      </c>
      <c r="B201" s="23" t="s">
        <v>58</v>
      </c>
      <c r="C201" s="2" t="s">
        <v>16</v>
      </c>
      <c r="D201" s="2" t="s">
        <v>483</v>
      </c>
      <c r="E201" s="14">
        <v>45016</v>
      </c>
      <c r="F201" s="3">
        <v>45022</v>
      </c>
      <c r="G201" s="17">
        <f t="shared" si="6"/>
        <v>6</v>
      </c>
      <c r="H201" s="6">
        <v>0</v>
      </c>
      <c r="I201" s="6">
        <v>33.4</v>
      </c>
      <c r="J201" s="6">
        <v>306.44</v>
      </c>
      <c r="K201" s="6"/>
      <c r="L201" s="6"/>
      <c r="M201" s="6"/>
      <c r="N201" s="6"/>
      <c r="O201" s="6">
        <v>318.8</v>
      </c>
    </row>
    <row r="202" spans="1:15" ht="15.5" x14ac:dyDescent="0.35">
      <c r="A202" s="18" t="s">
        <v>51</v>
      </c>
      <c r="B202" s="23" t="s">
        <v>59</v>
      </c>
      <c r="C202" s="2" t="s">
        <v>16</v>
      </c>
      <c r="D202" s="2" t="s">
        <v>483</v>
      </c>
      <c r="E202" s="14">
        <v>45016</v>
      </c>
      <c r="F202" s="3">
        <v>45021</v>
      </c>
      <c r="G202" s="17">
        <f t="shared" si="6"/>
        <v>5</v>
      </c>
      <c r="H202" s="6">
        <v>12.5</v>
      </c>
      <c r="I202" s="6">
        <v>32.700000000000003</v>
      </c>
      <c r="J202" s="6">
        <v>201.71</v>
      </c>
      <c r="K202" s="6"/>
      <c r="L202" s="6"/>
      <c r="M202" s="6"/>
      <c r="N202" s="6"/>
      <c r="O202" s="6">
        <v>124.87</v>
      </c>
    </row>
    <row r="203" spans="1:15" ht="15.5" x14ac:dyDescent="0.35">
      <c r="A203" s="18" t="s">
        <v>51</v>
      </c>
      <c r="B203" s="23" t="s">
        <v>60</v>
      </c>
      <c r="C203" s="2" t="s">
        <v>25</v>
      </c>
      <c r="D203" s="2" t="s">
        <v>483</v>
      </c>
      <c r="E203" s="14">
        <v>45016</v>
      </c>
      <c r="F203" s="3">
        <v>45022</v>
      </c>
      <c r="G203" s="17">
        <f t="shared" si="6"/>
        <v>6</v>
      </c>
      <c r="H203" s="6">
        <v>0</v>
      </c>
      <c r="I203" s="6">
        <v>37.9</v>
      </c>
      <c r="J203" s="6">
        <v>120.66</v>
      </c>
      <c r="K203" s="6"/>
      <c r="L203" s="6">
        <v>131.13</v>
      </c>
      <c r="M203" s="6">
        <v>1.98</v>
      </c>
      <c r="N203" s="6"/>
      <c r="O203" s="6">
        <f>L203+M203</f>
        <v>133.10999999999999</v>
      </c>
    </row>
    <row r="204" spans="1:15" ht="15.5" x14ac:dyDescent="0.35">
      <c r="A204" s="18" t="s">
        <v>51</v>
      </c>
      <c r="B204" s="23" t="s">
        <v>61</v>
      </c>
      <c r="C204" s="2" t="s">
        <v>25</v>
      </c>
      <c r="D204" s="2" t="s">
        <v>483</v>
      </c>
      <c r="E204" s="14">
        <v>45016</v>
      </c>
      <c r="F204" s="3">
        <v>45022</v>
      </c>
      <c r="G204" s="17">
        <f t="shared" si="6"/>
        <v>6</v>
      </c>
      <c r="H204" s="6">
        <v>0</v>
      </c>
      <c r="I204" s="6">
        <v>33.4</v>
      </c>
      <c r="J204" s="6">
        <v>143.88999999999999</v>
      </c>
      <c r="K204" s="6"/>
      <c r="L204" s="6">
        <v>108.23</v>
      </c>
      <c r="M204" s="6">
        <v>2.0099999999999998</v>
      </c>
      <c r="N204" s="6"/>
      <c r="O204" s="6">
        <f t="shared" ref="O204:O208" si="7">L204+M204</f>
        <v>110.24000000000001</v>
      </c>
    </row>
    <row r="205" spans="1:15" ht="15.5" x14ac:dyDescent="0.35">
      <c r="A205" s="18" t="s">
        <v>51</v>
      </c>
      <c r="B205" s="23" t="s">
        <v>62</v>
      </c>
      <c r="C205" s="2" t="s">
        <v>25</v>
      </c>
      <c r="D205" s="2" t="s">
        <v>483</v>
      </c>
      <c r="E205" s="14">
        <v>45016</v>
      </c>
      <c r="F205" s="3">
        <v>45023</v>
      </c>
      <c r="G205" s="17">
        <f t="shared" si="6"/>
        <v>7</v>
      </c>
      <c r="H205" s="6">
        <v>0</v>
      </c>
      <c r="I205" s="6">
        <v>34.799999999999997</v>
      </c>
      <c r="J205" s="6">
        <v>134.15</v>
      </c>
      <c r="K205" s="6"/>
      <c r="L205" s="6">
        <v>160.96</v>
      </c>
      <c r="M205" s="6">
        <v>1.43</v>
      </c>
      <c r="N205" s="6"/>
      <c r="O205" s="6">
        <f t="shared" si="7"/>
        <v>162.39000000000001</v>
      </c>
    </row>
    <row r="206" spans="1:15" ht="15.5" x14ac:dyDescent="0.35">
      <c r="A206" s="18" t="s">
        <v>51</v>
      </c>
      <c r="B206" s="23" t="s">
        <v>63</v>
      </c>
      <c r="C206" s="2" t="s">
        <v>25</v>
      </c>
      <c r="D206" s="2" t="s">
        <v>483</v>
      </c>
      <c r="E206" s="14">
        <v>45016</v>
      </c>
      <c r="F206" s="3">
        <v>45022</v>
      </c>
      <c r="G206" s="17">
        <f t="shared" si="6"/>
        <v>6</v>
      </c>
      <c r="H206" s="6">
        <v>0</v>
      </c>
      <c r="I206" s="6">
        <v>35.6</v>
      </c>
      <c r="J206" s="6">
        <v>175.79</v>
      </c>
      <c r="K206" s="6"/>
      <c r="L206" s="6">
        <v>115.04</v>
      </c>
      <c r="M206" s="6">
        <v>0.79</v>
      </c>
      <c r="N206" s="6"/>
      <c r="O206" s="6">
        <f t="shared" si="7"/>
        <v>115.83000000000001</v>
      </c>
    </row>
    <row r="207" spans="1:15" ht="15.5" x14ac:dyDescent="0.35">
      <c r="A207" s="18" t="s">
        <v>51</v>
      </c>
      <c r="B207" s="23" t="s">
        <v>64</v>
      </c>
      <c r="C207" s="2" t="s">
        <v>25</v>
      </c>
      <c r="D207" s="2" t="s">
        <v>483</v>
      </c>
      <c r="E207" s="14">
        <v>45016</v>
      </c>
      <c r="F207" s="3">
        <v>45022</v>
      </c>
      <c r="G207" s="17">
        <f t="shared" si="6"/>
        <v>6</v>
      </c>
      <c r="H207" s="25">
        <v>5</v>
      </c>
      <c r="I207" s="6">
        <v>35.700000000000003</v>
      </c>
      <c r="J207" s="6">
        <v>169.81</v>
      </c>
      <c r="K207" s="6"/>
      <c r="L207" s="6">
        <v>169.92</v>
      </c>
      <c r="M207" s="6">
        <v>1.1200000000000001</v>
      </c>
      <c r="N207" s="6"/>
      <c r="O207" s="6">
        <f t="shared" si="7"/>
        <v>171.04</v>
      </c>
    </row>
    <row r="208" spans="1:15" ht="15.5" x14ac:dyDescent="0.35">
      <c r="A208" s="18" t="s">
        <v>51</v>
      </c>
      <c r="B208" s="23" t="s">
        <v>65</v>
      </c>
      <c r="C208" s="2" t="s">
        <v>25</v>
      </c>
      <c r="D208" s="2" t="s">
        <v>483</v>
      </c>
      <c r="E208" s="14">
        <v>45016</v>
      </c>
      <c r="F208" s="3">
        <v>45021</v>
      </c>
      <c r="G208" s="17">
        <f t="shared" si="6"/>
        <v>5</v>
      </c>
      <c r="H208" s="6">
        <v>0</v>
      </c>
      <c r="I208" s="6">
        <v>33.700000000000003</v>
      </c>
      <c r="J208" s="6">
        <v>168.02</v>
      </c>
      <c r="K208" s="6"/>
      <c r="L208" s="6">
        <v>183.25</v>
      </c>
      <c r="M208" s="6">
        <v>1.68</v>
      </c>
      <c r="N208" s="6"/>
      <c r="O208" s="6">
        <f t="shared" si="7"/>
        <v>184.93</v>
      </c>
    </row>
    <row r="209" spans="1:15" ht="15.5" x14ac:dyDescent="0.35">
      <c r="A209" s="18" t="s">
        <v>51</v>
      </c>
      <c r="B209" s="20" t="s">
        <v>66</v>
      </c>
      <c r="C209" s="2" t="s">
        <v>25</v>
      </c>
      <c r="D209" s="2" t="s">
        <v>483</v>
      </c>
      <c r="E209" s="3">
        <v>45000</v>
      </c>
      <c r="F209" s="24"/>
      <c r="G209" s="31">
        <f t="shared" si="6"/>
        <v>-45000</v>
      </c>
      <c r="H209" s="13"/>
      <c r="I209" s="13"/>
      <c r="J209" s="13"/>
      <c r="K209" s="13"/>
      <c r="L209" s="13"/>
      <c r="M209" s="13"/>
      <c r="N209" s="13"/>
      <c r="O209" s="13"/>
    </row>
    <row r="210" spans="1:15" ht="15.5" x14ac:dyDescent="0.35">
      <c r="A210" s="18" t="s">
        <v>51</v>
      </c>
      <c r="B210" s="2" t="s">
        <v>67</v>
      </c>
      <c r="C210" s="2" t="s">
        <v>25</v>
      </c>
      <c r="D210" s="2" t="s">
        <v>483</v>
      </c>
      <c r="E210" s="3">
        <v>45000</v>
      </c>
      <c r="F210" s="3">
        <v>45009</v>
      </c>
      <c r="G210" s="17">
        <f t="shared" si="6"/>
        <v>9</v>
      </c>
      <c r="H210" s="6">
        <v>0</v>
      </c>
      <c r="I210" s="6">
        <v>27.3</v>
      </c>
      <c r="J210" s="6">
        <v>104.37</v>
      </c>
      <c r="K210" s="6"/>
      <c r="L210" s="6">
        <v>122.48</v>
      </c>
      <c r="M210" s="6">
        <v>2.11</v>
      </c>
      <c r="N210" s="6"/>
      <c r="O210" s="6">
        <f t="shared" ref="O210:O218" si="8">L210+M210</f>
        <v>124.59</v>
      </c>
    </row>
    <row r="211" spans="1:15" ht="15.5" x14ac:dyDescent="0.35">
      <c r="A211" s="18" t="s">
        <v>51</v>
      </c>
      <c r="B211" s="2" t="s">
        <v>68</v>
      </c>
      <c r="C211" s="2" t="s">
        <v>34</v>
      </c>
      <c r="D211" s="2" t="s">
        <v>483</v>
      </c>
      <c r="E211" s="3">
        <v>45000</v>
      </c>
      <c r="F211" s="3">
        <v>45007</v>
      </c>
      <c r="G211" s="17">
        <f t="shared" si="6"/>
        <v>7</v>
      </c>
      <c r="H211" s="6">
        <v>20</v>
      </c>
      <c r="I211" s="6">
        <v>28.4</v>
      </c>
      <c r="J211" s="6">
        <v>134.94999999999999</v>
      </c>
      <c r="K211" s="6"/>
      <c r="L211" s="6">
        <v>191.62</v>
      </c>
      <c r="M211" s="6">
        <v>1.69</v>
      </c>
      <c r="N211" s="6"/>
      <c r="O211" s="6">
        <f t="shared" si="8"/>
        <v>193.31</v>
      </c>
    </row>
    <row r="212" spans="1:15" ht="15.5" x14ac:dyDescent="0.35">
      <c r="A212" s="18" t="s">
        <v>51</v>
      </c>
      <c r="B212" s="2" t="s">
        <v>69</v>
      </c>
      <c r="C212" s="2" t="s">
        <v>34</v>
      </c>
      <c r="D212" s="2" t="s">
        <v>483</v>
      </c>
      <c r="E212" s="3">
        <v>45000</v>
      </c>
      <c r="F212" s="3">
        <v>45006</v>
      </c>
      <c r="G212" s="17">
        <f t="shared" si="6"/>
        <v>6</v>
      </c>
      <c r="H212" s="6">
        <v>20</v>
      </c>
      <c r="I212" s="6">
        <v>27.9</v>
      </c>
      <c r="J212" s="6">
        <v>184.65</v>
      </c>
      <c r="K212" s="6"/>
      <c r="L212" s="6">
        <v>176.19</v>
      </c>
      <c r="M212" s="6">
        <v>2.37</v>
      </c>
      <c r="N212" s="6"/>
      <c r="O212" s="6">
        <f t="shared" si="8"/>
        <v>178.56</v>
      </c>
    </row>
    <row r="213" spans="1:15" ht="15.5" x14ac:dyDescent="0.35">
      <c r="A213" s="18" t="s">
        <v>51</v>
      </c>
      <c r="B213" s="2" t="s">
        <v>70</v>
      </c>
      <c r="C213" s="2" t="s">
        <v>34</v>
      </c>
      <c r="D213" s="2" t="s">
        <v>483</v>
      </c>
      <c r="E213" s="3">
        <v>45000</v>
      </c>
      <c r="F213" s="3">
        <v>45007</v>
      </c>
      <c r="G213" s="17">
        <f t="shared" si="6"/>
        <v>7</v>
      </c>
      <c r="H213" s="6">
        <v>20</v>
      </c>
      <c r="I213" s="6">
        <v>31</v>
      </c>
      <c r="J213" s="6">
        <v>217.27</v>
      </c>
      <c r="K213" s="6"/>
      <c r="L213" s="6">
        <v>254.79</v>
      </c>
      <c r="M213" s="6">
        <v>1.51</v>
      </c>
      <c r="N213" s="6"/>
      <c r="O213" s="6">
        <f t="shared" si="8"/>
        <v>256.3</v>
      </c>
    </row>
    <row r="214" spans="1:15" ht="15.5" x14ac:dyDescent="0.35">
      <c r="A214" s="18" t="s">
        <v>51</v>
      </c>
      <c r="B214" s="2" t="s">
        <v>71</v>
      </c>
      <c r="C214" s="2" t="s">
        <v>34</v>
      </c>
      <c r="D214" s="2" t="s">
        <v>483</v>
      </c>
      <c r="E214" s="3">
        <v>45000</v>
      </c>
      <c r="F214" s="3">
        <v>45009</v>
      </c>
      <c r="G214" s="17">
        <f t="shared" si="6"/>
        <v>9</v>
      </c>
      <c r="H214" s="6">
        <v>17</v>
      </c>
      <c r="I214" s="6">
        <v>25.4</v>
      </c>
      <c r="J214" s="6">
        <v>192.72</v>
      </c>
      <c r="K214" s="6"/>
      <c r="L214" s="6">
        <v>208.67</v>
      </c>
      <c r="M214" s="6">
        <v>1.69</v>
      </c>
      <c r="N214" s="6"/>
      <c r="O214" s="6">
        <f t="shared" si="8"/>
        <v>210.35999999999999</v>
      </c>
    </row>
    <row r="215" spans="1:15" ht="15.5" x14ac:dyDescent="0.35">
      <c r="A215" s="18" t="s">
        <v>51</v>
      </c>
      <c r="B215" s="2" t="s">
        <v>72</v>
      </c>
      <c r="C215" s="2" t="s">
        <v>34</v>
      </c>
      <c r="D215" s="2" t="s">
        <v>483</v>
      </c>
      <c r="E215" s="3">
        <v>45000</v>
      </c>
      <c r="F215" s="3">
        <v>45007</v>
      </c>
      <c r="G215" s="17">
        <f t="shared" si="6"/>
        <v>7</v>
      </c>
      <c r="H215" s="6">
        <v>20</v>
      </c>
      <c r="I215" s="6">
        <v>35.200000000000003</v>
      </c>
      <c r="J215" s="6">
        <v>121.54</v>
      </c>
      <c r="K215" s="6"/>
      <c r="L215" s="6">
        <v>146.77000000000001</v>
      </c>
      <c r="M215" s="6">
        <v>1.32</v>
      </c>
      <c r="N215" s="6"/>
      <c r="O215" s="6">
        <f t="shared" si="8"/>
        <v>148.09</v>
      </c>
    </row>
    <row r="216" spans="1:15" ht="15.5" x14ac:dyDescent="0.35">
      <c r="A216" s="18" t="s">
        <v>51</v>
      </c>
      <c r="B216" s="2" t="s">
        <v>73</v>
      </c>
      <c r="C216" s="2" t="s">
        <v>34</v>
      </c>
      <c r="D216" s="2" t="s">
        <v>483</v>
      </c>
      <c r="E216" s="3">
        <v>45000</v>
      </c>
      <c r="F216" s="3">
        <v>45007</v>
      </c>
      <c r="G216" s="17">
        <f t="shared" si="6"/>
        <v>7</v>
      </c>
      <c r="H216" s="6">
        <v>20</v>
      </c>
      <c r="I216" s="6">
        <v>26.7</v>
      </c>
      <c r="J216" s="6">
        <v>239.18</v>
      </c>
      <c r="K216" s="6"/>
      <c r="L216" s="6">
        <v>262.68</v>
      </c>
      <c r="M216" s="6">
        <v>0.98</v>
      </c>
      <c r="N216" s="6"/>
      <c r="O216" s="6">
        <f t="shared" si="8"/>
        <v>263.66000000000003</v>
      </c>
    </row>
    <row r="217" spans="1:15" ht="15.5" x14ac:dyDescent="0.35">
      <c r="A217" s="18" t="s">
        <v>51</v>
      </c>
      <c r="B217" s="2" t="s">
        <v>74</v>
      </c>
      <c r="C217" s="2" t="s">
        <v>34</v>
      </c>
      <c r="D217" s="2" t="s">
        <v>483</v>
      </c>
      <c r="E217" s="3">
        <v>45000</v>
      </c>
      <c r="F217" s="3">
        <v>45010</v>
      </c>
      <c r="G217" s="17">
        <f t="shared" si="6"/>
        <v>10</v>
      </c>
      <c r="H217" s="6">
        <v>0</v>
      </c>
      <c r="I217" s="6">
        <v>31.4</v>
      </c>
      <c r="J217" s="6">
        <v>115.87</v>
      </c>
      <c r="K217" s="6"/>
      <c r="L217" s="6">
        <v>107.59</v>
      </c>
      <c r="M217" s="6">
        <v>2.19</v>
      </c>
      <c r="N217" s="6"/>
      <c r="O217" s="6">
        <f t="shared" si="8"/>
        <v>109.78</v>
      </c>
    </row>
    <row r="218" spans="1:15" ht="15.5" x14ac:dyDescent="0.35">
      <c r="A218" s="18" t="s">
        <v>51</v>
      </c>
      <c r="B218" s="2" t="s">
        <v>75</v>
      </c>
      <c r="C218" s="2" t="s">
        <v>34</v>
      </c>
      <c r="D218" s="2" t="s">
        <v>483</v>
      </c>
      <c r="E218" s="3">
        <v>45000</v>
      </c>
      <c r="F218" s="3">
        <v>45009</v>
      </c>
      <c r="G218" s="17">
        <f t="shared" si="6"/>
        <v>9</v>
      </c>
      <c r="H218" s="6">
        <v>0</v>
      </c>
      <c r="I218" s="6">
        <v>32.6</v>
      </c>
      <c r="J218" s="6">
        <v>144.69</v>
      </c>
      <c r="K218" s="6"/>
      <c r="L218" s="6">
        <v>188.2</v>
      </c>
      <c r="M218" s="6">
        <v>1.89</v>
      </c>
      <c r="N218" s="6"/>
      <c r="O218" s="6">
        <f t="shared" si="8"/>
        <v>190.08999999999997</v>
      </c>
    </row>
    <row r="219" spans="1:15" ht="15.5" x14ac:dyDescent="0.35">
      <c r="A219" s="18" t="s">
        <v>51</v>
      </c>
      <c r="B219" s="23" t="s">
        <v>76</v>
      </c>
      <c r="C219" s="2" t="s">
        <v>43</v>
      </c>
      <c r="D219" s="2" t="s">
        <v>483</v>
      </c>
      <c r="E219" s="14">
        <v>45016</v>
      </c>
      <c r="F219" s="3">
        <v>45023</v>
      </c>
      <c r="G219" s="17">
        <f t="shared" si="6"/>
        <v>7</v>
      </c>
      <c r="H219" s="6">
        <v>0</v>
      </c>
      <c r="I219" s="6">
        <v>35.1</v>
      </c>
      <c r="J219" s="15">
        <v>323.39999999999998</v>
      </c>
      <c r="K219" s="6"/>
      <c r="L219" s="6"/>
      <c r="M219" s="6"/>
      <c r="N219" s="6"/>
      <c r="O219" s="6">
        <v>202.96</v>
      </c>
    </row>
    <row r="220" spans="1:15" ht="15.5" x14ac:dyDescent="0.35">
      <c r="A220" s="18" t="s">
        <v>51</v>
      </c>
      <c r="B220" s="23" t="s">
        <v>77</v>
      </c>
      <c r="C220" s="2" t="s">
        <v>43</v>
      </c>
      <c r="D220" s="2" t="s">
        <v>483</v>
      </c>
      <c r="E220" s="14">
        <v>45016</v>
      </c>
      <c r="F220" s="3">
        <v>45022</v>
      </c>
      <c r="G220" s="17">
        <f t="shared" si="6"/>
        <v>6</v>
      </c>
      <c r="H220" s="6">
        <v>10</v>
      </c>
      <c r="I220" s="6">
        <v>34.5</v>
      </c>
      <c r="J220" s="15">
        <v>256.83999999999997</v>
      </c>
      <c r="K220" s="6"/>
      <c r="L220" s="6"/>
      <c r="M220" s="6"/>
      <c r="N220" s="6"/>
      <c r="O220" s="6">
        <v>238.7</v>
      </c>
    </row>
    <row r="221" spans="1:15" ht="15.5" x14ac:dyDescent="0.35">
      <c r="A221" s="18" t="s">
        <v>51</v>
      </c>
      <c r="B221" s="2" t="s">
        <v>78</v>
      </c>
      <c r="C221" s="2" t="s">
        <v>43</v>
      </c>
      <c r="D221" s="2" t="s">
        <v>483</v>
      </c>
      <c r="E221" s="3">
        <v>45000</v>
      </c>
      <c r="F221" s="3">
        <v>45008</v>
      </c>
      <c r="G221" s="17">
        <f t="shared" si="6"/>
        <v>8</v>
      </c>
      <c r="H221" s="6">
        <v>0</v>
      </c>
      <c r="I221" s="6">
        <v>31.3</v>
      </c>
      <c r="J221" s="6">
        <v>120.38</v>
      </c>
      <c r="K221" s="6"/>
      <c r="L221" s="6"/>
      <c r="M221" s="6"/>
      <c r="N221" s="6"/>
      <c r="O221" s="6">
        <v>117.71</v>
      </c>
    </row>
    <row r="222" spans="1:15" ht="15.5" x14ac:dyDescent="0.35">
      <c r="A222" s="18" t="s">
        <v>51</v>
      </c>
      <c r="B222" s="2" t="s">
        <v>79</v>
      </c>
      <c r="C222" s="2" t="s">
        <v>43</v>
      </c>
      <c r="D222" s="2" t="s">
        <v>483</v>
      </c>
      <c r="E222" s="3">
        <v>45000</v>
      </c>
      <c r="F222" s="3">
        <v>45008</v>
      </c>
      <c r="G222" s="17">
        <f t="shared" si="6"/>
        <v>8</v>
      </c>
      <c r="H222" s="6">
        <v>20</v>
      </c>
      <c r="I222" s="6">
        <v>32.200000000000003</v>
      </c>
      <c r="J222" s="6">
        <v>136.63999999999999</v>
      </c>
      <c r="K222" s="6"/>
      <c r="L222" s="6"/>
      <c r="M222" s="6"/>
      <c r="N222" s="6"/>
      <c r="O222" s="6">
        <v>112.78</v>
      </c>
    </row>
    <row r="223" spans="1:15" ht="15.5" x14ac:dyDescent="0.35">
      <c r="A223" s="18" t="s">
        <v>51</v>
      </c>
      <c r="B223" s="2" t="s">
        <v>80</v>
      </c>
      <c r="C223" s="2" t="s">
        <v>43</v>
      </c>
      <c r="D223" s="2" t="s">
        <v>483</v>
      </c>
      <c r="E223" s="3">
        <v>45000</v>
      </c>
      <c r="F223" s="3">
        <v>45008</v>
      </c>
      <c r="G223" s="17">
        <f t="shared" si="6"/>
        <v>8</v>
      </c>
      <c r="H223" s="6">
        <v>40</v>
      </c>
      <c r="I223" s="6">
        <v>32.5</v>
      </c>
      <c r="J223" s="6">
        <v>213.82</v>
      </c>
      <c r="K223" s="6"/>
      <c r="L223" s="6"/>
      <c r="M223" s="6"/>
      <c r="N223" s="6"/>
      <c r="O223" s="6">
        <v>225.03</v>
      </c>
    </row>
    <row r="224" spans="1:15" ht="15.5" x14ac:dyDescent="0.35">
      <c r="A224" s="18" t="s">
        <v>51</v>
      </c>
      <c r="B224" s="2" t="s">
        <v>81</v>
      </c>
      <c r="C224" s="2" t="s">
        <v>43</v>
      </c>
      <c r="D224" s="2" t="s">
        <v>483</v>
      </c>
      <c r="E224" s="3">
        <v>45000</v>
      </c>
      <c r="F224" s="3">
        <v>45007</v>
      </c>
      <c r="G224" s="17">
        <f t="shared" si="6"/>
        <v>7</v>
      </c>
      <c r="H224" s="6">
        <v>0</v>
      </c>
      <c r="I224" s="6">
        <v>28.5</v>
      </c>
      <c r="J224" s="6">
        <v>187.05</v>
      </c>
      <c r="K224" s="6"/>
      <c r="L224" s="6"/>
      <c r="M224" s="6"/>
      <c r="N224" s="6"/>
      <c r="O224" s="6">
        <v>143.69999999999999</v>
      </c>
    </row>
    <row r="225" spans="1:15" ht="15.5" x14ac:dyDescent="0.35">
      <c r="A225" s="18" t="s">
        <v>51</v>
      </c>
      <c r="B225" s="23" t="s">
        <v>82</v>
      </c>
      <c r="C225" s="2" t="s">
        <v>43</v>
      </c>
      <c r="D225" s="2" t="s">
        <v>483</v>
      </c>
      <c r="E225" s="14">
        <v>45016</v>
      </c>
      <c r="F225" s="3">
        <v>45022</v>
      </c>
      <c r="G225" s="17">
        <f t="shared" si="6"/>
        <v>6</v>
      </c>
      <c r="H225" s="6">
        <v>0</v>
      </c>
      <c r="I225" s="6">
        <v>35.6</v>
      </c>
      <c r="J225" s="15">
        <v>355.72</v>
      </c>
      <c r="K225" s="6"/>
      <c r="L225" s="6"/>
      <c r="M225" s="6"/>
      <c r="N225" s="6"/>
      <c r="O225" s="6">
        <v>322.92</v>
      </c>
    </row>
    <row r="226" spans="1:15" ht="15.5" x14ac:dyDescent="0.35">
      <c r="A226" s="18" t="s">
        <v>51</v>
      </c>
      <c r="B226" s="23" t="s">
        <v>83</v>
      </c>
      <c r="C226" s="2" t="s">
        <v>43</v>
      </c>
      <c r="D226" s="2" t="s">
        <v>483</v>
      </c>
      <c r="E226" s="14">
        <v>45016</v>
      </c>
      <c r="F226" s="3">
        <v>45021</v>
      </c>
      <c r="G226" s="17">
        <f t="shared" si="6"/>
        <v>5</v>
      </c>
      <c r="H226" s="6">
        <v>0</v>
      </c>
      <c r="I226" s="6">
        <v>38.1</v>
      </c>
      <c r="J226" s="6">
        <v>286.12</v>
      </c>
      <c r="K226" s="6"/>
      <c r="L226" s="6"/>
      <c r="M226" s="6"/>
      <c r="N226" s="6"/>
      <c r="O226" s="6">
        <v>251.34</v>
      </c>
    </row>
    <row r="227" spans="1:15" ht="15.5" x14ac:dyDescent="0.35">
      <c r="A227" s="18" t="s">
        <v>851</v>
      </c>
      <c r="B227" s="23" t="s">
        <v>84</v>
      </c>
      <c r="C227" s="2" t="s">
        <v>16</v>
      </c>
      <c r="D227" s="2" t="s">
        <v>483</v>
      </c>
      <c r="E227" s="14">
        <v>45016</v>
      </c>
      <c r="F227" s="3">
        <v>45022</v>
      </c>
      <c r="G227" s="17">
        <f t="shared" si="6"/>
        <v>6</v>
      </c>
      <c r="H227" s="6">
        <v>5</v>
      </c>
      <c r="I227" s="6">
        <v>35.1</v>
      </c>
      <c r="J227" s="6">
        <v>247.54</v>
      </c>
      <c r="K227" s="6"/>
      <c r="L227" s="6"/>
      <c r="M227" s="6"/>
      <c r="N227" s="6"/>
      <c r="O227" s="18">
        <f>148*1.55</f>
        <v>229.4</v>
      </c>
    </row>
    <row r="228" spans="1:15" ht="15.5" x14ac:dyDescent="0.35">
      <c r="A228" s="18" t="s">
        <v>851</v>
      </c>
      <c r="B228" s="23" t="s">
        <v>85</v>
      </c>
      <c r="C228" s="2" t="s">
        <v>16</v>
      </c>
      <c r="D228" s="2" t="s">
        <v>483</v>
      </c>
      <c r="E228" s="14">
        <v>45016</v>
      </c>
      <c r="F228" s="3">
        <v>45023</v>
      </c>
      <c r="G228" s="17">
        <f t="shared" si="6"/>
        <v>7</v>
      </c>
      <c r="H228" s="6">
        <v>12</v>
      </c>
      <c r="I228" s="6">
        <v>23.6</v>
      </c>
      <c r="J228" s="6">
        <v>347.17</v>
      </c>
      <c r="K228" s="6"/>
      <c r="L228" s="6"/>
      <c r="M228" s="6"/>
      <c r="N228" s="6"/>
      <c r="O228" s="6">
        <v>234.27</v>
      </c>
    </row>
    <row r="229" spans="1:15" ht="15.5" x14ac:dyDescent="0.35">
      <c r="A229" s="18" t="s">
        <v>851</v>
      </c>
      <c r="B229" s="23" t="s">
        <v>86</v>
      </c>
      <c r="C229" s="2" t="s">
        <v>16</v>
      </c>
      <c r="D229" s="2" t="s">
        <v>483</v>
      </c>
      <c r="E229" s="14">
        <v>45016</v>
      </c>
      <c r="F229" s="3">
        <v>45023</v>
      </c>
      <c r="G229" s="17">
        <f t="shared" si="6"/>
        <v>7</v>
      </c>
      <c r="H229" s="6">
        <v>14.29</v>
      </c>
      <c r="I229" s="6">
        <v>35</v>
      </c>
      <c r="J229" s="6">
        <v>261.24</v>
      </c>
      <c r="K229" s="6"/>
      <c r="L229" s="6"/>
      <c r="M229" s="6"/>
      <c r="N229" s="6"/>
      <c r="O229" s="6">
        <v>218.14</v>
      </c>
    </row>
    <row r="230" spans="1:15" ht="15.5" x14ac:dyDescent="0.35">
      <c r="A230" s="18" t="s">
        <v>851</v>
      </c>
      <c r="B230" s="2" t="s">
        <v>87</v>
      </c>
      <c r="C230" s="2" t="s">
        <v>16</v>
      </c>
      <c r="D230" s="2" t="s">
        <v>483</v>
      </c>
      <c r="E230" s="3">
        <v>45002</v>
      </c>
      <c r="F230" s="3">
        <v>45010</v>
      </c>
      <c r="G230" s="17">
        <f t="shared" si="6"/>
        <v>8</v>
      </c>
      <c r="H230" s="6"/>
      <c r="I230" s="6"/>
      <c r="J230" s="6"/>
      <c r="K230" s="6"/>
      <c r="L230" s="6"/>
      <c r="M230" s="6"/>
      <c r="N230" s="6"/>
      <c r="O230" s="6">
        <f t="shared" ref="O230:O233" si="9">L230+(M230*N230)</f>
        <v>0</v>
      </c>
    </row>
    <row r="231" spans="1:15" ht="15.5" x14ac:dyDescent="0.35">
      <c r="A231" s="18" t="s">
        <v>851</v>
      </c>
      <c r="B231" s="2" t="s">
        <v>88</v>
      </c>
      <c r="C231" s="2" t="s">
        <v>16</v>
      </c>
      <c r="D231" s="2" t="s">
        <v>483</v>
      </c>
      <c r="E231" s="3">
        <v>45002</v>
      </c>
      <c r="F231" s="3">
        <v>45010</v>
      </c>
      <c r="G231" s="17">
        <f t="shared" si="6"/>
        <v>8</v>
      </c>
      <c r="H231" s="6">
        <v>20</v>
      </c>
      <c r="I231" s="6">
        <v>25.7</v>
      </c>
      <c r="J231" s="6">
        <f>182.44*1.82</f>
        <v>332.04079999999999</v>
      </c>
      <c r="K231" s="6"/>
      <c r="L231" s="6"/>
      <c r="M231" s="6"/>
      <c r="N231" s="6"/>
      <c r="O231" s="6">
        <f>169.7*1.55</f>
        <v>263.03499999999997</v>
      </c>
    </row>
    <row r="232" spans="1:15" ht="15.5" x14ac:dyDescent="0.35">
      <c r="A232" s="18" t="s">
        <v>851</v>
      </c>
      <c r="B232" s="2" t="s">
        <v>89</v>
      </c>
      <c r="C232" s="2" t="s">
        <v>16</v>
      </c>
      <c r="D232" s="2" t="s">
        <v>483</v>
      </c>
      <c r="E232" s="3">
        <v>45002</v>
      </c>
      <c r="F232" s="3">
        <v>45013</v>
      </c>
      <c r="G232" s="17">
        <f t="shared" si="6"/>
        <v>11</v>
      </c>
      <c r="H232" s="6">
        <v>17</v>
      </c>
      <c r="I232" s="6">
        <v>23.6</v>
      </c>
      <c r="J232" s="6">
        <f>148.74*1.82</f>
        <v>270.70680000000004</v>
      </c>
      <c r="K232" s="6"/>
      <c r="L232" s="6"/>
      <c r="M232" s="6"/>
      <c r="N232" s="6"/>
      <c r="O232" s="6">
        <f>132.41*1.55</f>
        <v>205.2355</v>
      </c>
    </row>
    <row r="233" spans="1:15" ht="15.5" x14ac:dyDescent="0.35">
      <c r="A233" s="18" t="s">
        <v>851</v>
      </c>
      <c r="B233" s="2" t="s">
        <v>90</v>
      </c>
      <c r="C233" s="2" t="s">
        <v>16</v>
      </c>
      <c r="D233" s="2" t="s">
        <v>483</v>
      </c>
      <c r="E233" s="3"/>
      <c r="F233" s="3"/>
      <c r="G233" s="17">
        <f t="shared" si="6"/>
        <v>0</v>
      </c>
      <c r="H233" s="6"/>
      <c r="I233" s="6"/>
      <c r="J233" s="6"/>
      <c r="K233" s="6"/>
      <c r="L233" s="6"/>
      <c r="M233" s="6"/>
      <c r="N233" s="6"/>
      <c r="O233" s="6">
        <f t="shared" si="9"/>
        <v>0</v>
      </c>
    </row>
    <row r="234" spans="1:15" ht="15.5" x14ac:dyDescent="0.35">
      <c r="A234" s="18" t="s">
        <v>851</v>
      </c>
      <c r="B234" s="2" t="s">
        <v>91</v>
      </c>
      <c r="C234" s="2" t="s">
        <v>16</v>
      </c>
      <c r="D234" s="2" t="s">
        <v>483</v>
      </c>
      <c r="E234" s="3">
        <v>45002</v>
      </c>
      <c r="F234" s="3">
        <v>45010</v>
      </c>
      <c r="G234" s="17">
        <f t="shared" si="6"/>
        <v>8</v>
      </c>
      <c r="H234" s="6">
        <v>20</v>
      </c>
      <c r="I234" s="6">
        <v>23.5</v>
      </c>
      <c r="J234" s="6">
        <f>138.62*1.82</f>
        <v>252.28840000000002</v>
      </c>
      <c r="K234" s="6"/>
      <c r="L234" s="6"/>
      <c r="M234" s="6"/>
      <c r="N234" s="6"/>
      <c r="O234" s="6">
        <f>134.32*1.55</f>
        <v>208.196</v>
      </c>
    </row>
    <row r="235" spans="1:15" ht="15.5" x14ac:dyDescent="0.35">
      <c r="A235" s="18" t="s">
        <v>851</v>
      </c>
      <c r="B235" s="23" t="s">
        <v>92</v>
      </c>
      <c r="C235" s="2" t="s">
        <v>25</v>
      </c>
      <c r="D235" s="2" t="s">
        <v>483</v>
      </c>
      <c r="E235" s="14">
        <v>45016</v>
      </c>
      <c r="F235" s="3">
        <v>45021</v>
      </c>
      <c r="G235" s="17">
        <f t="shared" si="6"/>
        <v>5</v>
      </c>
      <c r="H235" s="6">
        <v>0</v>
      </c>
      <c r="I235" s="6">
        <v>32.4</v>
      </c>
      <c r="J235" s="6">
        <v>139.77000000000001</v>
      </c>
      <c r="K235" s="6"/>
      <c r="L235" s="6">
        <v>115.55</v>
      </c>
      <c r="M235" s="6">
        <v>1.1299999999999999</v>
      </c>
      <c r="N235" s="6"/>
      <c r="O235" s="6">
        <f>(L235+M235)*1.55</f>
        <v>180.85399999999998</v>
      </c>
    </row>
    <row r="236" spans="1:15" ht="15.5" x14ac:dyDescent="0.35">
      <c r="A236" s="18" t="s">
        <v>851</v>
      </c>
      <c r="B236" s="23" t="s">
        <v>93</v>
      </c>
      <c r="C236" s="2" t="s">
        <v>25</v>
      </c>
      <c r="D236" s="2" t="s">
        <v>483</v>
      </c>
      <c r="E236" s="14">
        <v>45016</v>
      </c>
      <c r="F236" s="3">
        <v>45022</v>
      </c>
      <c r="G236" s="17">
        <f t="shared" si="6"/>
        <v>6</v>
      </c>
      <c r="H236" s="6">
        <v>0</v>
      </c>
      <c r="I236" s="6">
        <v>36.9</v>
      </c>
      <c r="J236" s="6">
        <v>152.74</v>
      </c>
      <c r="K236" s="6"/>
      <c r="L236" s="6">
        <v>104.27</v>
      </c>
      <c r="M236" s="6">
        <v>1.78</v>
      </c>
      <c r="N236" s="6"/>
      <c r="O236" s="6">
        <f t="shared" ref="O236:O238" si="10">L236+M236</f>
        <v>106.05</v>
      </c>
    </row>
    <row r="237" spans="1:15" ht="15.5" x14ac:dyDescent="0.35">
      <c r="A237" s="18" t="s">
        <v>851</v>
      </c>
      <c r="B237" s="23" t="s">
        <v>94</v>
      </c>
      <c r="C237" s="2" t="s">
        <v>25</v>
      </c>
      <c r="D237" s="2" t="s">
        <v>483</v>
      </c>
      <c r="E237" s="14">
        <v>45016</v>
      </c>
      <c r="F237" s="3">
        <v>45023</v>
      </c>
      <c r="G237" s="17">
        <f t="shared" si="6"/>
        <v>7</v>
      </c>
      <c r="H237" s="6">
        <v>0</v>
      </c>
      <c r="I237" s="6">
        <v>36</v>
      </c>
      <c r="J237" s="6">
        <v>114.47</v>
      </c>
      <c r="K237" s="6"/>
      <c r="L237" s="6">
        <v>74.930000000000007</v>
      </c>
      <c r="M237" s="6">
        <v>2.91</v>
      </c>
      <c r="N237" s="6"/>
      <c r="O237" s="6">
        <f t="shared" si="10"/>
        <v>77.84</v>
      </c>
    </row>
    <row r="238" spans="1:15" ht="15.5" x14ac:dyDescent="0.35">
      <c r="A238" s="18" t="s">
        <v>851</v>
      </c>
      <c r="B238" s="23" t="s">
        <v>95</v>
      </c>
      <c r="C238" s="2" t="s">
        <v>25</v>
      </c>
      <c r="D238" s="2" t="s">
        <v>483</v>
      </c>
      <c r="E238" s="14">
        <v>45016</v>
      </c>
      <c r="F238" s="3">
        <v>45022</v>
      </c>
      <c r="G238" s="17">
        <f t="shared" si="6"/>
        <v>6</v>
      </c>
      <c r="H238" s="6">
        <v>20</v>
      </c>
      <c r="I238" s="6">
        <v>32.1</v>
      </c>
      <c r="J238" s="6">
        <v>164.94</v>
      </c>
      <c r="K238" s="6"/>
      <c r="L238" s="6">
        <v>121.73</v>
      </c>
      <c r="M238" s="6">
        <v>1.89</v>
      </c>
      <c r="N238" s="6"/>
      <c r="O238" s="6">
        <f t="shared" si="10"/>
        <v>123.62</v>
      </c>
    </row>
    <row r="239" spans="1:15" ht="15.5" x14ac:dyDescent="0.35">
      <c r="A239" s="18" t="s">
        <v>851</v>
      </c>
      <c r="B239" s="20" t="s">
        <v>96</v>
      </c>
      <c r="C239" s="2" t="s">
        <v>25</v>
      </c>
      <c r="D239" s="2" t="s">
        <v>483</v>
      </c>
      <c r="E239" s="14">
        <v>45016</v>
      </c>
      <c r="F239" s="24"/>
      <c r="G239" s="31">
        <f t="shared" si="6"/>
        <v>-45016</v>
      </c>
      <c r="H239" s="13"/>
      <c r="I239" s="13"/>
      <c r="J239" s="13"/>
      <c r="K239" s="13"/>
      <c r="L239" s="13"/>
      <c r="M239" s="13"/>
      <c r="N239" s="13"/>
      <c r="O239" s="13"/>
    </row>
    <row r="240" spans="1:15" ht="15.5" x14ac:dyDescent="0.35">
      <c r="A240" s="18" t="s">
        <v>851</v>
      </c>
      <c r="B240" s="23" t="s">
        <v>97</v>
      </c>
      <c r="C240" s="2" t="s">
        <v>25</v>
      </c>
      <c r="D240" s="2" t="s">
        <v>483</v>
      </c>
      <c r="E240" s="14">
        <v>45016</v>
      </c>
      <c r="F240" s="3">
        <v>45022</v>
      </c>
      <c r="G240" s="17">
        <f t="shared" si="6"/>
        <v>6</v>
      </c>
      <c r="H240" s="6">
        <v>10</v>
      </c>
      <c r="I240" s="6">
        <v>33.200000000000003</v>
      </c>
      <c r="J240" s="6">
        <v>217.45</v>
      </c>
      <c r="K240" s="6"/>
      <c r="L240" s="6">
        <v>185.21</v>
      </c>
      <c r="M240" s="6">
        <v>3.12</v>
      </c>
      <c r="N240" s="6"/>
      <c r="O240" s="6">
        <f>L240+M240</f>
        <v>188.33</v>
      </c>
    </row>
    <row r="241" spans="1:15" ht="15.5" x14ac:dyDescent="0.35">
      <c r="A241" s="18" t="s">
        <v>851</v>
      </c>
      <c r="B241" s="23" t="s">
        <v>98</v>
      </c>
      <c r="C241" s="2" t="s">
        <v>25</v>
      </c>
      <c r="D241" s="2" t="s">
        <v>483</v>
      </c>
      <c r="E241" s="14">
        <v>45016</v>
      </c>
      <c r="F241" s="3">
        <v>45023</v>
      </c>
      <c r="G241" s="17">
        <f t="shared" si="6"/>
        <v>7</v>
      </c>
      <c r="H241" s="6">
        <v>0</v>
      </c>
      <c r="I241" s="6">
        <v>28.7</v>
      </c>
      <c r="J241" s="6">
        <v>130.12</v>
      </c>
      <c r="K241" s="6"/>
      <c r="L241" s="6">
        <v>89.14</v>
      </c>
      <c r="M241" s="6">
        <v>2.19</v>
      </c>
      <c r="N241" s="6"/>
      <c r="O241" s="6">
        <f>L241+M241</f>
        <v>91.33</v>
      </c>
    </row>
    <row r="242" spans="1:15" ht="15.5" x14ac:dyDescent="0.35">
      <c r="A242" s="18" t="s">
        <v>851</v>
      </c>
      <c r="B242" s="2" t="s">
        <v>99</v>
      </c>
      <c r="C242" s="2" t="s">
        <v>25</v>
      </c>
      <c r="D242" s="2" t="s">
        <v>483</v>
      </c>
      <c r="E242" s="3">
        <v>45002</v>
      </c>
      <c r="F242" s="3"/>
      <c r="G242" s="17">
        <f t="shared" si="6"/>
        <v>-45002</v>
      </c>
      <c r="H242" s="6">
        <v>30</v>
      </c>
      <c r="I242" s="6">
        <v>22.4</v>
      </c>
      <c r="J242" s="6">
        <v>239.63</v>
      </c>
      <c r="K242" s="6"/>
      <c r="L242" s="6">
        <v>231.41</v>
      </c>
      <c r="M242" s="6">
        <v>1.67</v>
      </c>
      <c r="N242" s="6"/>
      <c r="O242" s="6">
        <f>L242+M242</f>
        <v>233.07999999999998</v>
      </c>
    </row>
    <row r="243" spans="1:15" ht="15.5" x14ac:dyDescent="0.35">
      <c r="A243" s="18" t="s">
        <v>851</v>
      </c>
      <c r="B243" s="2" t="s">
        <v>100</v>
      </c>
      <c r="C243" s="2" t="s">
        <v>34</v>
      </c>
      <c r="D243" s="2" t="s">
        <v>483</v>
      </c>
      <c r="E243" s="3">
        <v>45002</v>
      </c>
      <c r="F243" s="3">
        <v>45008</v>
      </c>
      <c r="G243" s="17">
        <f t="shared" si="6"/>
        <v>6</v>
      </c>
      <c r="H243" s="6">
        <v>30</v>
      </c>
      <c r="I243" s="6">
        <v>18.100000000000001</v>
      </c>
      <c r="J243" s="6">
        <v>120.08</v>
      </c>
      <c r="K243" s="6"/>
      <c r="L243" s="6">
        <v>82.6</v>
      </c>
      <c r="M243" s="6">
        <v>0.9</v>
      </c>
      <c r="N243" s="6"/>
      <c r="O243" s="6">
        <f>L243+M243</f>
        <v>83.5</v>
      </c>
    </row>
    <row r="244" spans="1:15" ht="15.5" x14ac:dyDescent="0.35">
      <c r="A244" s="18" t="s">
        <v>851</v>
      </c>
      <c r="B244" s="2" t="s">
        <v>101</v>
      </c>
      <c r="C244" s="2" t="s">
        <v>34</v>
      </c>
      <c r="D244" s="2" t="s">
        <v>483</v>
      </c>
      <c r="E244" s="3">
        <v>45002</v>
      </c>
      <c r="F244" s="3">
        <v>45009</v>
      </c>
      <c r="G244" s="17">
        <f t="shared" si="6"/>
        <v>7</v>
      </c>
      <c r="H244" s="6">
        <v>45</v>
      </c>
      <c r="I244" s="6">
        <v>19.2</v>
      </c>
      <c r="J244" s="6">
        <v>186.61</v>
      </c>
      <c r="K244" s="6"/>
      <c r="L244" s="6">
        <v>129.04</v>
      </c>
      <c r="M244" s="33"/>
      <c r="N244" s="6"/>
      <c r="O244" s="6">
        <f>L244</f>
        <v>129.04</v>
      </c>
    </row>
    <row r="245" spans="1:15" ht="15.5" x14ac:dyDescent="0.35">
      <c r="A245" s="18" t="s">
        <v>851</v>
      </c>
      <c r="B245" s="2" t="s">
        <v>102</v>
      </c>
      <c r="C245" s="2" t="s">
        <v>34</v>
      </c>
      <c r="D245" s="2" t="s">
        <v>483</v>
      </c>
      <c r="E245" s="3">
        <v>45002</v>
      </c>
      <c r="F245" s="3">
        <v>45009</v>
      </c>
      <c r="G245" s="17">
        <f t="shared" si="6"/>
        <v>7</v>
      </c>
      <c r="H245" s="6">
        <v>20</v>
      </c>
      <c r="I245" s="6">
        <v>23</v>
      </c>
      <c r="J245" s="6">
        <v>99.81</v>
      </c>
      <c r="K245" s="6"/>
      <c r="L245" s="6">
        <v>122.77</v>
      </c>
      <c r="M245" s="15">
        <v>1.1299999999999999</v>
      </c>
      <c r="N245" s="6"/>
      <c r="O245" s="6">
        <f t="shared" ref="O245:O250" si="11">L245+M245</f>
        <v>123.89999999999999</v>
      </c>
    </row>
    <row r="246" spans="1:15" ht="15.5" x14ac:dyDescent="0.35">
      <c r="A246" s="18" t="s">
        <v>851</v>
      </c>
      <c r="B246" s="2" t="s">
        <v>103</v>
      </c>
      <c r="C246" s="2" t="s">
        <v>34</v>
      </c>
      <c r="D246" s="2" t="s">
        <v>483</v>
      </c>
      <c r="E246" s="3">
        <v>45002</v>
      </c>
      <c r="F246" s="3">
        <v>45008</v>
      </c>
      <c r="G246" s="17">
        <f t="shared" si="6"/>
        <v>6</v>
      </c>
      <c r="H246" s="6">
        <v>40</v>
      </c>
      <c r="I246" s="6">
        <v>17.7</v>
      </c>
      <c r="J246" s="6">
        <v>174.46</v>
      </c>
      <c r="K246" s="6"/>
      <c r="L246" s="6">
        <v>128.44999999999999</v>
      </c>
      <c r="M246" s="15">
        <v>1.08</v>
      </c>
      <c r="N246" s="6"/>
      <c r="O246" s="6">
        <f t="shared" si="11"/>
        <v>129.53</v>
      </c>
    </row>
    <row r="247" spans="1:15" ht="15.5" x14ac:dyDescent="0.35">
      <c r="A247" s="18" t="s">
        <v>851</v>
      </c>
      <c r="B247" s="23" t="s">
        <v>104</v>
      </c>
      <c r="C247" s="2" t="s">
        <v>34</v>
      </c>
      <c r="D247" s="2" t="s">
        <v>483</v>
      </c>
      <c r="E247" s="14">
        <v>45016</v>
      </c>
      <c r="F247" s="3"/>
      <c r="G247" s="17">
        <f t="shared" si="6"/>
        <v>-45016</v>
      </c>
      <c r="H247" s="6">
        <v>5</v>
      </c>
      <c r="I247" s="6">
        <v>34.200000000000003</v>
      </c>
      <c r="J247" s="6">
        <v>145.11000000000001</v>
      </c>
      <c r="K247" s="6"/>
      <c r="L247" s="6">
        <v>59.42</v>
      </c>
      <c r="M247" s="6">
        <v>2.91</v>
      </c>
      <c r="N247" s="6"/>
      <c r="O247" s="6">
        <f t="shared" si="11"/>
        <v>62.33</v>
      </c>
    </row>
    <row r="248" spans="1:15" ht="15.5" x14ac:dyDescent="0.35">
      <c r="A248" s="18" t="s">
        <v>851</v>
      </c>
      <c r="B248" s="2" t="s">
        <v>105</v>
      </c>
      <c r="C248" s="2" t="s">
        <v>34</v>
      </c>
      <c r="D248" s="2" t="s">
        <v>483</v>
      </c>
      <c r="E248" s="3">
        <v>45002</v>
      </c>
      <c r="F248" s="3">
        <v>45008</v>
      </c>
      <c r="G248" s="17">
        <f t="shared" si="6"/>
        <v>6</v>
      </c>
      <c r="H248" s="6">
        <v>30</v>
      </c>
      <c r="I248" s="6">
        <v>18.600000000000001</v>
      </c>
      <c r="J248" s="6">
        <v>154.47</v>
      </c>
      <c r="K248" s="6"/>
      <c r="L248" s="6">
        <v>142.32</v>
      </c>
      <c r="M248" s="6">
        <v>1.23</v>
      </c>
      <c r="N248" s="6"/>
      <c r="O248" s="6">
        <f t="shared" si="11"/>
        <v>143.54999999999998</v>
      </c>
    </row>
    <row r="249" spans="1:15" ht="15.5" x14ac:dyDescent="0.35">
      <c r="A249" s="18" t="s">
        <v>851</v>
      </c>
      <c r="B249" s="2" t="s">
        <v>106</v>
      </c>
      <c r="C249" s="2" t="s">
        <v>34</v>
      </c>
      <c r="D249" s="2" t="s">
        <v>483</v>
      </c>
      <c r="E249" s="3">
        <v>45002</v>
      </c>
      <c r="F249" s="3">
        <v>45008</v>
      </c>
      <c r="G249" s="17">
        <f t="shared" si="6"/>
        <v>6</v>
      </c>
      <c r="H249" s="6">
        <v>30</v>
      </c>
      <c r="I249" s="6">
        <v>21.4</v>
      </c>
      <c r="J249" s="6">
        <v>183.74</v>
      </c>
      <c r="K249" s="6"/>
      <c r="L249" s="6">
        <v>177.19</v>
      </c>
      <c r="M249" s="6">
        <v>1.33</v>
      </c>
      <c r="N249" s="6"/>
      <c r="O249" s="6">
        <f t="shared" si="11"/>
        <v>178.52</v>
      </c>
    </row>
    <row r="250" spans="1:15" ht="15.5" x14ac:dyDescent="0.35">
      <c r="A250" s="18" t="s">
        <v>851</v>
      </c>
      <c r="B250" s="2" t="s">
        <v>107</v>
      </c>
      <c r="C250" s="2" t="s">
        <v>34</v>
      </c>
      <c r="D250" s="2" t="s">
        <v>483</v>
      </c>
      <c r="E250" s="3">
        <v>45002</v>
      </c>
      <c r="F250" s="3">
        <v>45008</v>
      </c>
      <c r="G250" s="17">
        <f t="shared" si="6"/>
        <v>6</v>
      </c>
      <c r="H250" s="6">
        <v>25</v>
      </c>
      <c r="I250" s="6">
        <v>24.8</v>
      </c>
      <c r="J250" s="6">
        <v>164.85</v>
      </c>
      <c r="K250" s="6"/>
      <c r="L250" s="6">
        <v>110.51</v>
      </c>
      <c r="M250" s="6">
        <v>1.31</v>
      </c>
      <c r="N250" s="6"/>
      <c r="O250" s="6">
        <f t="shared" si="11"/>
        <v>111.82000000000001</v>
      </c>
    </row>
    <row r="251" spans="1:15" ht="15.5" x14ac:dyDescent="0.35">
      <c r="A251" s="18" t="s">
        <v>851</v>
      </c>
      <c r="B251" s="2" t="s">
        <v>108</v>
      </c>
      <c r="C251" s="2" t="s">
        <v>43</v>
      </c>
      <c r="D251" s="2" t="s">
        <v>483</v>
      </c>
      <c r="E251" s="3">
        <v>45002</v>
      </c>
      <c r="F251" s="3">
        <v>45010</v>
      </c>
      <c r="G251" s="17">
        <f t="shared" si="6"/>
        <v>8</v>
      </c>
      <c r="H251" s="6">
        <v>17</v>
      </c>
      <c r="I251" s="6">
        <v>27</v>
      </c>
      <c r="J251" s="6">
        <f>114.37*1.76</f>
        <v>201.2912</v>
      </c>
      <c r="K251" s="6"/>
      <c r="L251" s="6"/>
      <c r="M251" s="6"/>
      <c r="N251" s="6"/>
      <c r="O251" s="6">
        <v>115.28</v>
      </c>
    </row>
    <row r="252" spans="1:15" ht="15.5" x14ac:dyDescent="0.35">
      <c r="A252" s="18" t="s">
        <v>851</v>
      </c>
      <c r="B252" s="20" t="s">
        <v>109</v>
      </c>
      <c r="C252" s="2" t="s">
        <v>43</v>
      </c>
      <c r="D252" s="2" t="s">
        <v>483</v>
      </c>
      <c r="E252" s="24"/>
      <c r="F252" s="24"/>
      <c r="G252" s="31">
        <f t="shared" si="6"/>
        <v>0</v>
      </c>
      <c r="H252" s="13"/>
      <c r="I252" s="13"/>
      <c r="J252" s="13"/>
      <c r="K252" s="13"/>
      <c r="L252" s="13"/>
      <c r="M252" s="13"/>
      <c r="N252" s="13"/>
      <c r="O252" s="13"/>
    </row>
    <row r="253" spans="1:15" ht="15.5" x14ac:dyDescent="0.35">
      <c r="A253" s="18" t="s">
        <v>851</v>
      </c>
      <c r="B253" s="23" t="s">
        <v>110</v>
      </c>
      <c r="C253" s="2" t="s">
        <v>43</v>
      </c>
      <c r="D253" s="2" t="s">
        <v>483</v>
      </c>
      <c r="E253" s="14">
        <v>45016</v>
      </c>
      <c r="F253" s="3">
        <v>45022</v>
      </c>
      <c r="G253" s="17">
        <f t="shared" si="6"/>
        <v>6</v>
      </c>
      <c r="H253" s="6">
        <v>5</v>
      </c>
      <c r="I253" s="6">
        <v>35.5</v>
      </c>
      <c r="J253" s="6">
        <v>247.09</v>
      </c>
      <c r="K253" s="6"/>
      <c r="L253" s="6"/>
      <c r="M253" s="6"/>
      <c r="N253" s="6"/>
      <c r="O253" s="6">
        <v>134.32</v>
      </c>
    </row>
    <row r="254" spans="1:15" ht="15.5" x14ac:dyDescent="0.35">
      <c r="A254" s="18" t="s">
        <v>851</v>
      </c>
      <c r="B254" s="23" t="s">
        <v>111</v>
      </c>
      <c r="C254" s="2" t="s">
        <v>43</v>
      </c>
      <c r="D254" s="2" t="s">
        <v>483</v>
      </c>
      <c r="E254" s="14">
        <v>45016</v>
      </c>
      <c r="F254" s="3">
        <v>45022</v>
      </c>
      <c r="G254" s="17">
        <f t="shared" si="6"/>
        <v>6</v>
      </c>
      <c r="H254" s="6">
        <v>14.29</v>
      </c>
      <c r="I254" s="6">
        <v>34</v>
      </c>
      <c r="J254" s="6">
        <v>273.23</v>
      </c>
      <c r="K254" s="6"/>
      <c r="L254" s="6"/>
      <c r="M254" s="6"/>
      <c r="N254" s="6"/>
      <c r="O254" s="6">
        <v>129.04</v>
      </c>
    </row>
    <row r="255" spans="1:15" ht="15.5" x14ac:dyDescent="0.35">
      <c r="A255" s="18" t="s">
        <v>851</v>
      </c>
      <c r="B255" s="22" t="s">
        <v>112</v>
      </c>
      <c r="C255" s="2" t="s">
        <v>43</v>
      </c>
      <c r="D255" s="2" t="s">
        <v>483</v>
      </c>
      <c r="E255" s="3">
        <v>45002</v>
      </c>
      <c r="F255" s="3">
        <v>45008</v>
      </c>
      <c r="G255" s="17">
        <f t="shared" si="6"/>
        <v>6</v>
      </c>
      <c r="H255" s="6">
        <v>40</v>
      </c>
      <c r="I255" s="6">
        <v>28.7</v>
      </c>
      <c r="J255" s="6">
        <f>150.87*1.76</f>
        <v>265.53120000000001</v>
      </c>
      <c r="K255" s="6"/>
      <c r="L255" s="6"/>
      <c r="M255" s="6"/>
      <c r="N255" s="6"/>
      <c r="O255" s="6">
        <v>124.02</v>
      </c>
    </row>
    <row r="256" spans="1:15" ht="15.5" x14ac:dyDescent="0.35">
      <c r="A256" s="18" t="s">
        <v>851</v>
      </c>
      <c r="B256" s="2" t="s">
        <v>113</v>
      </c>
      <c r="C256" s="2" t="s">
        <v>43</v>
      </c>
      <c r="D256" s="2" t="s">
        <v>483</v>
      </c>
      <c r="E256" s="3">
        <v>45002</v>
      </c>
      <c r="F256" s="3">
        <v>45012</v>
      </c>
      <c r="G256" s="17">
        <f t="shared" si="6"/>
        <v>10</v>
      </c>
      <c r="H256" s="6">
        <v>33.33</v>
      </c>
      <c r="I256" s="6">
        <v>36.200000000000003</v>
      </c>
      <c r="J256" s="6">
        <f>159.42*1.76</f>
        <v>280.57919999999996</v>
      </c>
      <c r="K256" s="6"/>
      <c r="L256" s="6"/>
      <c r="M256" s="6"/>
      <c r="N256" s="6"/>
      <c r="O256" s="6">
        <v>142.35</v>
      </c>
    </row>
    <row r="257" spans="1:15" ht="15.5" x14ac:dyDescent="0.35">
      <c r="A257" s="18" t="s">
        <v>851</v>
      </c>
      <c r="B257" s="2" t="s">
        <v>114</v>
      </c>
      <c r="C257" s="2" t="s">
        <v>43</v>
      </c>
      <c r="D257" s="2" t="s">
        <v>483</v>
      </c>
      <c r="E257" s="3">
        <v>45002</v>
      </c>
      <c r="F257" s="3">
        <v>45011</v>
      </c>
      <c r="G257" s="17">
        <f t="shared" si="6"/>
        <v>9</v>
      </c>
      <c r="H257" s="6">
        <v>20</v>
      </c>
      <c r="I257" s="6">
        <v>28.5</v>
      </c>
      <c r="J257" s="6">
        <f>135.83*1.76</f>
        <v>239.06080000000003</v>
      </c>
      <c r="K257" s="6"/>
      <c r="L257" s="6"/>
      <c r="M257" s="6"/>
      <c r="N257" s="6"/>
      <c r="O257" s="6">
        <v>142.43</v>
      </c>
    </row>
    <row r="258" spans="1:15" ht="15.5" x14ac:dyDescent="0.35">
      <c r="A258" s="18" t="s">
        <v>851</v>
      </c>
      <c r="B258" s="2" t="s">
        <v>115</v>
      </c>
      <c r="C258" s="2" t="s">
        <v>43</v>
      </c>
      <c r="D258" s="2" t="s">
        <v>483</v>
      </c>
      <c r="E258" s="3">
        <v>45002</v>
      </c>
      <c r="F258" s="3">
        <v>45008</v>
      </c>
      <c r="G258" s="17">
        <f t="shared" si="6"/>
        <v>6</v>
      </c>
      <c r="H258" s="6">
        <v>30</v>
      </c>
      <c r="I258" s="6">
        <v>22</v>
      </c>
      <c r="J258" s="6">
        <f>179.74*1.76</f>
        <v>316.3424</v>
      </c>
      <c r="K258" s="6"/>
      <c r="L258" s="6"/>
      <c r="M258" s="6"/>
      <c r="N258" s="6"/>
      <c r="O258" s="6">
        <v>124.57</v>
      </c>
    </row>
    <row r="259" spans="1:15" ht="15.5" x14ac:dyDescent="0.35">
      <c r="A259" s="18" t="s">
        <v>116</v>
      </c>
      <c r="B259" s="23" t="s">
        <v>117</v>
      </c>
      <c r="C259" s="2" t="s">
        <v>16</v>
      </c>
      <c r="D259" s="2" t="s">
        <v>483</v>
      </c>
      <c r="E259" s="14">
        <v>45016</v>
      </c>
      <c r="F259" s="3">
        <v>45022</v>
      </c>
      <c r="G259" s="17">
        <f t="shared" ref="G259:G322" si="12">F259-E259</f>
        <v>6</v>
      </c>
      <c r="H259" s="6">
        <v>14.29</v>
      </c>
      <c r="I259" s="6">
        <v>35.4</v>
      </c>
      <c r="J259" s="6">
        <v>237.88</v>
      </c>
      <c r="K259" s="6"/>
      <c r="L259" s="6"/>
      <c r="M259" s="6"/>
      <c r="N259" s="6"/>
      <c r="O259" s="6">
        <v>266.60000000000002</v>
      </c>
    </row>
    <row r="260" spans="1:15" ht="15.5" x14ac:dyDescent="0.35">
      <c r="A260" s="18" t="s">
        <v>116</v>
      </c>
      <c r="B260" s="23" t="s">
        <v>118</v>
      </c>
      <c r="C260" s="2" t="s">
        <v>16</v>
      </c>
      <c r="D260" s="2" t="s">
        <v>483</v>
      </c>
      <c r="E260" s="14">
        <v>45016</v>
      </c>
      <c r="F260" s="3">
        <v>45022</v>
      </c>
      <c r="G260" s="17">
        <f t="shared" si="12"/>
        <v>6</v>
      </c>
      <c r="H260" s="6">
        <v>10</v>
      </c>
      <c r="I260" s="6">
        <v>31.9</v>
      </c>
      <c r="J260" s="6">
        <v>255.44</v>
      </c>
      <c r="K260" s="6"/>
      <c r="L260" s="6"/>
      <c r="M260" s="6"/>
      <c r="N260" s="6"/>
      <c r="O260" s="6">
        <v>290.25</v>
      </c>
    </row>
    <row r="261" spans="1:15" ht="15.5" x14ac:dyDescent="0.35">
      <c r="A261" s="18" t="s">
        <v>116</v>
      </c>
      <c r="B261" s="20" t="s">
        <v>119</v>
      </c>
      <c r="C261" s="20" t="s">
        <v>16</v>
      </c>
      <c r="D261" s="2" t="s">
        <v>483</v>
      </c>
      <c r="E261" s="14">
        <v>45016</v>
      </c>
      <c r="F261" s="12"/>
      <c r="G261" s="31">
        <f t="shared" si="12"/>
        <v>-45016</v>
      </c>
      <c r="H261" s="13"/>
      <c r="I261" s="13"/>
      <c r="J261" s="13"/>
      <c r="K261" s="13"/>
      <c r="L261" s="13"/>
      <c r="M261" s="13"/>
      <c r="N261" s="13"/>
      <c r="O261" s="13"/>
    </row>
    <row r="262" spans="1:15" ht="15.5" x14ac:dyDescent="0.35">
      <c r="A262" s="18" t="s">
        <v>116</v>
      </c>
      <c r="B262" s="2" t="s">
        <v>120</v>
      </c>
      <c r="C262" s="2" t="s">
        <v>16</v>
      </c>
      <c r="D262" s="2" t="s">
        <v>483</v>
      </c>
      <c r="E262" s="3">
        <v>45002</v>
      </c>
      <c r="F262" s="3"/>
      <c r="G262" s="17">
        <f t="shared" si="12"/>
        <v>-45002</v>
      </c>
      <c r="H262" s="6">
        <v>33.33</v>
      </c>
      <c r="I262" s="6">
        <v>27.7</v>
      </c>
      <c r="J262" s="6">
        <v>232.06</v>
      </c>
      <c r="K262" s="6"/>
      <c r="L262" s="6"/>
      <c r="M262" s="6"/>
      <c r="N262" s="6"/>
      <c r="O262" s="6">
        <v>296.3</v>
      </c>
    </row>
    <row r="263" spans="1:15" ht="15.5" x14ac:dyDescent="0.35">
      <c r="A263" s="18" t="s">
        <v>116</v>
      </c>
      <c r="B263" s="23" t="s">
        <v>121</v>
      </c>
      <c r="C263" s="2" t="s">
        <v>16</v>
      </c>
      <c r="D263" s="2" t="s">
        <v>483</v>
      </c>
      <c r="E263" s="14">
        <v>45016</v>
      </c>
      <c r="F263" s="3">
        <v>45023</v>
      </c>
      <c r="G263" s="17">
        <f t="shared" si="12"/>
        <v>7</v>
      </c>
      <c r="H263" s="6">
        <v>0</v>
      </c>
      <c r="I263" s="6">
        <v>40</v>
      </c>
      <c r="J263" s="6">
        <v>229.4</v>
      </c>
      <c r="K263" s="6"/>
      <c r="L263" s="6"/>
      <c r="M263" s="6"/>
      <c r="N263" s="6"/>
      <c r="O263" s="6">
        <v>253.84</v>
      </c>
    </row>
    <row r="264" spans="1:15" ht="15.5" x14ac:dyDescent="0.35">
      <c r="A264" s="18" t="s">
        <v>116</v>
      </c>
      <c r="B264" s="23" t="s">
        <v>122</v>
      </c>
      <c r="C264" s="2" t="s">
        <v>16</v>
      </c>
      <c r="D264" s="2" t="s">
        <v>483</v>
      </c>
      <c r="E264" s="14">
        <v>45016</v>
      </c>
      <c r="F264" s="3">
        <v>45022</v>
      </c>
      <c r="G264" s="17">
        <f t="shared" si="12"/>
        <v>6</v>
      </c>
      <c r="H264" s="6">
        <v>0</v>
      </c>
      <c r="I264" s="6">
        <v>35.9</v>
      </c>
      <c r="J264" s="6">
        <v>256.73</v>
      </c>
      <c r="K264" s="6"/>
      <c r="L264" s="6"/>
      <c r="M264" s="6"/>
      <c r="N264" s="6"/>
      <c r="O264" s="6">
        <v>314.62</v>
      </c>
    </row>
    <row r="265" spans="1:15" ht="15.5" x14ac:dyDescent="0.35">
      <c r="A265" s="18" t="s">
        <v>116</v>
      </c>
      <c r="B265" s="23" t="s">
        <v>123</v>
      </c>
      <c r="C265" s="2" t="s">
        <v>16</v>
      </c>
      <c r="D265" s="2" t="s">
        <v>483</v>
      </c>
      <c r="E265" s="14">
        <v>45016</v>
      </c>
      <c r="F265" s="3">
        <v>45022</v>
      </c>
      <c r="G265" s="17">
        <f t="shared" si="12"/>
        <v>6</v>
      </c>
      <c r="H265" s="6">
        <v>16.670000000000002</v>
      </c>
      <c r="I265" s="6">
        <v>31.5</v>
      </c>
      <c r="J265" s="6">
        <v>225.77</v>
      </c>
      <c r="K265" s="6"/>
      <c r="L265" s="6"/>
      <c r="M265" s="6"/>
      <c r="N265" s="6"/>
      <c r="O265" s="6">
        <v>277.17</v>
      </c>
    </row>
    <row r="266" spans="1:15" ht="15.5" x14ac:dyDescent="0.35">
      <c r="A266" s="18" t="s">
        <v>116</v>
      </c>
      <c r="B266" s="23" t="s">
        <v>124</v>
      </c>
      <c r="C266" s="2" t="s">
        <v>16</v>
      </c>
      <c r="D266" s="2" t="s">
        <v>483</v>
      </c>
      <c r="E266" s="14">
        <v>45016</v>
      </c>
      <c r="F266" s="3">
        <v>45022</v>
      </c>
      <c r="G266" s="17">
        <f t="shared" si="12"/>
        <v>6</v>
      </c>
      <c r="H266" s="6">
        <v>0</v>
      </c>
      <c r="I266" s="6">
        <v>34.9</v>
      </c>
      <c r="J266" s="6">
        <v>262.10000000000002</v>
      </c>
      <c r="K266" s="6"/>
      <c r="L266" s="6"/>
      <c r="M266" s="6"/>
      <c r="N266" s="6"/>
      <c r="O266" s="6">
        <v>269.95</v>
      </c>
    </row>
    <row r="267" spans="1:15" ht="15.5" x14ac:dyDescent="0.35">
      <c r="A267" s="18" t="s">
        <v>116</v>
      </c>
      <c r="B267" s="23" t="s">
        <v>125</v>
      </c>
      <c r="C267" s="2" t="s">
        <v>25</v>
      </c>
      <c r="D267" s="2" t="s">
        <v>483</v>
      </c>
      <c r="E267" s="14">
        <v>45016</v>
      </c>
      <c r="F267" s="3">
        <v>45023</v>
      </c>
      <c r="G267" s="17">
        <f t="shared" si="12"/>
        <v>7</v>
      </c>
      <c r="H267" s="6">
        <v>10</v>
      </c>
      <c r="I267" s="6">
        <v>32.4</v>
      </c>
      <c r="J267" s="6">
        <v>157.34</v>
      </c>
      <c r="K267" s="6"/>
      <c r="L267" s="6">
        <v>197.81</v>
      </c>
      <c r="M267" s="6">
        <v>2.68</v>
      </c>
      <c r="N267" s="6"/>
      <c r="O267" s="6">
        <f>L267+M267</f>
        <v>200.49</v>
      </c>
    </row>
    <row r="268" spans="1:15" ht="15.5" x14ac:dyDescent="0.35">
      <c r="A268" s="18" t="s">
        <v>116</v>
      </c>
      <c r="B268" s="23" t="s">
        <v>126</v>
      </c>
      <c r="C268" s="2" t="s">
        <v>25</v>
      </c>
      <c r="D268" s="2" t="s">
        <v>483</v>
      </c>
      <c r="E268" s="14">
        <v>45016</v>
      </c>
      <c r="F268" s="3">
        <v>45022</v>
      </c>
      <c r="G268" s="17">
        <f t="shared" si="12"/>
        <v>6</v>
      </c>
      <c r="H268" s="6">
        <v>15</v>
      </c>
      <c r="I268" s="6">
        <v>33.4</v>
      </c>
      <c r="J268" s="6">
        <v>134.44</v>
      </c>
      <c r="K268" s="6"/>
      <c r="L268" s="6">
        <v>171.98</v>
      </c>
      <c r="M268" s="6">
        <v>2.23</v>
      </c>
      <c r="N268" s="6"/>
      <c r="O268" s="6">
        <f t="shared" ref="O268:O273" si="13">L268+M268</f>
        <v>174.20999999999998</v>
      </c>
    </row>
    <row r="269" spans="1:15" ht="15.5" x14ac:dyDescent="0.35">
      <c r="A269" s="18" t="s">
        <v>116</v>
      </c>
      <c r="B269" s="23" t="s">
        <v>127</v>
      </c>
      <c r="C269" s="2" t="s">
        <v>25</v>
      </c>
      <c r="D269" s="2" t="s">
        <v>483</v>
      </c>
      <c r="E269" s="14">
        <v>45016</v>
      </c>
      <c r="F269" s="3">
        <v>45023</v>
      </c>
      <c r="G269" s="17">
        <f t="shared" si="12"/>
        <v>7</v>
      </c>
      <c r="H269" s="6">
        <v>0</v>
      </c>
      <c r="I269" s="6">
        <v>33.4</v>
      </c>
      <c r="J269" s="6">
        <v>129</v>
      </c>
      <c r="K269" s="6"/>
      <c r="L269" s="6">
        <v>164.21</v>
      </c>
      <c r="M269" s="6">
        <v>1.97</v>
      </c>
      <c r="N269" s="6"/>
      <c r="O269" s="6">
        <f t="shared" si="13"/>
        <v>166.18</v>
      </c>
    </row>
    <row r="270" spans="1:15" ht="15.5" x14ac:dyDescent="0.35">
      <c r="A270" s="18" t="s">
        <v>116</v>
      </c>
      <c r="B270" s="23" t="s">
        <v>128</v>
      </c>
      <c r="C270" s="2" t="s">
        <v>25</v>
      </c>
      <c r="D270" s="2" t="s">
        <v>483</v>
      </c>
      <c r="E270" s="14">
        <v>45016</v>
      </c>
      <c r="F270" s="3">
        <v>45022</v>
      </c>
      <c r="G270" s="17">
        <f t="shared" si="12"/>
        <v>6</v>
      </c>
      <c r="H270" s="6">
        <v>10</v>
      </c>
      <c r="I270" s="6">
        <v>36.799999999999997</v>
      </c>
      <c r="J270" s="6">
        <v>145.29</v>
      </c>
      <c r="K270" s="6"/>
      <c r="L270" s="6">
        <v>203.66</v>
      </c>
      <c r="M270" s="6">
        <v>1.81</v>
      </c>
      <c r="N270" s="6"/>
      <c r="O270" s="6">
        <f t="shared" si="13"/>
        <v>205.47</v>
      </c>
    </row>
    <row r="271" spans="1:15" ht="15.5" x14ac:dyDescent="0.35">
      <c r="A271" s="18" t="s">
        <v>116</v>
      </c>
      <c r="B271" s="23" t="s">
        <v>129</v>
      </c>
      <c r="C271" s="2" t="s">
        <v>25</v>
      </c>
      <c r="D271" s="2" t="s">
        <v>483</v>
      </c>
      <c r="E271" s="14">
        <v>45016</v>
      </c>
      <c r="F271" s="3">
        <v>45022</v>
      </c>
      <c r="G271" s="17">
        <f t="shared" si="12"/>
        <v>6</v>
      </c>
      <c r="H271" s="6">
        <v>0</v>
      </c>
      <c r="I271" s="6">
        <v>33.700000000000003</v>
      </c>
      <c r="J271" s="6">
        <v>145.38</v>
      </c>
      <c r="K271" s="6"/>
      <c r="L271" s="6">
        <v>174.71</v>
      </c>
      <c r="M271" s="6">
        <v>2.34</v>
      </c>
      <c r="N271" s="6"/>
      <c r="O271" s="6">
        <f t="shared" si="13"/>
        <v>177.05</v>
      </c>
    </row>
    <row r="272" spans="1:15" ht="15.5" x14ac:dyDescent="0.35">
      <c r="A272" s="18" t="s">
        <v>116</v>
      </c>
      <c r="B272" s="23" t="s">
        <v>130</v>
      </c>
      <c r="C272" s="2" t="s">
        <v>25</v>
      </c>
      <c r="D272" s="2" t="s">
        <v>483</v>
      </c>
      <c r="E272" s="14">
        <v>45016</v>
      </c>
      <c r="F272" s="3">
        <v>45023</v>
      </c>
      <c r="G272" s="17">
        <f t="shared" si="12"/>
        <v>7</v>
      </c>
      <c r="H272" s="6">
        <v>10</v>
      </c>
      <c r="I272" s="6">
        <v>34.700000000000003</v>
      </c>
      <c r="J272" s="6">
        <v>147.44</v>
      </c>
      <c r="K272" s="6"/>
      <c r="L272" s="6">
        <v>181.62</v>
      </c>
      <c r="M272" s="6">
        <v>2.2200000000000002</v>
      </c>
      <c r="N272" s="6"/>
      <c r="O272" s="6">
        <f t="shared" si="13"/>
        <v>183.84</v>
      </c>
    </row>
    <row r="273" spans="1:15" ht="15.5" x14ac:dyDescent="0.35">
      <c r="A273" s="18" t="s">
        <v>116</v>
      </c>
      <c r="B273" s="23" t="s">
        <v>131</v>
      </c>
      <c r="C273" s="2" t="s">
        <v>25</v>
      </c>
      <c r="D273" s="2" t="s">
        <v>483</v>
      </c>
      <c r="E273" s="14">
        <v>45016</v>
      </c>
      <c r="F273" s="3">
        <v>45022</v>
      </c>
      <c r="G273" s="17">
        <f t="shared" si="12"/>
        <v>6</v>
      </c>
      <c r="H273" s="6">
        <v>0</v>
      </c>
      <c r="I273" s="6">
        <v>34.9</v>
      </c>
      <c r="J273" s="6">
        <v>201.04</v>
      </c>
      <c r="K273" s="6"/>
      <c r="L273" s="6">
        <v>246.02</v>
      </c>
      <c r="M273" s="6">
        <v>3.19</v>
      </c>
      <c r="N273" s="6"/>
      <c r="O273" s="6">
        <f t="shared" si="13"/>
        <v>249.21</v>
      </c>
    </row>
    <row r="274" spans="1:15" ht="15.5" x14ac:dyDescent="0.35">
      <c r="A274" s="18" t="s">
        <v>116</v>
      </c>
      <c r="B274" s="20" t="s">
        <v>132</v>
      </c>
      <c r="C274" s="2" t="s">
        <v>25</v>
      </c>
      <c r="D274" s="2" t="s">
        <v>483</v>
      </c>
      <c r="E274" s="3">
        <v>45002</v>
      </c>
      <c r="F274" s="12"/>
      <c r="G274" s="31">
        <f t="shared" si="12"/>
        <v>-45002</v>
      </c>
      <c r="H274" s="13"/>
      <c r="I274" s="13"/>
      <c r="J274" s="13"/>
      <c r="K274" s="13"/>
      <c r="L274" s="13"/>
      <c r="M274" s="13"/>
      <c r="N274" s="13"/>
      <c r="O274" s="13"/>
    </row>
    <row r="275" spans="1:15" ht="15.5" x14ac:dyDescent="0.35">
      <c r="A275" s="18" t="s">
        <v>116</v>
      </c>
      <c r="B275" s="2" t="s">
        <v>133</v>
      </c>
      <c r="C275" s="2" t="s">
        <v>34</v>
      </c>
      <c r="D275" s="2" t="s">
        <v>483</v>
      </c>
      <c r="E275" s="3">
        <v>45002</v>
      </c>
      <c r="F275" s="3">
        <v>45008</v>
      </c>
      <c r="G275" s="17">
        <f t="shared" si="12"/>
        <v>6</v>
      </c>
      <c r="H275" s="6">
        <v>0</v>
      </c>
      <c r="I275" s="6">
        <v>28.1</v>
      </c>
      <c r="J275" s="6">
        <v>84.43</v>
      </c>
      <c r="K275" s="6"/>
      <c r="L275" s="6">
        <v>112.31</v>
      </c>
      <c r="M275" s="6">
        <v>1.5</v>
      </c>
      <c r="N275" s="6"/>
      <c r="O275" s="6">
        <f>L275+M276</f>
        <v>114.32000000000001</v>
      </c>
    </row>
    <row r="276" spans="1:15" ht="15.5" x14ac:dyDescent="0.35">
      <c r="A276" s="18" t="s">
        <v>116</v>
      </c>
      <c r="B276" s="2" t="s">
        <v>134</v>
      </c>
      <c r="C276" s="2" t="s">
        <v>34</v>
      </c>
      <c r="D276" s="2" t="s">
        <v>483</v>
      </c>
      <c r="E276" s="3">
        <v>45002</v>
      </c>
      <c r="F276" s="3">
        <v>45008</v>
      </c>
      <c r="G276" s="17">
        <f t="shared" si="12"/>
        <v>6</v>
      </c>
      <c r="H276" s="6">
        <v>0</v>
      </c>
      <c r="I276" s="6">
        <v>28.4</v>
      </c>
      <c r="J276" s="6">
        <v>103.31</v>
      </c>
      <c r="K276" s="6"/>
      <c r="L276" s="6">
        <v>167.98</v>
      </c>
      <c r="M276" s="6">
        <v>2.0099999999999998</v>
      </c>
      <c r="N276" s="6"/>
      <c r="O276" s="6">
        <f>L276+M275</f>
        <v>169.48</v>
      </c>
    </row>
    <row r="277" spans="1:15" ht="15.5" x14ac:dyDescent="0.35">
      <c r="A277" s="18" t="s">
        <v>116</v>
      </c>
      <c r="B277" s="23" t="s">
        <v>135</v>
      </c>
      <c r="C277" s="2" t="s">
        <v>34</v>
      </c>
      <c r="D277" s="2" t="s">
        <v>483</v>
      </c>
      <c r="E277" s="14">
        <v>45016</v>
      </c>
      <c r="F277" s="3">
        <v>45021</v>
      </c>
      <c r="G277" s="17">
        <f t="shared" si="12"/>
        <v>5</v>
      </c>
      <c r="H277" s="6">
        <v>16.670000000000002</v>
      </c>
      <c r="I277" s="6">
        <v>33</v>
      </c>
      <c r="J277" s="6">
        <v>141.30000000000001</v>
      </c>
      <c r="K277" s="6"/>
      <c r="L277" s="6">
        <v>202.2</v>
      </c>
      <c r="M277" s="6">
        <v>1.59</v>
      </c>
      <c r="N277" s="6"/>
      <c r="O277" s="6">
        <f>L277+M277</f>
        <v>203.79</v>
      </c>
    </row>
    <row r="278" spans="1:15" ht="15.5" x14ac:dyDescent="0.35">
      <c r="A278" s="18" t="s">
        <v>116</v>
      </c>
      <c r="B278" s="23" t="s">
        <v>136</v>
      </c>
      <c r="C278" s="2" t="s">
        <v>34</v>
      </c>
      <c r="D278" s="2" t="s">
        <v>483</v>
      </c>
      <c r="E278" s="14">
        <v>45016</v>
      </c>
      <c r="F278" s="3">
        <v>45022</v>
      </c>
      <c r="G278" s="17">
        <f t="shared" si="12"/>
        <v>6</v>
      </c>
      <c r="H278" s="6">
        <v>0</v>
      </c>
      <c r="I278" s="6">
        <v>34.200000000000003</v>
      </c>
      <c r="J278" s="6">
        <v>187.34</v>
      </c>
      <c r="K278" s="6"/>
      <c r="L278" s="6">
        <v>205.4</v>
      </c>
      <c r="M278" s="6">
        <v>1.58</v>
      </c>
      <c r="N278" s="6"/>
      <c r="O278" s="6">
        <f t="shared" ref="O278:O279" si="14">L278+M278</f>
        <v>206.98000000000002</v>
      </c>
    </row>
    <row r="279" spans="1:15" ht="15.5" x14ac:dyDescent="0.35">
      <c r="A279" s="18" t="s">
        <v>116</v>
      </c>
      <c r="B279" s="23" t="s">
        <v>137</v>
      </c>
      <c r="C279" s="2" t="s">
        <v>34</v>
      </c>
      <c r="D279" s="2" t="s">
        <v>483</v>
      </c>
      <c r="E279" s="14">
        <v>45016</v>
      </c>
      <c r="F279" s="3">
        <v>45021</v>
      </c>
      <c r="G279" s="17">
        <f t="shared" si="12"/>
        <v>5</v>
      </c>
      <c r="H279" s="6">
        <v>0</v>
      </c>
      <c r="I279" s="6">
        <v>41.3</v>
      </c>
      <c r="J279" s="6">
        <v>163.5</v>
      </c>
      <c r="K279" s="6"/>
      <c r="L279" s="6">
        <v>199.82</v>
      </c>
      <c r="M279" s="6">
        <v>1.1599999999999999</v>
      </c>
      <c r="N279" s="6"/>
      <c r="O279" s="6">
        <f t="shared" si="14"/>
        <v>200.98</v>
      </c>
    </row>
    <row r="280" spans="1:15" ht="15.5" x14ac:dyDescent="0.35">
      <c r="A280" s="18" t="s">
        <v>116</v>
      </c>
      <c r="B280" s="2" t="s">
        <v>138</v>
      </c>
      <c r="C280" s="2" t="s">
        <v>34</v>
      </c>
      <c r="D280" s="2" t="s">
        <v>483</v>
      </c>
      <c r="E280" s="3">
        <v>45002</v>
      </c>
      <c r="F280" s="3">
        <v>45009</v>
      </c>
      <c r="G280" s="17">
        <f t="shared" si="12"/>
        <v>7</v>
      </c>
      <c r="H280" s="6">
        <v>30</v>
      </c>
      <c r="I280" s="6">
        <v>25.5</v>
      </c>
      <c r="J280" s="6">
        <v>117.65</v>
      </c>
      <c r="K280" s="6"/>
      <c r="L280" s="6">
        <v>209.88</v>
      </c>
      <c r="M280" s="6">
        <v>1.18</v>
      </c>
      <c r="N280" s="6"/>
      <c r="O280" s="6">
        <f>L280+M280</f>
        <v>211.06</v>
      </c>
    </row>
    <row r="281" spans="1:15" ht="15.5" x14ac:dyDescent="0.35">
      <c r="A281" s="18" t="s">
        <v>116</v>
      </c>
      <c r="B281" s="2" t="s">
        <v>139</v>
      </c>
      <c r="C281" s="2" t="s">
        <v>34</v>
      </c>
      <c r="D281" s="2" t="s">
        <v>483</v>
      </c>
      <c r="E281" s="3">
        <v>45002</v>
      </c>
      <c r="F281" s="3">
        <v>45009</v>
      </c>
      <c r="G281" s="17">
        <f t="shared" si="12"/>
        <v>7</v>
      </c>
      <c r="H281" s="6">
        <v>10</v>
      </c>
      <c r="I281" s="6">
        <v>30</v>
      </c>
      <c r="J281" s="6">
        <v>108.76</v>
      </c>
      <c r="K281" s="6"/>
      <c r="L281" s="6">
        <v>173.03</v>
      </c>
      <c r="M281" s="6">
        <v>1.27</v>
      </c>
      <c r="N281" s="6"/>
      <c r="O281" s="6">
        <f>L281+M281</f>
        <v>174.3</v>
      </c>
    </row>
    <row r="282" spans="1:15" ht="15.5" x14ac:dyDescent="0.35">
      <c r="A282" s="18" t="s">
        <v>116</v>
      </c>
      <c r="B282" s="2" t="s">
        <v>140</v>
      </c>
      <c r="C282" s="2" t="s">
        <v>34</v>
      </c>
      <c r="D282" s="2" t="s">
        <v>483</v>
      </c>
      <c r="E282" s="3">
        <v>45002</v>
      </c>
      <c r="F282" s="3">
        <v>45009</v>
      </c>
      <c r="G282" s="17">
        <f t="shared" si="12"/>
        <v>7</v>
      </c>
      <c r="H282" s="6">
        <v>20</v>
      </c>
      <c r="I282" s="6">
        <v>31.7</v>
      </c>
      <c r="J282" s="6">
        <v>144.68</v>
      </c>
      <c r="K282" s="6"/>
      <c r="L282" s="6">
        <v>170.46</v>
      </c>
      <c r="M282" s="6">
        <v>1.71</v>
      </c>
      <c r="N282" s="6"/>
      <c r="O282" s="6">
        <f>L282+M282</f>
        <v>172.17000000000002</v>
      </c>
    </row>
    <row r="283" spans="1:15" ht="15.5" x14ac:dyDescent="0.35">
      <c r="A283" s="18" t="s">
        <v>116</v>
      </c>
      <c r="B283" s="23" t="s">
        <v>141</v>
      </c>
      <c r="C283" s="2" t="s">
        <v>43</v>
      </c>
      <c r="D283" s="2" t="s">
        <v>483</v>
      </c>
      <c r="E283" s="14">
        <v>45016</v>
      </c>
      <c r="F283" s="3">
        <v>45022</v>
      </c>
      <c r="G283" s="17">
        <f t="shared" si="12"/>
        <v>6</v>
      </c>
      <c r="H283" s="6">
        <v>0</v>
      </c>
      <c r="I283" s="6">
        <v>34.1</v>
      </c>
      <c r="J283" s="6">
        <v>282.77</v>
      </c>
      <c r="K283" s="6"/>
      <c r="L283" s="6"/>
      <c r="M283" s="6"/>
      <c r="N283" s="6"/>
      <c r="O283" s="6">
        <v>319.3</v>
      </c>
    </row>
    <row r="284" spans="1:15" ht="15.5" x14ac:dyDescent="0.35">
      <c r="A284" s="18" t="s">
        <v>116</v>
      </c>
      <c r="B284" s="2" t="s">
        <v>142</v>
      </c>
      <c r="C284" s="2" t="s">
        <v>43</v>
      </c>
      <c r="D284" s="2" t="s">
        <v>483</v>
      </c>
      <c r="E284" s="3">
        <v>45002</v>
      </c>
      <c r="F284" s="3"/>
      <c r="G284" s="17">
        <f t="shared" si="12"/>
        <v>-45002</v>
      </c>
      <c r="H284" s="6">
        <v>40</v>
      </c>
      <c r="I284" s="6">
        <v>29.5</v>
      </c>
      <c r="J284" s="6">
        <v>127.35</v>
      </c>
      <c r="K284" s="6"/>
      <c r="L284" s="6"/>
      <c r="M284" s="6"/>
      <c r="N284" s="6"/>
      <c r="O284" s="6">
        <v>203.69</v>
      </c>
    </row>
    <row r="285" spans="1:15" ht="15.5" x14ac:dyDescent="0.35">
      <c r="A285" s="18" t="s">
        <v>116</v>
      </c>
      <c r="B285" s="23" t="s">
        <v>143</v>
      </c>
      <c r="C285" s="2" t="s">
        <v>43</v>
      </c>
      <c r="D285" s="2" t="s">
        <v>483</v>
      </c>
      <c r="E285" s="14">
        <v>45016</v>
      </c>
      <c r="F285" s="3">
        <v>45021</v>
      </c>
      <c r="G285" s="17">
        <f t="shared" si="12"/>
        <v>5</v>
      </c>
      <c r="H285" s="6">
        <v>0</v>
      </c>
      <c r="I285" s="6">
        <v>31.2</v>
      </c>
      <c r="J285" s="6">
        <v>245.28</v>
      </c>
      <c r="K285" s="6"/>
      <c r="L285" s="6"/>
      <c r="M285" s="6"/>
      <c r="N285" s="6"/>
      <c r="O285" s="6">
        <v>319.95</v>
      </c>
    </row>
    <row r="286" spans="1:15" ht="15.5" x14ac:dyDescent="0.35">
      <c r="A286" s="18" t="s">
        <v>116</v>
      </c>
      <c r="B286" s="23" t="s">
        <v>144</v>
      </c>
      <c r="C286" s="2" t="s">
        <v>43</v>
      </c>
      <c r="D286" s="2" t="s">
        <v>483</v>
      </c>
      <c r="E286" s="14">
        <v>45016</v>
      </c>
      <c r="F286" s="3">
        <v>45022</v>
      </c>
      <c r="G286" s="17">
        <f t="shared" si="12"/>
        <v>6</v>
      </c>
      <c r="H286" s="6">
        <v>14.29</v>
      </c>
      <c r="I286" s="6">
        <v>32.6</v>
      </c>
      <c r="J286" s="6">
        <v>227.01</v>
      </c>
      <c r="K286" s="6"/>
      <c r="L286" s="6"/>
      <c r="M286" s="6"/>
      <c r="N286" s="6"/>
      <c r="O286" s="6">
        <v>257.97000000000003</v>
      </c>
    </row>
    <row r="287" spans="1:15" ht="15.5" x14ac:dyDescent="0.35">
      <c r="A287" s="18" t="s">
        <v>116</v>
      </c>
      <c r="B287" s="23" t="s">
        <v>145</v>
      </c>
      <c r="C287" s="2" t="s">
        <v>43</v>
      </c>
      <c r="D287" s="2" t="s">
        <v>483</v>
      </c>
      <c r="E287" s="14">
        <v>45016</v>
      </c>
      <c r="F287" s="3">
        <v>45022</v>
      </c>
      <c r="G287" s="17">
        <f t="shared" si="12"/>
        <v>6</v>
      </c>
      <c r="H287" s="6">
        <v>0</v>
      </c>
      <c r="I287" s="6">
        <v>36.659999999999997</v>
      </c>
      <c r="J287" s="6">
        <v>182.33</v>
      </c>
      <c r="K287" s="6"/>
      <c r="L287" s="6"/>
      <c r="M287" s="6"/>
      <c r="N287" s="6"/>
      <c r="O287" s="6">
        <v>227.43</v>
      </c>
    </row>
    <row r="288" spans="1:15" ht="15.5" x14ac:dyDescent="0.35">
      <c r="A288" s="18" t="s">
        <v>116</v>
      </c>
      <c r="B288" s="23" t="s">
        <v>146</v>
      </c>
      <c r="C288" s="2" t="s">
        <v>43</v>
      </c>
      <c r="D288" s="2" t="s">
        <v>483</v>
      </c>
      <c r="E288" s="14">
        <v>45016</v>
      </c>
      <c r="F288" s="3">
        <v>45021</v>
      </c>
      <c r="G288" s="17">
        <f t="shared" si="12"/>
        <v>5</v>
      </c>
      <c r="H288" s="6">
        <v>5</v>
      </c>
      <c r="I288" s="6">
        <v>31.9</v>
      </c>
      <c r="J288" s="6">
        <v>223.87</v>
      </c>
      <c r="K288" s="6"/>
      <c r="L288" s="6"/>
      <c r="M288" s="6"/>
      <c r="N288" s="6"/>
      <c r="O288" s="6">
        <v>306.38</v>
      </c>
    </row>
    <row r="289" spans="1:15" ht="15.5" x14ac:dyDescent="0.35">
      <c r="A289" s="18" t="s">
        <v>116</v>
      </c>
      <c r="B289" s="23" t="s">
        <v>147</v>
      </c>
      <c r="C289" s="2" t="s">
        <v>43</v>
      </c>
      <c r="D289" s="2" t="s">
        <v>483</v>
      </c>
      <c r="E289" s="14">
        <v>45016</v>
      </c>
      <c r="F289" s="3">
        <v>45022</v>
      </c>
      <c r="G289" s="17">
        <f t="shared" si="12"/>
        <v>6</v>
      </c>
      <c r="H289" s="6">
        <v>25</v>
      </c>
      <c r="I289" s="6">
        <v>26.5</v>
      </c>
      <c r="J289" s="6">
        <v>140.27000000000001</v>
      </c>
      <c r="K289" s="6"/>
      <c r="L289" s="6"/>
      <c r="M289" s="6"/>
      <c r="N289" s="6"/>
      <c r="O289" s="6">
        <v>209.58</v>
      </c>
    </row>
    <row r="290" spans="1:15" ht="15.5" x14ac:dyDescent="0.35">
      <c r="A290" s="18" t="s">
        <v>116</v>
      </c>
      <c r="B290" s="2" t="s">
        <v>148</v>
      </c>
      <c r="C290" s="2" t="s">
        <v>43</v>
      </c>
      <c r="D290" s="2" t="s">
        <v>483</v>
      </c>
      <c r="E290" s="3">
        <v>45002</v>
      </c>
      <c r="F290" s="3"/>
      <c r="G290" s="17">
        <f t="shared" si="12"/>
        <v>-45002</v>
      </c>
      <c r="H290" s="6">
        <v>0</v>
      </c>
      <c r="I290" s="6">
        <v>28.4</v>
      </c>
      <c r="J290" s="6">
        <v>170.86</v>
      </c>
      <c r="K290" s="6"/>
      <c r="L290" s="6"/>
      <c r="M290" s="6"/>
      <c r="N290" s="6"/>
      <c r="O290" s="6">
        <v>241.54</v>
      </c>
    </row>
    <row r="291" spans="1:15" ht="15.5" x14ac:dyDescent="0.35">
      <c r="A291" s="18" t="s">
        <v>149</v>
      </c>
      <c r="B291" s="2" t="s">
        <v>150</v>
      </c>
      <c r="C291" s="2" t="s">
        <v>16</v>
      </c>
      <c r="D291" s="2" t="s">
        <v>483</v>
      </c>
      <c r="E291" s="3">
        <v>45002</v>
      </c>
      <c r="F291" s="3">
        <v>45008</v>
      </c>
      <c r="G291" s="17">
        <f t="shared" si="12"/>
        <v>6</v>
      </c>
      <c r="H291" s="6">
        <v>5</v>
      </c>
      <c r="I291" s="6">
        <v>35.1</v>
      </c>
      <c r="J291" s="6">
        <v>228.27</v>
      </c>
      <c r="K291" s="6"/>
      <c r="L291" s="6"/>
      <c r="M291" s="6"/>
      <c r="N291" s="6"/>
      <c r="O291" s="6">
        <v>218.49</v>
      </c>
    </row>
    <row r="292" spans="1:15" ht="15.5" x14ac:dyDescent="0.35">
      <c r="A292" s="18" t="s">
        <v>149</v>
      </c>
      <c r="B292" s="2" t="s">
        <v>151</v>
      </c>
      <c r="C292" s="2" t="s">
        <v>16</v>
      </c>
      <c r="D292" s="2" t="s">
        <v>483</v>
      </c>
      <c r="E292" s="3">
        <v>45002</v>
      </c>
      <c r="F292" s="3">
        <v>45009</v>
      </c>
      <c r="G292" s="17">
        <f t="shared" si="12"/>
        <v>7</v>
      </c>
      <c r="H292" s="6">
        <v>0</v>
      </c>
      <c r="I292" s="6">
        <v>37.1</v>
      </c>
      <c r="J292" s="6">
        <v>239.43</v>
      </c>
      <c r="K292" s="6"/>
      <c r="L292" s="6"/>
      <c r="M292" s="6"/>
      <c r="N292" s="6"/>
      <c r="O292" s="6">
        <v>151.47999999999999</v>
      </c>
    </row>
    <row r="293" spans="1:15" ht="15.5" x14ac:dyDescent="0.35">
      <c r="A293" s="18" t="s">
        <v>149</v>
      </c>
      <c r="B293" s="2" t="s">
        <v>152</v>
      </c>
      <c r="C293" s="2" t="s">
        <v>16</v>
      </c>
      <c r="D293" s="2" t="s">
        <v>483</v>
      </c>
      <c r="E293" s="3">
        <v>45002</v>
      </c>
      <c r="F293" s="3">
        <v>45009</v>
      </c>
      <c r="G293" s="17">
        <f t="shared" si="12"/>
        <v>7</v>
      </c>
      <c r="H293" s="6">
        <v>28.7</v>
      </c>
      <c r="I293" s="6">
        <v>32.200000000000003</v>
      </c>
      <c r="J293" s="6">
        <v>283.87</v>
      </c>
      <c r="K293" s="6"/>
      <c r="L293" s="6"/>
      <c r="M293" s="6"/>
      <c r="N293" s="6"/>
      <c r="O293" s="6">
        <v>256.77999999999997</v>
      </c>
    </row>
    <row r="294" spans="1:15" ht="15.5" x14ac:dyDescent="0.35">
      <c r="A294" s="18" t="s">
        <v>149</v>
      </c>
      <c r="B294" s="2" t="s">
        <v>153</v>
      </c>
      <c r="C294" s="2" t="s">
        <v>16</v>
      </c>
      <c r="D294" s="2" t="s">
        <v>483</v>
      </c>
      <c r="E294" s="3">
        <v>45002</v>
      </c>
      <c r="F294" s="3">
        <v>45008</v>
      </c>
      <c r="G294" s="17">
        <f t="shared" si="12"/>
        <v>6</v>
      </c>
      <c r="H294" s="6">
        <v>0</v>
      </c>
      <c r="I294" s="6">
        <v>38.4</v>
      </c>
      <c r="J294" s="6">
        <v>291.39</v>
      </c>
      <c r="K294" s="6"/>
      <c r="L294" s="6"/>
      <c r="M294" s="6"/>
      <c r="N294" s="6"/>
      <c r="O294" s="6">
        <v>227.46</v>
      </c>
    </row>
    <row r="295" spans="1:15" ht="15.5" x14ac:dyDescent="0.35">
      <c r="A295" s="18" t="s">
        <v>149</v>
      </c>
      <c r="B295" s="2" t="s">
        <v>154</v>
      </c>
      <c r="C295" s="2" t="s">
        <v>16</v>
      </c>
      <c r="D295" s="2" t="s">
        <v>483</v>
      </c>
      <c r="E295" s="3">
        <v>45002</v>
      </c>
      <c r="F295" s="3">
        <v>45008</v>
      </c>
      <c r="G295" s="17">
        <f t="shared" si="12"/>
        <v>6</v>
      </c>
      <c r="H295" s="6">
        <v>0</v>
      </c>
      <c r="I295" s="6">
        <v>35.4</v>
      </c>
      <c r="J295" s="6">
        <v>373.67</v>
      </c>
      <c r="K295" s="6"/>
      <c r="L295" s="6"/>
      <c r="M295" s="6"/>
      <c r="N295" s="6"/>
      <c r="O295" s="6">
        <v>324.83</v>
      </c>
    </row>
    <row r="296" spans="1:15" ht="15.5" x14ac:dyDescent="0.35">
      <c r="A296" s="18" t="s">
        <v>149</v>
      </c>
      <c r="B296" s="2" t="s">
        <v>155</v>
      </c>
      <c r="C296" s="2" t="s">
        <v>16</v>
      </c>
      <c r="D296" s="2" t="s">
        <v>483</v>
      </c>
      <c r="E296" s="3">
        <v>45002</v>
      </c>
      <c r="F296" s="3">
        <v>45009</v>
      </c>
      <c r="G296" s="17">
        <f t="shared" si="12"/>
        <v>7</v>
      </c>
      <c r="H296" s="6">
        <v>0</v>
      </c>
      <c r="I296" s="6">
        <v>35.6</v>
      </c>
      <c r="J296" s="6">
        <v>456.68</v>
      </c>
      <c r="K296" s="6"/>
      <c r="L296" s="6"/>
      <c r="M296" s="6"/>
      <c r="N296" s="6"/>
      <c r="O296" s="6">
        <v>409.56</v>
      </c>
    </row>
    <row r="297" spans="1:15" ht="15.5" x14ac:dyDescent="0.35">
      <c r="A297" s="18" t="s">
        <v>149</v>
      </c>
      <c r="B297" s="2" t="s">
        <v>156</v>
      </c>
      <c r="C297" s="2" t="s">
        <v>16</v>
      </c>
      <c r="D297" s="2" t="s">
        <v>483</v>
      </c>
      <c r="E297" s="3">
        <v>45002</v>
      </c>
      <c r="F297" s="3">
        <v>45009</v>
      </c>
      <c r="G297" s="17">
        <f t="shared" si="12"/>
        <v>7</v>
      </c>
      <c r="H297" s="6">
        <v>7.1</v>
      </c>
      <c r="I297" s="6">
        <v>32.700000000000003</v>
      </c>
      <c r="J297" s="6">
        <v>311.43</v>
      </c>
      <c r="K297" s="6"/>
      <c r="L297" s="6"/>
      <c r="M297" s="6"/>
      <c r="N297" s="6"/>
      <c r="O297" s="6">
        <v>315.92</v>
      </c>
    </row>
    <row r="298" spans="1:15" ht="15.5" x14ac:dyDescent="0.35">
      <c r="A298" s="18" t="s">
        <v>149</v>
      </c>
      <c r="B298" s="2" t="s">
        <v>157</v>
      </c>
      <c r="C298" s="2" t="s">
        <v>16</v>
      </c>
      <c r="D298" s="2" t="s">
        <v>483</v>
      </c>
      <c r="E298" s="3">
        <v>45002</v>
      </c>
      <c r="F298" s="3">
        <v>45009</v>
      </c>
      <c r="G298" s="17">
        <f t="shared" si="12"/>
        <v>7</v>
      </c>
      <c r="H298" s="6">
        <v>14.2</v>
      </c>
      <c r="I298" s="6">
        <v>35.1</v>
      </c>
      <c r="J298" s="6">
        <v>328.4</v>
      </c>
      <c r="K298" s="6"/>
      <c r="L298" s="6"/>
      <c r="M298" s="6"/>
      <c r="N298" s="6"/>
      <c r="O298" s="6">
        <v>332.58</v>
      </c>
    </row>
    <row r="299" spans="1:15" ht="15.5" x14ac:dyDescent="0.35">
      <c r="A299" s="18" t="s">
        <v>149</v>
      </c>
      <c r="B299" s="2" t="s">
        <v>158</v>
      </c>
      <c r="C299" s="2" t="s">
        <v>25</v>
      </c>
      <c r="D299" s="2" t="s">
        <v>483</v>
      </c>
      <c r="E299" s="3">
        <v>45002</v>
      </c>
      <c r="F299" s="3">
        <v>45009</v>
      </c>
      <c r="G299" s="17">
        <f t="shared" si="12"/>
        <v>7</v>
      </c>
      <c r="H299" s="6">
        <v>0</v>
      </c>
      <c r="I299" s="6">
        <v>33.9</v>
      </c>
      <c r="J299" s="6">
        <v>284.04000000000002</v>
      </c>
      <c r="K299" s="6"/>
      <c r="L299" s="6">
        <v>338.23</v>
      </c>
      <c r="M299" s="6">
        <v>2.09</v>
      </c>
      <c r="N299" s="6"/>
      <c r="O299" s="6">
        <f t="shared" ref="O299:O306" si="15">L299+M299</f>
        <v>340.32</v>
      </c>
    </row>
    <row r="300" spans="1:15" ht="15.5" x14ac:dyDescent="0.35">
      <c r="A300" s="18" t="s">
        <v>149</v>
      </c>
      <c r="B300" s="2" t="s">
        <v>159</v>
      </c>
      <c r="C300" s="2" t="s">
        <v>25</v>
      </c>
      <c r="D300" s="2" t="s">
        <v>483</v>
      </c>
      <c r="E300" s="3">
        <v>45002</v>
      </c>
      <c r="F300" s="3">
        <v>45009</v>
      </c>
      <c r="G300" s="17">
        <f t="shared" si="12"/>
        <v>7</v>
      </c>
      <c r="H300" s="6">
        <v>0</v>
      </c>
      <c r="I300" s="6">
        <v>33.799999999999997</v>
      </c>
      <c r="J300" s="6">
        <v>250.53</v>
      </c>
      <c r="K300" s="6"/>
      <c r="L300" s="6">
        <v>304.11</v>
      </c>
      <c r="M300" s="6">
        <v>2.04</v>
      </c>
      <c r="N300" s="6"/>
      <c r="O300" s="6">
        <f t="shared" si="15"/>
        <v>306.15000000000003</v>
      </c>
    </row>
    <row r="301" spans="1:15" ht="15.5" x14ac:dyDescent="0.35">
      <c r="A301" s="18" t="s">
        <v>149</v>
      </c>
      <c r="B301" s="2" t="s">
        <v>160</v>
      </c>
      <c r="C301" s="2" t="s">
        <v>25</v>
      </c>
      <c r="D301" s="2" t="s">
        <v>483</v>
      </c>
      <c r="E301" s="3">
        <v>45002</v>
      </c>
      <c r="F301" s="3">
        <v>45009</v>
      </c>
      <c r="G301" s="17">
        <f t="shared" si="12"/>
        <v>7</v>
      </c>
      <c r="H301" s="6">
        <v>5</v>
      </c>
      <c r="I301" s="6">
        <v>35.1</v>
      </c>
      <c r="J301" s="6">
        <v>166.18</v>
      </c>
      <c r="K301" s="6"/>
      <c r="L301" s="6">
        <v>212.64</v>
      </c>
      <c r="M301" s="6">
        <v>2.13</v>
      </c>
      <c r="N301" s="6"/>
      <c r="O301" s="6">
        <f t="shared" si="15"/>
        <v>214.76999999999998</v>
      </c>
    </row>
    <row r="302" spans="1:15" ht="15.5" x14ac:dyDescent="0.35">
      <c r="A302" s="18" t="s">
        <v>149</v>
      </c>
      <c r="B302" s="2" t="s">
        <v>161</v>
      </c>
      <c r="C302" s="2" t="s">
        <v>25</v>
      </c>
      <c r="D302" s="2" t="s">
        <v>483</v>
      </c>
      <c r="E302" s="3">
        <v>45002</v>
      </c>
      <c r="F302" s="3">
        <v>45010</v>
      </c>
      <c r="G302" s="17">
        <f t="shared" si="12"/>
        <v>8</v>
      </c>
      <c r="H302" s="6">
        <v>0</v>
      </c>
      <c r="I302" s="6">
        <v>33.299999999999997</v>
      </c>
      <c r="J302" s="6">
        <v>248.94</v>
      </c>
      <c r="K302" s="6"/>
      <c r="L302" s="6">
        <v>227.52</v>
      </c>
      <c r="M302" s="6">
        <v>2.2200000000000002</v>
      </c>
      <c r="N302" s="6"/>
      <c r="O302" s="6">
        <f t="shared" si="15"/>
        <v>229.74</v>
      </c>
    </row>
    <row r="303" spans="1:15" ht="15.5" x14ac:dyDescent="0.35">
      <c r="A303" s="18" t="s">
        <v>149</v>
      </c>
      <c r="B303" s="2" t="s">
        <v>162</v>
      </c>
      <c r="C303" s="2" t="s">
        <v>25</v>
      </c>
      <c r="D303" s="2" t="s">
        <v>483</v>
      </c>
      <c r="E303" s="3">
        <v>45002</v>
      </c>
      <c r="F303" s="3">
        <v>45009</v>
      </c>
      <c r="G303" s="17">
        <f t="shared" si="12"/>
        <v>7</v>
      </c>
      <c r="H303" s="6">
        <v>5</v>
      </c>
      <c r="I303" s="6">
        <v>34.4</v>
      </c>
      <c r="J303" s="6">
        <v>229.63</v>
      </c>
      <c r="K303" s="6"/>
      <c r="L303" s="6">
        <v>237.36</v>
      </c>
      <c r="M303" s="6">
        <v>1.36</v>
      </c>
      <c r="N303" s="6"/>
      <c r="O303" s="6">
        <f t="shared" si="15"/>
        <v>238.72000000000003</v>
      </c>
    </row>
    <row r="304" spans="1:15" ht="15.5" x14ac:dyDescent="0.35">
      <c r="A304" s="18" t="s">
        <v>149</v>
      </c>
      <c r="B304" s="2" t="s">
        <v>163</v>
      </c>
      <c r="C304" s="2" t="s">
        <v>25</v>
      </c>
      <c r="D304" s="2" t="s">
        <v>483</v>
      </c>
      <c r="E304" s="3">
        <v>45002</v>
      </c>
      <c r="F304" s="3">
        <v>45009</v>
      </c>
      <c r="G304" s="17">
        <f t="shared" si="12"/>
        <v>7</v>
      </c>
      <c r="H304" s="6">
        <v>0</v>
      </c>
      <c r="I304" s="6">
        <v>38.799999999999997</v>
      </c>
      <c r="J304" s="6">
        <v>233.79</v>
      </c>
      <c r="K304" s="6"/>
      <c r="L304" s="6">
        <v>181.96</v>
      </c>
      <c r="M304" s="6">
        <v>1.95</v>
      </c>
      <c r="N304" s="6"/>
      <c r="O304" s="6">
        <f t="shared" si="15"/>
        <v>183.91</v>
      </c>
    </row>
    <row r="305" spans="1:15" ht="15.5" x14ac:dyDescent="0.35">
      <c r="A305" s="18" t="s">
        <v>149</v>
      </c>
      <c r="B305" s="2" t="s">
        <v>164</v>
      </c>
      <c r="C305" s="2" t="s">
        <v>25</v>
      </c>
      <c r="D305" s="2" t="s">
        <v>483</v>
      </c>
      <c r="E305" s="3">
        <v>45002</v>
      </c>
      <c r="F305" s="3">
        <v>45009</v>
      </c>
      <c r="G305" s="17">
        <f t="shared" si="12"/>
        <v>7</v>
      </c>
      <c r="H305" s="6">
        <v>0</v>
      </c>
      <c r="I305" s="6">
        <v>36.1</v>
      </c>
      <c r="J305" s="6">
        <v>241.25</v>
      </c>
      <c r="K305" s="6"/>
      <c r="L305" s="6">
        <v>277.05</v>
      </c>
      <c r="M305" s="6">
        <v>1.94</v>
      </c>
      <c r="N305" s="6"/>
      <c r="O305" s="6">
        <f t="shared" si="15"/>
        <v>278.99</v>
      </c>
    </row>
    <row r="306" spans="1:15" ht="15.5" x14ac:dyDescent="0.35">
      <c r="A306" s="18" t="s">
        <v>149</v>
      </c>
      <c r="B306" s="2" t="s">
        <v>165</v>
      </c>
      <c r="C306" s="2" t="s">
        <v>25</v>
      </c>
      <c r="D306" s="2" t="s">
        <v>483</v>
      </c>
      <c r="E306" s="3">
        <v>45002</v>
      </c>
      <c r="F306" s="3">
        <v>45009</v>
      </c>
      <c r="G306" s="17">
        <f t="shared" si="12"/>
        <v>7</v>
      </c>
      <c r="H306" s="6">
        <v>2.5</v>
      </c>
      <c r="I306" s="6">
        <v>36.799999999999997</v>
      </c>
      <c r="J306" s="6">
        <v>245.4</v>
      </c>
      <c r="K306" s="6"/>
      <c r="L306" s="6">
        <v>266.35000000000002</v>
      </c>
      <c r="M306" s="6">
        <v>2.72</v>
      </c>
      <c r="N306" s="6"/>
      <c r="O306" s="6">
        <f t="shared" si="15"/>
        <v>269.07000000000005</v>
      </c>
    </row>
    <row r="307" spans="1:15" ht="15.5" x14ac:dyDescent="0.35">
      <c r="A307" s="18" t="s">
        <v>149</v>
      </c>
      <c r="B307" s="23" t="s">
        <v>166</v>
      </c>
      <c r="C307" s="2" t="s">
        <v>34</v>
      </c>
      <c r="D307" s="2" t="s">
        <v>483</v>
      </c>
      <c r="E307" s="14">
        <v>45016</v>
      </c>
      <c r="F307" s="3">
        <v>45021</v>
      </c>
      <c r="G307" s="17">
        <f t="shared" si="12"/>
        <v>5</v>
      </c>
      <c r="H307" s="6">
        <v>11.11</v>
      </c>
      <c r="I307" s="6">
        <v>38.700000000000003</v>
      </c>
      <c r="J307" s="6">
        <v>473.63</v>
      </c>
      <c r="K307" s="6"/>
      <c r="L307" s="6">
        <v>291.89999999999998</v>
      </c>
      <c r="M307" s="6"/>
      <c r="N307" s="6"/>
      <c r="O307" s="6">
        <v>291.89999999999998</v>
      </c>
    </row>
    <row r="308" spans="1:15" ht="15.5" x14ac:dyDescent="0.35">
      <c r="A308" s="18" t="s">
        <v>149</v>
      </c>
      <c r="B308" s="2" t="s">
        <v>167</v>
      </c>
      <c r="C308" s="2" t="s">
        <v>34</v>
      </c>
      <c r="D308" s="2" t="s">
        <v>483</v>
      </c>
      <c r="E308" s="3">
        <v>45002</v>
      </c>
      <c r="F308" s="3">
        <v>45009</v>
      </c>
      <c r="G308" s="17">
        <f t="shared" si="12"/>
        <v>7</v>
      </c>
      <c r="H308" s="6">
        <v>8.33</v>
      </c>
      <c r="I308" s="6">
        <v>30.8</v>
      </c>
      <c r="J308" s="6">
        <v>298.69</v>
      </c>
      <c r="K308" s="6"/>
      <c r="L308" s="6">
        <v>337.27</v>
      </c>
      <c r="M308" s="6">
        <v>1.74</v>
      </c>
      <c r="N308" s="6"/>
      <c r="O308" s="6">
        <f>L308+M308</f>
        <v>339.01</v>
      </c>
    </row>
    <row r="309" spans="1:15" ht="15.5" x14ac:dyDescent="0.35">
      <c r="A309" s="18" t="s">
        <v>149</v>
      </c>
      <c r="B309" s="2" t="s">
        <v>168</v>
      </c>
      <c r="C309" s="2" t="s">
        <v>34</v>
      </c>
      <c r="D309" s="2" t="s">
        <v>483</v>
      </c>
      <c r="E309" s="3">
        <v>45002</v>
      </c>
      <c r="F309" s="3">
        <v>45009</v>
      </c>
      <c r="G309" s="17">
        <f t="shared" si="12"/>
        <v>7</v>
      </c>
      <c r="H309" s="6">
        <v>0</v>
      </c>
      <c r="I309" s="6">
        <v>34.5</v>
      </c>
      <c r="J309" s="6">
        <v>219.72</v>
      </c>
      <c r="K309" s="6"/>
      <c r="L309" s="6">
        <v>204.5</v>
      </c>
      <c r="M309" s="6">
        <v>2.63</v>
      </c>
      <c r="N309" s="6"/>
      <c r="O309" s="6">
        <f t="shared" ref="O309:O314" si="16">L309+M309</f>
        <v>207.13</v>
      </c>
    </row>
    <row r="310" spans="1:15" ht="15.5" x14ac:dyDescent="0.35">
      <c r="A310" s="18" t="s">
        <v>149</v>
      </c>
      <c r="B310" s="2" t="s">
        <v>169</v>
      </c>
      <c r="C310" s="2" t="s">
        <v>34</v>
      </c>
      <c r="D310" s="2" t="s">
        <v>483</v>
      </c>
      <c r="E310" s="3">
        <v>45002</v>
      </c>
      <c r="F310" s="3">
        <v>45009</v>
      </c>
      <c r="G310" s="17">
        <f t="shared" si="12"/>
        <v>7</v>
      </c>
      <c r="H310" s="6">
        <v>8.33</v>
      </c>
      <c r="I310" s="6">
        <v>35.9</v>
      </c>
      <c r="J310" s="6">
        <v>215.08</v>
      </c>
      <c r="K310" s="6"/>
      <c r="L310" s="6">
        <v>253.06</v>
      </c>
      <c r="M310" s="6">
        <v>2.2599999999999998</v>
      </c>
      <c r="N310" s="6"/>
      <c r="O310" s="6">
        <f t="shared" si="16"/>
        <v>255.32</v>
      </c>
    </row>
    <row r="311" spans="1:15" ht="15.5" x14ac:dyDescent="0.35">
      <c r="A311" s="18" t="s">
        <v>149</v>
      </c>
      <c r="B311" s="2" t="s">
        <v>170</v>
      </c>
      <c r="C311" s="2" t="s">
        <v>34</v>
      </c>
      <c r="D311" s="2" t="s">
        <v>483</v>
      </c>
      <c r="E311" s="3">
        <v>45002</v>
      </c>
      <c r="F311" s="3">
        <v>45009</v>
      </c>
      <c r="G311" s="17">
        <f t="shared" si="12"/>
        <v>7</v>
      </c>
      <c r="H311" s="6">
        <v>16.670000000000002</v>
      </c>
      <c r="I311" s="6">
        <v>33.9</v>
      </c>
      <c r="J311" s="6">
        <v>228.14</v>
      </c>
      <c r="K311" s="6"/>
      <c r="L311" s="6">
        <v>253.11</v>
      </c>
      <c r="M311" s="6">
        <v>2.0499999999999998</v>
      </c>
      <c r="N311" s="6"/>
      <c r="O311" s="6">
        <f t="shared" si="16"/>
        <v>255.16000000000003</v>
      </c>
    </row>
    <row r="312" spans="1:15" ht="15.5" x14ac:dyDescent="0.35">
      <c r="A312" s="18" t="s">
        <v>149</v>
      </c>
      <c r="B312" s="2" t="s">
        <v>171</v>
      </c>
      <c r="C312" s="2" t="s">
        <v>34</v>
      </c>
      <c r="D312" s="2" t="s">
        <v>483</v>
      </c>
      <c r="E312" s="3">
        <v>45002</v>
      </c>
      <c r="F312" s="3">
        <v>45009</v>
      </c>
      <c r="G312" s="17">
        <f t="shared" si="12"/>
        <v>7</v>
      </c>
      <c r="H312" s="6">
        <v>0</v>
      </c>
      <c r="I312" s="6">
        <v>37</v>
      </c>
      <c r="J312" s="6">
        <v>262.62</v>
      </c>
      <c r="K312" s="6"/>
      <c r="L312" s="6">
        <v>256.5</v>
      </c>
      <c r="M312" s="6">
        <v>1.32</v>
      </c>
      <c r="N312" s="6"/>
      <c r="O312" s="6">
        <f t="shared" si="16"/>
        <v>257.82</v>
      </c>
    </row>
    <row r="313" spans="1:15" ht="15.5" x14ac:dyDescent="0.35">
      <c r="A313" s="18" t="s">
        <v>149</v>
      </c>
      <c r="B313" s="2" t="s">
        <v>172</v>
      </c>
      <c r="C313" s="2" t="s">
        <v>34</v>
      </c>
      <c r="D313" s="2" t="s">
        <v>483</v>
      </c>
      <c r="E313" s="3">
        <v>45002</v>
      </c>
      <c r="F313" s="3">
        <v>45009</v>
      </c>
      <c r="G313" s="17">
        <f t="shared" si="12"/>
        <v>7</v>
      </c>
      <c r="H313" s="6">
        <v>16.670000000000002</v>
      </c>
      <c r="I313" s="6">
        <v>30.7</v>
      </c>
      <c r="J313" s="6">
        <v>273.48</v>
      </c>
      <c r="K313" s="6"/>
      <c r="L313" s="6">
        <v>306.61</v>
      </c>
      <c r="M313" s="15"/>
      <c r="N313" s="6"/>
      <c r="O313" s="6">
        <f t="shared" si="16"/>
        <v>306.61</v>
      </c>
    </row>
    <row r="314" spans="1:15" ht="15.5" x14ac:dyDescent="0.35">
      <c r="A314" s="18" t="s">
        <v>149</v>
      </c>
      <c r="B314" s="2" t="s">
        <v>173</v>
      </c>
      <c r="C314" s="2" t="s">
        <v>34</v>
      </c>
      <c r="D314" s="2" t="s">
        <v>483</v>
      </c>
      <c r="E314" s="3">
        <v>45002</v>
      </c>
      <c r="F314" s="3">
        <v>45008</v>
      </c>
      <c r="G314" s="17">
        <f t="shared" si="12"/>
        <v>6</v>
      </c>
      <c r="H314" s="6">
        <v>16.670000000000002</v>
      </c>
      <c r="I314" s="6">
        <v>29.4</v>
      </c>
      <c r="J314" s="6">
        <v>310.45</v>
      </c>
      <c r="K314" s="6"/>
      <c r="L314" s="6">
        <v>377.49</v>
      </c>
      <c r="M314" s="6">
        <v>2.62</v>
      </c>
      <c r="N314" s="6"/>
      <c r="O314" s="6">
        <f t="shared" si="16"/>
        <v>380.11</v>
      </c>
    </row>
    <row r="315" spans="1:15" ht="15.5" x14ac:dyDescent="0.35">
      <c r="A315" s="18" t="s">
        <v>149</v>
      </c>
      <c r="B315" s="2" t="s">
        <v>174</v>
      </c>
      <c r="C315" s="2" t="s">
        <v>43</v>
      </c>
      <c r="D315" s="2" t="s">
        <v>483</v>
      </c>
      <c r="E315" s="3">
        <v>45002</v>
      </c>
      <c r="F315" s="3">
        <v>45011</v>
      </c>
      <c r="G315" s="17">
        <f t="shared" si="12"/>
        <v>9</v>
      </c>
      <c r="H315" s="6">
        <v>0</v>
      </c>
      <c r="I315" s="6">
        <v>35.4</v>
      </c>
      <c r="J315" s="6">
        <v>253.64</v>
      </c>
      <c r="K315" s="6"/>
      <c r="L315" s="6"/>
      <c r="M315" s="6"/>
      <c r="N315" s="6"/>
      <c r="O315" s="6">
        <v>219.85</v>
      </c>
    </row>
    <row r="316" spans="1:15" ht="15.5" x14ac:dyDescent="0.35">
      <c r="A316" s="18" t="s">
        <v>149</v>
      </c>
      <c r="B316" s="2" t="s">
        <v>175</v>
      </c>
      <c r="C316" s="2" t="s">
        <v>43</v>
      </c>
      <c r="D316" s="2" t="s">
        <v>483</v>
      </c>
      <c r="E316" s="3">
        <v>45002</v>
      </c>
      <c r="F316" s="3">
        <v>45009</v>
      </c>
      <c r="G316" s="17">
        <f t="shared" si="12"/>
        <v>7</v>
      </c>
      <c r="H316" s="6">
        <v>0</v>
      </c>
      <c r="I316" s="6">
        <v>38.9</v>
      </c>
      <c r="J316" s="6">
        <v>347.33</v>
      </c>
      <c r="K316" s="6"/>
      <c r="L316" s="6"/>
      <c r="M316" s="6"/>
      <c r="N316" s="6"/>
      <c r="O316" s="6">
        <v>278.57</v>
      </c>
    </row>
    <row r="317" spans="1:15" ht="15.5" x14ac:dyDescent="0.35">
      <c r="A317" s="18" t="s">
        <v>149</v>
      </c>
      <c r="B317" s="2" t="s">
        <v>176</v>
      </c>
      <c r="C317" s="2" t="s">
        <v>43</v>
      </c>
      <c r="D317" s="2" t="s">
        <v>483</v>
      </c>
      <c r="E317" s="3">
        <v>45002</v>
      </c>
      <c r="F317" s="3">
        <v>45012</v>
      </c>
      <c r="G317" s="17">
        <f t="shared" si="12"/>
        <v>10</v>
      </c>
      <c r="H317" s="6">
        <v>0</v>
      </c>
      <c r="I317" s="6">
        <v>37.1</v>
      </c>
      <c r="J317" s="6">
        <v>290.98</v>
      </c>
      <c r="K317" s="6"/>
      <c r="L317" s="6"/>
      <c r="M317" s="6"/>
      <c r="N317" s="6"/>
      <c r="O317" s="6">
        <v>246.6</v>
      </c>
    </row>
    <row r="318" spans="1:15" ht="15.5" x14ac:dyDescent="0.35">
      <c r="A318" s="18" t="s">
        <v>149</v>
      </c>
      <c r="B318" s="2" t="s">
        <v>177</v>
      </c>
      <c r="C318" s="2" t="s">
        <v>43</v>
      </c>
      <c r="D318" s="2" t="s">
        <v>483</v>
      </c>
      <c r="E318" s="3">
        <v>45002</v>
      </c>
      <c r="F318" s="3">
        <v>45009</v>
      </c>
      <c r="G318" s="17">
        <f t="shared" si="12"/>
        <v>7</v>
      </c>
      <c r="H318" s="6">
        <v>12.5</v>
      </c>
      <c r="I318" s="6">
        <v>32.4</v>
      </c>
      <c r="J318" s="6">
        <v>357.42</v>
      </c>
      <c r="K318" s="6"/>
      <c r="L318" s="6"/>
      <c r="M318" s="6"/>
      <c r="N318" s="6"/>
      <c r="O318" s="6">
        <v>314.29000000000002</v>
      </c>
    </row>
    <row r="319" spans="1:15" ht="15.5" x14ac:dyDescent="0.35">
      <c r="A319" s="18" t="s">
        <v>149</v>
      </c>
      <c r="B319" s="23" t="s">
        <v>178</v>
      </c>
      <c r="C319" s="2" t="s">
        <v>43</v>
      </c>
      <c r="D319" s="2" t="s">
        <v>483</v>
      </c>
      <c r="E319" s="14">
        <v>45016</v>
      </c>
      <c r="F319" s="3">
        <v>45021</v>
      </c>
      <c r="G319" s="17">
        <f t="shared" si="12"/>
        <v>5</v>
      </c>
      <c r="H319" s="6">
        <v>8.33</v>
      </c>
      <c r="I319" s="6">
        <v>37.700000000000003</v>
      </c>
      <c r="J319" s="6">
        <v>430.55</v>
      </c>
      <c r="K319" s="6"/>
      <c r="L319" s="6"/>
      <c r="M319" s="6"/>
      <c r="N319" s="6"/>
      <c r="O319" s="6">
        <v>305.07</v>
      </c>
    </row>
    <row r="320" spans="1:15" ht="15.5" x14ac:dyDescent="0.35">
      <c r="A320" s="18" t="s">
        <v>149</v>
      </c>
      <c r="B320" s="2" t="s">
        <v>179</v>
      </c>
      <c r="C320" s="2" t="s">
        <v>43</v>
      </c>
      <c r="D320" s="2" t="s">
        <v>483</v>
      </c>
      <c r="E320" s="3">
        <v>45002</v>
      </c>
      <c r="F320" s="3">
        <v>45009</v>
      </c>
      <c r="G320" s="17">
        <f t="shared" si="12"/>
        <v>7</v>
      </c>
      <c r="H320" s="6">
        <v>17</v>
      </c>
      <c r="I320" s="6">
        <v>34.9</v>
      </c>
      <c r="J320" s="6">
        <v>393.48</v>
      </c>
      <c r="K320" s="6"/>
      <c r="L320" s="6"/>
      <c r="M320" s="6"/>
      <c r="N320" s="6"/>
      <c r="O320" s="6">
        <v>358.53</v>
      </c>
    </row>
    <row r="321" spans="1:15" ht="15.5" x14ac:dyDescent="0.35">
      <c r="A321" s="18" t="s">
        <v>149</v>
      </c>
      <c r="B321" s="2" t="s">
        <v>180</v>
      </c>
      <c r="C321" s="2" t="s">
        <v>43</v>
      </c>
      <c r="D321" s="2" t="s">
        <v>483</v>
      </c>
      <c r="E321" s="3">
        <v>45002</v>
      </c>
      <c r="F321" s="3">
        <v>45009</v>
      </c>
      <c r="G321" s="17">
        <f t="shared" si="12"/>
        <v>7</v>
      </c>
      <c r="H321" s="6">
        <v>0</v>
      </c>
      <c r="I321" s="6">
        <v>40</v>
      </c>
      <c r="J321" s="6">
        <v>264.3</v>
      </c>
      <c r="K321" s="6"/>
      <c r="L321" s="6"/>
      <c r="M321" s="6"/>
      <c r="N321" s="6"/>
      <c r="O321" s="6">
        <v>232.28</v>
      </c>
    </row>
    <row r="322" spans="1:15" ht="15.5" x14ac:dyDescent="0.35">
      <c r="A322" s="18" t="s">
        <v>149</v>
      </c>
      <c r="B322" s="2" t="s">
        <v>181</v>
      </c>
      <c r="C322" s="2" t="s">
        <v>43</v>
      </c>
      <c r="D322" s="2" t="s">
        <v>483</v>
      </c>
      <c r="E322" s="3">
        <v>45002</v>
      </c>
      <c r="F322" s="3">
        <v>45009</v>
      </c>
      <c r="G322" s="17">
        <f t="shared" si="12"/>
        <v>7</v>
      </c>
      <c r="H322" s="6">
        <v>0</v>
      </c>
      <c r="I322" s="6">
        <v>32.4</v>
      </c>
      <c r="J322" s="6">
        <v>261.60000000000002</v>
      </c>
      <c r="K322" s="6"/>
      <c r="L322" s="6"/>
      <c r="M322" s="6"/>
      <c r="N322" s="6"/>
      <c r="O322" s="6">
        <v>260.7</v>
      </c>
    </row>
    <row r="323" spans="1:15" ht="15.5" x14ac:dyDescent="0.35">
      <c r="A323" s="18"/>
      <c r="B323" s="18"/>
      <c r="C323" s="18"/>
      <c r="D323" s="2" t="s">
        <v>483</v>
      </c>
      <c r="E323" s="18"/>
      <c r="F323" s="18"/>
      <c r="G323" s="17">
        <f t="shared" ref="G323:G386" si="17">F323-E323</f>
        <v>0</v>
      </c>
      <c r="H323" s="6"/>
      <c r="I323" s="6"/>
      <c r="J323" s="6"/>
      <c r="K323" s="6"/>
      <c r="L323" s="6"/>
      <c r="M323" s="6"/>
      <c r="N323" s="6"/>
      <c r="O323" s="6"/>
    </row>
    <row r="324" spans="1:15" ht="15.5" x14ac:dyDescent="0.35">
      <c r="A324" s="18"/>
      <c r="B324" s="18"/>
      <c r="C324" s="18"/>
      <c r="D324" s="2" t="s">
        <v>483</v>
      </c>
      <c r="E324" s="18"/>
      <c r="F324" s="18"/>
      <c r="G324" s="17">
        <f t="shared" si="17"/>
        <v>0</v>
      </c>
      <c r="H324" s="6"/>
      <c r="I324" s="6"/>
      <c r="J324" s="6"/>
      <c r="K324" s="6"/>
      <c r="L324" s="6"/>
      <c r="M324" s="6"/>
      <c r="N324" s="6"/>
      <c r="O324" s="6"/>
    </row>
    <row r="325" spans="1:15" ht="15.5" x14ac:dyDescent="0.35">
      <c r="A325" s="18" t="s">
        <v>351</v>
      </c>
      <c r="B325" s="2" t="s">
        <v>352</v>
      </c>
      <c r="C325" s="2" t="s">
        <v>16</v>
      </c>
      <c r="D325" s="2" t="s">
        <v>483</v>
      </c>
      <c r="E325" s="3">
        <v>45019</v>
      </c>
      <c r="F325" s="3">
        <v>45021</v>
      </c>
      <c r="G325" s="17">
        <f t="shared" si="17"/>
        <v>2</v>
      </c>
      <c r="H325" s="6">
        <v>6.25</v>
      </c>
      <c r="I325" s="6">
        <v>31.8</v>
      </c>
      <c r="J325" s="6">
        <v>510</v>
      </c>
      <c r="K325" s="6"/>
      <c r="L325" s="6"/>
      <c r="M325" s="6"/>
      <c r="N325" s="6"/>
      <c r="O325" s="6">
        <v>226.71</v>
      </c>
    </row>
    <row r="326" spans="1:15" ht="15.5" x14ac:dyDescent="0.35">
      <c r="A326" s="18" t="s">
        <v>351</v>
      </c>
      <c r="B326" s="2" t="s">
        <v>353</v>
      </c>
      <c r="C326" s="2" t="s">
        <v>16</v>
      </c>
      <c r="D326" s="2" t="s">
        <v>483</v>
      </c>
      <c r="E326" s="3">
        <v>45019</v>
      </c>
      <c r="F326" s="3">
        <v>45021</v>
      </c>
      <c r="G326" s="17">
        <f t="shared" si="17"/>
        <v>2</v>
      </c>
      <c r="H326" s="6">
        <v>12.5</v>
      </c>
      <c r="I326" s="6">
        <v>27.3</v>
      </c>
      <c r="J326" s="6">
        <v>501.83</v>
      </c>
      <c r="K326" s="6"/>
      <c r="L326" s="6"/>
      <c r="M326" s="6"/>
      <c r="N326" s="6"/>
      <c r="O326" s="6">
        <v>264.49</v>
      </c>
    </row>
    <row r="327" spans="1:15" ht="15.5" x14ac:dyDescent="0.35">
      <c r="A327" s="18" t="s">
        <v>351</v>
      </c>
      <c r="B327" s="2" t="s">
        <v>354</v>
      </c>
      <c r="C327" s="2" t="s">
        <v>16</v>
      </c>
      <c r="D327" s="2" t="s">
        <v>483</v>
      </c>
      <c r="E327" s="3">
        <v>45019</v>
      </c>
      <c r="F327" s="3">
        <v>45021</v>
      </c>
      <c r="G327" s="17">
        <f t="shared" si="17"/>
        <v>2</v>
      </c>
      <c r="H327" s="6">
        <v>15</v>
      </c>
      <c r="I327" s="6">
        <v>33.700000000000003</v>
      </c>
      <c r="J327" s="6">
        <v>647.36</v>
      </c>
      <c r="K327" s="6"/>
      <c r="L327" s="6"/>
      <c r="M327" s="6"/>
      <c r="N327" s="6"/>
      <c r="O327" s="6">
        <v>409.22</v>
      </c>
    </row>
    <row r="328" spans="1:15" ht="15.5" x14ac:dyDescent="0.35">
      <c r="A328" s="18" t="s">
        <v>351</v>
      </c>
      <c r="B328" s="2" t="s">
        <v>355</v>
      </c>
      <c r="C328" s="2" t="s">
        <v>16</v>
      </c>
      <c r="D328" s="2" t="s">
        <v>483</v>
      </c>
      <c r="E328" s="3">
        <v>45019</v>
      </c>
      <c r="F328" s="3">
        <v>45021</v>
      </c>
      <c r="G328" s="17">
        <f t="shared" si="17"/>
        <v>2</v>
      </c>
      <c r="H328" s="6">
        <v>10</v>
      </c>
      <c r="I328" s="6">
        <v>31.3</v>
      </c>
      <c r="J328" s="6">
        <v>415.58</v>
      </c>
      <c r="K328" s="6"/>
      <c r="L328" s="6"/>
      <c r="M328" s="6"/>
      <c r="N328" s="6"/>
      <c r="O328" s="6">
        <v>232.44</v>
      </c>
    </row>
    <row r="329" spans="1:15" ht="15.5" x14ac:dyDescent="0.35">
      <c r="A329" s="18" t="s">
        <v>351</v>
      </c>
      <c r="B329" s="2" t="s">
        <v>356</v>
      </c>
      <c r="C329" s="2" t="s">
        <v>16</v>
      </c>
      <c r="D329" s="2" t="s">
        <v>483</v>
      </c>
      <c r="E329" s="3">
        <v>45019</v>
      </c>
      <c r="F329" s="3">
        <v>45021</v>
      </c>
      <c r="G329" s="17">
        <f t="shared" si="17"/>
        <v>2</v>
      </c>
      <c r="H329" s="6">
        <v>18.18</v>
      </c>
      <c r="I329" s="6">
        <v>30.9</v>
      </c>
      <c r="J329" s="6">
        <v>537.36</v>
      </c>
      <c r="K329" s="6"/>
      <c r="L329" s="6"/>
      <c r="M329" s="6"/>
      <c r="N329" s="6"/>
      <c r="O329" s="6">
        <v>377.83</v>
      </c>
    </row>
    <row r="330" spans="1:15" ht="15.5" x14ac:dyDescent="0.35">
      <c r="A330" s="18" t="s">
        <v>351</v>
      </c>
      <c r="B330" s="2" t="s">
        <v>357</v>
      </c>
      <c r="C330" s="2" t="s">
        <v>16</v>
      </c>
      <c r="D330" s="2" t="s">
        <v>483</v>
      </c>
      <c r="E330" s="3">
        <v>45019</v>
      </c>
      <c r="F330" s="3">
        <v>45021</v>
      </c>
      <c r="G330" s="17">
        <f t="shared" si="17"/>
        <v>2</v>
      </c>
      <c r="H330" s="6">
        <v>15</v>
      </c>
      <c r="I330" s="6">
        <v>32.799999999999997</v>
      </c>
      <c r="J330" s="6">
        <v>682.39</v>
      </c>
      <c r="K330" s="6"/>
      <c r="L330" s="6"/>
      <c r="M330" s="6"/>
      <c r="N330" s="6"/>
      <c r="O330" s="6">
        <v>328.13</v>
      </c>
    </row>
    <row r="331" spans="1:15" ht="15.5" x14ac:dyDescent="0.35">
      <c r="A331" s="18" t="s">
        <v>351</v>
      </c>
      <c r="B331" s="2" t="s">
        <v>358</v>
      </c>
      <c r="C331" s="2" t="s">
        <v>16</v>
      </c>
      <c r="D331" s="2" t="s">
        <v>483</v>
      </c>
      <c r="E331" s="3">
        <v>45019</v>
      </c>
      <c r="F331" s="3">
        <v>45021</v>
      </c>
      <c r="G331" s="17">
        <f t="shared" si="17"/>
        <v>2</v>
      </c>
      <c r="H331" s="6">
        <v>18.75</v>
      </c>
      <c r="I331" s="6">
        <v>32</v>
      </c>
      <c r="J331" s="6">
        <v>588.86</v>
      </c>
      <c r="K331" s="6"/>
      <c r="L331" s="6"/>
      <c r="M331" s="6"/>
      <c r="N331" s="6"/>
      <c r="O331" s="6">
        <v>467.77</v>
      </c>
    </row>
    <row r="332" spans="1:15" ht="15.5" x14ac:dyDescent="0.35">
      <c r="A332" s="18" t="s">
        <v>351</v>
      </c>
      <c r="B332" s="2" t="s">
        <v>359</v>
      </c>
      <c r="C332" s="2" t="s">
        <v>16</v>
      </c>
      <c r="D332" s="2" t="s">
        <v>483</v>
      </c>
      <c r="E332" s="3">
        <v>45019</v>
      </c>
      <c r="F332" s="3">
        <v>45021</v>
      </c>
      <c r="G332" s="17">
        <f t="shared" si="17"/>
        <v>2</v>
      </c>
      <c r="H332" s="6">
        <v>6.26</v>
      </c>
      <c r="I332" s="6">
        <v>27.1</v>
      </c>
      <c r="J332" s="6">
        <v>417.87</v>
      </c>
      <c r="K332" s="6"/>
      <c r="L332" s="6"/>
      <c r="M332" s="6"/>
      <c r="N332" s="6"/>
      <c r="O332" s="6">
        <v>317.41000000000003</v>
      </c>
    </row>
    <row r="333" spans="1:15" ht="15.5" x14ac:dyDescent="0.35">
      <c r="A333" s="18" t="s">
        <v>351</v>
      </c>
      <c r="B333" s="2" t="s">
        <v>360</v>
      </c>
      <c r="C333" s="2" t="s">
        <v>25</v>
      </c>
      <c r="D333" s="2" t="s">
        <v>483</v>
      </c>
      <c r="E333" s="3">
        <v>45019</v>
      </c>
      <c r="F333" s="3">
        <v>45021</v>
      </c>
      <c r="G333" s="17">
        <f t="shared" si="17"/>
        <v>2</v>
      </c>
      <c r="H333" s="6">
        <v>28.57</v>
      </c>
      <c r="I333" s="6">
        <v>29.6</v>
      </c>
      <c r="J333" s="6">
        <v>275.8</v>
      </c>
      <c r="K333" s="6"/>
      <c r="L333" s="6">
        <v>244.47</v>
      </c>
      <c r="M333" s="6">
        <v>1.56</v>
      </c>
      <c r="N333" s="6"/>
      <c r="O333" s="6">
        <f>L333+M333</f>
        <v>246.03</v>
      </c>
    </row>
    <row r="334" spans="1:15" ht="15.5" x14ac:dyDescent="0.35">
      <c r="A334" s="18" t="s">
        <v>351</v>
      </c>
      <c r="B334" s="2" t="s">
        <v>361</v>
      </c>
      <c r="C334" s="2" t="s">
        <v>25</v>
      </c>
      <c r="D334" s="2" t="s">
        <v>483</v>
      </c>
      <c r="E334" s="3">
        <v>45019</v>
      </c>
      <c r="F334" s="3">
        <v>45021</v>
      </c>
      <c r="G334" s="17">
        <f t="shared" si="17"/>
        <v>2</v>
      </c>
      <c r="H334" s="6">
        <v>33.33</v>
      </c>
      <c r="I334" s="6">
        <v>23.9</v>
      </c>
      <c r="J334" s="6">
        <v>213.19</v>
      </c>
      <c r="K334" s="6"/>
      <c r="L334" s="6">
        <v>148.06</v>
      </c>
      <c r="M334" s="6">
        <v>1.38</v>
      </c>
      <c r="N334" s="6"/>
      <c r="O334" s="6">
        <f t="shared" ref="O334:O348" si="18">L334+M334</f>
        <v>149.44</v>
      </c>
    </row>
    <row r="335" spans="1:15" ht="15.5" x14ac:dyDescent="0.35">
      <c r="A335" s="18" t="s">
        <v>351</v>
      </c>
      <c r="B335" s="2" t="s">
        <v>362</v>
      </c>
      <c r="C335" s="2" t="s">
        <v>25</v>
      </c>
      <c r="D335" s="2" t="s">
        <v>483</v>
      </c>
      <c r="E335" s="3">
        <v>45019</v>
      </c>
      <c r="F335" s="3">
        <v>45021</v>
      </c>
      <c r="G335" s="17">
        <f t="shared" si="17"/>
        <v>2</v>
      </c>
      <c r="H335" s="6">
        <v>0</v>
      </c>
      <c r="I335" s="6">
        <v>24.9</v>
      </c>
      <c r="J335" s="6">
        <v>205.89</v>
      </c>
      <c r="K335" s="6"/>
      <c r="L335" s="6">
        <v>132.52000000000001</v>
      </c>
      <c r="M335" s="6">
        <v>2.39</v>
      </c>
      <c r="N335" s="6"/>
      <c r="O335" s="6">
        <f t="shared" si="18"/>
        <v>134.91</v>
      </c>
    </row>
    <row r="336" spans="1:15" ht="15.5" x14ac:dyDescent="0.35">
      <c r="A336" s="18" t="s">
        <v>351</v>
      </c>
      <c r="B336" s="2" t="s">
        <v>363</v>
      </c>
      <c r="C336" s="2" t="s">
        <v>25</v>
      </c>
      <c r="D336" s="2" t="s">
        <v>483</v>
      </c>
      <c r="E336" s="3">
        <v>45019</v>
      </c>
      <c r="F336" s="3">
        <v>45021</v>
      </c>
      <c r="G336" s="17">
        <f t="shared" si="17"/>
        <v>2</v>
      </c>
      <c r="H336" s="6">
        <v>25</v>
      </c>
      <c r="I336" s="6">
        <v>29.9</v>
      </c>
      <c r="J336" s="6">
        <v>195.7</v>
      </c>
      <c r="K336" s="6"/>
      <c r="L336" s="6">
        <v>204.18</v>
      </c>
      <c r="M336" s="6">
        <v>1.43</v>
      </c>
      <c r="N336" s="6"/>
      <c r="O336" s="6">
        <f t="shared" si="18"/>
        <v>205.61</v>
      </c>
    </row>
    <row r="337" spans="1:15" ht="15.5" x14ac:dyDescent="0.35">
      <c r="A337" s="18" t="s">
        <v>351</v>
      </c>
      <c r="B337" s="2" t="s">
        <v>364</v>
      </c>
      <c r="C337" s="2" t="s">
        <v>25</v>
      </c>
      <c r="D337" s="2" t="s">
        <v>483</v>
      </c>
      <c r="E337" s="3">
        <v>45019</v>
      </c>
      <c r="F337" s="3">
        <v>45021</v>
      </c>
      <c r="G337" s="17">
        <f t="shared" si="17"/>
        <v>2</v>
      </c>
      <c r="H337" s="6">
        <v>14.28</v>
      </c>
      <c r="I337" s="6">
        <v>31.6</v>
      </c>
      <c r="J337" s="6">
        <v>237.67</v>
      </c>
      <c r="K337" s="6"/>
      <c r="L337" s="6">
        <v>309.88</v>
      </c>
      <c r="M337" s="6">
        <v>2.12</v>
      </c>
      <c r="N337" s="6"/>
      <c r="O337" s="6">
        <f t="shared" si="18"/>
        <v>312</v>
      </c>
    </row>
    <row r="338" spans="1:15" ht="15.5" x14ac:dyDescent="0.35">
      <c r="A338" s="18" t="s">
        <v>351</v>
      </c>
      <c r="B338" s="2" t="s">
        <v>365</v>
      </c>
      <c r="C338" s="2" t="s">
        <v>25</v>
      </c>
      <c r="D338" s="2" t="s">
        <v>483</v>
      </c>
      <c r="E338" s="3">
        <v>45019</v>
      </c>
      <c r="F338" s="3">
        <v>45021</v>
      </c>
      <c r="G338" s="17">
        <f t="shared" si="17"/>
        <v>2</v>
      </c>
      <c r="H338" s="6">
        <v>10</v>
      </c>
      <c r="I338" s="6">
        <v>27</v>
      </c>
      <c r="J338" s="6">
        <v>270.23</v>
      </c>
      <c r="K338" s="6"/>
      <c r="L338" s="6">
        <v>255.03</v>
      </c>
      <c r="M338" s="6">
        <v>2.2400000000000002</v>
      </c>
      <c r="N338" s="6"/>
      <c r="O338" s="6">
        <f t="shared" si="18"/>
        <v>257.27</v>
      </c>
    </row>
    <row r="339" spans="1:15" ht="15.5" x14ac:dyDescent="0.35">
      <c r="A339" s="18" t="s">
        <v>351</v>
      </c>
      <c r="B339" s="2" t="s">
        <v>366</v>
      </c>
      <c r="C339" s="2" t="s">
        <v>25</v>
      </c>
      <c r="D339" s="2" t="s">
        <v>483</v>
      </c>
      <c r="E339" s="3">
        <v>45019</v>
      </c>
      <c r="F339" s="3">
        <v>45021</v>
      </c>
      <c r="G339" s="17">
        <f t="shared" si="17"/>
        <v>2</v>
      </c>
      <c r="H339" s="6">
        <v>5</v>
      </c>
      <c r="I339" s="6">
        <v>26.8</v>
      </c>
      <c r="J339" s="6">
        <v>352.01</v>
      </c>
      <c r="K339" s="6"/>
      <c r="L339" s="6">
        <v>293.93</v>
      </c>
      <c r="M339" s="6">
        <v>2.5499999999999998</v>
      </c>
      <c r="N339" s="6"/>
      <c r="O339" s="6">
        <f t="shared" si="18"/>
        <v>296.48</v>
      </c>
    </row>
    <row r="340" spans="1:15" ht="15.5" x14ac:dyDescent="0.35">
      <c r="A340" s="18" t="s">
        <v>351</v>
      </c>
      <c r="B340" s="2" t="s">
        <v>367</v>
      </c>
      <c r="C340" s="2" t="s">
        <v>25</v>
      </c>
      <c r="D340" s="2" t="s">
        <v>483</v>
      </c>
      <c r="E340" s="3">
        <v>45019</v>
      </c>
      <c r="F340" s="3">
        <v>45021</v>
      </c>
      <c r="G340" s="17">
        <f t="shared" si="17"/>
        <v>2</v>
      </c>
      <c r="H340" s="6">
        <v>33.33</v>
      </c>
      <c r="I340" s="6">
        <v>25.1</v>
      </c>
      <c r="J340" s="6">
        <v>350.67</v>
      </c>
      <c r="K340" s="6"/>
      <c r="L340" s="6">
        <v>239.72</v>
      </c>
      <c r="M340" s="6">
        <v>1.93</v>
      </c>
      <c r="N340" s="6"/>
      <c r="O340" s="6">
        <f t="shared" si="18"/>
        <v>241.65</v>
      </c>
    </row>
    <row r="341" spans="1:15" ht="15.5" x14ac:dyDescent="0.35">
      <c r="A341" s="18" t="s">
        <v>351</v>
      </c>
      <c r="B341" s="2" t="s">
        <v>368</v>
      </c>
      <c r="C341" s="2" t="s">
        <v>34</v>
      </c>
      <c r="D341" s="2" t="s">
        <v>483</v>
      </c>
      <c r="E341" s="3">
        <v>45019</v>
      </c>
      <c r="F341" s="3">
        <v>45021</v>
      </c>
      <c r="G341" s="17">
        <f t="shared" si="17"/>
        <v>2</v>
      </c>
      <c r="H341" s="6">
        <v>0</v>
      </c>
      <c r="I341" s="6">
        <v>28.8</v>
      </c>
      <c r="J341" s="6">
        <v>182.87</v>
      </c>
      <c r="K341" s="6"/>
      <c r="L341" s="6">
        <v>253.99</v>
      </c>
      <c r="M341" s="6">
        <v>1.55</v>
      </c>
      <c r="N341" s="6"/>
      <c r="O341" s="6">
        <f t="shared" si="18"/>
        <v>255.54000000000002</v>
      </c>
    </row>
    <row r="342" spans="1:15" ht="15.5" x14ac:dyDescent="0.35">
      <c r="A342" s="18" t="s">
        <v>351</v>
      </c>
      <c r="B342" s="2" t="s">
        <v>369</v>
      </c>
      <c r="C342" s="2" t="s">
        <v>34</v>
      </c>
      <c r="D342" s="2" t="s">
        <v>483</v>
      </c>
      <c r="E342" s="3">
        <v>45019</v>
      </c>
      <c r="F342" s="3">
        <v>45021</v>
      </c>
      <c r="G342" s="17">
        <f t="shared" si="17"/>
        <v>2</v>
      </c>
      <c r="H342" s="6">
        <v>20</v>
      </c>
      <c r="I342" s="6">
        <v>26.2</v>
      </c>
      <c r="J342" s="6">
        <v>254.27</v>
      </c>
      <c r="K342" s="6"/>
      <c r="L342" s="6">
        <v>223.47</v>
      </c>
      <c r="M342" s="6">
        <v>2.8</v>
      </c>
      <c r="N342" s="6"/>
      <c r="O342" s="6">
        <f t="shared" si="18"/>
        <v>226.27</v>
      </c>
    </row>
    <row r="343" spans="1:15" ht="15.5" x14ac:dyDescent="0.35">
      <c r="A343" s="18" t="s">
        <v>351</v>
      </c>
      <c r="B343" s="2" t="s">
        <v>370</v>
      </c>
      <c r="C343" s="2" t="s">
        <v>34</v>
      </c>
      <c r="D343" s="2" t="s">
        <v>483</v>
      </c>
      <c r="E343" s="3">
        <v>45019</v>
      </c>
      <c r="F343" s="3">
        <v>45021</v>
      </c>
      <c r="G343" s="17">
        <f t="shared" si="17"/>
        <v>2</v>
      </c>
      <c r="H343" s="6">
        <v>20</v>
      </c>
      <c r="I343" s="6">
        <v>31.5</v>
      </c>
      <c r="J343" s="6">
        <v>267.3</v>
      </c>
      <c r="K343" s="6"/>
      <c r="L343" s="6">
        <v>321.79000000000002</v>
      </c>
      <c r="M343" s="6">
        <v>1.1499999999999999</v>
      </c>
      <c r="N343" s="6"/>
      <c r="O343" s="6">
        <f t="shared" si="18"/>
        <v>322.94</v>
      </c>
    </row>
    <row r="344" spans="1:15" ht="15.5" x14ac:dyDescent="0.35">
      <c r="A344" s="18" t="s">
        <v>351</v>
      </c>
      <c r="B344" s="2" t="s">
        <v>371</v>
      </c>
      <c r="C344" s="2" t="s">
        <v>34</v>
      </c>
      <c r="D344" s="2" t="s">
        <v>483</v>
      </c>
      <c r="E344" s="3">
        <v>45019</v>
      </c>
      <c r="F344" s="3">
        <v>45022</v>
      </c>
      <c r="G344" s="17">
        <f t="shared" si="17"/>
        <v>3</v>
      </c>
      <c r="H344" s="6">
        <v>12.5</v>
      </c>
      <c r="I344" s="6">
        <v>25.4</v>
      </c>
      <c r="J344" s="6">
        <v>301.43</v>
      </c>
      <c r="K344" s="6"/>
      <c r="L344" s="6">
        <v>186.82</v>
      </c>
      <c r="M344" s="6">
        <v>1.58</v>
      </c>
      <c r="N344" s="6"/>
      <c r="O344" s="6">
        <f t="shared" si="18"/>
        <v>188.4</v>
      </c>
    </row>
    <row r="345" spans="1:15" ht="15.5" x14ac:dyDescent="0.35">
      <c r="A345" s="18" t="s">
        <v>351</v>
      </c>
      <c r="B345" s="2" t="s">
        <v>372</v>
      </c>
      <c r="C345" s="2" t="s">
        <v>34</v>
      </c>
      <c r="D345" s="2" t="s">
        <v>483</v>
      </c>
      <c r="E345" s="3">
        <v>45019</v>
      </c>
      <c r="F345" s="3">
        <v>45021</v>
      </c>
      <c r="G345" s="17">
        <f t="shared" si="17"/>
        <v>2</v>
      </c>
      <c r="H345" s="6">
        <v>30</v>
      </c>
      <c r="I345" s="6">
        <v>23.7</v>
      </c>
      <c r="J345" s="6">
        <v>224.12</v>
      </c>
      <c r="K345" s="6"/>
      <c r="L345" s="6">
        <v>131.26</v>
      </c>
      <c r="M345" s="6">
        <v>3.18</v>
      </c>
      <c r="N345" s="6"/>
      <c r="O345" s="6">
        <f t="shared" si="18"/>
        <v>134.44</v>
      </c>
    </row>
    <row r="346" spans="1:15" ht="15.5" x14ac:dyDescent="0.35">
      <c r="A346" s="18" t="s">
        <v>351</v>
      </c>
      <c r="B346" s="2" t="s">
        <v>373</v>
      </c>
      <c r="C346" s="2" t="s">
        <v>34</v>
      </c>
      <c r="D346" s="2" t="s">
        <v>483</v>
      </c>
      <c r="E346" s="3">
        <v>45019</v>
      </c>
      <c r="F346" s="3">
        <v>45021</v>
      </c>
      <c r="G346" s="17">
        <f t="shared" si="17"/>
        <v>2</v>
      </c>
      <c r="H346" s="6">
        <v>16.670000000000002</v>
      </c>
      <c r="I346" s="6">
        <v>26.4</v>
      </c>
      <c r="J346" s="6">
        <v>253.97</v>
      </c>
      <c r="K346" s="6"/>
      <c r="L346" s="6">
        <v>277.05</v>
      </c>
      <c r="M346" s="6">
        <v>3.18</v>
      </c>
      <c r="N346" s="6"/>
      <c r="O346" s="6">
        <f t="shared" si="18"/>
        <v>280.23</v>
      </c>
    </row>
    <row r="347" spans="1:15" ht="15.5" x14ac:dyDescent="0.35">
      <c r="A347" s="18" t="s">
        <v>351</v>
      </c>
      <c r="B347" s="2" t="s">
        <v>374</v>
      </c>
      <c r="C347" s="2" t="s">
        <v>34</v>
      </c>
      <c r="D347" s="2" t="s">
        <v>483</v>
      </c>
      <c r="E347" s="3">
        <v>45019</v>
      </c>
      <c r="F347" s="3">
        <v>45021</v>
      </c>
      <c r="G347" s="17">
        <f t="shared" si="17"/>
        <v>2</v>
      </c>
      <c r="H347" s="6">
        <v>18.75</v>
      </c>
      <c r="I347" s="6">
        <v>31.6</v>
      </c>
      <c r="J347" s="6">
        <v>237.35</v>
      </c>
      <c r="K347" s="6"/>
      <c r="L347" s="6">
        <v>253.96</v>
      </c>
      <c r="M347" s="6">
        <v>2.4700000000000002</v>
      </c>
      <c r="N347" s="6"/>
      <c r="O347" s="6">
        <f t="shared" si="18"/>
        <v>256.43</v>
      </c>
    </row>
    <row r="348" spans="1:15" ht="15.5" x14ac:dyDescent="0.35">
      <c r="A348" s="18" t="s">
        <v>351</v>
      </c>
      <c r="B348" s="2" t="s">
        <v>375</v>
      </c>
      <c r="C348" s="2" t="s">
        <v>34</v>
      </c>
      <c r="D348" s="2" t="s">
        <v>483</v>
      </c>
      <c r="E348" s="3">
        <v>45019</v>
      </c>
      <c r="F348" s="3">
        <v>45021</v>
      </c>
      <c r="G348" s="17">
        <f t="shared" si="17"/>
        <v>2</v>
      </c>
      <c r="H348" s="6">
        <v>14.29</v>
      </c>
      <c r="I348" s="6">
        <v>26.2</v>
      </c>
      <c r="J348" s="6">
        <v>272.82</v>
      </c>
      <c r="K348" s="6"/>
      <c r="L348" s="6">
        <v>261.79000000000002</v>
      </c>
      <c r="M348" s="6">
        <v>1.35</v>
      </c>
      <c r="N348" s="6"/>
      <c r="O348" s="6">
        <f t="shared" si="18"/>
        <v>263.14000000000004</v>
      </c>
    </row>
    <row r="349" spans="1:15" ht="15.5" x14ac:dyDescent="0.35">
      <c r="A349" s="18" t="s">
        <v>351</v>
      </c>
      <c r="B349" s="2" t="s">
        <v>376</v>
      </c>
      <c r="C349" s="2" t="s">
        <v>43</v>
      </c>
      <c r="D349" s="2" t="s">
        <v>483</v>
      </c>
      <c r="E349" s="3">
        <v>45019</v>
      </c>
      <c r="F349" s="3">
        <v>45021</v>
      </c>
      <c r="G349" s="17">
        <f t="shared" si="17"/>
        <v>2</v>
      </c>
      <c r="H349" s="6">
        <v>20</v>
      </c>
      <c r="I349" s="6">
        <v>28.4</v>
      </c>
      <c r="J349" s="6">
        <v>385.32</v>
      </c>
      <c r="K349" s="6"/>
      <c r="L349" s="6"/>
      <c r="M349" s="6"/>
      <c r="N349" s="6"/>
      <c r="O349" s="6">
        <v>268.3</v>
      </c>
    </row>
    <row r="350" spans="1:15" ht="15.5" x14ac:dyDescent="0.35">
      <c r="A350" s="18" t="s">
        <v>351</v>
      </c>
      <c r="B350" s="2" t="s">
        <v>377</v>
      </c>
      <c r="C350" s="2" t="s">
        <v>43</v>
      </c>
      <c r="D350" s="2" t="s">
        <v>483</v>
      </c>
      <c r="E350" s="3">
        <v>45019</v>
      </c>
      <c r="F350" s="3">
        <v>45021</v>
      </c>
      <c r="G350" s="17">
        <f t="shared" si="17"/>
        <v>2</v>
      </c>
      <c r="H350" s="6">
        <v>12.5</v>
      </c>
      <c r="I350" s="6">
        <v>22.6</v>
      </c>
      <c r="J350" s="6">
        <v>424.89</v>
      </c>
      <c r="K350" s="6"/>
      <c r="L350" s="6"/>
      <c r="M350" s="6"/>
      <c r="N350" s="6"/>
      <c r="O350" s="6">
        <v>202.1</v>
      </c>
    </row>
    <row r="351" spans="1:15" ht="15.5" x14ac:dyDescent="0.35">
      <c r="A351" s="18" t="s">
        <v>351</v>
      </c>
      <c r="B351" s="2" t="s">
        <v>378</v>
      </c>
      <c r="C351" s="2" t="s">
        <v>43</v>
      </c>
      <c r="D351" s="2" t="s">
        <v>483</v>
      </c>
      <c r="E351" s="3">
        <v>45019</v>
      </c>
      <c r="F351" s="3">
        <v>45021</v>
      </c>
      <c r="G351" s="17">
        <f t="shared" si="17"/>
        <v>2</v>
      </c>
      <c r="H351" s="6">
        <v>25</v>
      </c>
      <c r="I351" s="6">
        <v>32.700000000000003</v>
      </c>
      <c r="J351" s="6">
        <v>363.77</v>
      </c>
      <c r="K351" s="6"/>
      <c r="L351" s="6"/>
      <c r="M351" s="6"/>
      <c r="N351" s="6"/>
      <c r="O351" s="6">
        <v>333.59</v>
      </c>
    </row>
    <row r="352" spans="1:15" ht="15.5" x14ac:dyDescent="0.35">
      <c r="A352" s="18" t="s">
        <v>351</v>
      </c>
      <c r="B352" s="2" t="s">
        <v>379</v>
      </c>
      <c r="C352" s="2" t="s">
        <v>43</v>
      </c>
      <c r="D352" s="2" t="s">
        <v>483</v>
      </c>
      <c r="E352" s="3">
        <v>45019</v>
      </c>
      <c r="F352" s="3">
        <v>45022</v>
      </c>
      <c r="G352" s="17">
        <f t="shared" si="17"/>
        <v>3</v>
      </c>
      <c r="H352" s="6">
        <v>25</v>
      </c>
      <c r="I352" s="6">
        <v>32.5</v>
      </c>
      <c r="J352" s="6">
        <v>418.82</v>
      </c>
      <c r="K352" s="6"/>
      <c r="L352" s="6"/>
      <c r="M352" s="6"/>
      <c r="N352" s="6"/>
      <c r="O352" s="6">
        <v>364.73</v>
      </c>
    </row>
    <row r="353" spans="1:15" ht="15.5" x14ac:dyDescent="0.35">
      <c r="A353" s="18" t="s">
        <v>351</v>
      </c>
      <c r="B353" s="2" t="s">
        <v>380</v>
      </c>
      <c r="C353" s="2" t="s">
        <v>43</v>
      </c>
      <c r="D353" s="2" t="s">
        <v>483</v>
      </c>
      <c r="E353" s="3">
        <v>45019</v>
      </c>
      <c r="F353" s="3">
        <v>45021</v>
      </c>
      <c r="G353" s="17">
        <f t="shared" si="17"/>
        <v>2</v>
      </c>
      <c r="H353" s="6">
        <v>20</v>
      </c>
      <c r="I353" s="6">
        <v>24.8</v>
      </c>
      <c r="J353" s="6">
        <v>372.83</v>
      </c>
      <c r="K353" s="6"/>
      <c r="L353" s="6"/>
      <c r="M353" s="6"/>
      <c r="N353" s="6"/>
      <c r="O353" s="6">
        <v>198.87</v>
      </c>
    </row>
    <row r="354" spans="1:15" ht="15.5" x14ac:dyDescent="0.35">
      <c r="A354" s="18" t="s">
        <v>351</v>
      </c>
      <c r="B354" s="2" t="s">
        <v>381</v>
      </c>
      <c r="C354" s="2" t="s">
        <v>43</v>
      </c>
      <c r="D354" s="2" t="s">
        <v>483</v>
      </c>
      <c r="E354" s="3">
        <v>45019</v>
      </c>
      <c r="F354" s="3">
        <v>45021</v>
      </c>
      <c r="G354" s="17">
        <f t="shared" si="17"/>
        <v>2</v>
      </c>
      <c r="H354" s="6">
        <v>20</v>
      </c>
      <c r="I354" s="6">
        <v>28.3</v>
      </c>
      <c r="J354" s="6">
        <v>293.99</v>
      </c>
      <c r="K354" s="6"/>
      <c r="L354" s="6"/>
      <c r="M354" s="6"/>
      <c r="N354" s="6"/>
      <c r="O354" s="6">
        <v>169.51</v>
      </c>
    </row>
    <row r="355" spans="1:15" ht="15.5" x14ac:dyDescent="0.35">
      <c r="A355" s="18" t="s">
        <v>351</v>
      </c>
      <c r="B355" s="2" t="s">
        <v>382</v>
      </c>
      <c r="C355" s="2" t="s">
        <v>43</v>
      </c>
      <c r="D355" s="2" t="s">
        <v>483</v>
      </c>
      <c r="E355" s="3">
        <v>45019</v>
      </c>
      <c r="F355" s="3">
        <v>45021</v>
      </c>
      <c r="G355" s="17">
        <f t="shared" si="17"/>
        <v>2</v>
      </c>
      <c r="H355" s="6">
        <v>25</v>
      </c>
      <c r="I355" s="6">
        <v>32</v>
      </c>
      <c r="J355" s="6">
        <v>353.25</v>
      </c>
      <c r="K355" s="6"/>
      <c r="L355" s="6"/>
      <c r="M355" s="6"/>
      <c r="N355" s="6"/>
      <c r="O355" s="6">
        <v>256.36</v>
      </c>
    </row>
    <row r="356" spans="1:15" ht="15.5" x14ac:dyDescent="0.35">
      <c r="A356" s="18" t="s">
        <v>351</v>
      </c>
      <c r="B356" s="2" t="s">
        <v>383</v>
      </c>
      <c r="C356" s="2" t="s">
        <v>43</v>
      </c>
      <c r="D356" s="2" t="s">
        <v>483</v>
      </c>
      <c r="E356" s="3">
        <v>45019</v>
      </c>
      <c r="F356" s="3">
        <v>45021</v>
      </c>
      <c r="G356" s="17">
        <f t="shared" si="17"/>
        <v>2</v>
      </c>
      <c r="H356" s="6">
        <v>21.43</v>
      </c>
      <c r="I356" s="6">
        <v>27.2</v>
      </c>
      <c r="J356" s="6">
        <v>332.09</v>
      </c>
      <c r="K356" s="6"/>
      <c r="L356" s="6"/>
      <c r="M356" s="6"/>
      <c r="N356" s="6"/>
      <c r="O356" s="6">
        <v>239.66</v>
      </c>
    </row>
    <row r="357" spans="1:15" ht="15.5" x14ac:dyDescent="0.35">
      <c r="A357" s="18" t="s">
        <v>384</v>
      </c>
      <c r="B357" s="2" t="s">
        <v>385</v>
      </c>
      <c r="C357" s="2" t="s">
        <v>16</v>
      </c>
      <c r="D357" s="2" t="s">
        <v>483</v>
      </c>
      <c r="E357" s="3">
        <v>45019</v>
      </c>
      <c r="F357" s="3">
        <v>45021</v>
      </c>
      <c r="G357" s="17">
        <f t="shared" si="17"/>
        <v>2</v>
      </c>
      <c r="H357" s="6">
        <v>11.11</v>
      </c>
      <c r="I357" s="6">
        <v>28.5</v>
      </c>
      <c r="J357" s="6">
        <v>329.73</v>
      </c>
      <c r="K357" s="6"/>
      <c r="L357" s="6"/>
      <c r="M357" s="6"/>
      <c r="N357" s="6"/>
      <c r="O357" s="6">
        <v>325.25</v>
      </c>
    </row>
    <row r="358" spans="1:15" ht="15.5" x14ac:dyDescent="0.35">
      <c r="A358" s="18" t="s">
        <v>384</v>
      </c>
      <c r="B358" s="2" t="s">
        <v>386</v>
      </c>
      <c r="C358" s="2" t="s">
        <v>16</v>
      </c>
      <c r="D358" s="2" t="s">
        <v>483</v>
      </c>
      <c r="E358" s="3">
        <v>45019</v>
      </c>
      <c r="F358" s="3">
        <v>45021</v>
      </c>
      <c r="G358" s="17">
        <f t="shared" si="17"/>
        <v>2</v>
      </c>
      <c r="H358" s="6">
        <v>0</v>
      </c>
      <c r="I358" s="6">
        <v>27.9</v>
      </c>
      <c r="J358" s="6">
        <v>326.41000000000003</v>
      </c>
      <c r="K358" s="6"/>
      <c r="L358" s="6"/>
      <c r="M358" s="6"/>
      <c r="N358" s="6"/>
      <c r="O358" s="6">
        <v>321.55</v>
      </c>
    </row>
    <row r="359" spans="1:15" ht="15.5" x14ac:dyDescent="0.35">
      <c r="A359" s="18" t="s">
        <v>384</v>
      </c>
      <c r="B359" s="2" t="s">
        <v>387</v>
      </c>
      <c r="C359" s="2" t="s">
        <v>16</v>
      </c>
      <c r="D359" s="2" t="s">
        <v>483</v>
      </c>
      <c r="E359" s="3">
        <v>45019</v>
      </c>
      <c r="F359" s="3">
        <v>45021</v>
      </c>
      <c r="G359" s="17">
        <f t="shared" si="17"/>
        <v>2</v>
      </c>
      <c r="H359" s="6">
        <v>28.57</v>
      </c>
      <c r="I359" s="6">
        <v>40.700000000000003</v>
      </c>
      <c r="J359" s="6">
        <v>195.05</v>
      </c>
      <c r="K359" s="6"/>
      <c r="L359" s="6"/>
      <c r="M359" s="6"/>
      <c r="N359" s="6"/>
      <c r="O359" s="6">
        <v>125.01</v>
      </c>
    </row>
    <row r="360" spans="1:15" ht="15.5" x14ac:dyDescent="0.35">
      <c r="A360" s="18" t="s">
        <v>384</v>
      </c>
      <c r="B360" s="2" t="s">
        <v>388</v>
      </c>
      <c r="C360" s="2" t="s">
        <v>16</v>
      </c>
      <c r="D360" s="2" t="s">
        <v>483</v>
      </c>
      <c r="E360" s="3">
        <v>45019</v>
      </c>
      <c r="F360" s="3">
        <v>45021</v>
      </c>
      <c r="G360" s="17">
        <f t="shared" si="17"/>
        <v>2</v>
      </c>
      <c r="H360" s="6">
        <v>0</v>
      </c>
      <c r="I360" s="6">
        <v>35.6</v>
      </c>
      <c r="J360" s="6">
        <v>303.83999999999997</v>
      </c>
      <c r="K360" s="6"/>
      <c r="L360" s="6"/>
      <c r="M360" s="6"/>
      <c r="N360" s="6"/>
      <c r="O360" s="6">
        <v>414.69</v>
      </c>
    </row>
    <row r="361" spans="1:15" ht="15.5" x14ac:dyDescent="0.35">
      <c r="A361" s="18" t="s">
        <v>384</v>
      </c>
      <c r="B361" s="2" t="s">
        <v>389</v>
      </c>
      <c r="C361" s="2" t="s">
        <v>16</v>
      </c>
      <c r="D361" s="2" t="s">
        <v>483</v>
      </c>
      <c r="E361" s="3">
        <v>45019</v>
      </c>
      <c r="F361" s="3">
        <v>45022</v>
      </c>
      <c r="G361" s="17">
        <f t="shared" si="17"/>
        <v>3</v>
      </c>
      <c r="H361" s="6">
        <v>0</v>
      </c>
      <c r="I361" s="6">
        <v>35.1</v>
      </c>
      <c r="J361" s="6">
        <v>294.11</v>
      </c>
      <c r="K361" s="6"/>
      <c r="L361" s="6"/>
      <c r="M361" s="6"/>
      <c r="N361" s="6"/>
      <c r="O361" s="6">
        <v>339.63</v>
      </c>
    </row>
    <row r="362" spans="1:15" ht="15.5" x14ac:dyDescent="0.35">
      <c r="A362" s="18" t="s">
        <v>384</v>
      </c>
      <c r="B362" s="2" t="s">
        <v>390</v>
      </c>
      <c r="C362" s="2" t="s">
        <v>16</v>
      </c>
      <c r="D362" s="2" t="s">
        <v>483</v>
      </c>
      <c r="E362" s="3">
        <v>45019</v>
      </c>
      <c r="F362" s="3">
        <v>45021</v>
      </c>
      <c r="G362" s="17">
        <f t="shared" si="17"/>
        <v>2</v>
      </c>
      <c r="H362" s="6">
        <v>0</v>
      </c>
      <c r="I362" s="6">
        <v>38.9</v>
      </c>
      <c r="J362" s="6">
        <v>218.53</v>
      </c>
      <c r="K362" s="6"/>
      <c r="L362" s="6"/>
      <c r="M362" s="6"/>
      <c r="N362" s="6"/>
      <c r="O362" s="6">
        <v>304.7</v>
      </c>
    </row>
    <row r="363" spans="1:15" ht="15.5" x14ac:dyDescent="0.35">
      <c r="A363" s="18" t="s">
        <v>384</v>
      </c>
      <c r="B363" s="2" t="s">
        <v>391</v>
      </c>
      <c r="C363" s="2" t="s">
        <v>16</v>
      </c>
      <c r="D363" s="2" t="s">
        <v>483</v>
      </c>
      <c r="E363" s="3">
        <v>45019</v>
      </c>
      <c r="F363" s="3">
        <v>45021</v>
      </c>
      <c r="G363" s="17">
        <f t="shared" si="17"/>
        <v>2</v>
      </c>
      <c r="H363" s="6">
        <v>0</v>
      </c>
      <c r="I363" s="6">
        <v>30.5</v>
      </c>
      <c r="J363" s="6">
        <v>262.04000000000002</v>
      </c>
      <c r="K363" s="6"/>
      <c r="L363" s="6"/>
      <c r="M363" s="6"/>
      <c r="N363" s="6"/>
      <c r="O363" s="6">
        <v>339.6</v>
      </c>
    </row>
    <row r="364" spans="1:15" ht="15.5" x14ac:dyDescent="0.35">
      <c r="A364" s="18" t="s">
        <v>384</v>
      </c>
      <c r="B364" s="2" t="s">
        <v>392</v>
      </c>
      <c r="C364" s="2" t="s">
        <v>16</v>
      </c>
      <c r="D364" s="2" t="s">
        <v>483</v>
      </c>
      <c r="E364" s="3">
        <v>45019</v>
      </c>
      <c r="F364" s="3">
        <v>45021</v>
      </c>
      <c r="G364" s="17">
        <f t="shared" si="17"/>
        <v>2</v>
      </c>
      <c r="H364" s="6">
        <v>0</v>
      </c>
      <c r="I364" s="6">
        <v>38</v>
      </c>
      <c r="J364" s="6">
        <v>260.45999999999998</v>
      </c>
      <c r="K364" s="6"/>
      <c r="L364" s="6"/>
      <c r="M364" s="6"/>
      <c r="N364" s="6"/>
      <c r="O364" s="6">
        <v>177.85</v>
      </c>
    </row>
    <row r="365" spans="1:15" ht="15.5" x14ac:dyDescent="0.35">
      <c r="A365" s="18" t="s">
        <v>384</v>
      </c>
      <c r="B365" s="2" t="s">
        <v>393</v>
      </c>
      <c r="C365" s="2" t="s">
        <v>25</v>
      </c>
      <c r="D365" s="2" t="s">
        <v>483</v>
      </c>
      <c r="E365" s="3">
        <v>45019</v>
      </c>
      <c r="F365" s="3">
        <v>45021</v>
      </c>
      <c r="G365" s="17">
        <f t="shared" si="17"/>
        <v>2</v>
      </c>
      <c r="H365" s="6">
        <v>0</v>
      </c>
      <c r="I365" s="6">
        <v>31.5</v>
      </c>
      <c r="J365" s="6">
        <v>161.52000000000001</v>
      </c>
      <c r="K365" s="6"/>
      <c r="L365" s="6">
        <v>228.02</v>
      </c>
      <c r="M365" s="6">
        <v>0.92</v>
      </c>
      <c r="N365" s="6"/>
      <c r="O365" s="6">
        <f>L365+M365</f>
        <v>228.94</v>
      </c>
    </row>
    <row r="366" spans="1:15" ht="15.5" x14ac:dyDescent="0.35">
      <c r="A366" s="18" t="s">
        <v>384</v>
      </c>
      <c r="B366" s="2" t="s">
        <v>394</v>
      </c>
      <c r="C366" s="2" t="s">
        <v>25</v>
      </c>
      <c r="D366" s="2" t="s">
        <v>483</v>
      </c>
      <c r="E366" s="3">
        <v>45019</v>
      </c>
      <c r="F366" s="3">
        <v>45021</v>
      </c>
      <c r="G366" s="17">
        <f t="shared" si="17"/>
        <v>2</v>
      </c>
      <c r="H366" s="6">
        <v>20</v>
      </c>
      <c r="I366" s="6">
        <v>33.6</v>
      </c>
      <c r="J366" s="6">
        <v>145.59</v>
      </c>
      <c r="K366" s="6"/>
      <c r="L366" s="6">
        <v>225.4</v>
      </c>
      <c r="M366" s="6">
        <v>1.1399999999999999</v>
      </c>
      <c r="N366" s="6"/>
      <c r="O366" s="6">
        <f t="shared" ref="O366:O372" si="19">L366+M366</f>
        <v>226.54</v>
      </c>
    </row>
    <row r="367" spans="1:15" ht="15.5" x14ac:dyDescent="0.35">
      <c r="A367" s="18" t="s">
        <v>384</v>
      </c>
      <c r="B367" s="2" t="s">
        <v>395</v>
      </c>
      <c r="C367" s="2" t="s">
        <v>25</v>
      </c>
      <c r="D367" s="2" t="s">
        <v>483</v>
      </c>
      <c r="E367" s="3">
        <v>45019</v>
      </c>
      <c r="F367" s="3">
        <v>45022</v>
      </c>
      <c r="G367" s="17">
        <f t="shared" si="17"/>
        <v>3</v>
      </c>
      <c r="H367" s="6">
        <v>30</v>
      </c>
      <c r="I367" s="6">
        <v>28.5</v>
      </c>
      <c r="J367" s="6">
        <v>169.05</v>
      </c>
      <c r="K367" s="6"/>
      <c r="L367" s="6">
        <v>193.97</v>
      </c>
      <c r="M367" s="6">
        <v>1.24</v>
      </c>
      <c r="N367" s="6"/>
      <c r="O367" s="6">
        <f t="shared" si="19"/>
        <v>195.21</v>
      </c>
    </row>
    <row r="368" spans="1:15" ht="15.5" x14ac:dyDescent="0.35">
      <c r="A368" s="18" t="s">
        <v>384</v>
      </c>
      <c r="B368" s="2" t="s">
        <v>396</v>
      </c>
      <c r="C368" s="2" t="s">
        <v>25</v>
      </c>
      <c r="D368" s="2" t="s">
        <v>483</v>
      </c>
      <c r="E368" s="3">
        <v>45019</v>
      </c>
      <c r="F368" s="3">
        <v>45021</v>
      </c>
      <c r="G368" s="17">
        <f t="shared" si="17"/>
        <v>2</v>
      </c>
      <c r="H368" s="6">
        <v>5</v>
      </c>
      <c r="I368" s="6">
        <v>25.5</v>
      </c>
      <c r="J368" s="6">
        <v>170.99</v>
      </c>
      <c r="K368" s="6"/>
      <c r="L368" s="6">
        <v>236.31</v>
      </c>
      <c r="M368" s="6">
        <v>1.53</v>
      </c>
      <c r="N368" s="6"/>
      <c r="O368" s="6">
        <f t="shared" si="19"/>
        <v>237.84</v>
      </c>
    </row>
    <row r="369" spans="1:15" ht="15.5" x14ac:dyDescent="0.35">
      <c r="A369" s="18" t="s">
        <v>384</v>
      </c>
      <c r="B369" s="2" t="s">
        <v>397</v>
      </c>
      <c r="C369" s="2" t="s">
        <v>25</v>
      </c>
      <c r="D369" s="2" t="s">
        <v>483</v>
      </c>
      <c r="E369" s="3">
        <v>45019</v>
      </c>
      <c r="F369" s="3">
        <v>45021</v>
      </c>
      <c r="G369" s="17">
        <f t="shared" si="17"/>
        <v>2</v>
      </c>
      <c r="H369" s="6">
        <v>5</v>
      </c>
      <c r="I369" s="6">
        <v>28.3</v>
      </c>
      <c r="J369" s="6">
        <v>157.02000000000001</v>
      </c>
      <c r="K369" s="6"/>
      <c r="L369" s="6">
        <v>258.73</v>
      </c>
      <c r="M369" s="6">
        <v>1.36</v>
      </c>
      <c r="N369" s="6"/>
      <c r="O369" s="6">
        <f t="shared" si="19"/>
        <v>260.09000000000003</v>
      </c>
    </row>
    <row r="370" spans="1:15" ht="15.5" x14ac:dyDescent="0.35">
      <c r="A370" s="18" t="s">
        <v>384</v>
      </c>
      <c r="B370" s="2" t="s">
        <v>398</v>
      </c>
      <c r="C370" s="2" t="s">
        <v>25</v>
      </c>
      <c r="D370" s="2" t="s">
        <v>483</v>
      </c>
      <c r="E370" s="3">
        <v>45019</v>
      </c>
      <c r="F370" s="3">
        <v>45021</v>
      </c>
      <c r="G370" s="17">
        <f t="shared" si="17"/>
        <v>2</v>
      </c>
      <c r="H370" s="6">
        <v>20</v>
      </c>
      <c r="I370" s="6">
        <v>39.1</v>
      </c>
      <c r="J370" s="6">
        <v>119.32</v>
      </c>
      <c r="K370" s="6"/>
      <c r="L370" s="6">
        <v>260.16000000000003</v>
      </c>
      <c r="M370" s="6">
        <v>0.67</v>
      </c>
      <c r="N370" s="6"/>
      <c r="O370" s="6">
        <f t="shared" si="19"/>
        <v>260.83000000000004</v>
      </c>
    </row>
    <row r="371" spans="1:15" ht="15.5" x14ac:dyDescent="0.35">
      <c r="A371" s="18" t="s">
        <v>384</v>
      </c>
      <c r="B371" s="2" t="s">
        <v>399</v>
      </c>
      <c r="C371" s="2" t="s">
        <v>25</v>
      </c>
      <c r="D371" s="2" t="s">
        <v>483</v>
      </c>
      <c r="E371" s="3">
        <v>45019</v>
      </c>
      <c r="F371" s="3">
        <v>45021</v>
      </c>
      <c r="G371" s="17">
        <f t="shared" si="17"/>
        <v>2</v>
      </c>
      <c r="H371" s="6">
        <v>0</v>
      </c>
      <c r="I371" s="6">
        <v>32.200000000000003</v>
      </c>
      <c r="J371" s="6">
        <v>167.29</v>
      </c>
      <c r="K371" s="6"/>
      <c r="L371" s="6">
        <v>276.14999999999998</v>
      </c>
      <c r="M371" s="6">
        <v>1.4</v>
      </c>
      <c r="N371" s="6"/>
      <c r="O371" s="6">
        <f t="shared" si="19"/>
        <v>277.54999999999995</v>
      </c>
    </row>
    <row r="372" spans="1:15" ht="15.5" x14ac:dyDescent="0.35">
      <c r="A372" s="18" t="s">
        <v>384</v>
      </c>
      <c r="B372" s="2" t="s">
        <v>400</v>
      </c>
      <c r="C372" s="2" t="s">
        <v>25</v>
      </c>
      <c r="D372" s="2" t="s">
        <v>483</v>
      </c>
      <c r="E372" s="3">
        <v>45019</v>
      </c>
      <c r="F372" s="3">
        <v>45021</v>
      </c>
      <c r="G372" s="17">
        <f t="shared" si="17"/>
        <v>2</v>
      </c>
      <c r="H372" s="6">
        <v>0</v>
      </c>
      <c r="I372" s="6">
        <v>28.7</v>
      </c>
      <c r="J372" s="6">
        <v>174.13</v>
      </c>
      <c r="K372" s="6"/>
      <c r="L372" s="6">
        <v>273.11</v>
      </c>
      <c r="M372" s="6">
        <v>1.66</v>
      </c>
      <c r="N372" s="6"/>
      <c r="O372" s="6">
        <f t="shared" si="19"/>
        <v>274.77000000000004</v>
      </c>
    </row>
    <row r="373" spans="1:15" ht="15.5" x14ac:dyDescent="0.35">
      <c r="A373" s="18" t="s">
        <v>384</v>
      </c>
      <c r="B373" s="2" t="s">
        <v>401</v>
      </c>
      <c r="C373" s="2" t="s">
        <v>34</v>
      </c>
      <c r="D373" s="2" t="s">
        <v>483</v>
      </c>
      <c r="E373" s="3">
        <v>45019</v>
      </c>
      <c r="F373" s="3">
        <v>45022</v>
      </c>
      <c r="G373" s="17">
        <f t="shared" si="17"/>
        <v>3</v>
      </c>
      <c r="H373" s="6">
        <v>0</v>
      </c>
      <c r="I373" s="6">
        <v>30</v>
      </c>
      <c r="J373" s="6">
        <v>171.15</v>
      </c>
      <c r="K373" s="6"/>
      <c r="L373" s="6">
        <v>259.01</v>
      </c>
      <c r="M373" s="6">
        <v>1.92</v>
      </c>
      <c r="N373" s="6"/>
      <c r="O373" s="6">
        <f>L373+M373</f>
        <v>260.93</v>
      </c>
    </row>
    <row r="374" spans="1:15" ht="15.5" x14ac:dyDescent="0.35">
      <c r="A374" s="18" t="s">
        <v>384</v>
      </c>
      <c r="B374" s="2" t="s">
        <v>402</v>
      </c>
      <c r="C374" s="2" t="s">
        <v>34</v>
      </c>
      <c r="D374" s="2" t="s">
        <v>483</v>
      </c>
      <c r="E374" s="3">
        <v>45019</v>
      </c>
      <c r="F374" s="3">
        <v>45021</v>
      </c>
      <c r="G374" s="17">
        <f t="shared" si="17"/>
        <v>2</v>
      </c>
      <c r="H374" s="6">
        <v>10</v>
      </c>
      <c r="I374" s="6">
        <v>27.6</v>
      </c>
      <c r="J374" s="6">
        <v>182.26</v>
      </c>
      <c r="K374" s="6"/>
      <c r="L374" s="6">
        <v>297.16000000000003</v>
      </c>
      <c r="M374" s="6">
        <v>2.0699999999999998</v>
      </c>
      <c r="N374" s="6"/>
      <c r="O374" s="6">
        <f t="shared" ref="O374:O380" si="20">L374+M374</f>
        <v>299.23</v>
      </c>
    </row>
    <row r="375" spans="1:15" ht="15.5" x14ac:dyDescent="0.35">
      <c r="A375" s="18" t="s">
        <v>384</v>
      </c>
      <c r="B375" s="2" t="s">
        <v>403</v>
      </c>
      <c r="C375" s="2" t="s">
        <v>34</v>
      </c>
      <c r="D375" s="2" t="s">
        <v>483</v>
      </c>
      <c r="E375" s="3">
        <v>45019</v>
      </c>
      <c r="F375" s="3">
        <v>45022</v>
      </c>
      <c r="G375" s="17">
        <f t="shared" si="17"/>
        <v>3</v>
      </c>
      <c r="H375" s="6">
        <v>5</v>
      </c>
      <c r="I375" s="6">
        <v>26.3</v>
      </c>
      <c r="J375" s="6">
        <v>190.6</v>
      </c>
      <c r="K375" s="6"/>
      <c r="L375" s="6">
        <v>277.49</v>
      </c>
      <c r="M375" s="6">
        <v>0.88</v>
      </c>
      <c r="N375" s="6"/>
      <c r="O375" s="6">
        <f t="shared" si="20"/>
        <v>278.37</v>
      </c>
    </row>
    <row r="376" spans="1:15" ht="15.5" x14ac:dyDescent="0.35">
      <c r="A376" s="18" t="s">
        <v>384</v>
      </c>
      <c r="B376" s="2" t="s">
        <v>404</v>
      </c>
      <c r="C376" s="2" t="s">
        <v>34</v>
      </c>
      <c r="D376" s="2" t="s">
        <v>483</v>
      </c>
      <c r="E376" s="3">
        <v>45019</v>
      </c>
      <c r="F376" s="3">
        <v>45022</v>
      </c>
      <c r="G376" s="17">
        <f t="shared" si="17"/>
        <v>3</v>
      </c>
      <c r="H376" s="6">
        <v>5</v>
      </c>
      <c r="I376" s="6">
        <v>27.8</v>
      </c>
      <c r="J376" s="6">
        <v>172.02</v>
      </c>
      <c r="K376" s="6"/>
      <c r="L376" s="6">
        <v>216.89</v>
      </c>
      <c r="M376" s="6">
        <v>2.42</v>
      </c>
      <c r="N376" s="6"/>
      <c r="O376" s="6">
        <f t="shared" si="20"/>
        <v>219.30999999999997</v>
      </c>
    </row>
    <row r="377" spans="1:15" ht="15.5" x14ac:dyDescent="0.35">
      <c r="A377" s="18" t="s">
        <v>384</v>
      </c>
      <c r="B377" s="2" t="s">
        <v>405</v>
      </c>
      <c r="C377" s="2" t="s">
        <v>34</v>
      </c>
      <c r="D377" s="2" t="s">
        <v>483</v>
      </c>
      <c r="E377" s="3">
        <v>45019</v>
      </c>
      <c r="F377" s="3">
        <v>45021</v>
      </c>
      <c r="G377" s="17">
        <f t="shared" si="17"/>
        <v>2</v>
      </c>
      <c r="H377" s="6">
        <v>0</v>
      </c>
      <c r="I377" s="6">
        <v>27.8</v>
      </c>
      <c r="J377" s="6">
        <v>174.9</v>
      </c>
      <c r="K377" s="6"/>
      <c r="L377" s="6">
        <v>277.99</v>
      </c>
      <c r="M377" s="6">
        <v>1.71</v>
      </c>
      <c r="N377" s="6"/>
      <c r="O377" s="6">
        <f t="shared" si="20"/>
        <v>279.7</v>
      </c>
    </row>
    <row r="378" spans="1:15" ht="15.5" x14ac:dyDescent="0.35">
      <c r="A378" s="18" t="s">
        <v>384</v>
      </c>
      <c r="B378" s="2" t="s">
        <v>406</v>
      </c>
      <c r="C378" s="2" t="s">
        <v>34</v>
      </c>
      <c r="D378" s="2" t="s">
        <v>483</v>
      </c>
      <c r="E378" s="3">
        <v>45019</v>
      </c>
      <c r="F378" s="3">
        <v>45022</v>
      </c>
      <c r="G378" s="17">
        <f t="shared" si="17"/>
        <v>3</v>
      </c>
      <c r="H378" s="6">
        <v>30</v>
      </c>
      <c r="I378" s="6">
        <v>31.2</v>
      </c>
      <c r="J378" s="6">
        <v>161.38</v>
      </c>
      <c r="K378" s="6"/>
      <c r="L378" s="6">
        <v>230.23</v>
      </c>
      <c r="M378" s="6">
        <v>1.6</v>
      </c>
      <c r="N378" s="6"/>
      <c r="O378" s="6">
        <f t="shared" si="20"/>
        <v>231.82999999999998</v>
      </c>
    </row>
    <row r="379" spans="1:15" ht="15.5" x14ac:dyDescent="0.35">
      <c r="A379" s="18" t="s">
        <v>384</v>
      </c>
      <c r="B379" s="2" t="s">
        <v>407</v>
      </c>
      <c r="C379" s="2" t="s">
        <v>34</v>
      </c>
      <c r="D379" s="2" t="s">
        <v>483</v>
      </c>
      <c r="E379" s="3">
        <v>45019</v>
      </c>
      <c r="F379" s="3">
        <v>45022</v>
      </c>
      <c r="G379" s="17">
        <f t="shared" si="17"/>
        <v>3</v>
      </c>
      <c r="H379" s="6">
        <v>5</v>
      </c>
      <c r="I379" s="6">
        <v>30.4</v>
      </c>
      <c r="J379" s="6">
        <v>187.26</v>
      </c>
      <c r="K379" s="6"/>
      <c r="L379" s="6">
        <v>344.76</v>
      </c>
      <c r="M379" s="6">
        <v>0.75</v>
      </c>
      <c r="N379" s="6"/>
      <c r="O379" s="6">
        <f t="shared" si="20"/>
        <v>345.51</v>
      </c>
    </row>
    <row r="380" spans="1:15" ht="15.5" x14ac:dyDescent="0.35">
      <c r="A380" s="18" t="s">
        <v>384</v>
      </c>
      <c r="B380" s="2" t="s">
        <v>408</v>
      </c>
      <c r="C380" s="2" t="s">
        <v>34</v>
      </c>
      <c r="D380" s="2" t="s">
        <v>483</v>
      </c>
      <c r="E380" s="3">
        <v>45019</v>
      </c>
      <c r="F380" s="3">
        <v>45022</v>
      </c>
      <c r="G380" s="17">
        <f t="shared" si="17"/>
        <v>3</v>
      </c>
      <c r="H380" s="6">
        <v>5</v>
      </c>
      <c r="I380" s="6">
        <v>29</v>
      </c>
      <c r="J380" s="6">
        <v>171.76</v>
      </c>
      <c r="K380" s="6"/>
      <c r="L380" s="6">
        <v>243.02</v>
      </c>
      <c r="M380" s="6">
        <v>1.58</v>
      </c>
      <c r="N380" s="6"/>
      <c r="O380" s="6">
        <f t="shared" si="20"/>
        <v>244.60000000000002</v>
      </c>
    </row>
    <row r="381" spans="1:15" ht="15.5" x14ac:dyDescent="0.35">
      <c r="A381" s="18" t="s">
        <v>384</v>
      </c>
      <c r="B381" s="2" t="s">
        <v>409</v>
      </c>
      <c r="C381" s="2" t="s">
        <v>43</v>
      </c>
      <c r="D381" s="2" t="s">
        <v>483</v>
      </c>
      <c r="E381" s="3">
        <v>45019</v>
      </c>
      <c r="F381" s="3">
        <v>45021</v>
      </c>
      <c r="G381" s="17">
        <f t="shared" si="17"/>
        <v>2</v>
      </c>
      <c r="H381" s="6">
        <v>0</v>
      </c>
      <c r="I381" s="6">
        <v>33.5</v>
      </c>
      <c r="J381" s="6">
        <v>338.62</v>
      </c>
      <c r="K381" s="6"/>
      <c r="L381" s="6"/>
      <c r="M381" s="6"/>
      <c r="N381" s="6"/>
      <c r="O381" s="6">
        <v>266.2</v>
      </c>
    </row>
    <row r="382" spans="1:15" ht="15.5" x14ac:dyDescent="0.35">
      <c r="A382" s="18" t="s">
        <v>384</v>
      </c>
      <c r="B382" s="2" t="s">
        <v>410</v>
      </c>
      <c r="C382" s="2" t="s">
        <v>43</v>
      </c>
      <c r="D382" s="2" t="s">
        <v>483</v>
      </c>
      <c r="E382" s="3">
        <v>45019</v>
      </c>
      <c r="F382" s="3">
        <v>45021</v>
      </c>
      <c r="G382" s="17">
        <f t="shared" si="17"/>
        <v>2</v>
      </c>
      <c r="H382" s="6">
        <v>2.5</v>
      </c>
      <c r="I382" s="6">
        <v>34.9</v>
      </c>
      <c r="J382" s="6">
        <v>335.38</v>
      </c>
      <c r="K382" s="6"/>
      <c r="L382" s="6"/>
      <c r="M382" s="6"/>
      <c r="N382" s="6"/>
      <c r="O382" s="6">
        <v>376.48</v>
      </c>
    </row>
    <row r="383" spans="1:15" ht="15.5" x14ac:dyDescent="0.35">
      <c r="A383" s="18" t="s">
        <v>384</v>
      </c>
      <c r="B383" s="2" t="s">
        <v>411</v>
      </c>
      <c r="C383" s="2" t="s">
        <v>43</v>
      </c>
      <c r="D383" s="2" t="s">
        <v>483</v>
      </c>
      <c r="E383" s="3">
        <v>45019</v>
      </c>
      <c r="F383" s="3">
        <v>45021</v>
      </c>
      <c r="G383" s="17">
        <f t="shared" si="17"/>
        <v>2</v>
      </c>
      <c r="H383" s="6">
        <v>0</v>
      </c>
      <c r="I383" s="6">
        <v>35.299999999999997</v>
      </c>
      <c r="J383" s="6">
        <v>281.49</v>
      </c>
      <c r="K383" s="6"/>
      <c r="L383" s="6"/>
      <c r="M383" s="6"/>
      <c r="N383" s="6"/>
      <c r="O383" s="6">
        <v>460.37</v>
      </c>
    </row>
    <row r="384" spans="1:15" ht="15.5" x14ac:dyDescent="0.35">
      <c r="A384" s="18" t="s">
        <v>384</v>
      </c>
      <c r="B384" s="2" t="s">
        <v>412</v>
      </c>
      <c r="C384" s="2" t="s">
        <v>43</v>
      </c>
      <c r="D384" s="2" t="s">
        <v>483</v>
      </c>
      <c r="E384" s="3">
        <v>45019</v>
      </c>
      <c r="F384" s="3">
        <v>45022</v>
      </c>
      <c r="G384" s="17">
        <f t="shared" si="17"/>
        <v>3</v>
      </c>
      <c r="H384" s="6">
        <v>0</v>
      </c>
      <c r="I384" s="6">
        <v>39.5</v>
      </c>
      <c r="J384" s="6">
        <v>285.76</v>
      </c>
      <c r="K384" s="6"/>
      <c r="L384" s="6"/>
      <c r="M384" s="6"/>
      <c r="N384" s="6"/>
      <c r="O384" s="6">
        <v>371.16</v>
      </c>
    </row>
    <row r="385" spans="1:15" ht="15.5" x14ac:dyDescent="0.35">
      <c r="A385" s="18" t="s">
        <v>384</v>
      </c>
      <c r="B385" s="2" t="s">
        <v>413</v>
      </c>
      <c r="C385" s="2" t="s">
        <v>43</v>
      </c>
      <c r="D385" s="2" t="s">
        <v>483</v>
      </c>
      <c r="E385" s="3">
        <v>45019</v>
      </c>
      <c r="F385" s="3">
        <v>45022</v>
      </c>
      <c r="G385" s="17">
        <f t="shared" si="17"/>
        <v>3</v>
      </c>
      <c r="H385" s="6">
        <v>10</v>
      </c>
      <c r="I385" s="6">
        <v>33</v>
      </c>
      <c r="J385" s="6">
        <v>385.96</v>
      </c>
      <c r="K385" s="6"/>
      <c r="L385" s="6"/>
      <c r="M385" s="6"/>
      <c r="N385" s="6"/>
      <c r="O385" s="6">
        <v>414.65</v>
      </c>
    </row>
    <row r="386" spans="1:15" ht="15.5" x14ac:dyDescent="0.35">
      <c r="A386" s="18" t="s">
        <v>384</v>
      </c>
      <c r="B386" s="20" t="s">
        <v>414</v>
      </c>
      <c r="C386" s="20" t="s">
        <v>43</v>
      </c>
      <c r="D386" s="2" t="s">
        <v>483</v>
      </c>
      <c r="E386" s="24">
        <v>45019</v>
      </c>
      <c r="F386" s="24"/>
      <c r="G386" s="31">
        <f t="shared" si="17"/>
        <v>-45019</v>
      </c>
      <c r="H386" s="13"/>
      <c r="I386" s="13"/>
      <c r="J386" s="13"/>
      <c r="K386" s="13"/>
      <c r="L386" s="13"/>
      <c r="M386" s="13"/>
      <c r="N386" s="13"/>
      <c r="O386" s="13"/>
    </row>
    <row r="387" spans="1:15" ht="15.5" x14ac:dyDescent="0.35">
      <c r="A387" s="18" t="s">
        <v>384</v>
      </c>
      <c r="B387" s="2" t="s">
        <v>415</v>
      </c>
      <c r="C387" s="2" t="s">
        <v>43</v>
      </c>
      <c r="D387" s="2" t="s">
        <v>483</v>
      </c>
      <c r="E387" s="3">
        <v>45019</v>
      </c>
      <c r="F387" s="3">
        <v>45021</v>
      </c>
      <c r="G387" s="17">
        <f t="shared" ref="G387:G450" si="21">F387-E387</f>
        <v>2</v>
      </c>
      <c r="H387" s="6">
        <v>0</v>
      </c>
      <c r="I387" s="6">
        <v>29.1</v>
      </c>
      <c r="J387" s="6">
        <v>413.23</v>
      </c>
      <c r="K387" s="6"/>
      <c r="L387" s="6"/>
      <c r="M387" s="6"/>
      <c r="N387" s="6"/>
      <c r="O387" s="6">
        <v>299.45999999999998</v>
      </c>
    </row>
    <row r="388" spans="1:15" ht="15.5" x14ac:dyDescent="0.35">
      <c r="A388" s="18" t="s">
        <v>384</v>
      </c>
      <c r="B388" s="2" t="s">
        <v>416</v>
      </c>
      <c r="C388" s="2" t="s">
        <v>43</v>
      </c>
      <c r="D388" s="2" t="s">
        <v>483</v>
      </c>
      <c r="E388" s="3">
        <v>45019</v>
      </c>
      <c r="F388" s="3">
        <v>45021</v>
      </c>
      <c r="G388" s="17">
        <f t="shared" si="21"/>
        <v>2</v>
      </c>
      <c r="H388" s="6">
        <v>0</v>
      </c>
      <c r="I388" s="6">
        <v>30.9</v>
      </c>
      <c r="J388" s="6">
        <v>319.77</v>
      </c>
      <c r="K388" s="6"/>
      <c r="L388" s="6"/>
      <c r="M388" s="6"/>
      <c r="N388" s="6"/>
      <c r="O388" s="6">
        <v>331.07</v>
      </c>
    </row>
    <row r="389" spans="1:15" ht="15.5" x14ac:dyDescent="0.35">
      <c r="A389" s="18" t="s">
        <v>417</v>
      </c>
      <c r="B389" s="2" t="s">
        <v>418</v>
      </c>
      <c r="C389" s="2" t="s">
        <v>16</v>
      </c>
      <c r="D389" s="2" t="s">
        <v>483</v>
      </c>
      <c r="E389" s="3">
        <v>45019</v>
      </c>
      <c r="F389" s="3">
        <v>45021</v>
      </c>
      <c r="G389" s="17">
        <f t="shared" si="21"/>
        <v>2</v>
      </c>
      <c r="H389" s="6">
        <v>0</v>
      </c>
      <c r="I389" s="6">
        <v>36.799999999999997</v>
      </c>
      <c r="J389" s="6">
        <v>301.39</v>
      </c>
      <c r="K389" s="6"/>
      <c r="L389" s="6"/>
      <c r="M389" s="6"/>
      <c r="N389" s="6"/>
      <c r="O389" s="6">
        <v>246.35</v>
      </c>
    </row>
    <row r="390" spans="1:15" ht="15.5" x14ac:dyDescent="0.35">
      <c r="A390" s="18" t="s">
        <v>417</v>
      </c>
      <c r="B390" s="2" t="s">
        <v>419</v>
      </c>
      <c r="C390" s="2" t="s">
        <v>16</v>
      </c>
      <c r="D390" s="2" t="s">
        <v>483</v>
      </c>
      <c r="E390" s="3">
        <v>45019</v>
      </c>
      <c r="F390" s="3">
        <v>45021</v>
      </c>
      <c r="G390" s="17">
        <f t="shared" si="21"/>
        <v>2</v>
      </c>
      <c r="H390" s="6">
        <v>0</v>
      </c>
      <c r="I390" s="6">
        <v>33.700000000000003</v>
      </c>
      <c r="J390" s="6">
        <v>338.91</v>
      </c>
      <c r="K390" s="6"/>
      <c r="L390" s="6"/>
      <c r="M390" s="6"/>
      <c r="N390" s="6"/>
      <c r="O390" s="6">
        <v>197.16</v>
      </c>
    </row>
    <row r="391" spans="1:15" ht="15.5" x14ac:dyDescent="0.35">
      <c r="A391" s="18" t="s">
        <v>417</v>
      </c>
      <c r="B391" s="2" t="s">
        <v>420</v>
      </c>
      <c r="C391" s="2" t="s">
        <v>16</v>
      </c>
      <c r="D391" s="2" t="s">
        <v>483</v>
      </c>
      <c r="E391" s="3">
        <v>45019</v>
      </c>
      <c r="F391" s="3">
        <v>45021</v>
      </c>
      <c r="G391" s="17">
        <f t="shared" si="21"/>
        <v>2</v>
      </c>
      <c r="H391" s="6">
        <v>0</v>
      </c>
      <c r="I391" s="6">
        <v>46.1</v>
      </c>
      <c r="J391" s="6">
        <v>174.42</v>
      </c>
      <c r="K391" s="6"/>
      <c r="L391" s="6"/>
      <c r="M391" s="6"/>
      <c r="N391" s="6"/>
      <c r="O391" s="6">
        <v>154.22999999999999</v>
      </c>
    </row>
    <row r="392" spans="1:15" ht="15.5" x14ac:dyDescent="0.35">
      <c r="A392" s="18" t="s">
        <v>417</v>
      </c>
      <c r="B392" s="2" t="s">
        <v>421</v>
      </c>
      <c r="C392" s="2" t="s">
        <v>16</v>
      </c>
      <c r="D392" s="2" t="s">
        <v>483</v>
      </c>
      <c r="E392" s="3">
        <v>45019</v>
      </c>
      <c r="F392" s="3">
        <v>45021</v>
      </c>
      <c r="G392" s="17">
        <f t="shared" si="21"/>
        <v>2</v>
      </c>
      <c r="H392" s="6">
        <v>0</v>
      </c>
      <c r="I392" s="6">
        <v>40.299999999999997</v>
      </c>
      <c r="J392" s="6">
        <v>300.02</v>
      </c>
      <c r="K392" s="6"/>
      <c r="L392" s="6"/>
      <c r="M392" s="6"/>
      <c r="N392" s="6"/>
      <c r="O392" s="6">
        <v>270.27999999999997</v>
      </c>
    </row>
    <row r="393" spans="1:15" ht="15.5" x14ac:dyDescent="0.35">
      <c r="A393" s="18" t="s">
        <v>417</v>
      </c>
      <c r="B393" s="2" t="s">
        <v>422</v>
      </c>
      <c r="C393" s="2" t="s">
        <v>16</v>
      </c>
      <c r="D393" s="2" t="s">
        <v>483</v>
      </c>
      <c r="E393" s="3">
        <v>45019</v>
      </c>
      <c r="F393" s="3">
        <v>45021</v>
      </c>
      <c r="G393" s="17">
        <f t="shared" si="21"/>
        <v>2</v>
      </c>
      <c r="H393" s="6">
        <v>0</v>
      </c>
      <c r="I393" s="6">
        <v>37</v>
      </c>
      <c r="J393" s="6">
        <v>312.13</v>
      </c>
      <c r="K393" s="6"/>
      <c r="L393" s="6"/>
      <c r="M393" s="6"/>
      <c r="N393" s="6"/>
      <c r="O393" s="6">
        <v>228.41</v>
      </c>
    </row>
    <row r="394" spans="1:15" ht="15.5" x14ac:dyDescent="0.35">
      <c r="A394" s="18" t="s">
        <v>417</v>
      </c>
      <c r="B394" s="2" t="s">
        <v>423</v>
      </c>
      <c r="C394" s="2" t="s">
        <v>16</v>
      </c>
      <c r="D394" s="2" t="s">
        <v>483</v>
      </c>
      <c r="E394" s="3">
        <v>45019</v>
      </c>
      <c r="F394" s="3">
        <v>45022</v>
      </c>
      <c r="G394" s="17">
        <f t="shared" si="21"/>
        <v>3</v>
      </c>
      <c r="H394" s="6">
        <v>0</v>
      </c>
      <c r="I394" s="6">
        <v>37.4</v>
      </c>
      <c r="J394" s="6">
        <v>305.10000000000002</v>
      </c>
      <c r="K394" s="6"/>
      <c r="L394" s="6"/>
      <c r="M394" s="6"/>
      <c r="N394" s="6"/>
      <c r="O394" s="6">
        <v>270.95999999999998</v>
      </c>
    </row>
    <row r="395" spans="1:15" ht="15.5" x14ac:dyDescent="0.35">
      <c r="A395" s="18" t="s">
        <v>417</v>
      </c>
      <c r="B395" s="2" t="s">
        <v>424</v>
      </c>
      <c r="C395" s="2" t="s">
        <v>16</v>
      </c>
      <c r="D395" s="2" t="s">
        <v>483</v>
      </c>
      <c r="E395" s="3">
        <v>45019</v>
      </c>
      <c r="F395" s="3">
        <v>45021</v>
      </c>
      <c r="G395" s="17">
        <f t="shared" si="21"/>
        <v>2</v>
      </c>
      <c r="H395" s="6">
        <v>8.33</v>
      </c>
      <c r="I395" s="6">
        <v>42.8</v>
      </c>
      <c r="J395" s="6">
        <v>264.60000000000002</v>
      </c>
      <c r="K395" s="6"/>
      <c r="L395" s="6"/>
      <c r="M395" s="6"/>
      <c r="N395" s="6"/>
      <c r="O395" s="6">
        <v>175.59</v>
      </c>
    </row>
    <row r="396" spans="1:15" ht="15.5" x14ac:dyDescent="0.35">
      <c r="A396" s="18" t="s">
        <v>417</v>
      </c>
      <c r="B396" s="2" t="s">
        <v>425</v>
      </c>
      <c r="C396" s="2" t="s">
        <v>16</v>
      </c>
      <c r="D396" s="2" t="s">
        <v>483</v>
      </c>
      <c r="E396" s="3">
        <v>45019</v>
      </c>
      <c r="F396" s="3">
        <v>45021</v>
      </c>
      <c r="G396" s="17">
        <f t="shared" si="21"/>
        <v>2</v>
      </c>
      <c r="H396" s="6">
        <v>11.11</v>
      </c>
      <c r="I396" s="6">
        <v>33</v>
      </c>
      <c r="J396" s="6">
        <v>481.08</v>
      </c>
      <c r="K396" s="6"/>
      <c r="L396" s="6"/>
      <c r="M396" s="6"/>
      <c r="N396" s="6"/>
      <c r="O396" s="6">
        <v>312.45</v>
      </c>
    </row>
    <row r="397" spans="1:15" ht="15.5" x14ac:dyDescent="0.35">
      <c r="A397" s="18" t="s">
        <v>417</v>
      </c>
      <c r="B397" s="2" t="s">
        <v>426</v>
      </c>
      <c r="C397" s="2" t="s">
        <v>25</v>
      </c>
      <c r="D397" s="2" t="s">
        <v>483</v>
      </c>
      <c r="E397" s="3">
        <v>45019</v>
      </c>
      <c r="F397" s="3">
        <v>45022</v>
      </c>
      <c r="G397" s="17">
        <f t="shared" si="21"/>
        <v>3</v>
      </c>
      <c r="H397" s="6">
        <v>0</v>
      </c>
      <c r="I397" s="6">
        <v>40.9</v>
      </c>
      <c r="J397" s="6">
        <v>202.25</v>
      </c>
      <c r="K397" s="6"/>
      <c r="L397" s="6">
        <v>147.18</v>
      </c>
      <c r="M397" s="6">
        <v>2.67</v>
      </c>
      <c r="N397" s="6"/>
      <c r="O397" s="6">
        <f>L397+M397</f>
        <v>149.85</v>
      </c>
    </row>
    <row r="398" spans="1:15" ht="15.5" x14ac:dyDescent="0.35">
      <c r="A398" s="18" t="s">
        <v>417</v>
      </c>
      <c r="B398" s="2" t="s">
        <v>427</v>
      </c>
      <c r="C398" s="2" t="s">
        <v>25</v>
      </c>
      <c r="D398" s="2" t="s">
        <v>483</v>
      </c>
      <c r="E398" s="3">
        <v>45019</v>
      </c>
      <c r="F398" s="3">
        <v>45022</v>
      </c>
      <c r="G398" s="17">
        <f t="shared" si="21"/>
        <v>3</v>
      </c>
      <c r="H398" s="6">
        <v>0</v>
      </c>
      <c r="I398" s="6">
        <v>38.299999999999997</v>
      </c>
      <c r="J398" s="6">
        <v>186.38</v>
      </c>
      <c r="K398" s="6"/>
      <c r="L398" s="6">
        <v>238.22</v>
      </c>
      <c r="M398" s="6">
        <v>1.1100000000000001</v>
      </c>
      <c r="N398" s="6"/>
      <c r="O398" s="6">
        <f t="shared" ref="O398:O412" si="22">L398+M398</f>
        <v>239.33</v>
      </c>
    </row>
    <row r="399" spans="1:15" ht="15.5" x14ac:dyDescent="0.35">
      <c r="A399" s="18" t="s">
        <v>417</v>
      </c>
      <c r="B399" s="2" t="s">
        <v>428</v>
      </c>
      <c r="C399" s="2" t="s">
        <v>25</v>
      </c>
      <c r="D399" s="2" t="s">
        <v>483</v>
      </c>
      <c r="E399" s="3">
        <v>45019</v>
      </c>
      <c r="F399" s="3">
        <v>45022</v>
      </c>
      <c r="G399" s="17">
        <f t="shared" si="21"/>
        <v>3</v>
      </c>
      <c r="H399" s="6">
        <v>0</v>
      </c>
      <c r="I399" s="6">
        <v>39.5</v>
      </c>
      <c r="J399" s="6">
        <v>225.2</v>
      </c>
      <c r="K399" s="6"/>
      <c r="L399" s="6">
        <v>221.37</v>
      </c>
      <c r="M399" s="6">
        <v>1.59</v>
      </c>
      <c r="N399" s="6"/>
      <c r="O399" s="6">
        <f t="shared" si="22"/>
        <v>222.96</v>
      </c>
    </row>
    <row r="400" spans="1:15" ht="15.5" x14ac:dyDescent="0.35">
      <c r="A400" s="18" t="s">
        <v>417</v>
      </c>
      <c r="B400" s="2" t="s">
        <v>429</v>
      </c>
      <c r="C400" s="2" t="s">
        <v>25</v>
      </c>
      <c r="D400" s="2" t="s">
        <v>483</v>
      </c>
      <c r="E400" s="3">
        <v>45019</v>
      </c>
      <c r="F400" s="3">
        <v>45022</v>
      </c>
      <c r="G400" s="17">
        <f t="shared" si="21"/>
        <v>3</v>
      </c>
      <c r="H400" s="6">
        <v>0</v>
      </c>
      <c r="I400" s="6">
        <v>33.9</v>
      </c>
      <c r="J400" s="6">
        <v>242.22</v>
      </c>
      <c r="K400" s="6"/>
      <c r="L400" s="6">
        <v>146.38999999999999</v>
      </c>
      <c r="M400" s="6">
        <v>1.85</v>
      </c>
      <c r="N400" s="6"/>
      <c r="O400" s="6">
        <f t="shared" si="22"/>
        <v>148.23999999999998</v>
      </c>
    </row>
    <row r="401" spans="1:15" ht="15.5" x14ac:dyDescent="0.35">
      <c r="A401" s="18" t="s">
        <v>417</v>
      </c>
      <c r="B401" s="2" t="s">
        <v>430</v>
      </c>
      <c r="C401" s="2" t="s">
        <v>25</v>
      </c>
      <c r="D401" s="2" t="s">
        <v>483</v>
      </c>
      <c r="E401" s="3">
        <v>45019</v>
      </c>
      <c r="F401" s="3">
        <v>45022</v>
      </c>
      <c r="G401" s="17">
        <f t="shared" si="21"/>
        <v>3</v>
      </c>
      <c r="H401" s="6">
        <v>0</v>
      </c>
      <c r="I401" s="6">
        <v>41.6</v>
      </c>
      <c r="J401" s="6">
        <v>177.4</v>
      </c>
      <c r="K401" s="6"/>
      <c r="L401" s="6">
        <v>166.86</v>
      </c>
      <c r="M401" s="6">
        <v>4.74</v>
      </c>
      <c r="N401" s="6"/>
      <c r="O401" s="6">
        <f t="shared" si="22"/>
        <v>171.60000000000002</v>
      </c>
    </row>
    <row r="402" spans="1:15" ht="15.5" x14ac:dyDescent="0.35">
      <c r="A402" s="18" t="s">
        <v>417</v>
      </c>
      <c r="B402" s="2" t="s">
        <v>431</v>
      </c>
      <c r="C402" s="2" t="s">
        <v>25</v>
      </c>
      <c r="D402" s="2" t="s">
        <v>483</v>
      </c>
      <c r="E402" s="3">
        <v>45019</v>
      </c>
      <c r="F402" s="3">
        <v>45022</v>
      </c>
      <c r="G402" s="17">
        <f t="shared" si="21"/>
        <v>3</v>
      </c>
      <c r="H402" s="6">
        <v>0</v>
      </c>
      <c r="I402" s="6">
        <v>42.7</v>
      </c>
      <c r="J402" s="6">
        <v>250.84</v>
      </c>
      <c r="K402" s="6"/>
      <c r="L402" s="6">
        <v>173.85</v>
      </c>
      <c r="M402" s="6">
        <v>2.08</v>
      </c>
      <c r="N402" s="6"/>
      <c r="O402" s="6">
        <f t="shared" si="22"/>
        <v>175.93</v>
      </c>
    </row>
    <row r="403" spans="1:15" ht="15.5" x14ac:dyDescent="0.35">
      <c r="A403" s="18" t="s">
        <v>417</v>
      </c>
      <c r="B403" s="2" t="s">
        <v>432</v>
      </c>
      <c r="C403" s="2" t="s">
        <v>25</v>
      </c>
      <c r="D403" s="2" t="s">
        <v>483</v>
      </c>
      <c r="E403" s="3">
        <v>45019</v>
      </c>
      <c r="F403" s="3">
        <v>45022</v>
      </c>
      <c r="G403" s="17">
        <f t="shared" si="21"/>
        <v>3</v>
      </c>
      <c r="H403" s="6">
        <v>0</v>
      </c>
      <c r="I403" s="6">
        <v>41.7</v>
      </c>
      <c r="J403" s="6">
        <v>232.56</v>
      </c>
      <c r="K403" s="6"/>
      <c r="L403" s="6">
        <v>186.87</v>
      </c>
      <c r="M403" s="6">
        <v>2.2599999999999998</v>
      </c>
      <c r="N403" s="6"/>
      <c r="O403" s="6">
        <f t="shared" si="22"/>
        <v>189.13</v>
      </c>
    </row>
    <row r="404" spans="1:15" ht="15.5" x14ac:dyDescent="0.35">
      <c r="A404" s="18" t="s">
        <v>417</v>
      </c>
      <c r="B404" s="2" t="s">
        <v>433</v>
      </c>
      <c r="C404" s="2" t="s">
        <v>25</v>
      </c>
      <c r="D404" s="2" t="s">
        <v>483</v>
      </c>
      <c r="E404" s="3">
        <v>45019</v>
      </c>
      <c r="F404" s="3">
        <v>45022</v>
      </c>
      <c r="G404" s="17">
        <f t="shared" si="21"/>
        <v>3</v>
      </c>
      <c r="H404" s="6">
        <v>0</v>
      </c>
      <c r="I404" s="6">
        <v>38.1</v>
      </c>
      <c r="J404" s="6">
        <v>178.99</v>
      </c>
      <c r="K404" s="6"/>
      <c r="L404" s="6">
        <v>102.76</v>
      </c>
      <c r="M404" s="6">
        <v>1.01</v>
      </c>
      <c r="N404" s="6"/>
      <c r="O404" s="6">
        <f t="shared" si="22"/>
        <v>103.77000000000001</v>
      </c>
    </row>
    <row r="405" spans="1:15" ht="15.5" x14ac:dyDescent="0.35">
      <c r="A405" s="18" t="s">
        <v>417</v>
      </c>
      <c r="B405" s="2" t="s">
        <v>434</v>
      </c>
      <c r="C405" s="2" t="s">
        <v>34</v>
      </c>
      <c r="D405" s="2" t="s">
        <v>483</v>
      </c>
      <c r="E405" s="3">
        <v>45019</v>
      </c>
      <c r="F405" s="3">
        <v>45021</v>
      </c>
      <c r="G405" s="17">
        <f t="shared" si="21"/>
        <v>2</v>
      </c>
      <c r="H405" s="6">
        <v>7.14</v>
      </c>
      <c r="I405" s="6">
        <v>37.6</v>
      </c>
      <c r="J405" s="6">
        <v>244.32</v>
      </c>
      <c r="K405" s="6"/>
      <c r="L405" s="6">
        <v>153.18</v>
      </c>
      <c r="M405" s="6">
        <v>1.43</v>
      </c>
      <c r="N405" s="6"/>
      <c r="O405" s="6">
        <f t="shared" si="22"/>
        <v>154.61000000000001</v>
      </c>
    </row>
    <row r="406" spans="1:15" ht="15.5" x14ac:dyDescent="0.35">
      <c r="A406" s="18" t="s">
        <v>417</v>
      </c>
      <c r="B406" s="2" t="s">
        <v>435</v>
      </c>
      <c r="C406" s="2" t="s">
        <v>34</v>
      </c>
      <c r="D406" s="2" t="s">
        <v>483</v>
      </c>
      <c r="E406" s="3">
        <v>45019</v>
      </c>
      <c r="F406" s="3">
        <v>45021</v>
      </c>
      <c r="G406" s="17">
        <f t="shared" si="21"/>
        <v>2</v>
      </c>
      <c r="H406" s="6">
        <v>0</v>
      </c>
      <c r="I406" s="6">
        <v>39</v>
      </c>
      <c r="J406" s="6">
        <v>135.09</v>
      </c>
      <c r="K406" s="6"/>
      <c r="L406" s="6">
        <v>132.13999999999999</v>
      </c>
      <c r="M406" s="6">
        <v>1.71</v>
      </c>
      <c r="N406" s="6"/>
      <c r="O406" s="6">
        <f t="shared" si="22"/>
        <v>133.85</v>
      </c>
    </row>
    <row r="407" spans="1:15" ht="15.5" x14ac:dyDescent="0.35">
      <c r="A407" s="18" t="s">
        <v>417</v>
      </c>
      <c r="B407" s="20" t="s">
        <v>436</v>
      </c>
      <c r="C407" s="20" t="s">
        <v>34</v>
      </c>
      <c r="D407" s="2" t="s">
        <v>483</v>
      </c>
      <c r="E407" s="24">
        <v>45019</v>
      </c>
      <c r="F407" s="24"/>
      <c r="G407" s="31">
        <f t="shared" si="21"/>
        <v>-45019</v>
      </c>
      <c r="H407" s="13"/>
      <c r="I407" s="13"/>
      <c r="J407" s="13"/>
      <c r="K407" s="13"/>
      <c r="L407" s="13"/>
      <c r="M407" s="13"/>
      <c r="N407" s="13"/>
      <c r="O407" s="13"/>
    </row>
    <row r="408" spans="1:15" ht="15.5" x14ac:dyDescent="0.35">
      <c r="A408" s="18" t="s">
        <v>417</v>
      </c>
      <c r="B408" s="2" t="s">
        <v>437</v>
      </c>
      <c r="C408" s="2" t="s">
        <v>34</v>
      </c>
      <c r="D408" s="2" t="s">
        <v>483</v>
      </c>
      <c r="E408" s="3">
        <v>45019</v>
      </c>
      <c r="F408" s="3">
        <v>45021</v>
      </c>
      <c r="G408" s="17">
        <f t="shared" si="21"/>
        <v>2</v>
      </c>
      <c r="H408" s="6">
        <v>0</v>
      </c>
      <c r="I408" s="6">
        <v>38.4</v>
      </c>
      <c r="J408" s="6">
        <v>266.61</v>
      </c>
      <c r="K408" s="6"/>
      <c r="L408" s="6">
        <v>218.68</v>
      </c>
      <c r="M408" s="6">
        <v>2.69</v>
      </c>
      <c r="N408" s="6"/>
      <c r="O408" s="6">
        <f t="shared" si="22"/>
        <v>221.37</v>
      </c>
    </row>
    <row r="409" spans="1:15" ht="15.5" x14ac:dyDescent="0.35">
      <c r="A409" s="18" t="s">
        <v>417</v>
      </c>
      <c r="B409" s="2" t="s">
        <v>438</v>
      </c>
      <c r="C409" s="2" t="s">
        <v>34</v>
      </c>
      <c r="D409" s="2" t="s">
        <v>483</v>
      </c>
      <c r="E409" s="3">
        <v>45019</v>
      </c>
      <c r="F409" s="3">
        <v>45021</v>
      </c>
      <c r="G409" s="17">
        <f t="shared" si="21"/>
        <v>2</v>
      </c>
      <c r="H409" s="6">
        <v>0</v>
      </c>
      <c r="I409" s="6">
        <v>42.8</v>
      </c>
      <c r="J409" s="6">
        <v>203.06</v>
      </c>
      <c r="K409" s="6"/>
      <c r="L409" s="6">
        <v>143.09</v>
      </c>
      <c r="M409" s="6">
        <v>1.01</v>
      </c>
      <c r="N409" s="6"/>
      <c r="O409" s="6">
        <f t="shared" si="22"/>
        <v>144.1</v>
      </c>
    </row>
    <row r="410" spans="1:15" ht="15.5" x14ac:dyDescent="0.35">
      <c r="A410" s="18" t="s">
        <v>417</v>
      </c>
      <c r="B410" s="2" t="s">
        <v>439</v>
      </c>
      <c r="C410" s="2" t="s">
        <v>34</v>
      </c>
      <c r="D410" s="2" t="s">
        <v>483</v>
      </c>
      <c r="E410" s="3">
        <v>45019</v>
      </c>
      <c r="F410" s="3">
        <v>45021</v>
      </c>
      <c r="G410" s="17">
        <f t="shared" si="21"/>
        <v>2</v>
      </c>
      <c r="H410" s="6">
        <v>0</v>
      </c>
      <c r="I410" s="6">
        <v>41.3</v>
      </c>
      <c r="J410" s="6">
        <v>184.45</v>
      </c>
      <c r="K410" s="6"/>
      <c r="L410" s="6">
        <v>122.82</v>
      </c>
      <c r="M410" s="6">
        <v>1.4</v>
      </c>
      <c r="N410" s="6"/>
      <c r="O410" s="6">
        <f t="shared" si="22"/>
        <v>124.22</v>
      </c>
    </row>
    <row r="411" spans="1:15" ht="15.5" x14ac:dyDescent="0.35">
      <c r="A411" s="18" t="s">
        <v>417</v>
      </c>
      <c r="B411" s="2" t="s">
        <v>440</v>
      </c>
      <c r="C411" s="2" t="s">
        <v>34</v>
      </c>
      <c r="D411" s="2" t="s">
        <v>483</v>
      </c>
      <c r="E411" s="3">
        <v>45019</v>
      </c>
      <c r="F411" s="3">
        <v>45021</v>
      </c>
      <c r="G411" s="17">
        <f t="shared" si="21"/>
        <v>2</v>
      </c>
      <c r="H411" s="6">
        <v>0</v>
      </c>
      <c r="I411" s="6">
        <v>41.4</v>
      </c>
      <c r="J411" s="15">
        <v>136.80000000000001</v>
      </c>
      <c r="K411" s="6"/>
      <c r="L411" s="6">
        <v>132.41</v>
      </c>
      <c r="M411" s="6">
        <v>1.8</v>
      </c>
      <c r="N411" s="6"/>
      <c r="O411" s="6">
        <f t="shared" si="22"/>
        <v>134.21</v>
      </c>
    </row>
    <row r="412" spans="1:15" ht="15.5" x14ac:dyDescent="0.35">
      <c r="A412" s="18" t="s">
        <v>417</v>
      </c>
      <c r="B412" s="2" t="s">
        <v>441</v>
      </c>
      <c r="C412" s="2" t="s">
        <v>34</v>
      </c>
      <c r="D412" s="2" t="s">
        <v>483</v>
      </c>
      <c r="E412" s="3">
        <v>45019</v>
      </c>
      <c r="F412" s="3">
        <v>45021</v>
      </c>
      <c r="G412" s="17">
        <f t="shared" si="21"/>
        <v>2</v>
      </c>
      <c r="H412" s="6">
        <v>5</v>
      </c>
      <c r="I412" s="6">
        <v>39.5</v>
      </c>
      <c r="J412" s="15">
        <v>176.94</v>
      </c>
      <c r="K412" s="6"/>
      <c r="L412" s="6">
        <v>180.03</v>
      </c>
      <c r="M412" s="6">
        <v>1.56</v>
      </c>
      <c r="N412" s="6"/>
      <c r="O412" s="6">
        <f t="shared" si="22"/>
        <v>181.59</v>
      </c>
    </row>
    <row r="413" spans="1:15" ht="15.5" x14ac:dyDescent="0.35">
      <c r="A413" s="18" t="s">
        <v>417</v>
      </c>
      <c r="B413" s="2" t="s">
        <v>442</v>
      </c>
      <c r="C413" s="2" t="s">
        <v>43</v>
      </c>
      <c r="D413" s="2" t="s">
        <v>483</v>
      </c>
      <c r="E413" s="3">
        <v>45019</v>
      </c>
      <c r="F413" s="3">
        <v>45021</v>
      </c>
      <c r="G413" s="17">
        <f t="shared" si="21"/>
        <v>2</v>
      </c>
      <c r="H413" s="6">
        <v>0</v>
      </c>
      <c r="I413" s="6">
        <v>42.6</v>
      </c>
      <c r="J413" s="6">
        <v>239.14</v>
      </c>
      <c r="K413" s="6"/>
      <c r="L413" s="6"/>
      <c r="M413" s="6"/>
      <c r="N413" s="6"/>
      <c r="O413" s="6">
        <v>183.08</v>
      </c>
    </row>
    <row r="414" spans="1:15" ht="15.5" x14ac:dyDescent="0.35">
      <c r="A414" s="18" t="s">
        <v>417</v>
      </c>
      <c r="B414" s="2" t="s">
        <v>443</v>
      </c>
      <c r="C414" s="2" t="s">
        <v>43</v>
      </c>
      <c r="D414" s="2" t="s">
        <v>483</v>
      </c>
      <c r="E414" s="3">
        <v>45019</v>
      </c>
      <c r="F414" s="3">
        <v>45021</v>
      </c>
      <c r="G414" s="17">
        <f t="shared" si="21"/>
        <v>2</v>
      </c>
      <c r="H414" s="6">
        <v>7.14</v>
      </c>
      <c r="I414" s="6">
        <v>42.1</v>
      </c>
      <c r="J414" s="6">
        <v>269.41000000000003</v>
      </c>
      <c r="K414" s="6"/>
      <c r="L414" s="6"/>
      <c r="M414" s="6"/>
      <c r="N414" s="6"/>
      <c r="O414" s="6">
        <v>218.52</v>
      </c>
    </row>
    <row r="415" spans="1:15" ht="15.5" x14ac:dyDescent="0.35">
      <c r="A415" s="18" t="s">
        <v>417</v>
      </c>
      <c r="B415" s="2" t="s">
        <v>444</v>
      </c>
      <c r="C415" s="2" t="s">
        <v>43</v>
      </c>
      <c r="D415" s="2" t="s">
        <v>483</v>
      </c>
      <c r="E415" s="3">
        <v>45019</v>
      </c>
      <c r="F415" s="3">
        <v>45022</v>
      </c>
      <c r="G415" s="17">
        <f t="shared" si="21"/>
        <v>3</v>
      </c>
      <c r="H415" s="6">
        <v>0</v>
      </c>
      <c r="I415" s="6">
        <v>34</v>
      </c>
      <c r="J415" s="6">
        <v>377.96</v>
      </c>
      <c r="K415" s="6"/>
      <c r="L415" s="6"/>
      <c r="M415" s="6"/>
      <c r="N415" s="6"/>
      <c r="O415" s="6">
        <v>253.49</v>
      </c>
    </row>
    <row r="416" spans="1:15" ht="15.5" x14ac:dyDescent="0.35">
      <c r="A416" s="18" t="s">
        <v>417</v>
      </c>
      <c r="B416" s="2" t="s">
        <v>445</v>
      </c>
      <c r="C416" s="2" t="s">
        <v>43</v>
      </c>
      <c r="D416" s="2" t="s">
        <v>483</v>
      </c>
      <c r="E416" s="3">
        <v>45019</v>
      </c>
      <c r="F416" s="3">
        <v>45021</v>
      </c>
      <c r="G416" s="17">
        <f t="shared" si="21"/>
        <v>2</v>
      </c>
      <c r="H416" s="6">
        <v>8.33</v>
      </c>
      <c r="I416" s="6">
        <v>34.299999999999997</v>
      </c>
      <c r="J416" s="6">
        <v>371.7</v>
      </c>
      <c r="K416" s="6"/>
      <c r="L416" s="6"/>
      <c r="M416" s="6"/>
      <c r="N416" s="6"/>
      <c r="O416" s="6">
        <v>208.96</v>
      </c>
    </row>
    <row r="417" spans="1:15" ht="15.5" x14ac:dyDescent="0.35">
      <c r="A417" s="18" t="s">
        <v>417</v>
      </c>
      <c r="B417" s="2" t="s">
        <v>446</v>
      </c>
      <c r="C417" s="2" t="s">
        <v>43</v>
      </c>
      <c r="D417" s="2" t="s">
        <v>483</v>
      </c>
      <c r="E417" s="3">
        <v>45019</v>
      </c>
      <c r="F417" s="3">
        <v>45021</v>
      </c>
      <c r="G417" s="17">
        <f t="shared" si="21"/>
        <v>2</v>
      </c>
      <c r="H417" s="6">
        <v>0</v>
      </c>
      <c r="I417" s="6">
        <v>40.799999999999997</v>
      </c>
      <c r="J417" s="6">
        <v>296.92</v>
      </c>
      <c r="K417" s="6"/>
      <c r="L417" s="6"/>
      <c r="M417" s="6"/>
      <c r="N417" s="6"/>
      <c r="O417" s="6">
        <v>192.36</v>
      </c>
    </row>
    <row r="418" spans="1:15" ht="15.5" x14ac:dyDescent="0.35">
      <c r="A418" s="18" t="s">
        <v>417</v>
      </c>
      <c r="B418" s="2" t="s">
        <v>447</v>
      </c>
      <c r="C418" s="2" t="s">
        <v>43</v>
      </c>
      <c r="D418" s="2" t="s">
        <v>483</v>
      </c>
      <c r="E418" s="3">
        <v>45019</v>
      </c>
      <c r="F418" s="3">
        <v>45021</v>
      </c>
      <c r="G418" s="17">
        <f t="shared" si="21"/>
        <v>2</v>
      </c>
      <c r="H418" s="6">
        <v>0</v>
      </c>
      <c r="I418" s="6">
        <v>38.799999999999997</v>
      </c>
      <c r="J418" s="6">
        <v>320.22000000000003</v>
      </c>
      <c r="K418" s="6"/>
      <c r="L418" s="15"/>
      <c r="M418" s="6"/>
      <c r="N418" s="6"/>
      <c r="O418" s="15">
        <v>230.4</v>
      </c>
    </row>
    <row r="419" spans="1:15" ht="15.5" x14ac:dyDescent="0.35">
      <c r="A419" s="18" t="s">
        <v>417</v>
      </c>
      <c r="B419" s="2" t="s">
        <v>448</v>
      </c>
      <c r="C419" s="2" t="s">
        <v>43</v>
      </c>
      <c r="D419" s="2" t="s">
        <v>483</v>
      </c>
      <c r="E419" s="3">
        <v>45019</v>
      </c>
      <c r="F419" s="3">
        <v>45021</v>
      </c>
      <c r="G419" s="17">
        <f t="shared" si="21"/>
        <v>2</v>
      </c>
      <c r="H419" s="6">
        <v>0</v>
      </c>
      <c r="I419" s="6">
        <v>40.4</v>
      </c>
      <c r="J419" s="6">
        <v>243.8</v>
      </c>
      <c r="K419" s="6"/>
      <c r="L419" s="6"/>
      <c r="M419" s="6"/>
      <c r="N419" s="6"/>
      <c r="O419" s="6">
        <v>167.56</v>
      </c>
    </row>
    <row r="420" spans="1:15" ht="15.5" x14ac:dyDescent="0.35">
      <c r="A420" s="18" t="s">
        <v>417</v>
      </c>
      <c r="B420" s="2" t="s">
        <v>449</v>
      </c>
      <c r="C420" s="2" t="s">
        <v>43</v>
      </c>
      <c r="D420" s="2" t="s">
        <v>483</v>
      </c>
      <c r="E420" s="3">
        <v>45019</v>
      </c>
      <c r="F420" s="3">
        <v>45021</v>
      </c>
      <c r="G420" s="17">
        <f t="shared" si="21"/>
        <v>2</v>
      </c>
      <c r="H420" s="6">
        <v>7.14</v>
      </c>
      <c r="I420" s="6">
        <v>33.9</v>
      </c>
      <c r="J420" s="6">
        <v>381.62</v>
      </c>
      <c r="K420" s="6"/>
      <c r="L420" s="6"/>
      <c r="M420" s="6"/>
      <c r="N420" s="6"/>
      <c r="O420" s="6">
        <v>202.28</v>
      </c>
    </row>
    <row r="421" spans="1:15" ht="15.5" x14ac:dyDescent="0.35">
      <c r="A421" s="18" t="s">
        <v>450</v>
      </c>
      <c r="B421" s="2" t="s">
        <v>451</v>
      </c>
      <c r="C421" s="2" t="s">
        <v>16</v>
      </c>
      <c r="D421" s="2" t="s">
        <v>483</v>
      </c>
      <c r="E421" s="3">
        <v>45019</v>
      </c>
      <c r="F421" s="3">
        <v>45021</v>
      </c>
      <c r="G421" s="17">
        <f t="shared" si="21"/>
        <v>2</v>
      </c>
      <c r="H421" s="6">
        <v>0</v>
      </c>
      <c r="I421" s="6">
        <v>31.8</v>
      </c>
      <c r="J421" s="6">
        <v>230.1</v>
      </c>
      <c r="K421" s="6"/>
      <c r="L421" s="6"/>
      <c r="M421" s="6"/>
      <c r="N421" s="6"/>
      <c r="O421" s="6">
        <v>195.63</v>
      </c>
    </row>
    <row r="422" spans="1:15" ht="15.5" x14ac:dyDescent="0.35">
      <c r="A422" s="18" t="s">
        <v>450</v>
      </c>
      <c r="B422" s="2" t="s">
        <v>452</v>
      </c>
      <c r="C422" s="2" t="s">
        <v>16</v>
      </c>
      <c r="D422" s="2" t="s">
        <v>483</v>
      </c>
      <c r="E422" s="3">
        <v>45019</v>
      </c>
      <c r="F422" s="3">
        <v>45021</v>
      </c>
      <c r="G422" s="17">
        <f t="shared" si="21"/>
        <v>2</v>
      </c>
      <c r="H422" s="6">
        <v>0</v>
      </c>
      <c r="I422" s="6">
        <v>27.3</v>
      </c>
      <c r="J422" s="6">
        <v>206.42</v>
      </c>
      <c r="K422" s="6"/>
      <c r="L422" s="6"/>
      <c r="M422" s="6"/>
      <c r="N422" s="6"/>
      <c r="O422" s="6">
        <v>165.06</v>
      </c>
    </row>
    <row r="423" spans="1:15" ht="15.5" x14ac:dyDescent="0.35">
      <c r="A423" s="18" t="s">
        <v>450</v>
      </c>
      <c r="B423" s="2" t="s">
        <v>453</v>
      </c>
      <c r="C423" s="2" t="s">
        <v>16</v>
      </c>
      <c r="D423" s="2" t="s">
        <v>483</v>
      </c>
      <c r="E423" s="3">
        <v>45019</v>
      </c>
      <c r="F423" s="3">
        <v>45021</v>
      </c>
      <c r="G423" s="17">
        <f t="shared" si="21"/>
        <v>2</v>
      </c>
      <c r="H423" s="6">
        <v>2.5</v>
      </c>
      <c r="I423" s="6">
        <v>33.700000000000003</v>
      </c>
      <c r="J423" s="6">
        <v>182.06</v>
      </c>
      <c r="K423" s="6"/>
      <c r="L423" s="6"/>
      <c r="M423" s="6"/>
      <c r="N423" s="6"/>
      <c r="O423" s="6">
        <v>141.71</v>
      </c>
    </row>
    <row r="424" spans="1:15" ht="15.5" x14ac:dyDescent="0.35">
      <c r="A424" s="18" t="s">
        <v>450</v>
      </c>
      <c r="B424" s="2" t="s">
        <v>454</v>
      </c>
      <c r="C424" s="2" t="s">
        <v>16</v>
      </c>
      <c r="D424" s="2" t="s">
        <v>483</v>
      </c>
      <c r="E424" s="3">
        <v>45019</v>
      </c>
      <c r="F424" s="3">
        <v>45021</v>
      </c>
      <c r="G424" s="17">
        <f t="shared" si="21"/>
        <v>2</v>
      </c>
      <c r="H424" s="6">
        <v>0</v>
      </c>
      <c r="I424" s="6">
        <v>31.3</v>
      </c>
      <c r="J424" s="6">
        <v>239.74</v>
      </c>
      <c r="K424" s="6"/>
      <c r="L424" s="6"/>
      <c r="M424" s="6"/>
      <c r="N424" s="6"/>
      <c r="O424" s="6">
        <v>182.86</v>
      </c>
    </row>
    <row r="425" spans="1:15" ht="15.5" x14ac:dyDescent="0.35">
      <c r="A425" s="18" t="s">
        <v>450</v>
      </c>
      <c r="B425" s="2" t="s">
        <v>455</v>
      </c>
      <c r="C425" s="2" t="s">
        <v>16</v>
      </c>
      <c r="D425" s="2" t="s">
        <v>483</v>
      </c>
      <c r="E425" s="3">
        <v>45019</v>
      </c>
      <c r="F425" s="3">
        <v>45021</v>
      </c>
      <c r="G425" s="17">
        <f t="shared" si="21"/>
        <v>2</v>
      </c>
      <c r="H425" s="6">
        <v>2.5</v>
      </c>
      <c r="I425" s="6">
        <v>30.9</v>
      </c>
      <c r="J425" s="6">
        <v>257.60000000000002</v>
      </c>
      <c r="K425" s="6"/>
      <c r="L425" s="6"/>
      <c r="M425" s="6"/>
      <c r="N425" s="6"/>
      <c r="O425" s="6">
        <v>229.75</v>
      </c>
    </row>
    <row r="426" spans="1:15" ht="15.5" x14ac:dyDescent="0.35">
      <c r="A426" s="18" t="s">
        <v>450</v>
      </c>
      <c r="B426" s="2" t="s">
        <v>456</v>
      </c>
      <c r="C426" s="2" t="s">
        <v>16</v>
      </c>
      <c r="D426" s="2" t="s">
        <v>483</v>
      </c>
      <c r="E426" s="3">
        <v>45019</v>
      </c>
      <c r="F426" s="3">
        <v>45021</v>
      </c>
      <c r="G426" s="17">
        <f t="shared" si="21"/>
        <v>2</v>
      </c>
      <c r="H426" s="6">
        <v>2.5</v>
      </c>
      <c r="I426" s="6">
        <v>32.799999999999997</v>
      </c>
      <c r="J426" s="6">
        <v>232.81</v>
      </c>
      <c r="K426" s="6"/>
      <c r="L426" s="6"/>
      <c r="M426" s="6"/>
      <c r="N426" s="6"/>
      <c r="O426" s="6">
        <v>181.55</v>
      </c>
    </row>
    <row r="427" spans="1:15" ht="15.5" x14ac:dyDescent="0.35">
      <c r="A427" s="18" t="s">
        <v>450</v>
      </c>
      <c r="B427" s="2" t="s">
        <v>457</v>
      </c>
      <c r="C427" s="2" t="s">
        <v>16</v>
      </c>
      <c r="D427" s="2" t="s">
        <v>483</v>
      </c>
      <c r="E427" s="3">
        <v>45019</v>
      </c>
      <c r="F427" s="3">
        <v>45021</v>
      </c>
      <c r="G427" s="17">
        <f t="shared" si="21"/>
        <v>2</v>
      </c>
      <c r="H427" s="6">
        <v>0</v>
      </c>
      <c r="I427" s="6">
        <v>32</v>
      </c>
      <c r="J427" s="6">
        <v>212.14</v>
      </c>
      <c r="K427" s="6"/>
      <c r="L427" s="6"/>
      <c r="M427" s="6"/>
      <c r="N427" s="6"/>
      <c r="O427" s="6">
        <v>164.92</v>
      </c>
    </row>
    <row r="428" spans="1:15" ht="15.5" x14ac:dyDescent="0.35">
      <c r="A428" s="18" t="s">
        <v>450</v>
      </c>
      <c r="B428" s="2" t="s">
        <v>458</v>
      </c>
      <c r="C428" s="2" t="s">
        <v>16</v>
      </c>
      <c r="D428" s="2" t="s">
        <v>483</v>
      </c>
      <c r="E428" s="3">
        <v>45019</v>
      </c>
      <c r="F428" s="3">
        <v>45021</v>
      </c>
      <c r="G428" s="17">
        <f t="shared" si="21"/>
        <v>2</v>
      </c>
      <c r="H428" s="6">
        <v>0</v>
      </c>
      <c r="I428" s="6">
        <v>27.1</v>
      </c>
      <c r="J428" s="6">
        <v>223.6</v>
      </c>
      <c r="K428" s="6"/>
      <c r="L428" s="6"/>
      <c r="M428" s="6"/>
      <c r="N428" s="6"/>
      <c r="O428" s="6">
        <v>179.73</v>
      </c>
    </row>
    <row r="429" spans="1:15" ht="15.5" x14ac:dyDescent="0.35">
      <c r="A429" s="18" t="s">
        <v>450</v>
      </c>
      <c r="B429" s="2" t="s">
        <v>459</v>
      </c>
      <c r="C429" s="2" t="s">
        <v>25</v>
      </c>
      <c r="D429" s="2" t="s">
        <v>483</v>
      </c>
      <c r="E429" s="3">
        <v>45019</v>
      </c>
      <c r="F429" s="3">
        <v>45021</v>
      </c>
      <c r="G429" s="17">
        <f t="shared" si="21"/>
        <v>2</v>
      </c>
      <c r="H429" s="6">
        <v>0</v>
      </c>
      <c r="I429" s="6">
        <v>29.6</v>
      </c>
      <c r="J429" s="6">
        <v>242.6</v>
      </c>
      <c r="K429" s="6"/>
      <c r="L429" s="6">
        <v>168.07</v>
      </c>
      <c r="M429" s="6">
        <v>1.2</v>
      </c>
      <c r="N429" s="6"/>
      <c r="O429" s="6">
        <f>L429+M429</f>
        <v>169.26999999999998</v>
      </c>
    </row>
    <row r="430" spans="1:15" ht="15.5" x14ac:dyDescent="0.35">
      <c r="A430" s="18" t="s">
        <v>450</v>
      </c>
      <c r="B430" s="2" t="s">
        <v>460</v>
      </c>
      <c r="C430" s="2" t="s">
        <v>25</v>
      </c>
      <c r="D430" s="2" t="s">
        <v>483</v>
      </c>
      <c r="E430" s="3">
        <v>45019</v>
      </c>
      <c r="F430" s="3">
        <v>45021</v>
      </c>
      <c r="G430" s="17">
        <f t="shared" si="21"/>
        <v>2</v>
      </c>
      <c r="H430" s="6">
        <v>0</v>
      </c>
      <c r="I430" s="6">
        <v>23.9</v>
      </c>
      <c r="J430" s="6">
        <v>153.69999999999999</v>
      </c>
      <c r="K430" s="6"/>
      <c r="L430" s="6">
        <v>133.41</v>
      </c>
      <c r="M430" s="6">
        <v>2.93</v>
      </c>
      <c r="N430" s="6"/>
      <c r="O430" s="6">
        <f t="shared" ref="O430:O444" si="23">L430+M430</f>
        <v>136.34</v>
      </c>
    </row>
    <row r="431" spans="1:15" ht="15.5" x14ac:dyDescent="0.35">
      <c r="A431" s="18" t="s">
        <v>450</v>
      </c>
      <c r="B431" s="2" t="s">
        <v>461</v>
      </c>
      <c r="C431" s="2" t="s">
        <v>25</v>
      </c>
      <c r="D431" s="2" t="s">
        <v>483</v>
      </c>
      <c r="E431" s="3">
        <v>45019</v>
      </c>
      <c r="F431" s="3">
        <v>45022</v>
      </c>
      <c r="G431" s="17">
        <f t="shared" si="21"/>
        <v>3</v>
      </c>
      <c r="H431" s="6">
        <v>0</v>
      </c>
      <c r="I431" s="6">
        <v>24.9</v>
      </c>
      <c r="J431" s="6">
        <v>107.13</v>
      </c>
      <c r="K431" s="6"/>
      <c r="L431" s="6">
        <v>93.04</v>
      </c>
      <c r="M431" s="6">
        <v>1.45</v>
      </c>
      <c r="N431" s="6"/>
      <c r="O431" s="6">
        <f>(L431+M431)*1.4</f>
        <v>132.286</v>
      </c>
    </row>
    <row r="432" spans="1:15" ht="15.5" x14ac:dyDescent="0.35">
      <c r="A432" s="18" t="s">
        <v>450</v>
      </c>
      <c r="B432" s="2" t="s">
        <v>462</v>
      </c>
      <c r="C432" s="2" t="s">
        <v>25</v>
      </c>
      <c r="D432" s="2" t="s">
        <v>483</v>
      </c>
      <c r="E432" s="3">
        <v>45019</v>
      </c>
      <c r="F432" s="3">
        <v>45021</v>
      </c>
      <c r="G432" s="17">
        <f t="shared" si="21"/>
        <v>2</v>
      </c>
      <c r="H432" s="6">
        <v>0</v>
      </c>
      <c r="I432" s="6">
        <v>29.9</v>
      </c>
      <c r="J432" s="6">
        <v>161.36000000000001</v>
      </c>
      <c r="K432" s="6"/>
      <c r="L432" s="6">
        <v>121.49</v>
      </c>
      <c r="M432" s="6"/>
      <c r="N432" s="6"/>
      <c r="O432" s="6">
        <f t="shared" si="23"/>
        <v>121.49</v>
      </c>
    </row>
    <row r="433" spans="1:17" ht="15.5" x14ac:dyDescent="0.35">
      <c r="A433" s="18" t="s">
        <v>450</v>
      </c>
      <c r="B433" s="2" t="s">
        <v>463</v>
      </c>
      <c r="C433" s="2" t="s">
        <v>25</v>
      </c>
      <c r="D433" s="2" t="s">
        <v>483</v>
      </c>
      <c r="E433" s="3">
        <v>45019</v>
      </c>
      <c r="F433" s="12"/>
      <c r="G433" s="17">
        <f>Q433-E433</f>
        <v>-45019</v>
      </c>
      <c r="H433" s="13">
        <v>0</v>
      </c>
      <c r="I433" s="6">
        <v>31.6</v>
      </c>
      <c r="J433" s="13">
        <v>31.59</v>
      </c>
      <c r="K433" s="6"/>
      <c r="L433" s="13">
        <v>21.74</v>
      </c>
      <c r="M433" s="6"/>
      <c r="N433" s="6"/>
      <c r="O433" s="13">
        <f t="shared" si="23"/>
        <v>21.74</v>
      </c>
      <c r="Q433" s="3"/>
    </row>
    <row r="434" spans="1:17" ht="15.5" x14ac:dyDescent="0.35">
      <c r="A434" s="18" t="s">
        <v>450</v>
      </c>
      <c r="B434" s="2" t="s">
        <v>464</v>
      </c>
      <c r="C434" s="2" t="s">
        <v>25</v>
      </c>
      <c r="D434" s="2" t="s">
        <v>483</v>
      </c>
      <c r="E434" s="3">
        <v>45019</v>
      </c>
      <c r="F434" s="3">
        <v>45021</v>
      </c>
      <c r="G434" s="17">
        <f t="shared" si="21"/>
        <v>2</v>
      </c>
      <c r="H434" s="6">
        <v>2.5</v>
      </c>
      <c r="I434" s="6">
        <v>27</v>
      </c>
      <c r="J434" s="6">
        <v>138.07</v>
      </c>
      <c r="K434" s="6"/>
      <c r="L434" s="6">
        <v>108.22</v>
      </c>
      <c r="M434" s="6">
        <v>0.9</v>
      </c>
      <c r="N434" s="6"/>
      <c r="O434" s="6">
        <f>(L434+M434)*1.4</f>
        <v>152.768</v>
      </c>
    </row>
    <row r="435" spans="1:17" ht="15.5" x14ac:dyDescent="0.35">
      <c r="A435" s="12" t="s">
        <v>450</v>
      </c>
      <c r="B435" s="20" t="s">
        <v>465</v>
      </c>
      <c r="C435" s="20" t="s">
        <v>25</v>
      </c>
      <c r="D435" s="2" t="s">
        <v>483</v>
      </c>
      <c r="E435" s="24">
        <v>45019</v>
      </c>
      <c r="F435" s="24"/>
      <c r="G435" s="31">
        <f t="shared" si="21"/>
        <v>-45019</v>
      </c>
      <c r="H435" s="13"/>
      <c r="I435" s="13"/>
      <c r="J435" s="13"/>
      <c r="K435" s="13"/>
      <c r="L435" s="13"/>
      <c r="M435" s="13"/>
      <c r="N435" s="13"/>
      <c r="O435" s="13"/>
    </row>
    <row r="436" spans="1:17" ht="15.5" x14ac:dyDescent="0.35">
      <c r="A436" s="12" t="s">
        <v>450</v>
      </c>
      <c r="B436" s="20" t="s">
        <v>466</v>
      </c>
      <c r="C436" s="20" t="s">
        <v>25</v>
      </c>
      <c r="D436" s="2" t="s">
        <v>483</v>
      </c>
      <c r="E436" s="24">
        <v>45019</v>
      </c>
      <c r="F436" s="24"/>
      <c r="G436" s="31">
        <f t="shared" si="21"/>
        <v>-45019</v>
      </c>
      <c r="H436" s="13"/>
      <c r="I436" s="13"/>
      <c r="J436" s="13"/>
      <c r="K436" s="13"/>
      <c r="L436" s="13"/>
      <c r="M436" s="13"/>
      <c r="N436" s="13"/>
      <c r="O436" s="13"/>
    </row>
    <row r="437" spans="1:17" ht="15.5" x14ac:dyDescent="0.35">
      <c r="A437" s="18" t="s">
        <v>450</v>
      </c>
      <c r="B437" s="2" t="s">
        <v>467</v>
      </c>
      <c r="C437" s="2" t="s">
        <v>34</v>
      </c>
      <c r="D437" s="2" t="s">
        <v>483</v>
      </c>
      <c r="E437" s="3">
        <v>45019</v>
      </c>
      <c r="F437" s="3">
        <v>45022</v>
      </c>
      <c r="G437" s="17">
        <f t="shared" si="21"/>
        <v>3</v>
      </c>
      <c r="H437" s="6">
        <v>0</v>
      </c>
      <c r="I437" s="6">
        <v>28.8</v>
      </c>
      <c r="J437" s="6">
        <v>173.76</v>
      </c>
      <c r="K437" s="6"/>
      <c r="L437" s="6">
        <v>171.71</v>
      </c>
      <c r="M437" s="6">
        <v>0.96</v>
      </c>
      <c r="N437" s="6"/>
      <c r="O437" s="6">
        <f t="shared" si="23"/>
        <v>172.67000000000002</v>
      </c>
    </row>
    <row r="438" spans="1:17" ht="15.5" x14ac:dyDescent="0.35">
      <c r="A438" s="18" t="s">
        <v>450</v>
      </c>
      <c r="B438" s="2" t="s">
        <v>468</v>
      </c>
      <c r="C438" s="2" t="s">
        <v>34</v>
      </c>
      <c r="D438" s="2" t="s">
        <v>483</v>
      </c>
      <c r="E438" s="3">
        <v>45019</v>
      </c>
      <c r="F438" s="3">
        <v>45021</v>
      </c>
      <c r="G438" s="17">
        <f t="shared" si="21"/>
        <v>2</v>
      </c>
      <c r="H438" s="6">
        <v>0</v>
      </c>
      <c r="I438" s="6">
        <v>26.2</v>
      </c>
      <c r="J438" s="6">
        <v>146.99</v>
      </c>
      <c r="K438" s="6"/>
      <c r="L438" s="6">
        <v>132.02000000000001</v>
      </c>
      <c r="M438" s="6">
        <v>2.23</v>
      </c>
      <c r="N438" s="6"/>
      <c r="O438" s="6">
        <f t="shared" si="23"/>
        <v>134.25</v>
      </c>
    </row>
    <row r="439" spans="1:17" ht="15.5" x14ac:dyDescent="0.35">
      <c r="A439" s="18" t="s">
        <v>450</v>
      </c>
      <c r="B439" s="2" t="s">
        <v>469</v>
      </c>
      <c r="C439" s="2" t="s">
        <v>34</v>
      </c>
      <c r="D439" s="2" t="s">
        <v>483</v>
      </c>
      <c r="E439" s="3">
        <v>45019</v>
      </c>
      <c r="F439" s="3">
        <v>45021</v>
      </c>
      <c r="G439" s="17">
        <f t="shared" si="21"/>
        <v>2</v>
      </c>
      <c r="H439" s="6">
        <v>2.5</v>
      </c>
      <c r="I439" s="6">
        <v>31.5</v>
      </c>
      <c r="J439" s="6">
        <v>157.59</v>
      </c>
      <c r="K439" s="6"/>
      <c r="L439" s="6">
        <v>141.29</v>
      </c>
      <c r="M439" s="6">
        <v>0.94</v>
      </c>
      <c r="N439" s="6"/>
      <c r="O439" s="6">
        <f t="shared" si="23"/>
        <v>142.22999999999999</v>
      </c>
    </row>
    <row r="440" spans="1:17" ht="15.5" x14ac:dyDescent="0.35">
      <c r="A440" s="18" t="s">
        <v>450</v>
      </c>
      <c r="B440" s="2" t="s">
        <v>470</v>
      </c>
      <c r="C440" s="2" t="s">
        <v>34</v>
      </c>
      <c r="D440" s="2" t="s">
        <v>483</v>
      </c>
      <c r="E440" s="3">
        <v>45019</v>
      </c>
      <c r="F440" s="3">
        <v>45021</v>
      </c>
      <c r="G440" s="17">
        <f t="shared" si="21"/>
        <v>2</v>
      </c>
      <c r="H440" s="6">
        <v>0</v>
      </c>
      <c r="I440" s="6">
        <v>25.4</v>
      </c>
      <c r="J440" s="6">
        <v>154.66</v>
      </c>
      <c r="K440" s="6"/>
      <c r="L440" s="6">
        <v>110.77</v>
      </c>
      <c r="M440" s="6">
        <v>1.1299999999999999</v>
      </c>
      <c r="N440" s="6"/>
      <c r="O440" s="6">
        <f t="shared" si="23"/>
        <v>111.89999999999999</v>
      </c>
    </row>
    <row r="441" spans="1:17" ht="15.5" x14ac:dyDescent="0.35">
      <c r="A441" s="18" t="s">
        <v>450</v>
      </c>
      <c r="B441" s="2" t="s">
        <v>471</v>
      </c>
      <c r="C441" s="2" t="s">
        <v>34</v>
      </c>
      <c r="D441" s="2" t="s">
        <v>483</v>
      </c>
      <c r="E441" s="3">
        <v>45019</v>
      </c>
      <c r="F441" s="3">
        <v>45021</v>
      </c>
      <c r="G441" s="17">
        <f t="shared" si="21"/>
        <v>2</v>
      </c>
      <c r="H441" s="6">
        <v>0</v>
      </c>
      <c r="I441" s="6">
        <v>23.7</v>
      </c>
      <c r="J441" s="6">
        <v>189.34</v>
      </c>
      <c r="K441" s="6"/>
      <c r="L441" s="6">
        <v>204.01</v>
      </c>
      <c r="M441" s="6">
        <v>1.52</v>
      </c>
      <c r="N441" s="6"/>
      <c r="O441" s="6">
        <f t="shared" si="23"/>
        <v>205.53</v>
      </c>
    </row>
    <row r="442" spans="1:17" ht="15.5" x14ac:dyDescent="0.35">
      <c r="A442" s="11" t="s">
        <v>450</v>
      </c>
      <c r="B442" s="22" t="s">
        <v>472</v>
      </c>
      <c r="C442" s="22" t="s">
        <v>34</v>
      </c>
      <c r="D442" s="2" t="s">
        <v>483</v>
      </c>
      <c r="E442" s="21">
        <v>45019</v>
      </c>
      <c r="F442" s="21">
        <v>45021</v>
      </c>
      <c r="G442" s="17">
        <f t="shared" si="21"/>
        <v>2</v>
      </c>
      <c r="H442" s="6">
        <v>2.5</v>
      </c>
      <c r="I442" s="6">
        <v>26.4</v>
      </c>
      <c r="J442" s="6">
        <v>100.26</v>
      </c>
      <c r="K442" s="6"/>
      <c r="L442" s="6">
        <v>92.11</v>
      </c>
      <c r="M442" s="6">
        <v>0.94</v>
      </c>
      <c r="N442" s="6"/>
      <c r="O442" s="6">
        <f>(L442+M442)*1.55</f>
        <v>144.22749999999999</v>
      </c>
    </row>
    <row r="443" spans="1:17" ht="15.5" x14ac:dyDescent="0.35">
      <c r="A443" s="11" t="s">
        <v>450</v>
      </c>
      <c r="B443" s="22" t="s">
        <v>473</v>
      </c>
      <c r="C443" s="22" t="s">
        <v>34</v>
      </c>
      <c r="D443" s="2" t="s">
        <v>483</v>
      </c>
      <c r="E443" s="21">
        <v>45019</v>
      </c>
      <c r="F443" s="21">
        <v>45022</v>
      </c>
      <c r="G443" s="17">
        <f t="shared" si="21"/>
        <v>3</v>
      </c>
      <c r="H443" s="6">
        <v>2.5</v>
      </c>
      <c r="I443" s="6">
        <v>31.6</v>
      </c>
      <c r="J443" s="6">
        <v>106.3</v>
      </c>
      <c r="K443" s="6"/>
      <c r="L443" s="6">
        <v>96.93</v>
      </c>
      <c r="M443" s="6">
        <v>1.17</v>
      </c>
      <c r="N443" s="6"/>
      <c r="O443" s="6">
        <f>(L443+M443)*1.55</f>
        <v>152.05500000000001</v>
      </c>
    </row>
    <row r="444" spans="1:17" ht="15.5" x14ac:dyDescent="0.35">
      <c r="A444" s="18" t="s">
        <v>450</v>
      </c>
      <c r="B444" s="2" t="s">
        <v>474</v>
      </c>
      <c r="C444" s="2" t="s">
        <v>34</v>
      </c>
      <c r="D444" s="2" t="s">
        <v>483</v>
      </c>
      <c r="E444" s="3">
        <v>45019</v>
      </c>
      <c r="F444" s="3">
        <v>45021</v>
      </c>
      <c r="G444" s="17">
        <f t="shared" si="21"/>
        <v>2</v>
      </c>
      <c r="H444" s="6">
        <v>2.5</v>
      </c>
      <c r="I444" s="6">
        <v>26.2</v>
      </c>
      <c r="J444" s="6">
        <v>144</v>
      </c>
      <c r="K444" s="6"/>
      <c r="L444" s="6">
        <v>120.59</v>
      </c>
      <c r="M444" s="6">
        <v>0.85</v>
      </c>
      <c r="N444" s="6"/>
      <c r="O444" s="6">
        <f t="shared" si="23"/>
        <v>121.44</v>
      </c>
    </row>
    <row r="445" spans="1:17" ht="15.5" x14ac:dyDescent="0.35">
      <c r="A445" s="18" t="s">
        <v>450</v>
      </c>
      <c r="B445" s="2" t="s">
        <v>475</v>
      </c>
      <c r="C445" s="2" t="s">
        <v>43</v>
      </c>
      <c r="D445" s="2" t="s">
        <v>483</v>
      </c>
      <c r="E445" s="3">
        <v>45019</v>
      </c>
      <c r="F445" s="3">
        <v>45021</v>
      </c>
      <c r="G445" s="17">
        <f t="shared" si="21"/>
        <v>2</v>
      </c>
      <c r="H445" s="6">
        <v>0</v>
      </c>
      <c r="I445" s="6">
        <v>28.4</v>
      </c>
      <c r="J445" s="6">
        <v>176.43</v>
      </c>
      <c r="K445" s="6"/>
      <c r="L445" s="6"/>
      <c r="M445" s="6"/>
      <c r="N445" s="6"/>
      <c r="O445" s="6">
        <v>113.28</v>
      </c>
    </row>
    <row r="446" spans="1:17" ht="15.5" x14ac:dyDescent="0.35">
      <c r="A446" s="18" t="s">
        <v>450</v>
      </c>
      <c r="B446" s="2" t="s">
        <v>476</v>
      </c>
      <c r="C446" s="2" t="s">
        <v>43</v>
      </c>
      <c r="D446" s="2" t="s">
        <v>483</v>
      </c>
      <c r="E446" s="3">
        <v>45019</v>
      </c>
      <c r="F446" s="3">
        <v>45021</v>
      </c>
      <c r="G446" s="17">
        <f t="shared" si="21"/>
        <v>2</v>
      </c>
      <c r="H446" s="6">
        <v>0</v>
      </c>
      <c r="I446" s="6">
        <v>22.6</v>
      </c>
      <c r="J446" s="6">
        <v>165.6</v>
      </c>
      <c r="K446" s="6"/>
      <c r="L446" s="6"/>
      <c r="M446" s="6"/>
      <c r="N446" s="6"/>
      <c r="O446" s="6">
        <f>90.42*1.53</f>
        <v>138.3426</v>
      </c>
    </row>
    <row r="447" spans="1:17" ht="15.5" x14ac:dyDescent="0.35">
      <c r="A447" s="18" t="s">
        <v>450</v>
      </c>
      <c r="B447" s="2" t="s">
        <v>477</v>
      </c>
      <c r="C447" s="2" t="s">
        <v>43</v>
      </c>
      <c r="D447" s="2" t="s">
        <v>483</v>
      </c>
      <c r="E447" s="3">
        <v>45019</v>
      </c>
      <c r="F447" s="3">
        <v>45021</v>
      </c>
      <c r="G447" s="17">
        <f t="shared" si="21"/>
        <v>2</v>
      </c>
      <c r="H447" s="6">
        <v>0</v>
      </c>
      <c r="I447" s="6">
        <v>32.700000000000003</v>
      </c>
      <c r="J447" s="6">
        <v>163.41</v>
      </c>
      <c r="K447" s="6"/>
      <c r="L447" s="6"/>
      <c r="M447" s="6"/>
      <c r="N447" s="6"/>
      <c r="O447" s="6">
        <v>115.82</v>
      </c>
    </row>
    <row r="448" spans="1:17" ht="15.5" x14ac:dyDescent="0.35">
      <c r="A448" s="18" t="s">
        <v>450</v>
      </c>
      <c r="B448" s="2" t="s">
        <v>478</v>
      </c>
      <c r="C448" s="2" t="s">
        <v>43</v>
      </c>
      <c r="D448" s="2" t="s">
        <v>483</v>
      </c>
      <c r="E448" s="3">
        <v>45019</v>
      </c>
      <c r="F448" s="3">
        <v>45021</v>
      </c>
      <c r="G448" s="17">
        <f t="shared" si="21"/>
        <v>2</v>
      </c>
      <c r="H448" s="6">
        <v>0</v>
      </c>
      <c r="I448" s="6">
        <v>32.5</v>
      </c>
      <c r="J448" s="6">
        <v>124.89</v>
      </c>
      <c r="K448" s="6"/>
      <c r="L448" s="6"/>
      <c r="M448" s="6"/>
      <c r="N448" s="6"/>
      <c r="O448" s="6">
        <f>73.59*1.53</f>
        <v>112.59270000000001</v>
      </c>
    </row>
    <row r="449" spans="1:15" ht="15.5" x14ac:dyDescent="0.35">
      <c r="A449" s="18" t="s">
        <v>450</v>
      </c>
      <c r="B449" s="2" t="s">
        <v>479</v>
      </c>
      <c r="C449" s="2" t="s">
        <v>43</v>
      </c>
      <c r="D449" s="2" t="s">
        <v>483</v>
      </c>
      <c r="E449" s="3">
        <v>45019</v>
      </c>
      <c r="F449" s="3">
        <v>45022</v>
      </c>
      <c r="G449" s="17">
        <f t="shared" si="21"/>
        <v>3</v>
      </c>
      <c r="H449" s="6">
        <v>0</v>
      </c>
      <c r="I449" s="6">
        <v>24.8</v>
      </c>
      <c r="J449" s="6">
        <v>229.71</v>
      </c>
      <c r="K449" s="6"/>
      <c r="L449" s="15"/>
      <c r="M449" s="15"/>
      <c r="N449" s="15"/>
      <c r="O449" s="15">
        <f>201.01*0.53</f>
        <v>106.53530000000001</v>
      </c>
    </row>
    <row r="450" spans="1:15" ht="15.5" x14ac:dyDescent="0.35">
      <c r="A450" s="11" t="s">
        <v>450</v>
      </c>
      <c r="B450" s="22" t="s">
        <v>480</v>
      </c>
      <c r="C450" s="22" t="s">
        <v>43</v>
      </c>
      <c r="D450" s="2" t="s">
        <v>483</v>
      </c>
      <c r="E450" s="21">
        <v>45019</v>
      </c>
      <c r="F450" s="21">
        <v>45021</v>
      </c>
      <c r="G450" s="17">
        <f t="shared" si="21"/>
        <v>2</v>
      </c>
      <c r="H450" s="6">
        <v>0</v>
      </c>
      <c r="I450" s="6">
        <v>28.3</v>
      </c>
      <c r="J450" s="6">
        <v>232</v>
      </c>
      <c r="K450" s="6"/>
      <c r="L450" s="6"/>
      <c r="M450" s="6"/>
      <c r="N450" s="6"/>
      <c r="O450" s="6">
        <f>204.86*0.53</f>
        <v>108.57580000000002</v>
      </c>
    </row>
    <row r="451" spans="1:15" ht="15.5" x14ac:dyDescent="0.35">
      <c r="A451" s="11" t="s">
        <v>450</v>
      </c>
      <c r="B451" s="22" t="s">
        <v>481</v>
      </c>
      <c r="C451" s="22" t="s">
        <v>43</v>
      </c>
      <c r="D451" s="2" t="s">
        <v>483</v>
      </c>
      <c r="E451" s="21">
        <v>45019</v>
      </c>
      <c r="F451" s="21">
        <v>45022</v>
      </c>
      <c r="G451" s="17">
        <f t="shared" ref="G451:G452" si="24">F451-E451</f>
        <v>3</v>
      </c>
      <c r="H451" s="6">
        <v>2.5</v>
      </c>
      <c r="I451" s="6">
        <v>32</v>
      </c>
      <c r="J451" s="6">
        <v>231.06</v>
      </c>
      <c r="K451" s="6"/>
      <c r="L451" s="6"/>
      <c r="M451" s="6"/>
      <c r="N451" s="6"/>
      <c r="O451" s="6">
        <f>238.16*0.53</f>
        <v>126.2248</v>
      </c>
    </row>
    <row r="452" spans="1:15" ht="15.5" x14ac:dyDescent="0.35">
      <c r="A452" s="11" t="s">
        <v>450</v>
      </c>
      <c r="B452" s="22" t="s">
        <v>482</v>
      </c>
      <c r="C452" s="22" t="s">
        <v>43</v>
      </c>
      <c r="D452" s="2" t="s">
        <v>483</v>
      </c>
      <c r="E452" s="21">
        <v>45019</v>
      </c>
      <c r="F452" s="21">
        <v>45022</v>
      </c>
      <c r="G452" s="17">
        <f t="shared" si="24"/>
        <v>3</v>
      </c>
      <c r="H452" s="6">
        <v>0</v>
      </c>
      <c r="I452" s="6">
        <v>27.2</v>
      </c>
      <c r="J452" s="6">
        <v>283.14</v>
      </c>
      <c r="K452" s="6"/>
      <c r="L452" s="6"/>
      <c r="M452" s="6"/>
      <c r="N452" s="6"/>
      <c r="O452" s="6">
        <f>216.61*0.53</f>
        <v>114.80330000000001</v>
      </c>
    </row>
    <row r="454" spans="1:15" ht="15.5" x14ac:dyDescent="0.35">
      <c r="A454" s="18" t="s">
        <v>486</v>
      </c>
      <c r="B454" s="2" t="s">
        <v>487</v>
      </c>
      <c r="C454" s="2" t="s">
        <v>16</v>
      </c>
      <c r="D454" s="2" t="s">
        <v>483</v>
      </c>
      <c r="E454" s="3">
        <v>45047</v>
      </c>
      <c r="F454" s="3">
        <v>45049</v>
      </c>
      <c r="G454" s="18">
        <f>F454-E454</f>
        <v>2</v>
      </c>
      <c r="H454" s="6">
        <v>7.7</v>
      </c>
      <c r="I454" s="6">
        <v>38</v>
      </c>
      <c r="J454" s="6">
        <v>418.65</v>
      </c>
      <c r="O454" s="6">
        <v>655.9</v>
      </c>
    </row>
    <row r="455" spans="1:15" ht="15.5" x14ac:dyDescent="0.35">
      <c r="A455" s="18" t="s">
        <v>486</v>
      </c>
      <c r="B455" s="2" t="s">
        <v>488</v>
      </c>
      <c r="C455" s="2" t="s">
        <v>16</v>
      </c>
      <c r="D455" s="2" t="s">
        <v>483</v>
      </c>
      <c r="E455" s="3">
        <v>45047</v>
      </c>
      <c r="F455" s="3">
        <v>45051</v>
      </c>
      <c r="G455" s="18">
        <f t="shared" ref="G455:G518" si="25">F455-E455</f>
        <v>4</v>
      </c>
      <c r="H455" s="6">
        <v>0</v>
      </c>
      <c r="I455" s="6">
        <v>42</v>
      </c>
      <c r="J455" s="6">
        <v>403.69</v>
      </c>
      <c r="O455" s="6">
        <v>556.21</v>
      </c>
    </row>
    <row r="456" spans="1:15" ht="15.5" x14ac:dyDescent="0.35">
      <c r="A456" s="18" t="s">
        <v>486</v>
      </c>
      <c r="B456" s="2" t="s">
        <v>489</v>
      </c>
      <c r="C456" s="2" t="s">
        <v>16</v>
      </c>
      <c r="D456" s="2" t="s">
        <v>483</v>
      </c>
      <c r="E456" s="3">
        <v>45047</v>
      </c>
      <c r="F456" s="3">
        <v>45051</v>
      </c>
      <c r="G456" s="18">
        <f t="shared" si="25"/>
        <v>4</v>
      </c>
      <c r="H456" s="6">
        <v>5</v>
      </c>
      <c r="I456" s="6">
        <v>36.6</v>
      </c>
      <c r="J456" s="6">
        <v>560.76</v>
      </c>
      <c r="O456" s="6">
        <v>394.77</v>
      </c>
    </row>
    <row r="457" spans="1:15" ht="15.5" x14ac:dyDescent="0.35">
      <c r="A457" s="18" t="s">
        <v>486</v>
      </c>
      <c r="B457" s="2" t="s">
        <v>490</v>
      </c>
      <c r="C457" s="2" t="s">
        <v>16</v>
      </c>
      <c r="D457" s="2" t="s">
        <v>483</v>
      </c>
      <c r="E457" s="3">
        <v>45047</v>
      </c>
      <c r="F457" s="3">
        <v>45051</v>
      </c>
      <c r="G457" s="18">
        <f t="shared" si="25"/>
        <v>4</v>
      </c>
      <c r="H457" s="6">
        <v>0</v>
      </c>
      <c r="I457" s="6">
        <v>54.4</v>
      </c>
      <c r="J457" s="6">
        <v>225.69</v>
      </c>
      <c r="O457" s="15">
        <v>467.12</v>
      </c>
    </row>
    <row r="458" spans="1:15" ht="15.5" x14ac:dyDescent="0.35">
      <c r="A458" s="18" t="s">
        <v>486</v>
      </c>
      <c r="B458" s="2" t="s">
        <v>491</v>
      </c>
      <c r="C458" s="2" t="s">
        <v>16</v>
      </c>
      <c r="D458" s="2" t="s">
        <v>483</v>
      </c>
      <c r="E458" s="3">
        <v>45047</v>
      </c>
      <c r="F458" s="3">
        <v>45049</v>
      </c>
      <c r="G458" s="18">
        <f t="shared" si="25"/>
        <v>2</v>
      </c>
      <c r="H458" s="6">
        <v>2.5</v>
      </c>
      <c r="I458" s="6">
        <v>43.5</v>
      </c>
      <c r="J458" s="6">
        <v>396.12</v>
      </c>
      <c r="O458" s="6">
        <v>609.02</v>
      </c>
    </row>
    <row r="459" spans="1:15" ht="15.5" x14ac:dyDescent="0.35">
      <c r="A459" s="18" t="s">
        <v>486</v>
      </c>
      <c r="B459" s="2" t="s">
        <v>492</v>
      </c>
      <c r="C459" s="2" t="s">
        <v>16</v>
      </c>
      <c r="D459" s="2" t="s">
        <v>483</v>
      </c>
      <c r="E459" s="3">
        <v>45047</v>
      </c>
      <c r="F459" s="3">
        <v>45049</v>
      </c>
      <c r="G459" s="18">
        <f t="shared" si="25"/>
        <v>2</v>
      </c>
      <c r="H459" s="6">
        <v>0</v>
      </c>
      <c r="I459" s="6">
        <v>42.1</v>
      </c>
      <c r="J459" s="6">
        <v>391.51</v>
      </c>
      <c r="O459" s="6">
        <v>462.65</v>
      </c>
    </row>
    <row r="460" spans="1:15" ht="15.5" x14ac:dyDescent="0.35">
      <c r="A460" s="18" t="s">
        <v>486</v>
      </c>
      <c r="B460" s="2" t="s">
        <v>493</v>
      </c>
      <c r="C460" s="2" t="s">
        <v>16</v>
      </c>
      <c r="D460" s="2" t="s">
        <v>483</v>
      </c>
      <c r="E460" s="3">
        <v>45047</v>
      </c>
      <c r="F460" s="3">
        <v>45049</v>
      </c>
      <c r="G460" s="18">
        <f t="shared" si="25"/>
        <v>2</v>
      </c>
      <c r="H460" s="6">
        <v>0</v>
      </c>
      <c r="I460" s="6">
        <v>45.7</v>
      </c>
      <c r="J460" s="6">
        <v>374.89</v>
      </c>
      <c r="O460" s="6">
        <v>449.32</v>
      </c>
    </row>
    <row r="461" spans="1:15" ht="15.5" x14ac:dyDescent="0.35">
      <c r="A461" s="18" t="s">
        <v>486</v>
      </c>
      <c r="B461" s="2" t="s">
        <v>494</v>
      </c>
      <c r="C461" s="2" t="s">
        <v>16</v>
      </c>
      <c r="D461" s="2" t="s">
        <v>483</v>
      </c>
      <c r="E461" s="3">
        <v>45047</v>
      </c>
      <c r="F461" s="3">
        <v>45049</v>
      </c>
      <c r="G461" s="18">
        <f t="shared" si="25"/>
        <v>2</v>
      </c>
      <c r="H461" s="6">
        <v>0</v>
      </c>
      <c r="I461" s="6">
        <v>47.8</v>
      </c>
      <c r="J461" s="6">
        <v>305.05</v>
      </c>
      <c r="O461" s="6">
        <v>438.2</v>
      </c>
    </row>
    <row r="462" spans="1:15" ht="15.5" x14ac:dyDescent="0.35">
      <c r="A462" s="18" t="s">
        <v>486</v>
      </c>
      <c r="B462" s="2" t="s">
        <v>495</v>
      </c>
      <c r="C462" s="2" t="s">
        <v>25</v>
      </c>
      <c r="D462" s="2" t="s">
        <v>483</v>
      </c>
      <c r="E462" s="3">
        <v>45047</v>
      </c>
      <c r="F462" s="3">
        <v>45049</v>
      </c>
      <c r="G462" s="18">
        <f t="shared" si="25"/>
        <v>2</v>
      </c>
      <c r="H462" s="6">
        <v>7.7</v>
      </c>
      <c r="I462" s="6">
        <v>38.700000000000003</v>
      </c>
      <c r="J462" s="6">
        <v>212.94</v>
      </c>
      <c r="L462">
        <v>399.95</v>
      </c>
      <c r="M462" s="6">
        <v>0.78</v>
      </c>
      <c r="O462" s="6">
        <f>L462+M462</f>
        <v>400.72999999999996</v>
      </c>
    </row>
    <row r="463" spans="1:15" ht="15.5" x14ac:dyDescent="0.35">
      <c r="A463" s="18" t="s">
        <v>486</v>
      </c>
      <c r="B463" s="2" t="s">
        <v>496</v>
      </c>
      <c r="C463" s="2" t="s">
        <v>25</v>
      </c>
      <c r="D463" s="2" t="s">
        <v>483</v>
      </c>
      <c r="E463" s="3">
        <v>45047</v>
      </c>
      <c r="F463" s="3">
        <v>45051</v>
      </c>
      <c r="G463" s="18">
        <f t="shared" si="25"/>
        <v>4</v>
      </c>
      <c r="H463" s="6">
        <v>10</v>
      </c>
      <c r="I463" s="6">
        <v>34.200000000000003</v>
      </c>
      <c r="J463" s="6">
        <v>254.33</v>
      </c>
      <c r="L463">
        <v>391.96</v>
      </c>
      <c r="M463" s="6">
        <v>1.58</v>
      </c>
      <c r="O463" s="6">
        <f t="shared" ref="O463:O469" si="26">L463+M463</f>
        <v>393.53999999999996</v>
      </c>
    </row>
    <row r="464" spans="1:15" ht="15.5" x14ac:dyDescent="0.35">
      <c r="A464" s="18" t="s">
        <v>486</v>
      </c>
      <c r="B464" s="2" t="s">
        <v>497</v>
      </c>
      <c r="C464" s="2" t="s">
        <v>25</v>
      </c>
      <c r="D464" s="2" t="s">
        <v>483</v>
      </c>
      <c r="E464" s="3">
        <v>45047</v>
      </c>
      <c r="F464" s="3">
        <v>45051</v>
      </c>
      <c r="G464" s="18">
        <f t="shared" si="25"/>
        <v>4</v>
      </c>
      <c r="H464" s="6">
        <v>14.3</v>
      </c>
      <c r="I464" s="6">
        <v>31.4</v>
      </c>
      <c r="J464" s="6">
        <v>336.37</v>
      </c>
      <c r="L464">
        <v>396.11</v>
      </c>
      <c r="M464" s="6">
        <v>1.01</v>
      </c>
      <c r="O464" s="6">
        <f t="shared" si="26"/>
        <v>397.12</v>
      </c>
    </row>
    <row r="465" spans="1:15" ht="15.5" x14ac:dyDescent="0.35">
      <c r="A465" s="18" t="s">
        <v>486</v>
      </c>
      <c r="B465" s="2" t="s">
        <v>498</v>
      </c>
      <c r="C465" s="2" t="s">
        <v>25</v>
      </c>
      <c r="D465" s="2" t="s">
        <v>483</v>
      </c>
      <c r="E465" s="3">
        <v>45047</v>
      </c>
      <c r="F465" s="3">
        <v>45051</v>
      </c>
      <c r="G465" s="18">
        <f t="shared" si="25"/>
        <v>4</v>
      </c>
      <c r="H465" s="6">
        <v>5</v>
      </c>
      <c r="I465" s="6">
        <v>41.1</v>
      </c>
      <c r="J465" s="6">
        <v>258.04000000000002</v>
      </c>
      <c r="L465">
        <v>374.26</v>
      </c>
      <c r="M465" s="6">
        <v>2.04</v>
      </c>
      <c r="O465" s="6">
        <f t="shared" si="26"/>
        <v>376.3</v>
      </c>
    </row>
    <row r="466" spans="1:15" ht="15.5" x14ac:dyDescent="0.35">
      <c r="A466" s="18" t="s">
        <v>486</v>
      </c>
      <c r="B466" s="2" t="s">
        <v>499</v>
      </c>
      <c r="C466" s="2" t="s">
        <v>25</v>
      </c>
      <c r="D466" s="2" t="s">
        <v>483</v>
      </c>
      <c r="E466" s="3">
        <v>45047</v>
      </c>
      <c r="F466" s="3">
        <v>45051</v>
      </c>
      <c r="G466" s="18">
        <f t="shared" si="25"/>
        <v>4</v>
      </c>
      <c r="H466" s="6">
        <v>0</v>
      </c>
      <c r="I466" s="6">
        <v>29.6</v>
      </c>
      <c r="J466" s="6">
        <v>255.84</v>
      </c>
      <c r="L466">
        <v>401.2</v>
      </c>
      <c r="M466" s="6">
        <v>0.87</v>
      </c>
      <c r="O466" s="6">
        <f t="shared" si="26"/>
        <v>402.07</v>
      </c>
    </row>
    <row r="467" spans="1:15" ht="15.5" x14ac:dyDescent="0.35">
      <c r="A467" s="18" t="s">
        <v>486</v>
      </c>
      <c r="B467" s="2" t="s">
        <v>500</v>
      </c>
      <c r="C467" s="2" t="s">
        <v>25</v>
      </c>
      <c r="D467" s="2" t="s">
        <v>483</v>
      </c>
      <c r="E467" s="3">
        <v>45047</v>
      </c>
      <c r="F467" s="3">
        <v>45051</v>
      </c>
      <c r="G467" s="18">
        <f t="shared" si="25"/>
        <v>4</v>
      </c>
      <c r="H467" s="6">
        <v>0</v>
      </c>
      <c r="I467" s="6">
        <v>36</v>
      </c>
      <c r="J467" s="6">
        <v>284.45</v>
      </c>
      <c r="L467">
        <v>344.27</v>
      </c>
      <c r="M467" s="6">
        <v>2</v>
      </c>
      <c r="O467" s="6">
        <f t="shared" si="26"/>
        <v>346.27</v>
      </c>
    </row>
    <row r="468" spans="1:15" ht="15.5" x14ac:dyDescent="0.35">
      <c r="A468" s="18" t="s">
        <v>486</v>
      </c>
      <c r="B468" s="2" t="s">
        <v>501</v>
      </c>
      <c r="C468" s="2" t="s">
        <v>25</v>
      </c>
      <c r="D468" s="2" t="s">
        <v>483</v>
      </c>
      <c r="E468" s="3">
        <v>45047</v>
      </c>
      <c r="F468" s="3">
        <v>45049</v>
      </c>
      <c r="G468" s="18">
        <f t="shared" si="25"/>
        <v>2</v>
      </c>
      <c r="H468" s="6">
        <v>5</v>
      </c>
      <c r="I468" s="6">
        <v>37.6</v>
      </c>
      <c r="J468" s="6">
        <v>292.23</v>
      </c>
      <c r="L468">
        <v>448.02</v>
      </c>
      <c r="M468" s="6">
        <v>1.73</v>
      </c>
      <c r="O468" s="6">
        <f t="shared" si="26"/>
        <v>449.75</v>
      </c>
    </row>
    <row r="469" spans="1:15" ht="15.5" x14ac:dyDescent="0.35">
      <c r="A469" s="18" t="s">
        <v>486</v>
      </c>
      <c r="B469" s="2" t="s">
        <v>502</v>
      </c>
      <c r="C469" s="2" t="s">
        <v>25</v>
      </c>
      <c r="D469" s="2" t="s">
        <v>483</v>
      </c>
      <c r="E469" s="3">
        <v>45047</v>
      </c>
      <c r="F469" s="3">
        <v>45049</v>
      </c>
      <c r="G469" s="18">
        <f t="shared" si="25"/>
        <v>2</v>
      </c>
      <c r="H469" s="6">
        <v>0</v>
      </c>
      <c r="I469" s="6">
        <v>42.3</v>
      </c>
      <c r="J469" s="6">
        <v>203.04</v>
      </c>
      <c r="L469">
        <v>352.66</v>
      </c>
      <c r="M469" s="6">
        <v>0.61</v>
      </c>
      <c r="O469" s="6">
        <f t="shared" si="26"/>
        <v>353.27000000000004</v>
      </c>
    </row>
    <row r="470" spans="1:15" ht="15.5" x14ac:dyDescent="0.35">
      <c r="A470" s="18" t="s">
        <v>486</v>
      </c>
      <c r="B470" s="2" t="s">
        <v>503</v>
      </c>
      <c r="C470" s="2" t="s">
        <v>34</v>
      </c>
      <c r="D470" s="2" t="s">
        <v>483</v>
      </c>
      <c r="E470" s="3">
        <v>45047</v>
      </c>
      <c r="F470" s="3">
        <v>45051</v>
      </c>
      <c r="G470" s="18">
        <f t="shared" si="25"/>
        <v>4</v>
      </c>
      <c r="H470" s="6">
        <v>16.670000000000002</v>
      </c>
      <c r="I470" s="6">
        <v>47.6</v>
      </c>
      <c r="J470">
        <v>225.3</v>
      </c>
      <c r="L470">
        <v>304.41000000000003</v>
      </c>
      <c r="M470">
        <v>1.98</v>
      </c>
      <c r="O470">
        <f>L470+M470</f>
        <v>306.39000000000004</v>
      </c>
    </row>
    <row r="471" spans="1:15" ht="15.5" x14ac:dyDescent="0.35">
      <c r="A471" s="18" t="s">
        <v>486</v>
      </c>
      <c r="B471" s="2" t="s">
        <v>504</v>
      </c>
      <c r="C471" s="2" t="s">
        <v>34</v>
      </c>
      <c r="D471" s="2" t="s">
        <v>483</v>
      </c>
      <c r="E471" s="3">
        <v>45047</v>
      </c>
      <c r="F471" s="3">
        <v>45051</v>
      </c>
      <c r="G471" s="18">
        <f t="shared" si="25"/>
        <v>4</v>
      </c>
      <c r="H471" s="6">
        <v>10</v>
      </c>
      <c r="I471" s="6">
        <v>41.3</v>
      </c>
      <c r="J471">
        <v>226.93</v>
      </c>
      <c r="L471">
        <v>309.39</v>
      </c>
      <c r="M471">
        <v>1.37</v>
      </c>
      <c r="O471" s="18">
        <f t="shared" ref="O471:O477" si="27">L471+M471</f>
        <v>310.76</v>
      </c>
    </row>
    <row r="472" spans="1:15" ht="15.5" x14ac:dyDescent="0.35">
      <c r="A472" s="18" t="s">
        <v>486</v>
      </c>
      <c r="B472" s="2" t="s">
        <v>505</v>
      </c>
      <c r="C472" s="2" t="s">
        <v>34</v>
      </c>
      <c r="D472" s="2" t="s">
        <v>483</v>
      </c>
      <c r="E472" s="3">
        <v>45047</v>
      </c>
      <c r="F472" s="3">
        <v>45051</v>
      </c>
      <c r="G472" s="18">
        <f t="shared" si="25"/>
        <v>4</v>
      </c>
      <c r="H472" s="6">
        <v>14.3</v>
      </c>
      <c r="I472" s="6">
        <v>38.1</v>
      </c>
      <c r="J472">
        <v>238.17</v>
      </c>
      <c r="L472">
        <v>358.63</v>
      </c>
      <c r="M472">
        <v>1.52</v>
      </c>
      <c r="O472" s="18">
        <f t="shared" si="27"/>
        <v>360.15</v>
      </c>
    </row>
    <row r="473" spans="1:15" ht="15.5" x14ac:dyDescent="0.35">
      <c r="A473" s="18" t="s">
        <v>486</v>
      </c>
      <c r="B473" s="2" t="s">
        <v>506</v>
      </c>
      <c r="C473" s="2" t="s">
        <v>34</v>
      </c>
      <c r="D473" s="2" t="s">
        <v>483</v>
      </c>
      <c r="E473" s="3">
        <v>45047</v>
      </c>
      <c r="F473" s="3">
        <v>45051</v>
      </c>
      <c r="G473" s="18">
        <f t="shared" si="25"/>
        <v>4</v>
      </c>
      <c r="H473" s="6">
        <v>5</v>
      </c>
      <c r="I473" s="6">
        <v>36.799999999999997</v>
      </c>
      <c r="J473">
        <v>261.54000000000002</v>
      </c>
      <c r="L473">
        <v>346.43</v>
      </c>
      <c r="M473">
        <v>1.24</v>
      </c>
      <c r="O473" s="18">
        <f t="shared" si="27"/>
        <v>347.67</v>
      </c>
    </row>
    <row r="474" spans="1:15" ht="15.5" x14ac:dyDescent="0.35">
      <c r="A474" s="18" t="s">
        <v>486</v>
      </c>
      <c r="B474" s="2" t="s">
        <v>507</v>
      </c>
      <c r="C474" s="2" t="s">
        <v>34</v>
      </c>
      <c r="D474" s="2" t="s">
        <v>483</v>
      </c>
      <c r="E474" s="3">
        <v>45047</v>
      </c>
      <c r="F474" s="3">
        <v>45051</v>
      </c>
      <c r="G474" s="18">
        <f t="shared" si="25"/>
        <v>4</v>
      </c>
      <c r="H474" s="6">
        <v>16.670000000000002</v>
      </c>
      <c r="I474" s="6">
        <v>46.9</v>
      </c>
      <c r="J474">
        <v>217.34</v>
      </c>
      <c r="L474">
        <v>297.5</v>
      </c>
      <c r="M474">
        <v>2.36</v>
      </c>
      <c r="O474" s="18">
        <f t="shared" si="27"/>
        <v>299.86</v>
      </c>
    </row>
    <row r="475" spans="1:15" ht="15.5" x14ac:dyDescent="0.35">
      <c r="A475" s="18" t="s">
        <v>486</v>
      </c>
      <c r="B475" s="2" t="s">
        <v>508</v>
      </c>
      <c r="C475" s="2" t="s">
        <v>34</v>
      </c>
      <c r="D475" s="2" t="s">
        <v>483</v>
      </c>
      <c r="E475" s="3">
        <v>45047</v>
      </c>
      <c r="F475" s="3">
        <v>45051</v>
      </c>
      <c r="G475" s="18">
        <f t="shared" si="25"/>
        <v>4</v>
      </c>
      <c r="H475" s="6">
        <v>14.2</v>
      </c>
      <c r="I475" s="6">
        <v>44.1</v>
      </c>
      <c r="J475">
        <v>201.25</v>
      </c>
      <c r="L475">
        <v>259.42</v>
      </c>
      <c r="M475">
        <v>2.04</v>
      </c>
      <c r="O475" s="18">
        <f t="shared" si="27"/>
        <v>261.46000000000004</v>
      </c>
    </row>
    <row r="476" spans="1:15" ht="15.5" x14ac:dyDescent="0.35">
      <c r="A476" s="18" t="s">
        <v>486</v>
      </c>
      <c r="B476" s="2" t="s">
        <v>509</v>
      </c>
      <c r="C476" s="2" t="s">
        <v>34</v>
      </c>
      <c r="D476" s="2" t="s">
        <v>483</v>
      </c>
      <c r="E476" s="3">
        <v>45047</v>
      </c>
      <c r="F476" s="3">
        <v>45051</v>
      </c>
      <c r="G476" s="18">
        <f t="shared" si="25"/>
        <v>4</v>
      </c>
      <c r="H476" s="6">
        <v>5</v>
      </c>
      <c r="I476" s="6">
        <v>41.3</v>
      </c>
      <c r="J476">
        <v>201.21</v>
      </c>
      <c r="L476">
        <v>271.16000000000003</v>
      </c>
      <c r="M476">
        <v>2.44</v>
      </c>
      <c r="O476" s="18">
        <f t="shared" si="27"/>
        <v>273.60000000000002</v>
      </c>
    </row>
    <row r="477" spans="1:15" ht="15.5" x14ac:dyDescent="0.35">
      <c r="A477" s="18" t="s">
        <v>486</v>
      </c>
      <c r="B477" s="2" t="s">
        <v>510</v>
      </c>
      <c r="C477" s="2" t="s">
        <v>34</v>
      </c>
      <c r="D477" s="2" t="s">
        <v>483</v>
      </c>
      <c r="E477" s="3">
        <v>45047</v>
      </c>
      <c r="F477" s="3">
        <v>45049</v>
      </c>
      <c r="G477" s="18">
        <f t="shared" si="25"/>
        <v>2</v>
      </c>
      <c r="H477" s="6">
        <v>0</v>
      </c>
      <c r="I477" s="6">
        <v>41.1</v>
      </c>
      <c r="J477">
        <v>254.58</v>
      </c>
      <c r="L477">
        <v>272.20999999999998</v>
      </c>
      <c r="M477">
        <v>1.65</v>
      </c>
      <c r="O477" s="18">
        <f t="shared" si="27"/>
        <v>273.85999999999996</v>
      </c>
    </row>
    <row r="478" spans="1:15" ht="15.5" x14ac:dyDescent="0.35">
      <c r="A478" s="18" t="s">
        <v>486</v>
      </c>
      <c r="B478" s="2" t="s">
        <v>511</v>
      </c>
      <c r="C478" s="2" t="s">
        <v>43</v>
      </c>
      <c r="D478" s="2" t="s">
        <v>483</v>
      </c>
      <c r="E478" s="3">
        <v>45047</v>
      </c>
      <c r="F478" s="3">
        <v>45051</v>
      </c>
      <c r="G478" s="18">
        <f t="shared" si="25"/>
        <v>4</v>
      </c>
      <c r="H478" s="6">
        <v>0</v>
      </c>
      <c r="I478" s="6">
        <v>46.3</v>
      </c>
      <c r="J478" s="6">
        <v>343.74</v>
      </c>
      <c r="O478" s="6">
        <v>375.94</v>
      </c>
    </row>
    <row r="479" spans="1:15" ht="15.5" x14ac:dyDescent="0.35">
      <c r="A479" s="18" t="s">
        <v>486</v>
      </c>
      <c r="B479" s="2" t="s">
        <v>512</v>
      </c>
      <c r="C479" s="2" t="s">
        <v>43</v>
      </c>
      <c r="D479" s="2" t="s">
        <v>483</v>
      </c>
      <c r="E479" s="3">
        <v>45047</v>
      </c>
      <c r="F479" s="3">
        <v>45049</v>
      </c>
      <c r="G479" s="18">
        <f t="shared" si="25"/>
        <v>2</v>
      </c>
      <c r="H479" s="6">
        <v>0</v>
      </c>
      <c r="I479" s="6">
        <v>41.2</v>
      </c>
      <c r="J479" s="6">
        <v>367.18</v>
      </c>
      <c r="O479" s="6">
        <v>484.81</v>
      </c>
    </row>
    <row r="480" spans="1:15" ht="15.5" x14ac:dyDescent="0.35">
      <c r="A480" s="18" t="s">
        <v>486</v>
      </c>
      <c r="B480" s="2" t="s">
        <v>513</v>
      </c>
      <c r="C480" s="2" t="s">
        <v>43</v>
      </c>
      <c r="D480" s="2" t="s">
        <v>483</v>
      </c>
      <c r="E480" s="3">
        <v>45047</v>
      </c>
      <c r="F480" s="3">
        <v>45051</v>
      </c>
      <c r="G480" s="18">
        <f t="shared" si="25"/>
        <v>4</v>
      </c>
      <c r="H480" s="6">
        <v>0</v>
      </c>
      <c r="I480" s="6">
        <v>39.4</v>
      </c>
      <c r="J480" s="6">
        <v>307.07</v>
      </c>
      <c r="O480" s="6">
        <v>347.95</v>
      </c>
    </row>
    <row r="481" spans="1:15" ht="15.5" x14ac:dyDescent="0.35">
      <c r="A481" s="18" t="s">
        <v>486</v>
      </c>
      <c r="B481" s="2" t="s">
        <v>514</v>
      </c>
      <c r="C481" s="2" t="s">
        <v>43</v>
      </c>
      <c r="D481" s="2" t="s">
        <v>483</v>
      </c>
      <c r="E481" s="3">
        <v>45047</v>
      </c>
      <c r="F481" s="3">
        <v>45051</v>
      </c>
      <c r="G481" s="18">
        <f t="shared" si="25"/>
        <v>4</v>
      </c>
      <c r="H481" s="6">
        <v>5</v>
      </c>
      <c r="I481" s="6">
        <v>39.5</v>
      </c>
      <c r="J481" s="6">
        <v>512.88</v>
      </c>
      <c r="O481" s="6">
        <v>418.37</v>
      </c>
    </row>
    <row r="482" spans="1:15" ht="15.5" x14ac:dyDescent="0.35">
      <c r="A482" s="18" t="s">
        <v>486</v>
      </c>
      <c r="B482" s="2" t="s">
        <v>515</v>
      </c>
      <c r="C482" s="2" t="s">
        <v>43</v>
      </c>
      <c r="D482" s="2" t="s">
        <v>483</v>
      </c>
      <c r="E482" s="3">
        <v>45047</v>
      </c>
      <c r="F482" s="3">
        <v>45049</v>
      </c>
      <c r="G482" s="18">
        <f t="shared" si="25"/>
        <v>2</v>
      </c>
      <c r="H482" s="6">
        <v>16.670000000000002</v>
      </c>
      <c r="I482" s="6">
        <v>43.7</v>
      </c>
      <c r="J482" s="6">
        <v>312.44</v>
      </c>
      <c r="O482" s="6">
        <v>355.66</v>
      </c>
    </row>
    <row r="483" spans="1:15" ht="15.5" x14ac:dyDescent="0.35">
      <c r="A483" s="18" t="s">
        <v>486</v>
      </c>
      <c r="B483" s="2" t="s">
        <v>516</v>
      </c>
      <c r="C483" s="2" t="s">
        <v>43</v>
      </c>
      <c r="D483" s="2" t="s">
        <v>483</v>
      </c>
      <c r="E483" s="3">
        <v>45047</v>
      </c>
      <c r="F483" s="3">
        <v>45049</v>
      </c>
      <c r="G483" s="18">
        <f t="shared" si="25"/>
        <v>2</v>
      </c>
      <c r="H483" s="6">
        <v>0</v>
      </c>
      <c r="I483" s="6">
        <v>38.200000000000003</v>
      </c>
      <c r="J483" s="6">
        <v>392.51</v>
      </c>
      <c r="O483" s="6">
        <v>484.29</v>
      </c>
    </row>
    <row r="484" spans="1:15" ht="15.5" x14ac:dyDescent="0.35">
      <c r="A484" s="18" t="s">
        <v>486</v>
      </c>
      <c r="B484" s="2" t="s">
        <v>517</v>
      </c>
      <c r="C484" s="2" t="s">
        <v>43</v>
      </c>
      <c r="D484" s="2" t="s">
        <v>483</v>
      </c>
      <c r="E484" s="3">
        <v>45047</v>
      </c>
      <c r="F484" s="3">
        <v>45051</v>
      </c>
      <c r="G484" s="18">
        <f t="shared" si="25"/>
        <v>4</v>
      </c>
      <c r="H484" s="6">
        <v>2.5</v>
      </c>
      <c r="I484" s="6">
        <v>37</v>
      </c>
      <c r="J484" s="6">
        <v>427.96</v>
      </c>
      <c r="O484" s="6">
        <v>447.22</v>
      </c>
    </row>
    <row r="485" spans="1:15" ht="15.5" x14ac:dyDescent="0.35">
      <c r="A485" s="18" t="s">
        <v>486</v>
      </c>
      <c r="B485" s="2" t="s">
        <v>518</v>
      </c>
      <c r="C485" s="2" t="s">
        <v>43</v>
      </c>
      <c r="D485" s="2" t="s">
        <v>483</v>
      </c>
      <c r="E485" s="3">
        <v>45047</v>
      </c>
      <c r="F485" s="3">
        <v>45051</v>
      </c>
      <c r="G485" s="18">
        <f t="shared" si="25"/>
        <v>4</v>
      </c>
      <c r="H485" s="6">
        <v>16.670000000000002</v>
      </c>
      <c r="I485" s="6">
        <v>29.8</v>
      </c>
      <c r="J485" s="6">
        <v>312.77999999999997</v>
      </c>
      <c r="O485" s="6">
        <v>370.88</v>
      </c>
    </row>
    <row r="486" spans="1:15" ht="15.5" x14ac:dyDescent="0.35">
      <c r="A486" s="18" t="s">
        <v>519</v>
      </c>
      <c r="B486" s="2" t="s">
        <v>520</v>
      </c>
      <c r="C486" s="2" t="s">
        <v>16</v>
      </c>
      <c r="D486" s="2" t="s">
        <v>483</v>
      </c>
      <c r="E486" s="3">
        <v>45047</v>
      </c>
      <c r="F486" s="3">
        <v>45051</v>
      </c>
      <c r="G486" s="18">
        <f t="shared" si="25"/>
        <v>4</v>
      </c>
      <c r="H486" s="6">
        <v>0</v>
      </c>
      <c r="I486" s="6">
        <v>48.8</v>
      </c>
      <c r="J486">
        <v>246.43</v>
      </c>
      <c r="O486">
        <v>250.59</v>
      </c>
    </row>
    <row r="487" spans="1:15" ht="15.5" x14ac:dyDescent="0.35">
      <c r="A487" s="18" t="s">
        <v>519</v>
      </c>
      <c r="B487" s="2" t="s">
        <v>521</v>
      </c>
      <c r="C487" s="2" t="s">
        <v>16</v>
      </c>
      <c r="D487" s="2" t="s">
        <v>483</v>
      </c>
      <c r="E487" s="3">
        <v>45047</v>
      </c>
      <c r="F487" s="3">
        <v>45051</v>
      </c>
      <c r="G487" s="18">
        <f t="shared" si="25"/>
        <v>4</v>
      </c>
      <c r="H487" s="6">
        <v>0</v>
      </c>
      <c r="I487" s="6">
        <v>46.7</v>
      </c>
      <c r="J487">
        <v>338.06</v>
      </c>
      <c r="O487">
        <v>369.23</v>
      </c>
    </row>
    <row r="488" spans="1:15" ht="15.5" x14ac:dyDescent="0.35">
      <c r="A488" s="18" t="s">
        <v>519</v>
      </c>
      <c r="B488" s="2" t="s">
        <v>522</v>
      </c>
      <c r="C488" s="2" t="s">
        <v>16</v>
      </c>
      <c r="D488" s="2" t="s">
        <v>483</v>
      </c>
      <c r="E488" s="3">
        <v>45047</v>
      </c>
      <c r="F488" s="3">
        <v>45051</v>
      </c>
      <c r="G488" s="18">
        <f t="shared" si="25"/>
        <v>4</v>
      </c>
      <c r="H488" s="6">
        <v>0</v>
      </c>
      <c r="I488" s="6">
        <v>45.2</v>
      </c>
      <c r="J488">
        <v>329.12</v>
      </c>
      <c r="O488">
        <v>365.87</v>
      </c>
    </row>
    <row r="489" spans="1:15" ht="15.5" x14ac:dyDescent="0.35">
      <c r="A489" s="18" t="s">
        <v>519</v>
      </c>
      <c r="B489" s="2" t="s">
        <v>523</v>
      </c>
      <c r="C489" s="2" t="s">
        <v>16</v>
      </c>
      <c r="D489" s="2" t="s">
        <v>483</v>
      </c>
      <c r="E489" s="3">
        <v>45047</v>
      </c>
      <c r="F489" s="3">
        <v>45051</v>
      </c>
      <c r="G489" s="18">
        <f t="shared" si="25"/>
        <v>4</v>
      </c>
      <c r="H489" s="6">
        <v>0</v>
      </c>
      <c r="I489" s="6">
        <v>42.1</v>
      </c>
      <c r="J489">
        <v>387.49</v>
      </c>
      <c r="O489">
        <v>443.08</v>
      </c>
    </row>
    <row r="490" spans="1:15" ht="15.5" x14ac:dyDescent="0.35">
      <c r="A490" s="18" t="s">
        <v>519</v>
      </c>
      <c r="B490" s="2" t="s">
        <v>524</v>
      </c>
      <c r="C490" s="2" t="s">
        <v>16</v>
      </c>
      <c r="D490" s="2" t="s">
        <v>483</v>
      </c>
      <c r="E490" s="3">
        <v>45047</v>
      </c>
      <c r="F490" s="3">
        <v>45051</v>
      </c>
      <c r="G490" s="18">
        <f t="shared" si="25"/>
        <v>4</v>
      </c>
      <c r="H490" s="6">
        <v>0</v>
      </c>
      <c r="I490" s="6">
        <v>38.5</v>
      </c>
      <c r="J490">
        <v>247.83</v>
      </c>
      <c r="O490">
        <v>248.52</v>
      </c>
    </row>
    <row r="491" spans="1:15" ht="15.5" x14ac:dyDescent="0.35">
      <c r="A491" s="18" t="s">
        <v>519</v>
      </c>
      <c r="B491" s="2" t="s">
        <v>525</v>
      </c>
      <c r="C491" s="2" t="s">
        <v>16</v>
      </c>
      <c r="D491" s="2" t="s">
        <v>483</v>
      </c>
      <c r="E491" s="3">
        <v>45047</v>
      </c>
      <c r="F491" s="3">
        <v>45051</v>
      </c>
      <c r="G491" s="18">
        <f t="shared" si="25"/>
        <v>4</v>
      </c>
      <c r="H491" s="6">
        <v>0</v>
      </c>
      <c r="I491" s="6">
        <v>39.799999999999997</v>
      </c>
      <c r="J491">
        <v>387.38</v>
      </c>
      <c r="O491">
        <v>348.25</v>
      </c>
    </row>
    <row r="492" spans="1:15" ht="15.5" x14ac:dyDescent="0.35">
      <c r="A492" s="18" t="s">
        <v>519</v>
      </c>
      <c r="B492" s="2" t="s">
        <v>526</v>
      </c>
      <c r="C492" s="2" t="s">
        <v>16</v>
      </c>
      <c r="D492" s="2" t="s">
        <v>483</v>
      </c>
      <c r="E492" s="3">
        <v>45047</v>
      </c>
      <c r="F492" s="3">
        <v>45051</v>
      </c>
      <c r="G492" s="18">
        <f t="shared" si="25"/>
        <v>4</v>
      </c>
      <c r="H492" s="6">
        <v>0</v>
      </c>
      <c r="I492" s="6">
        <v>42</v>
      </c>
      <c r="J492">
        <v>380.61</v>
      </c>
      <c r="O492">
        <v>364.85</v>
      </c>
    </row>
    <row r="493" spans="1:15" ht="15.5" x14ac:dyDescent="0.35">
      <c r="A493" s="18" t="s">
        <v>519</v>
      </c>
      <c r="B493" s="2" t="s">
        <v>527</v>
      </c>
      <c r="C493" s="2" t="s">
        <v>16</v>
      </c>
      <c r="D493" s="2" t="s">
        <v>483</v>
      </c>
      <c r="E493" s="3">
        <v>45047</v>
      </c>
      <c r="F493" s="3">
        <v>45049</v>
      </c>
      <c r="G493" s="18">
        <f t="shared" si="25"/>
        <v>2</v>
      </c>
      <c r="H493" s="6">
        <v>0</v>
      </c>
      <c r="I493" s="6">
        <v>36.1</v>
      </c>
      <c r="J493">
        <v>493.59</v>
      </c>
      <c r="O493">
        <v>476.48</v>
      </c>
    </row>
    <row r="494" spans="1:15" ht="15.5" x14ac:dyDescent="0.35">
      <c r="A494" s="18" t="s">
        <v>519</v>
      </c>
      <c r="B494" s="2" t="s">
        <v>528</v>
      </c>
      <c r="C494" s="2" t="s">
        <v>25</v>
      </c>
      <c r="D494" s="2" t="s">
        <v>483</v>
      </c>
      <c r="E494" s="3">
        <v>45047</v>
      </c>
      <c r="F494" s="3">
        <v>45051</v>
      </c>
      <c r="G494" s="18">
        <f t="shared" si="25"/>
        <v>4</v>
      </c>
      <c r="H494" s="6">
        <v>0</v>
      </c>
      <c r="I494" s="6">
        <v>44.6</v>
      </c>
      <c r="J494">
        <v>169.87</v>
      </c>
      <c r="L494">
        <v>299.45999999999998</v>
      </c>
      <c r="M494">
        <v>1.32</v>
      </c>
      <c r="O494">
        <f>L494+M494</f>
        <v>300.77999999999997</v>
      </c>
    </row>
    <row r="495" spans="1:15" ht="15.5" x14ac:dyDescent="0.35">
      <c r="A495" s="18" t="s">
        <v>519</v>
      </c>
      <c r="B495" s="2" t="s">
        <v>529</v>
      </c>
      <c r="C495" s="2" t="s">
        <v>25</v>
      </c>
      <c r="D495" s="2" t="s">
        <v>483</v>
      </c>
      <c r="E495" s="3">
        <v>45047</v>
      </c>
      <c r="F495" s="3">
        <v>45051</v>
      </c>
      <c r="G495" s="18">
        <f t="shared" si="25"/>
        <v>4</v>
      </c>
      <c r="H495" s="6">
        <v>0</v>
      </c>
      <c r="I495" s="6">
        <v>45</v>
      </c>
      <c r="J495">
        <v>210.45</v>
      </c>
      <c r="L495">
        <v>292.43</v>
      </c>
      <c r="M495">
        <v>1.03</v>
      </c>
      <c r="O495" s="18">
        <f t="shared" ref="O495:O509" si="28">L495+M495</f>
        <v>293.45999999999998</v>
      </c>
    </row>
    <row r="496" spans="1:15" ht="15.5" x14ac:dyDescent="0.35">
      <c r="A496" s="18" t="s">
        <v>519</v>
      </c>
      <c r="B496" s="2" t="s">
        <v>530</v>
      </c>
      <c r="C496" s="2" t="s">
        <v>25</v>
      </c>
      <c r="D496" s="2" t="s">
        <v>483</v>
      </c>
      <c r="E496" s="3">
        <v>45047</v>
      </c>
      <c r="F496" s="3">
        <v>45051</v>
      </c>
      <c r="G496" s="18">
        <f t="shared" si="25"/>
        <v>4</v>
      </c>
      <c r="H496" s="6">
        <v>0</v>
      </c>
      <c r="I496" s="6">
        <v>41.9</v>
      </c>
      <c r="J496">
        <v>228.37</v>
      </c>
      <c r="L496">
        <v>343.48</v>
      </c>
      <c r="M496">
        <v>2.4500000000000002</v>
      </c>
      <c r="O496" s="18">
        <f t="shared" si="28"/>
        <v>345.93</v>
      </c>
    </row>
    <row r="497" spans="1:15" ht="15.5" x14ac:dyDescent="0.35">
      <c r="A497" s="18" t="s">
        <v>519</v>
      </c>
      <c r="B497" s="2" t="s">
        <v>531</v>
      </c>
      <c r="C497" s="2" t="s">
        <v>25</v>
      </c>
      <c r="D497" s="2" t="s">
        <v>483</v>
      </c>
      <c r="E497" s="3">
        <v>45047</v>
      </c>
      <c r="F497" s="3">
        <v>45051</v>
      </c>
      <c r="G497" s="18">
        <f t="shared" si="25"/>
        <v>4</v>
      </c>
      <c r="H497" s="6">
        <v>0</v>
      </c>
      <c r="I497" s="6">
        <v>42.7</v>
      </c>
      <c r="J497">
        <v>215.09</v>
      </c>
      <c r="L497">
        <v>370.81</v>
      </c>
      <c r="M497">
        <v>1.41</v>
      </c>
      <c r="O497" s="18">
        <f t="shared" si="28"/>
        <v>372.22</v>
      </c>
    </row>
    <row r="498" spans="1:15" ht="15.5" x14ac:dyDescent="0.35">
      <c r="A498" s="18" t="s">
        <v>519</v>
      </c>
      <c r="B498" s="2" t="s">
        <v>532</v>
      </c>
      <c r="C498" s="2" t="s">
        <v>25</v>
      </c>
      <c r="D498" s="2" t="s">
        <v>483</v>
      </c>
      <c r="E498" s="3">
        <v>45047</v>
      </c>
      <c r="F498" s="3">
        <v>45051</v>
      </c>
      <c r="G498" s="18">
        <f t="shared" si="25"/>
        <v>4</v>
      </c>
      <c r="H498" s="6">
        <v>0</v>
      </c>
      <c r="I498" s="6">
        <v>48.4</v>
      </c>
      <c r="J498">
        <v>137.16</v>
      </c>
      <c r="L498">
        <v>225.31</v>
      </c>
      <c r="M498">
        <v>1.65</v>
      </c>
      <c r="O498" s="18">
        <f t="shared" si="28"/>
        <v>226.96</v>
      </c>
    </row>
    <row r="499" spans="1:15" ht="15.5" x14ac:dyDescent="0.35">
      <c r="A499" s="18" t="s">
        <v>519</v>
      </c>
      <c r="B499" s="2" t="s">
        <v>533</v>
      </c>
      <c r="C499" s="2" t="s">
        <v>25</v>
      </c>
      <c r="D499" s="2" t="s">
        <v>483</v>
      </c>
      <c r="E499" s="3">
        <v>45047</v>
      </c>
      <c r="F499" s="3">
        <v>45051</v>
      </c>
      <c r="G499" s="18">
        <f t="shared" si="25"/>
        <v>4</v>
      </c>
      <c r="H499" s="6">
        <v>14.2</v>
      </c>
      <c r="I499" s="6">
        <v>35.1</v>
      </c>
      <c r="J499">
        <v>255.58</v>
      </c>
      <c r="L499">
        <v>312.13</v>
      </c>
      <c r="M499">
        <v>1.43</v>
      </c>
      <c r="O499" s="18">
        <f t="shared" si="28"/>
        <v>313.56</v>
      </c>
    </row>
    <row r="500" spans="1:15" ht="15.5" x14ac:dyDescent="0.35">
      <c r="A500" s="18" t="s">
        <v>519</v>
      </c>
      <c r="B500" s="2" t="s">
        <v>534</v>
      </c>
      <c r="C500" s="2" t="s">
        <v>25</v>
      </c>
      <c r="D500" s="2" t="s">
        <v>483</v>
      </c>
      <c r="E500" s="3">
        <v>45047</v>
      </c>
      <c r="F500" s="3">
        <v>45051</v>
      </c>
      <c r="G500" s="18">
        <f t="shared" si="25"/>
        <v>4</v>
      </c>
      <c r="H500" s="6">
        <v>0</v>
      </c>
      <c r="I500" s="6">
        <v>39.5</v>
      </c>
      <c r="J500">
        <v>226.58</v>
      </c>
      <c r="L500">
        <v>359.25</v>
      </c>
      <c r="M500">
        <v>1.46</v>
      </c>
      <c r="O500" s="18">
        <f t="shared" si="28"/>
        <v>360.71</v>
      </c>
    </row>
    <row r="501" spans="1:15" ht="15.5" x14ac:dyDescent="0.35">
      <c r="A501" s="18" t="s">
        <v>519</v>
      </c>
      <c r="B501" s="2" t="s">
        <v>535</v>
      </c>
      <c r="C501" s="2" t="s">
        <v>25</v>
      </c>
      <c r="D501" s="2" t="s">
        <v>483</v>
      </c>
      <c r="E501" s="3">
        <v>45047</v>
      </c>
      <c r="F501" s="3">
        <v>45051</v>
      </c>
      <c r="G501" s="18">
        <f t="shared" si="25"/>
        <v>4</v>
      </c>
      <c r="H501" s="6">
        <v>0</v>
      </c>
      <c r="I501" s="6">
        <v>46.5</v>
      </c>
      <c r="J501">
        <v>191.3</v>
      </c>
      <c r="L501">
        <v>250.26</v>
      </c>
      <c r="M501">
        <v>2.4300000000000002</v>
      </c>
      <c r="O501" s="18">
        <f t="shared" si="28"/>
        <v>252.69</v>
      </c>
    </row>
    <row r="502" spans="1:15" ht="15.5" x14ac:dyDescent="0.35">
      <c r="A502" s="18" t="s">
        <v>519</v>
      </c>
      <c r="B502" s="2" t="s">
        <v>536</v>
      </c>
      <c r="C502" s="2" t="s">
        <v>34</v>
      </c>
      <c r="D502" s="2" t="s">
        <v>483</v>
      </c>
      <c r="E502" s="3">
        <v>45047</v>
      </c>
      <c r="F502" s="3">
        <v>45051</v>
      </c>
      <c r="G502" s="18">
        <f t="shared" si="25"/>
        <v>4</v>
      </c>
      <c r="H502" s="6">
        <v>0</v>
      </c>
      <c r="I502" s="6">
        <v>46.6</v>
      </c>
      <c r="J502">
        <v>187.55</v>
      </c>
      <c r="L502">
        <v>214.85</v>
      </c>
      <c r="M502">
        <v>2.02</v>
      </c>
      <c r="O502">
        <f t="shared" si="28"/>
        <v>216.87</v>
      </c>
    </row>
    <row r="503" spans="1:15" ht="15.5" x14ac:dyDescent="0.35">
      <c r="A503" s="18" t="s">
        <v>519</v>
      </c>
      <c r="B503" s="2" t="s">
        <v>537</v>
      </c>
      <c r="C503" s="2" t="s">
        <v>34</v>
      </c>
      <c r="D503" s="2" t="s">
        <v>483</v>
      </c>
      <c r="E503" s="3">
        <v>45047</v>
      </c>
      <c r="F503" s="3">
        <v>45051</v>
      </c>
      <c r="G503" s="18">
        <f t="shared" si="25"/>
        <v>4</v>
      </c>
      <c r="H503" s="6">
        <v>0</v>
      </c>
      <c r="I503" s="6">
        <v>42.4</v>
      </c>
      <c r="J503">
        <v>242.05</v>
      </c>
      <c r="L503">
        <v>380.71</v>
      </c>
      <c r="M503">
        <v>1.6</v>
      </c>
      <c r="O503">
        <f t="shared" si="28"/>
        <v>382.31</v>
      </c>
    </row>
    <row r="504" spans="1:15" ht="15.5" x14ac:dyDescent="0.35">
      <c r="A504" s="18" t="s">
        <v>519</v>
      </c>
      <c r="B504" s="2" t="s">
        <v>538</v>
      </c>
      <c r="C504" s="2" t="s">
        <v>34</v>
      </c>
      <c r="D504" s="2" t="s">
        <v>483</v>
      </c>
      <c r="E504" s="3">
        <v>45047</v>
      </c>
      <c r="F504" s="3">
        <v>45051</v>
      </c>
      <c r="G504" s="18">
        <f t="shared" si="25"/>
        <v>4</v>
      </c>
      <c r="H504" s="6">
        <v>0</v>
      </c>
      <c r="I504" s="6">
        <v>38.9</v>
      </c>
      <c r="J504">
        <v>257.18</v>
      </c>
      <c r="L504">
        <v>236.07</v>
      </c>
      <c r="M504">
        <v>2.5299999999999998</v>
      </c>
      <c r="O504">
        <f t="shared" si="28"/>
        <v>238.6</v>
      </c>
    </row>
    <row r="505" spans="1:15" ht="15.5" x14ac:dyDescent="0.35">
      <c r="A505" s="18" t="s">
        <v>519</v>
      </c>
      <c r="B505" s="2" t="s">
        <v>539</v>
      </c>
      <c r="C505" s="2" t="s">
        <v>34</v>
      </c>
      <c r="D505" s="2" t="s">
        <v>483</v>
      </c>
      <c r="E505" s="3">
        <v>45047</v>
      </c>
      <c r="F505" s="3">
        <v>45051</v>
      </c>
      <c r="G505" s="18">
        <f t="shared" si="25"/>
        <v>4</v>
      </c>
      <c r="H505" s="6">
        <v>7.1</v>
      </c>
      <c r="I505" s="6">
        <v>38.799999999999997</v>
      </c>
      <c r="J505">
        <v>280.14</v>
      </c>
      <c r="L505">
        <v>345.1</v>
      </c>
      <c r="M505">
        <v>1.83</v>
      </c>
      <c r="O505" s="18">
        <f t="shared" si="28"/>
        <v>346.93</v>
      </c>
    </row>
    <row r="506" spans="1:15" ht="15.5" x14ac:dyDescent="0.35">
      <c r="A506" s="18" t="s">
        <v>519</v>
      </c>
      <c r="B506" s="2" t="s">
        <v>540</v>
      </c>
      <c r="C506" s="2" t="s">
        <v>34</v>
      </c>
      <c r="D506" s="2" t="s">
        <v>483</v>
      </c>
      <c r="E506" s="3">
        <v>45047</v>
      </c>
      <c r="F506" s="3">
        <v>45051</v>
      </c>
      <c r="G506" s="18">
        <f t="shared" si="25"/>
        <v>4</v>
      </c>
      <c r="H506" s="6">
        <v>0</v>
      </c>
      <c r="I506" s="6">
        <v>41.7</v>
      </c>
      <c r="J506">
        <v>178.08</v>
      </c>
      <c r="L506">
        <v>315.83999999999997</v>
      </c>
      <c r="M506">
        <v>1.71</v>
      </c>
      <c r="O506" s="18">
        <f t="shared" si="28"/>
        <v>317.54999999999995</v>
      </c>
    </row>
    <row r="507" spans="1:15" ht="15.5" x14ac:dyDescent="0.35">
      <c r="A507" s="18" t="s">
        <v>519</v>
      </c>
      <c r="B507" s="2" t="s">
        <v>541</v>
      </c>
      <c r="C507" s="2" t="s">
        <v>34</v>
      </c>
      <c r="D507" s="2" t="s">
        <v>483</v>
      </c>
      <c r="E507" s="3">
        <v>45047</v>
      </c>
      <c r="F507" s="3">
        <v>45051</v>
      </c>
      <c r="G507" s="18">
        <f t="shared" si="25"/>
        <v>4</v>
      </c>
      <c r="H507" s="6">
        <v>7</v>
      </c>
      <c r="I507" s="6">
        <v>44</v>
      </c>
      <c r="J507">
        <v>266.77999999999997</v>
      </c>
      <c r="L507">
        <v>401.21</v>
      </c>
      <c r="M507">
        <v>1.32</v>
      </c>
      <c r="O507" s="18">
        <f t="shared" si="28"/>
        <v>402.53</v>
      </c>
    </row>
    <row r="508" spans="1:15" ht="15.5" x14ac:dyDescent="0.35">
      <c r="A508" s="18" t="s">
        <v>519</v>
      </c>
      <c r="B508" s="2" t="s">
        <v>542</v>
      </c>
      <c r="C508" s="2" t="s">
        <v>34</v>
      </c>
      <c r="D508" s="2" t="s">
        <v>483</v>
      </c>
      <c r="E508" s="3">
        <v>45047</v>
      </c>
      <c r="F508" s="3">
        <v>45051</v>
      </c>
      <c r="G508" s="18">
        <f t="shared" si="25"/>
        <v>4</v>
      </c>
      <c r="H508" s="6">
        <v>0</v>
      </c>
      <c r="I508" s="6">
        <v>44.5</v>
      </c>
      <c r="J508">
        <v>231.64</v>
      </c>
      <c r="L508">
        <v>319.43</v>
      </c>
      <c r="M508">
        <v>1.97</v>
      </c>
      <c r="O508" s="18">
        <f t="shared" si="28"/>
        <v>321.40000000000003</v>
      </c>
    </row>
    <row r="509" spans="1:15" ht="15.5" x14ac:dyDescent="0.35">
      <c r="A509" s="18" t="s">
        <v>519</v>
      </c>
      <c r="B509" s="2" t="s">
        <v>543</v>
      </c>
      <c r="C509" s="2" t="s">
        <v>34</v>
      </c>
      <c r="D509" s="2" t="s">
        <v>483</v>
      </c>
      <c r="E509" s="3">
        <v>45047</v>
      </c>
      <c r="F509" s="3">
        <v>45051</v>
      </c>
      <c r="G509" s="18">
        <f t="shared" si="25"/>
        <v>4</v>
      </c>
      <c r="H509" s="6">
        <v>7</v>
      </c>
      <c r="I509" s="6">
        <v>41</v>
      </c>
      <c r="J509">
        <v>242.97</v>
      </c>
      <c r="L509">
        <v>319.77</v>
      </c>
      <c r="M509">
        <v>2.31</v>
      </c>
      <c r="O509" s="18">
        <f t="shared" si="28"/>
        <v>322.08</v>
      </c>
    </row>
    <row r="510" spans="1:15" ht="15.5" x14ac:dyDescent="0.35">
      <c r="A510" s="18" t="s">
        <v>519</v>
      </c>
      <c r="B510" s="2" t="s">
        <v>544</v>
      </c>
      <c r="C510" s="2" t="s">
        <v>43</v>
      </c>
      <c r="D510" s="2" t="s">
        <v>483</v>
      </c>
      <c r="E510" s="3">
        <v>45047</v>
      </c>
      <c r="F510" s="3">
        <v>45049</v>
      </c>
      <c r="G510" s="18">
        <f t="shared" si="25"/>
        <v>2</v>
      </c>
      <c r="H510" s="6">
        <v>0</v>
      </c>
      <c r="I510" s="6">
        <v>46.8</v>
      </c>
      <c r="J510">
        <v>297.56</v>
      </c>
      <c r="O510">
        <v>309.72000000000003</v>
      </c>
    </row>
    <row r="511" spans="1:15" ht="15.5" x14ac:dyDescent="0.35">
      <c r="A511" s="18" t="s">
        <v>519</v>
      </c>
      <c r="B511" s="2" t="s">
        <v>545</v>
      </c>
      <c r="C511" s="2" t="s">
        <v>43</v>
      </c>
      <c r="D511" s="2" t="s">
        <v>483</v>
      </c>
      <c r="E511" s="3">
        <v>45047</v>
      </c>
      <c r="F511" s="3">
        <v>45051</v>
      </c>
      <c r="G511" s="18">
        <f t="shared" si="25"/>
        <v>4</v>
      </c>
      <c r="H511" s="6">
        <v>0</v>
      </c>
      <c r="I511" s="6">
        <v>38.299999999999997</v>
      </c>
      <c r="J511">
        <v>346.05</v>
      </c>
      <c r="O511">
        <v>401.28</v>
      </c>
    </row>
    <row r="512" spans="1:15" ht="15.5" x14ac:dyDescent="0.35">
      <c r="A512" s="18" t="s">
        <v>519</v>
      </c>
      <c r="B512" s="2" t="s">
        <v>546</v>
      </c>
      <c r="C512" s="2" t="s">
        <v>43</v>
      </c>
      <c r="D512" s="2" t="s">
        <v>483</v>
      </c>
      <c r="E512" s="3">
        <v>45047</v>
      </c>
      <c r="F512" s="3">
        <v>45051</v>
      </c>
      <c r="G512" s="18">
        <f t="shared" si="25"/>
        <v>4</v>
      </c>
      <c r="H512" s="6">
        <v>0</v>
      </c>
      <c r="I512" s="6">
        <v>32.9</v>
      </c>
      <c r="J512">
        <v>354.21</v>
      </c>
      <c r="O512">
        <v>409.72</v>
      </c>
    </row>
    <row r="513" spans="1:15" ht="15.5" x14ac:dyDescent="0.35">
      <c r="A513" s="18" t="s">
        <v>519</v>
      </c>
      <c r="B513" s="2" t="s">
        <v>547</v>
      </c>
      <c r="C513" s="2" t="s">
        <v>43</v>
      </c>
      <c r="D513" s="2" t="s">
        <v>483</v>
      </c>
      <c r="E513" s="3">
        <v>45047</v>
      </c>
      <c r="F513" s="3">
        <v>45049</v>
      </c>
      <c r="G513" s="18">
        <f t="shared" si="25"/>
        <v>2</v>
      </c>
      <c r="H513" s="6">
        <v>0</v>
      </c>
      <c r="I513" s="6">
        <v>48.4</v>
      </c>
      <c r="J513">
        <v>262.13</v>
      </c>
      <c r="O513">
        <v>387.09</v>
      </c>
    </row>
    <row r="514" spans="1:15" ht="15.5" x14ac:dyDescent="0.35">
      <c r="A514" s="18" t="s">
        <v>519</v>
      </c>
      <c r="B514" s="2" t="s">
        <v>548</v>
      </c>
      <c r="C514" s="2" t="s">
        <v>43</v>
      </c>
      <c r="D514" s="2" t="s">
        <v>483</v>
      </c>
      <c r="E514" s="3">
        <v>45047</v>
      </c>
      <c r="F514" s="3">
        <v>45049</v>
      </c>
      <c r="G514" s="18">
        <f t="shared" si="25"/>
        <v>2</v>
      </c>
      <c r="H514" s="6">
        <v>0</v>
      </c>
      <c r="I514" s="6">
        <v>47.5</v>
      </c>
      <c r="J514">
        <v>244.86</v>
      </c>
      <c r="O514">
        <v>356.12</v>
      </c>
    </row>
    <row r="515" spans="1:15" ht="15.5" x14ac:dyDescent="0.35">
      <c r="A515" s="18" t="s">
        <v>519</v>
      </c>
      <c r="B515" s="2" t="s">
        <v>549</v>
      </c>
      <c r="C515" s="2" t="s">
        <v>43</v>
      </c>
      <c r="D515" s="2" t="s">
        <v>483</v>
      </c>
      <c r="E515" s="3">
        <v>45047</v>
      </c>
      <c r="F515" s="3">
        <v>45051</v>
      </c>
      <c r="G515" s="18">
        <f t="shared" si="25"/>
        <v>4</v>
      </c>
      <c r="H515" s="6">
        <v>0</v>
      </c>
      <c r="I515" s="6">
        <v>42.4</v>
      </c>
      <c r="J515">
        <v>413.36</v>
      </c>
      <c r="O515">
        <v>398.56</v>
      </c>
    </row>
    <row r="516" spans="1:15" ht="15.5" x14ac:dyDescent="0.35">
      <c r="A516" s="18" t="s">
        <v>519</v>
      </c>
      <c r="B516" s="2" t="s">
        <v>550</v>
      </c>
      <c r="C516" s="2" t="s">
        <v>43</v>
      </c>
      <c r="D516" s="2" t="s">
        <v>483</v>
      </c>
      <c r="E516" s="3">
        <v>45047</v>
      </c>
      <c r="F516" s="3">
        <v>45051</v>
      </c>
      <c r="G516" s="18">
        <f t="shared" si="25"/>
        <v>4</v>
      </c>
      <c r="H516" s="6">
        <v>0</v>
      </c>
      <c r="I516" s="6">
        <v>34.5</v>
      </c>
      <c r="J516">
        <v>315.19</v>
      </c>
      <c r="O516">
        <v>372.18</v>
      </c>
    </row>
    <row r="517" spans="1:15" ht="15.5" x14ac:dyDescent="0.35">
      <c r="A517" s="18" t="s">
        <v>519</v>
      </c>
      <c r="B517" s="2" t="s">
        <v>551</v>
      </c>
      <c r="C517" s="2" t="s">
        <v>43</v>
      </c>
      <c r="D517" s="2" t="s">
        <v>483</v>
      </c>
      <c r="E517" s="3">
        <v>45047</v>
      </c>
      <c r="F517" s="3">
        <v>45049</v>
      </c>
      <c r="G517" s="18">
        <f t="shared" si="25"/>
        <v>2</v>
      </c>
      <c r="H517" s="6">
        <v>0</v>
      </c>
      <c r="I517" s="6">
        <v>36</v>
      </c>
      <c r="J517">
        <v>361.89</v>
      </c>
      <c r="O517">
        <v>291.17</v>
      </c>
    </row>
    <row r="518" spans="1:15" ht="15.5" x14ac:dyDescent="0.35">
      <c r="A518" s="18" t="s">
        <v>552</v>
      </c>
      <c r="B518" s="2" t="s">
        <v>553</v>
      </c>
      <c r="C518" s="2" t="s">
        <v>16</v>
      </c>
      <c r="D518" s="2" t="s">
        <v>483</v>
      </c>
      <c r="E518" s="3">
        <v>45047</v>
      </c>
      <c r="F518" s="3">
        <v>45049</v>
      </c>
      <c r="G518" s="18">
        <f t="shared" si="25"/>
        <v>2</v>
      </c>
      <c r="H518">
        <v>0</v>
      </c>
      <c r="I518">
        <v>41.9</v>
      </c>
      <c r="J518">
        <v>320.06</v>
      </c>
      <c r="O518">
        <v>339.98</v>
      </c>
    </row>
    <row r="519" spans="1:15" ht="15.5" x14ac:dyDescent="0.35">
      <c r="A519" s="18" t="s">
        <v>552</v>
      </c>
      <c r="B519" s="2" t="s">
        <v>554</v>
      </c>
      <c r="C519" s="2" t="s">
        <v>16</v>
      </c>
      <c r="D519" s="2" t="s">
        <v>483</v>
      </c>
      <c r="E519" s="3">
        <v>45047</v>
      </c>
      <c r="F519" s="3">
        <v>45049</v>
      </c>
      <c r="G519" s="18">
        <f t="shared" ref="G519:G582" si="29">F519-E519</f>
        <v>2</v>
      </c>
      <c r="H519">
        <v>0</v>
      </c>
      <c r="I519">
        <v>47.9</v>
      </c>
      <c r="J519">
        <v>340.31</v>
      </c>
      <c r="O519">
        <v>335.23</v>
      </c>
    </row>
    <row r="520" spans="1:15" ht="15.5" x14ac:dyDescent="0.35">
      <c r="A520" s="18" t="s">
        <v>552</v>
      </c>
      <c r="B520" s="2" t="s">
        <v>555</v>
      </c>
      <c r="C520" s="2" t="s">
        <v>16</v>
      </c>
      <c r="D520" s="2" t="s">
        <v>483</v>
      </c>
      <c r="E520" s="3">
        <v>45047</v>
      </c>
      <c r="F520" s="3">
        <v>45049</v>
      </c>
      <c r="G520" s="18">
        <f t="shared" si="29"/>
        <v>2</v>
      </c>
      <c r="H520">
        <v>8.33</v>
      </c>
      <c r="I520">
        <v>41.7</v>
      </c>
      <c r="J520">
        <v>347.12</v>
      </c>
      <c r="O520">
        <v>380.83</v>
      </c>
    </row>
    <row r="521" spans="1:15" ht="15.5" x14ac:dyDescent="0.35">
      <c r="A521" s="18" t="s">
        <v>552</v>
      </c>
      <c r="B521" s="2" t="s">
        <v>556</v>
      </c>
      <c r="C521" s="2" t="s">
        <v>16</v>
      </c>
      <c r="D521" s="2" t="s">
        <v>483</v>
      </c>
      <c r="E521" s="3">
        <v>45047</v>
      </c>
      <c r="F521" s="3">
        <v>45051</v>
      </c>
      <c r="G521" s="18">
        <f t="shared" si="29"/>
        <v>4</v>
      </c>
      <c r="H521">
        <v>0</v>
      </c>
      <c r="I521">
        <v>45.9</v>
      </c>
      <c r="J521">
        <v>328.55</v>
      </c>
      <c r="O521">
        <v>371.89</v>
      </c>
    </row>
    <row r="522" spans="1:15" ht="15.5" x14ac:dyDescent="0.35">
      <c r="A522" s="18" t="s">
        <v>552</v>
      </c>
      <c r="B522" s="2" t="s">
        <v>557</v>
      </c>
      <c r="C522" s="2" t="s">
        <v>16</v>
      </c>
      <c r="D522" s="2" t="s">
        <v>483</v>
      </c>
      <c r="E522" s="3">
        <v>45047</v>
      </c>
      <c r="F522" s="3">
        <v>45051</v>
      </c>
      <c r="G522" s="18">
        <f t="shared" si="29"/>
        <v>4</v>
      </c>
      <c r="H522">
        <v>0</v>
      </c>
      <c r="I522">
        <v>35.5</v>
      </c>
      <c r="J522">
        <v>462.67</v>
      </c>
      <c r="O522">
        <v>460.34</v>
      </c>
    </row>
    <row r="523" spans="1:15" ht="15.5" x14ac:dyDescent="0.35">
      <c r="A523" s="18" t="s">
        <v>552</v>
      </c>
      <c r="B523" s="2" t="s">
        <v>558</v>
      </c>
      <c r="C523" s="2" t="s">
        <v>16</v>
      </c>
      <c r="D523" s="2" t="s">
        <v>483</v>
      </c>
      <c r="E523" s="3">
        <v>45047</v>
      </c>
      <c r="F523" s="3">
        <v>45049</v>
      </c>
      <c r="G523" s="18">
        <f t="shared" si="29"/>
        <v>2</v>
      </c>
      <c r="H523">
        <v>0</v>
      </c>
      <c r="I523">
        <v>29.5</v>
      </c>
      <c r="J523">
        <v>459.03</v>
      </c>
      <c r="O523">
        <v>490.47</v>
      </c>
    </row>
    <row r="524" spans="1:15" ht="15.5" x14ac:dyDescent="0.35">
      <c r="A524" s="18" t="s">
        <v>552</v>
      </c>
      <c r="B524" s="2" t="s">
        <v>559</v>
      </c>
      <c r="C524" s="2" t="s">
        <v>16</v>
      </c>
      <c r="D524" s="2" t="s">
        <v>483</v>
      </c>
      <c r="E524" s="3">
        <v>45047</v>
      </c>
      <c r="F524" s="3">
        <v>45049</v>
      </c>
      <c r="G524" s="18">
        <f t="shared" si="29"/>
        <v>2</v>
      </c>
      <c r="H524">
        <v>12.5</v>
      </c>
      <c r="I524">
        <v>36</v>
      </c>
      <c r="J524">
        <v>432.59</v>
      </c>
      <c r="O524">
        <v>448.94</v>
      </c>
    </row>
    <row r="525" spans="1:15" ht="15.5" x14ac:dyDescent="0.35">
      <c r="A525" s="18" t="s">
        <v>552</v>
      </c>
      <c r="B525" s="2" t="s">
        <v>560</v>
      </c>
      <c r="C525" s="2" t="s">
        <v>16</v>
      </c>
      <c r="D525" s="2" t="s">
        <v>483</v>
      </c>
      <c r="E525" s="3">
        <v>45047</v>
      </c>
      <c r="F525" s="3">
        <v>45049</v>
      </c>
      <c r="G525" s="18">
        <f t="shared" si="29"/>
        <v>2</v>
      </c>
      <c r="H525">
        <v>0</v>
      </c>
      <c r="I525">
        <v>41.7</v>
      </c>
      <c r="J525">
        <v>276.68</v>
      </c>
      <c r="O525">
        <v>354.53</v>
      </c>
    </row>
    <row r="526" spans="1:15" ht="15.5" x14ac:dyDescent="0.35">
      <c r="A526" s="18" t="s">
        <v>552</v>
      </c>
      <c r="B526" s="2" t="s">
        <v>561</v>
      </c>
      <c r="C526" s="2" t="s">
        <v>25</v>
      </c>
      <c r="D526" s="2" t="s">
        <v>483</v>
      </c>
      <c r="E526" s="3">
        <v>45047</v>
      </c>
      <c r="F526" s="3">
        <v>45049</v>
      </c>
      <c r="G526" s="18">
        <f t="shared" si="29"/>
        <v>2</v>
      </c>
      <c r="H526">
        <v>0</v>
      </c>
      <c r="I526">
        <v>32.5</v>
      </c>
      <c r="J526">
        <v>181.27</v>
      </c>
      <c r="L526">
        <v>237.16</v>
      </c>
      <c r="M526">
        <v>1.57</v>
      </c>
      <c r="O526">
        <f>L526+M526</f>
        <v>238.73</v>
      </c>
    </row>
    <row r="527" spans="1:15" ht="15.5" x14ac:dyDescent="0.35">
      <c r="A527" s="18" t="s">
        <v>552</v>
      </c>
      <c r="B527" s="2" t="s">
        <v>562</v>
      </c>
      <c r="C527" s="2" t="s">
        <v>25</v>
      </c>
      <c r="D527" s="2" t="s">
        <v>483</v>
      </c>
      <c r="E527" s="3">
        <v>45047</v>
      </c>
      <c r="F527" s="3">
        <v>45051</v>
      </c>
      <c r="G527" s="18">
        <f t="shared" si="29"/>
        <v>4</v>
      </c>
      <c r="H527">
        <v>16.670000000000002</v>
      </c>
      <c r="I527">
        <v>33.9</v>
      </c>
      <c r="J527">
        <v>217.93</v>
      </c>
      <c r="L527">
        <v>325.48</v>
      </c>
      <c r="M527">
        <v>2.09</v>
      </c>
      <c r="O527" s="18">
        <f t="shared" ref="O527:O533" si="30">L527+M527</f>
        <v>327.57</v>
      </c>
    </row>
    <row r="528" spans="1:15" ht="15.5" x14ac:dyDescent="0.35">
      <c r="A528" s="18" t="s">
        <v>552</v>
      </c>
      <c r="B528" s="2" t="s">
        <v>563</v>
      </c>
      <c r="C528" s="2" t="s">
        <v>25</v>
      </c>
      <c r="D528" s="2" t="s">
        <v>483</v>
      </c>
      <c r="E528" s="3">
        <v>45047</v>
      </c>
      <c r="F528" s="3">
        <v>45049</v>
      </c>
      <c r="G528" s="18">
        <f t="shared" si="29"/>
        <v>2</v>
      </c>
      <c r="H528">
        <v>11.11</v>
      </c>
      <c r="I528">
        <v>30.6</v>
      </c>
      <c r="J528">
        <v>214.01</v>
      </c>
      <c r="L528">
        <v>293.82</v>
      </c>
      <c r="M528">
        <v>1.33</v>
      </c>
      <c r="O528" s="18">
        <f t="shared" si="30"/>
        <v>295.14999999999998</v>
      </c>
    </row>
    <row r="529" spans="1:15" ht="15.5" x14ac:dyDescent="0.35">
      <c r="A529" s="18" t="s">
        <v>552</v>
      </c>
      <c r="B529" s="2" t="s">
        <v>564</v>
      </c>
      <c r="C529" s="2" t="s">
        <v>25</v>
      </c>
      <c r="D529" s="2" t="s">
        <v>483</v>
      </c>
      <c r="E529" s="3">
        <v>45047</v>
      </c>
      <c r="F529" s="3">
        <v>45051</v>
      </c>
      <c r="G529" s="18">
        <f t="shared" si="29"/>
        <v>4</v>
      </c>
      <c r="H529">
        <v>0</v>
      </c>
      <c r="I529">
        <v>33.9</v>
      </c>
      <c r="J529">
        <v>201.48</v>
      </c>
      <c r="L529">
        <v>282.67</v>
      </c>
      <c r="M529">
        <v>2.02</v>
      </c>
      <c r="O529" s="18">
        <f t="shared" si="30"/>
        <v>284.69</v>
      </c>
    </row>
    <row r="530" spans="1:15" ht="15.5" x14ac:dyDescent="0.35">
      <c r="A530" s="18" t="s">
        <v>552</v>
      </c>
      <c r="B530" s="2" t="s">
        <v>565</v>
      </c>
      <c r="C530" s="2" t="s">
        <v>25</v>
      </c>
      <c r="D530" s="2" t="s">
        <v>483</v>
      </c>
      <c r="E530" s="3">
        <v>45047</v>
      </c>
      <c r="F530" s="3">
        <v>45051</v>
      </c>
      <c r="G530" s="18">
        <f t="shared" si="29"/>
        <v>4</v>
      </c>
      <c r="H530">
        <v>0</v>
      </c>
      <c r="I530">
        <v>38.4</v>
      </c>
      <c r="J530">
        <v>207.63</v>
      </c>
      <c r="L530">
        <v>281.68</v>
      </c>
      <c r="M530">
        <v>1.58</v>
      </c>
      <c r="O530" s="18">
        <f t="shared" si="30"/>
        <v>283.26</v>
      </c>
    </row>
    <row r="531" spans="1:15" ht="15.5" x14ac:dyDescent="0.35">
      <c r="A531" s="18" t="s">
        <v>552</v>
      </c>
      <c r="B531" s="2" t="s">
        <v>566</v>
      </c>
      <c r="C531" s="2" t="s">
        <v>25</v>
      </c>
      <c r="D531" s="2" t="s">
        <v>483</v>
      </c>
      <c r="E531" s="3">
        <v>45047</v>
      </c>
      <c r="F531" s="3">
        <v>45049</v>
      </c>
      <c r="G531" s="18">
        <f t="shared" si="29"/>
        <v>2</v>
      </c>
      <c r="H531" s="18">
        <v>16.670000000000002</v>
      </c>
      <c r="I531">
        <v>30.2</v>
      </c>
      <c r="J531">
        <v>229.71</v>
      </c>
      <c r="L531">
        <v>322.75</v>
      </c>
      <c r="M531">
        <v>1.19</v>
      </c>
      <c r="O531" s="18">
        <f t="shared" si="30"/>
        <v>323.94</v>
      </c>
    </row>
    <row r="532" spans="1:15" ht="15.5" x14ac:dyDescent="0.35">
      <c r="A532" s="18" t="s">
        <v>552</v>
      </c>
      <c r="B532" s="2" t="s">
        <v>567</v>
      </c>
      <c r="C532" s="2" t="s">
        <v>25</v>
      </c>
      <c r="D532" s="2" t="s">
        <v>483</v>
      </c>
      <c r="E532" s="3">
        <v>45047</v>
      </c>
      <c r="F532" s="3">
        <v>45051</v>
      </c>
      <c r="G532" s="18">
        <f t="shared" si="29"/>
        <v>4</v>
      </c>
      <c r="H532" s="18">
        <v>11.11</v>
      </c>
      <c r="I532">
        <v>35</v>
      </c>
      <c r="J532">
        <v>200.44</v>
      </c>
      <c r="L532">
        <v>311.23</v>
      </c>
      <c r="M532">
        <v>2.79</v>
      </c>
      <c r="O532" s="18">
        <f t="shared" si="30"/>
        <v>314.02000000000004</v>
      </c>
    </row>
    <row r="533" spans="1:15" ht="15.5" x14ac:dyDescent="0.35">
      <c r="A533" s="18" t="s">
        <v>552</v>
      </c>
      <c r="B533" s="2" t="s">
        <v>568</v>
      </c>
      <c r="C533" s="2" t="s">
        <v>25</v>
      </c>
      <c r="D533" s="2" t="s">
        <v>483</v>
      </c>
      <c r="E533" s="3">
        <v>45047</v>
      </c>
      <c r="F533" s="3">
        <v>45051</v>
      </c>
      <c r="G533" s="18">
        <f t="shared" si="29"/>
        <v>4</v>
      </c>
      <c r="H533" s="18">
        <v>11.11</v>
      </c>
      <c r="I533">
        <v>31.5</v>
      </c>
      <c r="J533">
        <v>247.79</v>
      </c>
      <c r="L533">
        <v>351.61</v>
      </c>
      <c r="M533">
        <v>1.25</v>
      </c>
      <c r="O533" s="18">
        <f t="shared" si="30"/>
        <v>352.86</v>
      </c>
    </row>
    <row r="534" spans="1:15" ht="15.5" x14ac:dyDescent="0.35">
      <c r="A534" s="18" t="s">
        <v>552</v>
      </c>
      <c r="B534" s="2" t="s">
        <v>569</v>
      </c>
      <c r="C534" s="2" t="s">
        <v>34</v>
      </c>
      <c r="D534" s="2" t="s">
        <v>483</v>
      </c>
      <c r="E534" s="3">
        <v>45047</v>
      </c>
      <c r="F534" s="3">
        <v>45049</v>
      </c>
      <c r="G534" s="18">
        <f t="shared" si="29"/>
        <v>2</v>
      </c>
      <c r="H534" s="18">
        <v>16.670000000000002</v>
      </c>
      <c r="I534">
        <v>37.799999999999997</v>
      </c>
      <c r="J534">
        <v>204.16</v>
      </c>
      <c r="L534">
        <v>304.42</v>
      </c>
      <c r="M534">
        <v>0.86</v>
      </c>
      <c r="O534">
        <f>L534+M534</f>
        <v>305.28000000000003</v>
      </c>
    </row>
    <row r="535" spans="1:15" ht="15.5" x14ac:dyDescent="0.35">
      <c r="A535" s="18" t="s">
        <v>552</v>
      </c>
      <c r="B535" s="2" t="s">
        <v>570</v>
      </c>
      <c r="C535" s="2" t="s">
        <v>34</v>
      </c>
      <c r="D535" s="2" t="s">
        <v>483</v>
      </c>
      <c r="E535" s="3">
        <v>45047</v>
      </c>
      <c r="F535" s="3">
        <v>45049</v>
      </c>
      <c r="G535" s="18">
        <f t="shared" si="29"/>
        <v>2</v>
      </c>
      <c r="H535">
        <v>0</v>
      </c>
      <c r="I535">
        <v>38</v>
      </c>
      <c r="J535">
        <v>144.26</v>
      </c>
      <c r="L535">
        <v>247.78</v>
      </c>
      <c r="M535">
        <v>1.31</v>
      </c>
      <c r="O535" s="18">
        <f t="shared" ref="O535:O541" si="31">L535+M535</f>
        <v>249.09</v>
      </c>
    </row>
    <row r="536" spans="1:15" ht="15.5" x14ac:dyDescent="0.35">
      <c r="A536" s="18" t="s">
        <v>552</v>
      </c>
      <c r="B536" s="2" t="s">
        <v>571</v>
      </c>
      <c r="C536" s="2" t="s">
        <v>34</v>
      </c>
      <c r="D536" s="2" t="s">
        <v>483</v>
      </c>
      <c r="E536" s="3">
        <v>45047</v>
      </c>
      <c r="F536" s="3">
        <v>45049</v>
      </c>
      <c r="G536" s="18">
        <f t="shared" si="29"/>
        <v>2</v>
      </c>
      <c r="H536">
        <v>14.4</v>
      </c>
      <c r="I536">
        <v>33.5</v>
      </c>
      <c r="J536">
        <v>231.27</v>
      </c>
      <c r="L536">
        <v>345.33</v>
      </c>
      <c r="M536">
        <v>1.22</v>
      </c>
      <c r="O536" s="18">
        <f t="shared" si="31"/>
        <v>346.55</v>
      </c>
    </row>
    <row r="537" spans="1:15" ht="15.5" x14ac:dyDescent="0.35">
      <c r="A537" s="18" t="s">
        <v>552</v>
      </c>
      <c r="B537" s="2" t="s">
        <v>572</v>
      </c>
      <c r="C537" s="2" t="s">
        <v>34</v>
      </c>
      <c r="D537" s="2" t="s">
        <v>483</v>
      </c>
      <c r="E537" s="3">
        <v>45047</v>
      </c>
      <c r="F537" s="3">
        <v>45049</v>
      </c>
      <c r="G537" s="18">
        <f t="shared" si="29"/>
        <v>2</v>
      </c>
      <c r="H537">
        <v>0</v>
      </c>
      <c r="I537">
        <v>36.6</v>
      </c>
      <c r="J537">
        <v>169.27</v>
      </c>
      <c r="L537">
        <v>348.03</v>
      </c>
      <c r="M537">
        <v>1.0900000000000001</v>
      </c>
      <c r="O537" s="18">
        <f t="shared" si="31"/>
        <v>349.11999999999995</v>
      </c>
    </row>
    <row r="538" spans="1:15" ht="15.5" x14ac:dyDescent="0.35">
      <c r="A538" s="18" t="s">
        <v>552</v>
      </c>
      <c r="B538" s="2" t="s">
        <v>573</v>
      </c>
      <c r="C538" s="2" t="s">
        <v>34</v>
      </c>
      <c r="D538" s="2" t="s">
        <v>483</v>
      </c>
      <c r="E538" s="3">
        <v>45047</v>
      </c>
      <c r="F538" s="3">
        <v>45049</v>
      </c>
      <c r="G538" s="18">
        <f t="shared" si="29"/>
        <v>2</v>
      </c>
      <c r="H538">
        <v>0</v>
      </c>
      <c r="I538">
        <v>35.799999999999997</v>
      </c>
      <c r="J538">
        <v>274.89</v>
      </c>
      <c r="L538">
        <v>340.73</v>
      </c>
      <c r="M538">
        <v>1.7</v>
      </c>
      <c r="O538" s="18">
        <f t="shared" si="31"/>
        <v>342.43</v>
      </c>
    </row>
    <row r="539" spans="1:15" ht="15.5" x14ac:dyDescent="0.35">
      <c r="A539" s="18" t="s">
        <v>552</v>
      </c>
      <c r="B539" s="2" t="s">
        <v>574</v>
      </c>
      <c r="C539" s="2" t="s">
        <v>34</v>
      </c>
      <c r="D539" s="2" t="s">
        <v>483</v>
      </c>
      <c r="E539" s="3">
        <v>45047</v>
      </c>
      <c r="F539" s="3">
        <v>45051</v>
      </c>
      <c r="G539" s="18">
        <f t="shared" si="29"/>
        <v>4</v>
      </c>
      <c r="H539" s="18">
        <v>14.4</v>
      </c>
      <c r="I539">
        <v>36.4</v>
      </c>
      <c r="J539">
        <v>233.33</v>
      </c>
      <c r="L539">
        <v>369.63</v>
      </c>
      <c r="M539">
        <v>1.26</v>
      </c>
      <c r="O539" s="18">
        <f t="shared" si="31"/>
        <v>370.89</v>
      </c>
    </row>
    <row r="540" spans="1:15" ht="15.5" x14ac:dyDescent="0.35">
      <c r="A540" s="18" t="s">
        <v>552</v>
      </c>
      <c r="B540" s="2" t="s">
        <v>575</v>
      </c>
      <c r="C540" s="2" t="s">
        <v>34</v>
      </c>
      <c r="D540" s="2" t="s">
        <v>483</v>
      </c>
      <c r="E540" s="3">
        <v>45047</v>
      </c>
      <c r="F540" s="3">
        <v>45051</v>
      </c>
      <c r="G540" s="18">
        <f t="shared" si="29"/>
        <v>4</v>
      </c>
      <c r="H540">
        <v>11.11</v>
      </c>
      <c r="I540">
        <v>36.1</v>
      </c>
      <c r="J540">
        <v>215.77</v>
      </c>
      <c r="L540">
        <v>343.09</v>
      </c>
      <c r="M540">
        <v>1.66</v>
      </c>
      <c r="O540" s="18">
        <f t="shared" si="31"/>
        <v>344.75</v>
      </c>
    </row>
    <row r="541" spans="1:15" ht="15.5" x14ac:dyDescent="0.35">
      <c r="A541" s="18" t="s">
        <v>552</v>
      </c>
      <c r="B541" s="2" t="s">
        <v>576</v>
      </c>
      <c r="C541" s="2" t="s">
        <v>34</v>
      </c>
      <c r="D541" s="2" t="s">
        <v>483</v>
      </c>
      <c r="E541" s="3">
        <v>45047</v>
      </c>
      <c r="F541" s="3">
        <v>45049</v>
      </c>
      <c r="G541" s="18">
        <f t="shared" si="29"/>
        <v>2</v>
      </c>
      <c r="H541" s="18">
        <v>14.4</v>
      </c>
      <c r="I541">
        <v>35</v>
      </c>
      <c r="J541">
        <v>249.31</v>
      </c>
      <c r="L541">
        <v>428.09</v>
      </c>
      <c r="M541">
        <v>1.05</v>
      </c>
      <c r="O541" s="18">
        <f t="shared" si="31"/>
        <v>429.14</v>
      </c>
    </row>
    <row r="542" spans="1:15" ht="15.5" x14ac:dyDescent="0.35">
      <c r="A542" s="18" t="s">
        <v>552</v>
      </c>
      <c r="B542" s="2" t="s">
        <v>577</v>
      </c>
      <c r="C542" s="2" t="s">
        <v>43</v>
      </c>
      <c r="D542" s="2" t="s">
        <v>483</v>
      </c>
      <c r="E542" s="3">
        <v>45047</v>
      </c>
      <c r="F542" s="3">
        <v>45049</v>
      </c>
      <c r="G542" s="18">
        <f t="shared" si="29"/>
        <v>2</v>
      </c>
      <c r="H542">
        <v>20</v>
      </c>
      <c r="I542">
        <v>28.6</v>
      </c>
      <c r="J542">
        <v>693.25</v>
      </c>
      <c r="O542">
        <v>583.28</v>
      </c>
    </row>
    <row r="543" spans="1:15" ht="15.5" x14ac:dyDescent="0.35">
      <c r="A543" s="18" t="s">
        <v>552</v>
      </c>
      <c r="B543" s="2" t="s">
        <v>578</v>
      </c>
      <c r="C543" s="2" t="s">
        <v>43</v>
      </c>
      <c r="D543" s="2" t="s">
        <v>483</v>
      </c>
      <c r="E543" s="3">
        <v>45047</v>
      </c>
      <c r="F543" s="3">
        <v>45051</v>
      </c>
      <c r="G543" s="18">
        <f t="shared" si="29"/>
        <v>4</v>
      </c>
      <c r="H543">
        <v>5</v>
      </c>
      <c r="I543">
        <v>34.1</v>
      </c>
      <c r="J543">
        <v>488.06</v>
      </c>
      <c r="O543">
        <v>441.54</v>
      </c>
    </row>
    <row r="544" spans="1:15" ht="15.5" x14ac:dyDescent="0.35">
      <c r="A544" s="18" t="s">
        <v>552</v>
      </c>
      <c r="B544" s="2" t="s">
        <v>579</v>
      </c>
      <c r="C544" s="2" t="s">
        <v>43</v>
      </c>
      <c r="D544" s="2" t="s">
        <v>483</v>
      </c>
      <c r="E544" s="3">
        <v>45047</v>
      </c>
      <c r="F544" s="3">
        <v>45049</v>
      </c>
      <c r="G544" s="18">
        <f t="shared" si="29"/>
        <v>2</v>
      </c>
      <c r="H544">
        <v>2.5</v>
      </c>
      <c r="I544">
        <v>35.1</v>
      </c>
      <c r="J544">
        <v>472.31</v>
      </c>
      <c r="O544">
        <v>506.65</v>
      </c>
    </row>
    <row r="545" spans="1:15" ht="15.5" x14ac:dyDescent="0.35">
      <c r="A545" s="18" t="s">
        <v>552</v>
      </c>
      <c r="B545" s="2" t="s">
        <v>580</v>
      </c>
      <c r="C545" s="2" t="s">
        <v>43</v>
      </c>
      <c r="D545" s="2" t="s">
        <v>483</v>
      </c>
      <c r="E545" s="3">
        <v>45047</v>
      </c>
      <c r="F545" s="3">
        <v>45049</v>
      </c>
      <c r="G545" s="18">
        <f t="shared" si="29"/>
        <v>2</v>
      </c>
      <c r="H545">
        <v>0</v>
      </c>
      <c r="I545">
        <v>31.6</v>
      </c>
      <c r="J545">
        <v>425.86</v>
      </c>
      <c r="O545">
        <v>430.19</v>
      </c>
    </row>
    <row r="546" spans="1:15" ht="15.5" x14ac:dyDescent="0.35">
      <c r="A546" s="18" t="s">
        <v>552</v>
      </c>
      <c r="B546" s="2" t="s">
        <v>581</v>
      </c>
      <c r="C546" s="2" t="s">
        <v>43</v>
      </c>
      <c r="D546" s="2" t="s">
        <v>483</v>
      </c>
      <c r="E546" s="3">
        <v>45047</v>
      </c>
      <c r="F546" s="3">
        <v>45049</v>
      </c>
      <c r="G546" s="18">
        <f t="shared" si="29"/>
        <v>2</v>
      </c>
      <c r="H546">
        <v>9.5</v>
      </c>
      <c r="I546">
        <v>25.6</v>
      </c>
      <c r="J546">
        <v>589.63</v>
      </c>
      <c r="O546">
        <v>486.36</v>
      </c>
    </row>
    <row r="547" spans="1:15" ht="15.5" x14ac:dyDescent="0.35">
      <c r="A547" s="18" t="s">
        <v>552</v>
      </c>
      <c r="B547" s="2" t="s">
        <v>582</v>
      </c>
      <c r="C547" s="2" t="s">
        <v>43</v>
      </c>
      <c r="D547" s="2" t="s">
        <v>483</v>
      </c>
      <c r="E547" s="3">
        <v>45047</v>
      </c>
      <c r="F547" s="3">
        <v>45049</v>
      </c>
      <c r="G547" s="18">
        <f t="shared" si="29"/>
        <v>2</v>
      </c>
      <c r="H547">
        <v>9</v>
      </c>
      <c r="I547">
        <v>32.299999999999997</v>
      </c>
      <c r="J547">
        <v>511.98</v>
      </c>
      <c r="O547">
        <v>457.04</v>
      </c>
    </row>
    <row r="548" spans="1:15" ht="15.5" x14ac:dyDescent="0.35">
      <c r="A548" s="18" t="s">
        <v>552</v>
      </c>
      <c r="B548" s="2" t="s">
        <v>583</v>
      </c>
      <c r="C548" s="2" t="s">
        <v>43</v>
      </c>
      <c r="D548" s="2" t="s">
        <v>483</v>
      </c>
      <c r="E548" s="3">
        <v>45047</v>
      </c>
      <c r="F548" s="3">
        <v>45051</v>
      </c>
      <c r="G548" s="18">
        <f t="shared" si="29"/>
        <v>4</v>
      </c>
      <c r="H548">
        <v>6.25</v>
      </c>
      <c r="I548">
        <v>33.700000000000003</v>
      </c>
      <c r="J548">
        <v>410.29</v>
      </c>
      <c r="O548">
        <v>538.30999999999995</v>
      </c>
    </row>
    <row r="549" spans="1:15" ht="15.5" x14ac:dyDescent="0.35">
      <c r="A549" s="18" t="s">
        <v>552</v>
      </c>
      <c r="B549" s="2" t="s">
        <v>584</v>
      </c>
      <c r="C549" s="2" t="s">
        <v>43</v>
      </c>
      <c r="D549" s="2" t="s">
        <v>483</v>
      </c>
      <c r="E549" s="3">
        <v>45047</v>
      </c>
      <c r="F549" s="3">
        <v>45049</v>
      </c>
      <c r="G549" s="18">
        <f t="shared" si="29"/>
        <v>2</v>
      </c>
      <c r="H549">
        <v>2.5</v>
      </c>
      <c r="I549">
        <v>29.7</v>
      </c>
      <c r="J549">
        <v>377.15</v>
      </c>
      <c r="O549">
        <v>533.77</v>
      </c>
    </row>
    <row r="550" spans="1:15" ht="15.5" x14ac:dyDescent="0.35">
      <c r="A550" s="18" t="s">
        <v>585</v>
      </c>
      <c r="B550" s="2" t="s">
        <v>586</v>
      </c>
      <c r="C550" s="2" t="s">
        <v>16</v>
      </c>
      <c r="D550" s="2" t="s">
        <v>483</v>
      </c>
      <c r="E550" s="3">
        <v>45047</v>
      </c>
      <c r="F550" s="3">
        <v>45051</v>
      </c>
      <c r="G550" s="18">
        <f t="shared" si="29"/>
        <v>4</v>
      </c>
      <c r="H550">
        <v>0</v>
      </c>
      <c r="I550">
        <v>47.2</v>
      </c>
      <c r="J550">
        <v>208.54</v>
      </c>
      <c r="O550">
        <v>251.22</v>
      </c>
    </row>
    <row r="551" spans="1:15" ht="15.5" x14ac:dyDescent="0.35">
      <c r="A551" s="18" t="s">
        <v>585</v>
      </c>
      <c r="B551" s="2" t="s">
        <v>587</v>
      </c>
      <c r="C551" s="2" t="s">
        <v>16</v>
      </c>
      <c r="D551" s="2" t="s">
        <v>483</v>
      </c>
      <c r="E551" s="3">
        <v>45047</v>
      </c>
      <c r="F551" s="3">
        <v>45051</v>
      </c>
      <c r="G551" s="18">
        <f t="shared" si="29"/>
        <v>4</v>
      </c>
      <c r="H551">
        <v>0</v>
      </c>
      <c r="I551">
        <v>46.1</v>
      </c>
      <c r="J551">
        <f>114.87*1.61</f>
        <v>184.94070000000002</v>
      </c>
      <c r="O551">
        <f>84.02*1.98</f>
        <v>166.3596</v>
      </c>
    </row>
    <row r="552" spans="1:15" ht="15.5" x14ac:dyDescent="0.35">
      <c r="A552" s="18" t="s">
        <v>585</v>
      </c>
      <c r="B552" s="2" t="s">
        <v>588</v>
      </c>
      <c r="C552" s="2" t="s">
        <v>16</v>
      </c>
      <c r="D552" s="2" t="s">
        <v>483</v>
      </c>
      <c r="E552" s="3">
        <v>45047</v>
      </c>
      <c r="F552" s="3">
        <v>45051</v>
      </c>
      <c r="G552" s="18">
        <f t="shared" si="29"/>
        <v>4</v>
      </c>
      <c r="H552">
        <v>0</v>
      </c>
      <c r="I552">
        <v>47.6</v>
      </c>
      <c r="J552">
        <f>153.24*1.61</f>
        <v>246.71640000000002</v>
      </c>
      <c r="O552">
        <f>99.21*1.98</f>
        <v>196.43579999999997</v>
      </c>
    </row>
    <row r="553" spans="1:15" ht="15.5" x14ac:dyDescent="0.35">
      <c r="A553" s="18" t="s">
        <v>585</v>
      </c>
      <c r="B553" s="2" t="s">
        <v>589</v>
      </c>
      <c r="C553" s="2" t="s">
        <v>16</v>
      </c>
      <c r="D553" s="2" t="s">
        <v>483</v>
      </c>
      <c r="E553" s="3">
        <v>45047</v>
      </c>
      <c r="F553" s="3">
        <v>45049</v>
      </c>
      <c r="G553" s="18">
        <f t="shared" si="29"/>
        <v>2</v>
      </c>
      <c r="H553">
        <v>0</v>
      </c>
      <c r="I553">
        <v>46.4</v>
      </c>
      <c r="J553">
        <f>109.64*1.61</f>
        <v>176.52040000000002</v>
      </c>
      <c r="O553">
        <f>68.48*1.98</f>
        <v>135.59040000000002</v>
      </c>
    </row>
    <row r="554" spans="1:15" ht="15.5" x14ac:dyDescent="0.35">
      <c r="A554" s="18" t="s">
        <v>585</v>
      </c>
      <c r="B554" s="2" t="s">
        <v>590</v>
      </c>
      <c r="C554" s="2" t="s">
        <v>16</v>
      </c>
      <c r="D554" s="2" t="s">
        <v>483</v>
      </c>
      <c r="E554" s="3">
        <v>45047</v>
      </c>
      <c r="F554" s="3">
        <v>45051</v>
      </c>
      <c r="G554" s="18">
        <f t="shared" si="29"/>
        <v>4</v>
      </c>
      <c r="H554">
        <v>0</v>
      </c>
      <c r="I554">
        <v>40.799999999999997</v>
      </c>
      <c r="J554">
        <f>107.28*1.61</f>
        <v>172.72080000000003</v>
      </c>
      <c r="O554">
        <f>59.26*1.98</f>
        <v>117.3348</v>
      </c>
    </row>
    <row r="555" spans="1:15" ht="15.5" x14ac:dyDescent="0.35">
      <c r="A555" s="18" t="s">
        <v>585</v>
      </c>
      <c r="B555" s="2" t="s">
        <v>591</v>
      </c>
      <c r="C555" s="2" t="s">
        <v>16</v>
      </c>
      <c r="D555" s="2" t="s">
        <v>483</v>
      </c>
      <c r="E555" s="3">
        <v>45047</v>
      </c>
      <c r="F555" s="3">
        <v>45049</v>
      </c>
      <c r="G555" s="18">
        <f t="shared" si="29"/>
        <v>2</v>
      </c>
      <c r="H555">
        <v>0</v>
      </c>
      <c r="I555">
        <v>51.7</v>
      </c>
      <c r="J555">
        <v>202.01</v>
      </c>
      <c r="O555">
        <v>129.65</v>
      </c>
    </row>
    <row r="556" spans="1:15" ht="15.5" x14ac:dyDescent="0.35">
      <c r="A556" s="18" t="s">
        <v>585</v>
      </c>
      <c r="B556" s="2" t="s">
        <v>592</v>
      </c>
      <c r="C556" s="2" t="s">
        <v>16</v>
      </c>
      <c r="D556" s="2" t="s">
        <v>483</v>
      </c>
      <c r="E556" s="3">
        <v>45047</v>
      </c>
      <c r="F556" s="3">
        <v>45051</v>
      </c>
      <c r="G556" s="18">
        <f t="shared" si="29"/>
        <v>4</v>
      </c>
      <c r="H556">
        <v>0</v>
      </c>
      <c r="I556">
        <v>46.1</v>
      </c>
      <c r="J556">
        <v>177.77</v>
      </c>
      <c r="O556">
        <v>102.34</v>
      </c>
    </row>
    <row r="557" spans="1:15" ht="15.5" x14ac:dyDescent="0.35">
      <c r="A557" s="18" t="s">
        <v>585</v>
      </c>
      <c r="B557" s="2" t="s">
        <v>593</v>
      </c>
      <c r="C557" s="2" t="s">
        <v>16</v>
      </c>
      <c r="D557" s="2" t="s">
        <v>483</v>
      </c>
      <c r="E557" s="3">
        <v>45047</v>
      </c>
      <c r="F557" s="3">
        <v>45049</v>
      </c>
      <c r="G557" s="18">
        <f t="shared" si="29"/>
        <v>2</v>
      </c>
      <c r="H557">
        <v>0</v>
      </c>
      <c r="I557">
        <v>51.7</v>
      </c>
      <c r="J557">
        <v>190.36</v>
      </c>
      <c r="O557">
        <v>132.35</v>
      </c>
    </row>
    <row r="558" spans="1:15" ht="15.5" x14ac:dyDescent="0.35">
      <c r="A558" s="18" t="s">
        <v>585</v>
      </c>
      <c r="B558" s="2" t="s">
        <v>594</v>
      </c>
      <c r="C558" s="2" t="s">
        <v>25</v>
      </c>
      <c r="D558" s="2" t="s">
        <v>483</v>
      </c>
      <c r="E558" s="3">
        <v>45047</v>
      </c>
      <c r="F558" s="3">
        <v>45051</v>
      </c>
      <c r="G558" s="18">
        <f t="shared" si="29"/>
        <v>4</v>
      </c>
      <c r="H558">
        <v>16.670000000000002</v>
      </c>
      <c r="I558">
        <v>36.1</v>
      </c>
      <c r="J558">
        <v>114.22</v>
      </c>
      <c r="L558">
        <v>102.32</v>
      </c>
      <c r="M558">
        <v>0.53</v>
      </c>
      <c r="O558">
        <f>L558+M558</f>
        <v>102.85</v>
      </c>
    </row>
    <row r="559" spans="1:15" ht="15.5" x14ac:dyDescent="0.35">
      <c r="A559" s="18" t="s">
        <v>585</v>
      </c>
      <c r="B559" s="2" t="s">
        <v>595</v>
      </c>
      <c r="C559" s="2" t="s">
        <v>25</v>
      </c>
      <c r="D559" s="2" t="s">
        <v>483</v>
      </c>
      <c r="E559" s="3">
        <v>45047</v>
      </c>
      <c r="F559" s="3">
        <v>45051</v>
      </c>
      <c r="G559" s="18">
        <f t="shared" si="29"/>
        <v>4</v>
      </c>
      <c r="H559">
        <v>20</v>
      </c>
      <c r="I559">
        <v>40.5</v>
      </c>
      <c r="J559">
        <f>97.32*1.4</f>
        <v>136.24799999999999</v>
      </c>
      <c r="L559">
        <v>69.540000000000006</v>
      </c>
      <c r="M559">
        <v>2.3199999999999998</v>
      </c>
      <c r="O559" s="18">
        <f>(L559+M559)*1.52</f>
        <v>109.2272</v>
      </c>
    </row>
    <row r="560" spans="1:15" ht="15.5" x14ac:dyDescent="0.35">
      <c r="A560" s="18" t="s">
        <v>585</v>
      </c>
      <c r="B560" s="2" t="s">
        <v>596</v>
      </c>
      <c r="C560" s="2" t="s">
        <v>25</v>
      </c>
      <c r="D560" s="2" t="s">
        <v>483</v>
      </c>
      <c r="E560" s="3">
        <v>45047</v>
      </c>
      <c r="F560" s="3">
        <v>45051</v>
      </c>
      <c r="G560" s="18">
        <f t="shared" si="29"/>
        <v>4</v>
      </c>
      <c r="H560">
        <v>16.670000000000002</v>
      </c>
      <c r="I560">
        <v>49.9</v>
      </c>
      <c r="J560">
        <f>91.02*1.4</f>
        <v>127.42799999999998</v>
      </c>
      <c r="L560">
        <v>68.48</v>
      </c>
      <c r="M560">
        <v>0.54</v>
      </c>
      <c r="O560" s="18">
        <f>(L560+M560)*1.52</f>
        <v>104.91040000000001</v>
      </c>
    </row>
    <row r="561" spans="1:15" ht="15.5" x14ac:dyDescent="0.35">
      <c r="A561" s="18" t="s">
        <v>585</v>
      </c>
      <c r="B561" s="2" t="s">
        <v>597</v>
      </c>
      <c r="C561" s="2" t="s">
        <v>25</v>
      </c>
      <c r="D561" s="2" t="s">
        <v>483</v>
      </c>
      <c r="E561" s="3">
        <v>45047</v>
      </c>
      <c r="F561" s="3">
        <v>45051</v>
      </c>
      <c r="G561" s="18">
        <f t="shared" si="29"/>
        <v>4</v>
      </c>
      <c r="H561">
        <v>0</v>
      </c>
      <c r="I561">
        <v>46.4</v>
      </c>
      <c r="J561">
        <f>59.68*1.4</f>
        <v>83.551999999999992</v>
      </c>
      <c r="L561">
        <v>60.16</v>
      </c>
      <c r="M561">
        <v>0.97</v>
      </c>
      <c r="O561" s="18">
        <f t="shared" ref="O561:O563" si="32">(L561+M561)*1.52</f>
        <v>92.917599999999993</v>
      </c>
    </row>
    <row r="562" spans="1:15" ht="15.5" x14ac:dyDescent="0.35">
      <c r="A562" s="18" t="s">
        <v>585</v>
      </c>
      <c r="B562" s="2" t="s">
        <v>598</v>
      </c>
      <c r="C562" s="2" t="s">
        <v>25</v>
      </c>
      <c r="D562" s="2" t="s">
        <v>483</v>
      </c>
      <c r="E562" s="3">
        <v>45047</v>
      </c>
      <c r="F562" s="3">
        <v>45051</v>
      </c>
      <c r="G562" s="18">
        <f t="shared" si="29"/>
        <v>4</v>
      </c>
      <c r="H562">
        <v>20</v>
      </c>
      <c r="I562">
        <v>37.799999999999997</v>
      </c>
      <c r="J562">
        <f>94.82*1.4</f>
        <v>132.74799999999999</v>
      </c>
      <c r="L562">
        <v>71.760000000000005</v>
      </c>
      <c r="M562">
        <v>1.58</v>
      </c>
      <c r="O562" s="18">
        <f t="shared" si="32"/>
        <v>111.47680000000001</v>
      </c>
    </row>
    <row r="563" spans="1:15" ht="15.5" x14ac:dyDescent="0.35">
      <c r="A563" s="18" t="s">
        <v>585</v>
      </c>
      <c r="B563" s="2" t="s">
        <v>599</v>
      </c>
      <c r="C563" s="2" t="s">
        <v>25</v>
      </c>
      <c r="D563" s="2" t="s">
        <v>483</v>
      </c>
      <c r="E563" s="3">
        <v>45047</v>
      </c>
      <c r="F563" s="3">
        <v>45051</v>
      </c>
      <c r="G563" s="18">
        <f t="shared" si="29"/>
        <v>4</v>
      </c>
      <c r="H563">
        <v>12.5</v>
      </c>
      <c r="I563">
        <v>46.1</v>
      </c>
      <c r="J563">
        <f>93.25*1.4</f>
        <v>130.54999999999998</v>
      </c>
      <c r="L563">
        <v>75.48</v>
      </c>
      <c r="M563">
        <v>0.57999999999999996</v>
      </c>
      <c r="O563" s="18">
        <f t="shared" si="32"/>
        <v>115.61120000000001</v>
      </c>
    </row>
    <row r="564" spans="1:15" ht="15.5" x14ac:dyDescent="0.35">
      <c r="A564" s="18" t="s">
        <v>585</v>
      </c>
      <c r="B564" s="2" t="s">
        <v>600</v>
      </c>
      <c r="C564" s="2" t="s">
        <v>25</v>
      </c>
      <c r="D564" s="2" t="s">
        <v>483</v>
      </c>
      <c r="E564" s="3">
        <v>45047</v>
      </c>
      <c r="F564" s="3">
        <v>45051</v>
      </c>
      <c r="G564" s="18">
        <f t="shared" si="29"/>
        <v>4</v>
      </c>
      <c r="H564" s="18">
        <v>16.670000000000002</v>
      </c>
      <c r="I564">
        <v>46.9</v>
      </c>
      <c r="J564">
        <v>112.38</v>
      </c>
      <c r="L564">
        <v>101.82</v>
      </c>
      <c r="M564">
        <v>0.84</v>
      </c>
      <c r="O564" s="18">
        <f t="shared" ref="O564" si="33">L564+M564</f>
        <v>102.66</v>
      </c>
    </row>
    <row r="565" spans="1:15" ht="15.5" x14ac:dyDescent="0.35">
      <c r="A565" s="18" t="s">
        <v>585</v>
      </c>
      <c r="B565" s="2" t="s">
        <v>601</v>
      </c>
      <c r="C565" s="2" t="s">
        <v>25</v>
      </c>
      <c r="D565" s="2" t="s">
        <v>483</v>
      </c>
      <c r="E565" s="3">
        <v>45047</v>
      </c>
      <c r="F565" s="3">
        <v>45051</v>
      </c>
      <c r="G565" s="18">
        <f t="shared" si="29"/>
        <v>4</v>
      </c>
      <c r="H565">
        <v>0</v>
      </c>
      <c r="I565">
        <v>46.4</v>
      </c>
      <c r="J565">
        <f>49.44*1.4</f>
        <v>69.215999999999994</v>
      </c>
      <c r="L565">
        <v>53.38</v>
      </c>
      <c r="M565">
        <v>1.02</v>
      </c>
      <c r="O565" s="18">
        <f>(L565+M565)*1.52</f>
        <v>82.688000000000017</v>
      </c>
    </row>
    <row r="566" spans="1:15" ht="15.5" x14ac:dyDescent="0.35">
      <c r="A566" s="18" t="s">
        <v>585</v>
      </c>
      <c r="B566" s="2" t="s">
        <v>602</v>
      </c>
      <c r="C566" s="2" t="s">
        <v>34</v>
      </c>
      <c r="D566" s="2" t="s">
        <v>483</v>
      </c>
      <c r="E566" s="3">
        <v>45047</v>
      </c>
      <c r="F566" s="3">
        <v>45051</v>
      </c>
      <c r="G566" s="18">
        <f t="shared" si="29"/>
        <v>4</v>
      </c>
      <c r="H566">
        <v>0</v>
      </c>
      <c r="I566">
        <v>29</v>
      </c>
      <c r="J566">
        <v>213.26</v>
      </c>
      <c r="L566">
        <v>85.12</v>
      </c>
      <c r="M566">
        <v>2.08</v>
      </c>
      <c r="O566">
        <f t="shared" ref="O566:O572" si="34">O574+M566</f>
        <v>258.06</v>
      </c>
    </row>
    <row r="567" spans="1:15" ht="15.5" x14ac:dyDescent="0.35">
      <c r="A567" s="18" t="s">
        <v>585</v>
      </c>
      <c r="B567" s="2" t="s">
        <v>603</v>
      </c>
      <c r="C567" s="2" t="s">
        <v>34</v>
      </c>
      <c r="D567" s="2" t="s">
        <v>483</v>
      </c>
      <c r="E567" s="3">
        <v>45047</v>
      </c>
      <c r="F567" s="3">
        <v>45051</v>
      </c>
      <c r="G567" s="18">
        <f t="shared" si="29"/>
        <v>4</v>
      </c>
      <c r="H567">
        <v>16.670000000000002</v>
      </c>
      <c r="I567">
        <v>29.5</v>
      </c>
      <c r="J567">
        <v>185.66</v>
      </c>
      <c r="L567">
        <v>89.73</v>
      </c>
      <c r="M567">
        <v>2.38</v>
      </c>
      <c r="O567">
        <f t="shared" si="34"/>
        <v>178.87</v>
      </c>
    </row>
    <row r="568" spans="1:15" ht="15.5" x14ac:dyDescent="0.35">
      <c r="A568" s="18" t="s">
        <v>585</v>
      </c>
      <c r="B568" s="2" t="s">
        <v>604</v>
      </c>
      <c r="C568" s="2" t="s">
        <v>34</v>
      </c>
      <c r="D568" s="2" t="s">
        <v>483</v>
      </c>
      <c r="E568" s="3">
        <v>45047</v>
      </c>
      <c r="F568" s="3">
        <v>45051</v>
      </c>
      <c r="G568" s="18">
        <f t="shared" si="29"/>
        <v>4</v>
      </c>
      <c r="H568">
        <v>0</v>
      </c>
      <c r="I568">
        <v>28.6</v>
      </c>
      <c r="J568">
        <v>173.63</v>
      </c>
      <c r="L568">
        <v>99.81</v>
      </c>
      <c r="M568">
        <v>1.1599999999999999</v>
      </c>
      <c r="O568">
        <f t="shared" si="34"/>
        <v>196.47</v>
      </c>
    </row>
    <row r="569" spans="1:15" ht="15.5" x14ac:dyDescent="0.35">
      <c r="A569" s="18" t="s">
        <v>585</v>
      </c>
      <c r="B569" s="2" t="s">
        <v>605</v>
      </c>
      <c r="C569" s="2" t="s">
        <v>34</v>
      </c>
      <c r="D569" s="2" t="s">
        <v>483</v>
      </c>
      <c r="E569" s="3">
        <v>45047</v>
      </c>
      <c r="F569" s="3"/>
      <c r="G569" s="18">
        <f t="shared" si="29"/>
        <v>-45047</v>
      </c>
      <c r="I569">
        <v>37.6</v>
      </c>
      <c r="J569">
        <v>77.08</v>
      </c>
      <c r="L569">
        <v>111.34</v>
      </c>
      <c r="M569">
        <v>2.0299999999999998</v>
      </c>
      <c r="O569">
        <f t="shared" si="34"/>
        <v>70.12</v>
      </c>
    </row>
    <row r="570" spans="1:15" ht="15.5" x14ac:dyDescent="0.35">
      <c r="A570" s="18" t="s">
        <v>585</v>
      </c>
      <c r="B570" s="2" t="s">
        <v>606</v>
      </c>
      <c r="C570" s="2" t="s">
        <v>34</v>
      </c>
      <c r="D570" s="2" t="s">
        <v>483</v>
      </c>
      <c r="E570" s="3">
        <v>45047</v>
      </c>
      <c r="F570" s="3">
        <v>45051</v>
      </c>
      <c r="G570" s="18">
        <f t="shared" si="29"/>
        <v>4</v>
      </c>
      <c r="H570">
        <v>12.5</v>
      </c>
      <c r="I570">
        <v>42</v>
      </c>
      <c r="J570">
        <v>138.79</v>
      </c>
      <c r="L570">
        <v>144.31</v>
      </c>
      <c r="M570">
        <v>1.3</v>
      </c>
      <c r="O570">
        <f t="shared" si="34"/>
        <v>155.71</v>
      </c>
    </row>
    <row r="571" spans="1:15" ht="15.5" x14ac:dyDescent="0.35">
      <c r="A571" s="18" t="s">
        <v>585</v>
      </c>
      <c r="B571" s="2" t="s">
        <v>607</v>
      </c>
      <c r="C571" s="22" t="s">
        <v>34</v>
      </c>
      <c r="D571" s="2" t="s">
        <v>483</v>
      </c>
      <c r="E571" s="3">
        <v>45047</v>
      </c>
      <c r="F571" s="3">
        <v>45051</v>
      </c>
      <c r="G571" s="18">
        <f t="shared" si="29"/>
        <v>4</v>
      </c>
      <c r="H571">
        <v>11.11</v>
      </c>
      <c r="I571">
        <v>36.1</v>
      </c>
      <c r="J571">
        <v>174.12</v>
      </c>
      <c r="L571">
        <v>115.47</v>
      </c>
      <c r="M571">
        <v>0.43</v>
      </c>
      <c r="O571">
        <f t="shared" si="34"/>
        <v>215.14000000000001</v>
      </c>
    </row>
    <row r="572" spans="1:15" ht="15.5" x14ac:dyDescent="0.35">
      <c r="A572" s="18" t="s">
        <v>585</v>
      </c>
      <c r="B572" s="2" t="s">
        <v>608</v>
      </c>
      <c r="C572" s="22" t="s">
        <v>34</v>
      </c>
      <c r="D572" s="2" t="s">
        <v>483</v>
      </c>
      <c r="E572" s="3">
        <v>45047</v>
      </c>
      <c r="F572" s="3">
        <v>45051</v>
      </c>
      <c r="G572" s="18">
        <f t="shared" si="29"/>
        <v>4</v>
      </c>
      <c r="H572">
        <v>0</v>
      </c>
      <c r="J572">
        <v>142.1</v>
      </c>
      <c r="L572">
        <v>101.36</v>
      </c>
      <c r="M572">
        <v>2.39</v>
      </c>
      <c r="O572">
        <f t="shared" si="34"/>
        <v>148.20999999999998</v>
      </c>
    </row>
    <row r="573" spans="1:15" ht="15.5" x14ac:dyDescent="0.35">
      <c r="A573" s="18" t="s">
        <v>585</v>
      </c>
      <c r="B573" s="2" t="s">
        <v>609</v>
      </c>
      <c r="C573" s="2" t="s">
        <v>34</v>
      </c>
      <c r="D573" s="2" t="s">
        <v>483</v>
      </c>
      <c r="E573" s="3">
        <v>45047</v>
      </c>
      <c r="F573" s="3"/>
      <c r="G573" s="18"/>
      <c r="H573">
        <v>0</v>
      </c>
    </row>
    <row r="574" spans="1:15" ht="15.5" x14ac:dyDescent="0.35">
      <c r="A574" s="18" t="s">
        <v>585</v>
      </c>
      <c r="B574" s="2" t="s">
        <v>610</v>
      </c>
      <c r="C574" s="2" t="s">
        <v>43</v>
      </c>
      <c r="D574" s="2" t="s">
        <v>483</v>
      </c>
      <c r="E574" s="3">
        <v>45047</v>
      </c>
      <c r="F574" s="3">
        <v>45051</v>
      </c>
      <c r="G574" s="18">
        <f t="shared" si="29"/>
        <v>4</v>
      </c>
      <c r="H574">
        <v>0</v>
      </c>
      <c r="I574">
        <v>48.4</v>
      </c>
      <c r="J574">
        <v>126.68</v>
      </c>
      <c r="O574">
        <v>255.98</v>
      </c>
    </row>
    <row r="575" spans="1:15" ht="15.5" x14ac:dyDescent="0.35">
      <c r="A575" s="18" t="s">
        <v>585</v>
      </c>
      <c r="B575" s="2" t="s">
        <v>611</v>
      </c>
      <c r="C575" s="2" t="s">
        <v>43</v>
      </c>
      <c r="D575" s="2" t="s">
        <v>483</v>
      </c>
      <c r="E575" s="3">
        <v>45047</v>
      </c>
      <c r="F575" s="3">
        <v>45051</v>
      </c>
      <c r="G575" s="18">
        <f t="shared" si="29"/>
        <v>4</v>
      </c>
      <c r="H575">
        <v>0</v>
      </c>
      <c r="I575">
        <v>45.2</v>
      </c>
      <c r="J575">
        <v>131.38</v>
      </c>
      <c r="O575">
        <v>176.49</v>
      </c>
    </row>
    <row r="576" spans="1:15" ht="15.5" x14ac:dyDescent="0.35">
      <c r="A576" s="18" t="s">
        <v>585</v>
      </c>
      <c r="B576" s="2" t="s">
        <v>612</v>
      </c>
      <c r="C576" s="2" t="s">
        <v>43</v>
      </c>
      <c r="D576" s="2" t="s">
        <v>483</v>
      </c>
      <c r="E576" s="3">
        <v>45047</v>
      </c>
      <c r="F576" s="3">
        <v>45051</v>
      </c>
      <c r="G576" s="18">
        <f t="shared" si="29"/>
        <v>4</v>
      </c>
      <c r="H576">
        <v>0</v>
      </c>
      <c r="I576">
        <v>45</v>
      </c>
      <c r="J576">
        <v>174.07</v>
      </c>
      <c r="O576">
        <v>195.31</v>
      </c>
    </row>
    <row r="577" spans="1:15" ht="15.5" x14ac:dyDescent="0.35">
      <c r="A577" s="18" t="s">
        <v>585</v>
      </c>
      <c r="B577" s="2" t="s">
        <v>613</v>
      </c>
      <c r="C577" s="2" t="s">
        <v>43</v>
      </c>
      <c r="D577" s="2" t="s">
        <v>483</v>
      </c>
      <c r="E577" s="3">
        <v>45047</v>
      </c>
      <c r="F577" s="3"/>
      <c r="G577" s="18">
        <f t="shared" si="29"/>
        <v>-45047</v>
      </c>
      <c r="H577">
        <v>0</v>
      </c>
      <c r="I577">
        <v>40.6</v>
      </c>
      <c r="J577">
        <v>177.75</v>
      </c>
      <c r="O577">
        <v>68.09</v>
      </c>
    </row>
    <row r="578" spans="1:15" ht="15.5" x14ac:dyDescent="0.35">
      <c r="A578" s="18" t="s">
        <v>585</v>
      </c>
      <c r="B578" s="2" t="s">
        <v>614</v>
      </c>
      <c r="C578" s="2" t="s">
        <v>43</v>
      </c>
      <c r="D578" s="2" t="s">
        <v>483</v>
      </c>
      <c r="E578" s="3">
        <v>45047</v>
      </c>
      <c r="F578" s="3">
        <v>45051</v>
      </c>
      <c r="G578" s="18">
        <f t="shared" si="29"/>
        <v>4</v>
      </c>
      <c r="H578">
        <v>0</v>
      </c>
      <c r="I578">
        <v>47.8</v>
      </c>
      <c r="J578">
        <v>212.54</v>
      </c>
      <c r="O578">
        <v>154.41</v>
      </c>
    </row>
    <row r="579" spans="1:15" ht="15.5" x14ac:dyDescent="0.35">
      <c r="A579" s="11" t="s">
        <v>585</v>
      </c>
      <c r="B579" s="2" t="s">
        <v>615</v>
      </c>
      <c r="C579" s="22" t="s">
        <v>43</v>
      </c>
      <c r="D579" s="2" t="s">
        <v>483</v>
      </c>
      <c r="E579" s="3">
        <v>45047</v>
      </c>
      <c r="F579" s="3">
        <v>45051</v>
      </c>
      <c r="G579" s="18">
        <f t="shared" si="29"/>
        <v>4</v>
      </c>
      <c r="H579">
        <v>0</v>
      </c>
      <c r="I579">
        <v>47.8</v>
      </c>
      <c r="J579">
        <v>217.35</v>
      </c>
      <c r="O579">
        <v>214.71</v>
      </c>
    </row>
    <row r="580" spans="1:15" ht="15.5" x14ac:dyDescent="0.35">
      <c r="A580" s="11" t="s">
        <v>585</v>
      </c>
      <c r="B580" s="2" t="s">
        <v>616</v>
      </c>
      <c r="C580" s="22" t="s">
        <v>43</v>
      </c>
      <c r="D580" s="2" t="s">
        <v>483</v>
      </c>
      <c r="E580" s="3">
        <v>45047</v>
      </c>
      <c r="F580" s="3">
        <v>45051</v>
      </c>
      <c r="G580" s="18">
        <f t="shared" si="29"/>
        <v>4</v>
      </c>
      <c r="H580">
        <v>0</v>
      </c>
      <c r="I580">
        <v>45.3</v>
      </c>
      <c r="J580">
        <v>166.99</v>
      </c>
      <c r="O580">
        <v>145.82</v>
      </c>
    </row>
    <row r="581" spans="1:15" ht="15.5" x14ac:dyDescent="0.35">
      <c r="A581" s="11" t="s">
        <v>585</v>
      </c>
      <c r="B581" s="2" t="s">
        <v>617</v>
      </c>
      <c r="C581" s="2" t="s">
        <v>43</v>
      </c>
      <c r="D581" s="2" t="s">
        <v>483</v>
      </c>
      <c r="E581" s="3">
        <v>45047</v>
      </c>
      <c r="F581" s="3">
        <v>45051</v>
      </c>
      <c r="G581" s="18">
        <f t="shared" si="29"/>
        <v>4</v>
      </c>
      <c r="H581">
        <v>12.5</v>
      </c>
      <c r="I581">
        <v>42.8</v>
      </c>
      <c r="J581">
        <v>139.34</v>
      </c>
      <c r="O581">
        <v>179.13</v>
      </c>
    </row>
    <row r="582" spans="1:15" ht="15.5" x14ac:dyDescent="0.35">
      <c r="A582" s="11" t="s">
        <v>618</v>
      </c>
      <c r="B582" s="22" t="s">
        <v>619</v>
      </c>
      <c r="C582" s="2" t="s">
        <v>16</v>
      </c>
      <c r="D582" s="2" t="s">
        <v>483</v>
      </c>
      <c r="E582" s="3">
        <v>45047</v>
      </c>
      <c r="F582" s="3">
        <v>45051</v>
      </c>
      <c r="G582" s="18">
        <f t="shared" si="29"/>
        <v>4</v>
      </c>
      <c r="H582">
        <v>6.67</v>
      </c>
      <c r="I582">
        <v>42.5</v>
      </c>
      <c r="J582">
        <v>493.05</v>
      </c>
      <c r="O582">
        <v>810.54</v>
      </c>
    </row>
    <row r="583" spans="1:15" ht="15.5" x14ac:dyDescent="0.35">
      <c r="A583" s="11" t="s">
        <v>618</v>
      </c>
      <c r="B583" s="22" t="s">
        <v>620</v>
      </c>
      <c r="C583" s="2" t="s">
        <v>16</v>
      </c>
      <c r="D583" s="2" t="s">
        <v>483</v>
      </c>
      <c r="E583" s="3">
        <v>45047</v>
      </c>
      <c r="F583" s="3">
        <v>45051</v>
      </c>
      <c r="G583" s="18">
        <f t="shared" ref="G583:G646" si="35">F583-E583</f>
        <v>4</v>
      </c>
      <c r="H583">
        <v>0</v>
      </c>
      <c r="I583">
        <v>45.5</v>
      </c>
      <c r="J583">
        <v>520.73</v>
      </c>
      <c r="O583" s="11">
        <v>777.4</v>
      </c>
    </row>
    <row r="584" spans="1:15" ht="15.5" x14ac:dyDescent="0.35">
      <c r="A584" s="11" t="s">
        <v>618</v>
      </c>
      <c r="B584" s="22" t="s">
        <v>621</v>
      </c>
      <c r="C584" s="2" t="s">
        <v>16</v>
      </c>
      <c r="D584" s="2" t="s">
        <v>483</v>
      </c>
      <c r="E584" s="3">
        <v>45047</v>
      </c>
      <c r="F584" s="3">
        <v>45049</v>
      </c>
      <c r="G584" s="18">
        <f t="shared" si="35"/>
        <v>2</v>
      </c>
      <c r="H584">
        <v>8.3000000000000007</v>
      </c>
      <c r="I584">
        <v>42.8</v>
      </c>
      <c r="J584">
        <v>632.71</v>
      </c>
      <c r="O584" s="11">
        <v>1032.92</v>
      </c>
    </row>
    <row r="585" spans="1:15" ht="15.5" x14ac:dyDescent="0.35">
      <c r="A585" s="11" t="s">
        <v>618</v>
      </c>
      <c r="B585" s="22" t="s">
        <v>622</v>
      </c>
      <c r="C585" s="2" t="s">
        <v>16</v>
      </c>
      <c r="D585" s="2" t="s">
        <v>483</v>
      </c>
      <c r="E585" s="3">
        <v>45047</v>
      </c>
      <c r="F585" s="3">
        <v>45049</v>
      </c>
      <c r="G585" s="18">
        <f t="shared" si="35"/>
        <v>2</v>
      </c>
      <c r="H585">
        <v>0</v>
      </c>
      <c r="I585">
        <v>54.7</v>
      </c>
      <c r="J585">
        <v>544.45000000000005</v>
      </c>
      <c r="O585" s="11">
        <v>883.85</v>
      </c>
    </row>
    <row r="586" spans="1:15" ht="15.5" x14ac:dyDescent="0.35">
      <c r="A586" s="11" t="s">
        <v>618</v>
      </c>
      <c r="B586" s="22" t="s">
        <v>623</v>
      </c>
      <c r="C586" s="2" t="s">
        <v>16</v>
      </c>
      <c r="D586" s="2" t="s">
        <v>483</v>
      </c>
      <c r="E586" s="3">
        <v>45047</v>
      </c>
      <c r="F586" s="3">
        <v>45051</v>
      </c>
      <c r="G586" s="18">
        <f t="shared" si="35"/>
        <v>4</v>
      </c>
      <c r="H586">
        <v>0</v>
      </c>
      <c r="I586">
        <v>43.3</v>
      </c>
      <c r="J586">
        <v>614.02</v>
      </c>
      <c r="O586" s="11">
        <v>687.97</v>
      </c>
    </row>
    <row r="587" spans="1:15" ht="15.5" x14ac:dyDescent="0.35">
      <c r="A587" s="11" t="s">
        <v>618</v>
      </c>
      <c r="B587" s="22" t="s">
        <v>624</v>
      </c>
      <c r="C587" s="2" t="s">
        <v>16</v>
      </c>
      <c r="D587" s="2" t="s">
        <v>483</v>
      </c>
      <c r="E587" s="3">
        <v>45047</v>
      </c>
      <c r="F587" s="3">
        <v>45049</v>
      </c>
      <c r="G587" s="18">
        <f t="shared" si="35"/>
        <v>2</v>
      </c>
      <c r="H587" s="18">
        <v>8.3000000000000007</v>
      </c>
      <c r="I587">
        <v>40.799999999999997</v>
      </c>
      <c r="J587">
        <v>639.73</v>
      </c>
      <c r="O587" s="11">
        <v>656.34</v>
      </c>
    </row>
    <row r="588" spans="1:15" ht="15.5" x14ac:dyDescent="0.35">
      <c r="A588" s="11" t="s">
        <v>618</v>
      </c>
      <c r="B588" s="22" t="s">
        <v>625</v>
      </c>
      <c r="C588" s="2" t="s">
        <v>16</v>
      </c>
      <c r="D588" s="2" t="s">
        <v>483</v>
      </c>
      <c r="E588" s="3">
        <v>45047</v>
      </c>
      <c r="F588" s="3">
        <v>45049</v>
      </c>
      <c r="G588" s="18">
        <f t="shared" si="35"/>
        <v>2</v>
      </c>
      <c r="H588">
        <v>11.11</v>
      </c>
      <c r="I588">
        <v>45.3</v>
      </c>
      <c r="J588">
        <v>559.58000000000004</v>
      </c>
      <c r="O588" s="11">
        <v>814.26</v>
      </c>
    </row>
    <row r="589" spans="1:15" ht="15.5" x14ac:dyDescent="0.35">
      <c r="A589" s="11" t="s">
        <v>618</v>
      </c>
      <c r="B589" s="22" t="s">
        <v>626</v>
      </c>
      <c r="C589" s="2" t="s">
        <v>16</v>
      </c>
      <c r="D589" s="2" t="s">
        <v>483</v>
      </c>
      <c r="E589" s="3">
        <v>45047</v>
      </c>
      <c r="F589" s="3">
        <v>45051</v>
      </c>
      <c r="G589" s="18">
        <f t="shared" si="35"/>
        <v>4</v>
      </c>
      <c r="H589">
        <v>10</v>
      </c>
      <c r="I589">
        <v>50</v>
      </c>
      <c r="J589">
        <v>384.88</v>
      </c>
      <c r="O589" s="11">
        <v>644.01</v>
      </c>
    </row>
    <row r="590" spans="1:15" ht="15.5" x14ac:dyDescent="0.35">
      <c r="A590" s="11" t="s">
        <v>618</v>
      </c>
      <c r="B590" s="22" t="s">
        <v>627</v>
      </c>
      <c r="C590" s="2" t="s">
        <v>25</v>
      </c>
      <c r="D590" s="2" t="s">
        <v>483</v>
      </c>
      <c r="E590" s="3">
        <v>45047</v>
      </c>
      <c r="F590" s="3">
        <v>45051</v>
      </c>
      <c r="G590" s="18">
        <f t="shared" si="35"/>
        <v>4</v>
      </c>
      <c r="H590" s="18">
        <v>11.11</v>
      </c>
      <c r="I590">
        <v>33.1</v>
      </c>
      <c r="J590">
        <v>531.53</v>
      </c>
      <c r="L590">
        <v>620.33000000000004</v>
      </c>
      <c r="M590">
        <v>1.38</v>
      </c>
      <c r="O590">
        <f>L590+M590</f>
        <v>621.71</v>
      </c>
    </row>
    <row r="591" spans="1:15" ht="15.5" x14ac:dyDescent="0.35">
      <c r="A591" s="11" t="s">
        <v>618</v>
      </c>
      <c r="B591" s="22" t="s">
        <v>628</v>
      </c>
      <c r="C591" s="2" t="s">
        <v>25</v>
      </c>
      <c r="D591" s="2" t="s">
        <v>483</v>
      </c>
      <c r="E591" s="3">
        <v>45047</v>
      </c>
      <c r="F591" s="3">
        <v>45049</v>
      </c>
      <c r="G591" s="18">
        <f t="shared" si="35"/>
        <v>2</v>
      </c>
      <c r="H591">
        <v>16.670000000000002</v>
      </c>
      <c r="I591">
        <v>33.9</v>
      </c>
      <c r="J591">
        <v>480.27</v>
      </c>
      <c r="L591">
        <v>564.14</v>
      </c>
      <c r="M591">
        <v>0.42</v>
      </c>
      <c r="O591" s="18">
        <f t="shared" ref="O591:O597" si="36">L591+M591</f>
        <v>564.55999999999995</v>
      </c>
    </row>
    <row r="592" spans="1:15" ht="15.5" x14ac:dyDescent="0.35">
      <c r="A592" s="11" t="s">
        <v>618</v>
      </c>
      <c r="B592" s="22" t="s">
        <v>629</v>
      </c>
      <c r="C592" s="2" t="s">
        <v>25</v>
      </c>
      <c r="D592" s="2" t="s">
        <v>483</v>
      </c>
      <c r="E592" s="3">
        <v>45047</v>
      </c>
      <c r="F592" s="3">
        <v>45049</v>
      </c>
      <c r="G592" s="18">
        <f t="shared" si="35"/>
        <v>2</v>
      </c>
      <c r="H592">
        <v>10</v>
      </c>
      <c r="I592">
        <v>32.799999999999997</v>
      </c>
      <c r="J592">
        <v>475.27</v>
      </c>
      <c r="L592">
        <v>575.55999999999995</v>
      </c>
      <c r="M592">
        <v>1.48</v>
      </c>
      <c r="O592" s="18">
        <f t="shared" si="36"/>
        <v>577.04</v>
      </c>
    </row>
    <row r="593" spans="1:15" ht="15.5" x14ac:dyDescent="0.35">
      <c r="A593" s="11" t="s">
        <v>618</v>
      </c>
      <c r="B593" s="22" t="s">
        <v>630</v>
      </c>
      <c r="C593" s="2" t="s">
        <v>25</v>
      </c>
      <c r="D593" s="2" t="s">
        <v>483</v>
      </c>
      <c r="E593" s="3">
        <v>45047</v>
      </c>
      <c r="F593" s="3">
        <v>45049</v>
      </c>
      <c r="G593" s="18">
        <f t="shared" si="35"/>
        <v>2</v>
      </c>
      <c r="H593">
        <v>0</v>
      </c>
      <c r="I593">
        <v>35.5</v>
      </c>
      <c r="J593">
        <v>482.78</v>
      </c>
      <c r="L593">
        <v>536.27</v>
      </c>
      <c r="M593">
        <v>1.35</v>
      </c>
      <c r="O593" s="18">
        <f t="shared" si="36"/>
        <v>537.62</v>
      </c>
    </row>
    <row r="594" spans="1:15" ht="15.5" x14ac:dyDescent="0.35">
      <c r="A594" s="11" t="s">
        <v>618</v>
      </c>
      <c r="B594" s="22" t="s">
        <v>631</v>
      </c>
      <c r="C594" s="2" t="s">
        <v>25</v>
      </c>
      <c r="D594" s="2" t="s">
        <v>483</v>
      </c>
      <c r="E594" s="3">
        <v>45047</v>
      </c>
      <c r="F594" s="3">
        <v>45051</v>
      </c>
      <c r="G594" s="18">
        <f t="shared" si="35"/>
        <v>4</v>
      </c>
      <c r="H594">
        <v>10</v>
      </c>
      <c r="I594">
        <v>37.200000000000003</v>
      </c>
      <c r="J594">
        <v>420.97</v>
      </c>
      <c r="L594">
        <v>536.57000000000005</v>
      </c>
      <c r="M594">
        <v>1.4</v>
      </c>
      <c r="O594" s="18">
        <f t="shared" si="36"/>
        <v>537.97</v>
      </c>
    </row>
    <row r="595" spans="1:15" ht="15.5" x14ac:dyDescent="0.35">
      <c r="A595" s="11" t="s">
        <v>618</v>
      </c>
      <c r="B595" s="22" t="s">
        <v>632</v>
      </c>
      <c r="C595" s="2" t="s">
        <v>25</v>
      </c>
      <c r="D595" s="2" t="s">
        <v>483</v>
      </c>
      <c r="E595" s="3">
        <v>45047</v>
      </c>
      <c r="F595" s="3">
        <v>45049</v>
      </c>
      <c r="G595" s="18">
        <f t="shared" si="35"/>
        <v>2</v>
      </c>
      <c r="H595">
        <v>8.33</v>
      </c>
      <c r="I595">
        <v>36.700000000000003</v>
      </c>
      <c r="J595">
        <v>409.74</v>
      </c>
      <c r="L595">
        <v>521.75</v>
      </c>
      <c r="M595">
        <v>1.85</v>
      </c>
      <c r="O595" s="18">
        <f t="shared" si="36"/>
        <v>523.6</v>
      </c>
    </row>
    <row r="596" spans="1:15" ht="15.5" x14ac:dyDescent="0.35">
      <c r="A596" s="11" t="s">
        <v>618</v>
      </c>
      <c r="B596" s="22" t="s">
        <v>633</v>
      </c>
      <c r="C596" s="2" t="s">
        <v>25</v>
      </c>
      <c r="D596" s="2" t="s">
        <v>483</v>
      </c>
      <c r="E596" s="3">
        <v>45047</v>
      </c>
      <c r="F596" s="3">
        <v>45049</v>
      </c>
      <c r="G596" s="18">
        <f t="shared" si="35"/>
        <v>2</v>
      </c>
      <c r="H596">
        <v>5</v>
      </c>
      <c r="I596">
        <v>34.4</v>
      </c>
      <c r="J596">
        <v>444.34</v>
      </c>
      <c r="L596">
        <v>550.80999999999995</v>
      </c>
      <c r="M596">
        <v>2.62</v>
      </c>
      <c r="O596" s="18">
        <f t="shared" si="36"/>
        <v>553.42999999999995</v>
      </c>
    </row>
    <row r="597" spans="1:15" ht="15.5" x14ac:dyDescent="0.35">
      <c r="A597" s="11" t="s">
        <v>618</v>
      </c>
      <c r="B597" s="22" t="s">
        <v>634</v>
      </c>
      <c r="C597" s="2" t="s">
        <v>25</v>
      </c>
      <c r="D597" s="2" t="s">
        <v>483</v>
      </c>
      <c r="E597" s="3">
        <v>45047</v>
      </c>
      <c r="F597" s="3">
        <v>45049</v>
      </c>
      <c r="G597" s="18">
        <f t="shared" si="35"/>
        <v>2</v>
      </c>
      <c r="H597">
        <v>12.5</v>
      </c>
      <c r="I597">
        <v>38</v>
      </c>
      <c r="J597">
        <v>439.69</v>
      </c>
      <c r="L597">
        <v>451.32</v>
      </c>
      <c r="M597">
        <v>2.46</v>
      </c>
      <c r="O597" s="18">
        <f t="shared" si="36"/>
        <v>453.78</v>
      </c>
    </row>
    <row r="598" spans="1:15" ht="15.5" x14ac:dyDescent="0.35">
      <c r="A598" s="11" t="s">
        <v>618</v>
      </c>
      <c r="B598" s="22" t="s">
        <v>635</v>
      </c>
      <c r="C598" s="2" t="s">
        <v>34</v>
      </c>
      <c r="D598" s="2" t="s">
        <v>483</v>
      </c>
      <c r="E598" s="3">
        <v>45047</v>
      </c>
      <c r="F598" s="3">
        <v>45049</v>
      </c>
      <c r="G598" s="18">
        <f t="shared" si="35"/>
        <v>2</v>
      </c>
      <c r="H598">
        <v>10</v>
      </c>
      <c r="I598">
        <v>38.9</v>
      </c>
      <c r="J598">
        <v>555.48</v>
      </c>
      <c r="L598">
        <v>683.77</v>
      </c>
      <c r="M598">
        <v>4.41</v>
      </c>
      <c r="O598">
        <f>O606+M598</f>
        <v>776.58999999999992</v>
      </c>
    </row>
    <row r="599" spans="1:15" ht="15.5" x14ac:dyDescent="0.35">
      <c r="A599" s="11" t="s">
        <v>618</v>
      </c>
      <c r="B599" s="22" t="s">
        <v>636</v>
      </c>
      <c r="C599" s="2" t="s">
        <v>34</v>
      </c>
      <c r="D599" s="2" t="s">
        <v>483</v>
      </c>
      <c r="E599" s="3">
        <v>45047</v>
      </c>
      <c r="F599" s="3">
        <v>45051</v>
      </c>
      <c r="G599" s="18">
        <f t="shared" si="35"/>
        <v>4</v>
      </c>
      <c r="H599">
        <v>10</v>
      </c>
      <c r="I599">
        <v>33.6</v>
      </c>
      <c r="J599">
        <v>364.09</v>
      </c>
      <c r="L599">
        <v>714.89</v>
      </c>
      <c r="M599">
        <v>2.0299999999999998</v>
      </c>
      <c r="O599">
        <f>O607+M599</f>
        <v>795.04</v>
      </c>
    </row>
    <row r="600" spans="1:15" ht="15.5" x14ac:dyDescent="0.35">
      <c r="A600" s="11" t="s">
        <v>618</v>
      </c>
      <c r="B600" s="22" t="s">
        <v>637</v>
      </c>
      <c r="C600" s="2" t="s">
        <v>34</v>
      </c>
      <c r="D600" s="2" t="s">
        <v>483</v>
      </c>
      <c r="E600" s="3">
        <v>45047</v>
      </c>
      <c r="F600" s="3">
        <v>45051</v>
      </c>
      <c r="G600" s="18">
        <f t="shared" si="35"/>
        <v>4</v>
      </c>
      <c r="H600">
        <v>5</v>
      </c>
      <c r="I600">
        <v>34.299999999999997</v>
      </c>
      <c r="J600">
        <v>423.29</v>
      </c>
      <c r="L600">
        <v>613.38</v>
      </c>
      <c r="M600">
        <v>2.4500000000000002</v>
      </c>
      <c r="O600">
        <f>O608+M600</f>
        <v>676.46</v>
      </c>
    </row>
    <row r="601" spans="1:15" ht="15.5" x14ac:dyDescent="0.35">
      <c r="A601" s="11" t="s">
        <v>618</v>
      </c>
      <c r="B601" s="22" t="s">
        <v>638</v>
      </c>
      <c r="C601" s="2" t="s">
        <v>34</v>
      </c>
      <c r="D601" s="2" t="s">
        <v>483</v>
      </c>
      <c r="E601" s="3">
        <v>45047</v>
      </c>
      <c r="F601" s="3">
        <v>45049</v>
      </c>
      <c r="G601" s="18">
        <f t="shared" si="35"/>
        <v>2</v>
      </c>
      <c r="H601">
        <v>10</v>
      </c>
      <c r="I601">
        <v>32</v>
      </c>
      <c r="J601">
        <v>410.98</v>
      </c>
      <c r="L601">
        <v>572.34</v>
      </c>
      <c r="M601">
        <v>1.84</v>
      </c>
      <c r="O601">
        <f>O609+M601</f>
        <v>660.96</v>
      </c>
    </row>
    <row r="602" spans="1:15" ht="15.5" x14ac:dyDescent="0.35">
      <c r="A602" s="11" t="s">
        <v>618</v>
      </c>
      <c r="B602" s="22" t="s">
        <v>639</v>
      </c>
      <c r="C602" s="2" t="s">
        <v>34</v>
      </c>
      <c r="D602" s="2" t="s">
        <v>483</v>
      </c>
      <c r="E602" s="3">
        <v>45047</v>
      </c>
      <c r="F602" s="3">
        <v>45051</v>
      </c>
      <c r="G602" s="18">
        <f t="shared" si="35"/>
        <v>4</v>
      </c>
      <c r="H602">
        <v>5.56</v>
      </c>
      <c r="I602">
        <v>29.6</v>
      </c>
      <c r="J602">
        <v>521.47</v>
      </c>
      <c r="L602">
        <v>555.64</v>
      </c>
      <c r="M602">
        <v>0.76</v>
      </c>
      <c r="O602">
        <f>O610+M602</f>
        <v>698.54</v>
      </c>
    </row>
    <row r="603" spans="1:15" ht="15.5" x14ac:dyDescent="0.35">
      <c r="A603" s="11" t="s">
        <v>618</v>
      </c>
      <c r="B603" s="22" t="s">
        <v>640</v>
      </c>
      <c r="C603" s="2" t="s">
        <v>34</v>
      </c>
      <c r="D603" s="2" t="s">
        <v>483</v>
      </c>
      <c r="E603" s="3">
        <v>45047</v>
      </c>
      <c r="F603" s="3">
        <v>45051</v>
      </c>
      <c r="G603" s="18">
        <f t="shared" si="35"/>
        <v>4</v>
      </c>
      <c r="H603">
        <v>10</v>
      </c>
      <c r="I603">
        <v>34.1</v>
      </c>
      <c r="J603">
        <v>393.31</v>
      </c>
      <c r="L603" s="11">
        <v>591.82000000000005</v>
      </c>
      <c r="M603">
        <v>3.01</v>
      </c>
      <c r="O603" s="18">
        <f>O612+M603</f>
        <v>555.15</v>
      </c>
    </row>
    <row r="604" spans="1:15" ht="15.5" x14ac:dyDescent="0.35">
      <c r="A604" s="11" t="s">
        <v>618</v>
      </c>
      <c r="B604" s="22" t="s">
        <v>641</v>
      </c>
      <c r="C604" s="2" t="s">
        <v>34</v>
      </c>
      <c r="D604" s="2" t="s">
        <v>483</v>
      </c>
      <c r="E604" s="3">
        <v>45047</v>
      </c>
      <c r="F604" s="3">
        <v>45049</v>
      </c>
      <c r="G604" s="18">
        <f t="shared" si="35"/>
        <v>2</v>
      </c>
      <c r="H604">
        <v>12.3</v>
      </c>
      <c r="I604">
        <v>30.4</v>
      </c>
      <c r="J604">
        <v>420.08</v>
      </c>
      <c r="L604">
        <v>816.81</v>
      </c>
      <c r="M604">
        <v>1.71</v>
      </c>
      <c r="O604" s="18">
        <f>L603+M604</f>
        <v>593.53000000000009</v>
      </c>
    </row>
    <row r="605" spans="1:15" ht="15.5" x14ac:dyDescent="0.35">
      <c r="A605" s="11" t="s">
        <v>618</v>
      </c>
      <c r="B605" s="22" t="s">
        <v>642</v>
      </c>
      <c r="C605" s="2" t="s">
        <v>34</v>
      </c>
      <c r="D605" s="2" t="s">
        <v>483</v>
      </c>
      <c r="E605" s="3">
        <v>45047</v>
      </c>
      <c r="F605" s="3">
        <v>45049</v>
      </c>
      <c r="G605" s="18">
        <f t="shared" si="35"/>
        <v>2</v>
      </c>
      <c r="H605" s="18">
        <v>16.670000000000002</v>
      </c>
      <c r="I605">
        <v>38.6</v>
      </c>
      <c r="J605">
        <v>448.2</v>
      </c>
      <c r="L605">
        <v>604.94000000000005</v>
      </c>
      <c r="M605">
        <v>1.23</v>
      </c>
      <c r="O605" s="18">
        <f>O613+M605</f>
        <v>722.01</v>
      </c>
    </row>
    <row r="606" spans="1:15" ht="15.5" x14ac:dyDescent="0.35">
      <c r="A606" s="11" t="s">
        <v>618</v>
      </c>
      <c r="B606" s="22" t="s">
        <v>643</v>
      </c>
      <c r="C606" s="2" t="s">
        <v>43</v>
      </c>
      <c r="D606" s="2" t="s">
        <v>483</v>
      </c>
      <c r="E606" s="3">
        <v>45047</v>
      </c>
      <c r="F606" s="3">
        <v>45051</v>
      </c>
      <c r="G606" s="18">
        <f t="shared" si="35"/>
        <v>4</v>
      </c>
      <c r="H606">
        <v>9</v>
      </c>
      <c r="I606">
        <v>43.1</v>
      </c>
      <c r="J606">
        <v>585.39</v>
      </c>
      <c r="O606">
        <v>772.18</v>
      </c>
    </row>
    <row r="607" spans="1:15" ht="15.5" x14ac:dyDescent="0.35">
      <c r="A607" s="11" t="s">
        <v>618</v>
      </c>
      <c r="B607" s="22" t="s">
        <v>644</v>
      </c>
      <c r="C607" s="2" t="s">
        <v>43</v>
      </c>
      <c r="D607" s="2" t="s">
        <v>483</v>
      </c>
      <c r="E607" s="3">
        <v>45047</v>
      </c>
      <c r="F607" s="3">
        <v>45049</v>
      </c>
      <c r="G607" s="18">
        <f t="shared" si="35"/>
        <v>2</v>
      </c>
      <c r="H607">
        <v>0</v>
      </c>
      <c r="I607">
        <v>36.200000000000003</v>
      </c>
      <c r="J607">
        <v>608.04999999999995</v>
      </c>
      <c r="O607">
        <v>793.01</v>
      </c>
    </row>
    <row r="608" spans="1:15" ht="15.5" x14ac:dyDescent="0.35">
      <c r="A608" s="11" t="s">
        <v>618</v>
      </c>
      <c r="B608" s="22" t="s">
        <v>645</v>
      </c>
      <c r="C608" s="2" t="s">
        <v>43</v>
      </c>
      <c r="D608" s="2" t="s">
        <v>483</v>
      </c>
      <c r="E608" s="3">
        <v>45047</v>
      </c>
      <c r="F608" s="3">
        <v>45049</v>
      </c>
      <c r="G608" s="18">
        <f t="shared" si="35"/>
        <v>2</v>
      </c>
      <c r="H608">
        <v>10</v>
      </c>
      <c r="I608">
        <v>41.6</v>
      </c>
      <c r="J608">
        <v>584.87</v>
      </c>
      <c r="O608">
        <v>674.01</v>
      </c>
    </row>
    <row r="609" spans="1:15" ht="15.5" x14ac:dyDescent="0.35">
      <c r="A609" s="11" t="s">
        <v>618</v>
      </c>
      <c r="B609" s="22" t="s">
        <v>646</v>
      </c>
      <c r="C609" s="2" t="s">
        <v>43</v>
      </c>
      <c r="D609" s="2" t="s">
        <v>483</v>
      </c>
      <c r="E609" s="3">
        <v>45047</v>
      </c>
      <c r="F609" s="3">
        <v>45051</v>
      </c>
      <c r="G609" s="18">
        <f t="shared" si="35"/>
        <v>4</v>
      </c>
      <c r="H609">
        <v>16.670000000000002</v>
      </c>
      <c r="I609">
        <v>41.9</v>
      </c>
      <c r="J609">
        <v>527.41999999999996</v>
      </c>
      <c r="O609">
        <v>659.12</v>
      </c>
    </row>
    <row r="610" spans="1:15" ht="15.5" x14ac:dyDescent="0.35">
      <c r="A610" s="11" t="s">
        <v>618</v>
      </c>
      <c r="B610" s="22" t="s">
        <v>647</v>
      </c>
      <c r="C610" s="2" t="s">
        <v>43</v>
      </c>
      <c r="D610" s="2" t="s">
        <v>483</v>
      </c>
      <c r="E610" s="3">
        <v>45047</v>
      </c>
      <c r="F610" s="3">
        <v>45049</v>
      </c>
      <c r="G610" s="18">
        <f t="shared" si="35"/>
        <v>2</v>
      </c>
      <c r="H610">
        <v>0</v>
      </c>
      <c r="I610">
        <v>46.7</v>
      </c>
      <c r="J610">
        <v>515.76</v>
      </c>
      <c r="O610">
        <v>697.78</v>
      </c>
    </row>
    <row r="611" spans="1:15" ht="15.5" x14ac:dyDescent="0.35">
      <c r="A611" s="11" t="s">
        <v>618</v>
      </c>
      <c r="B611" s="22" t="s">
        <v>648</v>
      </c>
      <c r="C611" s="2" t="s">
        <v>43</v>
      </c>
      <c r="D611" s="2" t="s">
        <v>483</v>
      </c>
      <c r="E611" s="3">
        <v>45047</v>
      </c>
      <c r="F611" s="3"/>
      <c r="G611" s="18"/>
    </row>
    <row r="612" spans="1:15" ht="15.5" x14ac:dyDescent="0.35">
      <c r="A612" s="11" t="s">
        <v>618</v>
      </c>
      <c r="B612" s="22" t="s">
        <v>649</v>
      </c>
      <c r="C612" s="2" t="s">
        <v>43</v>
      </c>
      <c r="D612" s="2" t="s">
        <v>483</v>
      </c>
      <c r="E612" s="3">
        <v>45047</v>
      </c>
      <c r="F612" s="3">
        <v>45049</v>
      </c>
      <c r="G612" s="18">
        <f t="shared" si="35"/>
        <v>2</v>
      </c>
      <c r="H612">
        <v>10</v>
      </c>
      <c r="I612">
        <v>38.9</v>
      </c>
      <c r="J612">
        <v>560.01</v>
      </c>
      <c r="O612">
        <v>552.14</v>
      </c>
    </row>
    <row r="613" spans="1:15" ht="15.5" x14ac:dyDescent="0.35">
      <c r="A613" s="11" t="s">
        <v>618</v>
      </c>
      <c r="B613" s="22" t="s">
        <v>650</v>
      </c>
      <c r="C613" s="2" t="s">
        <v>43</v>
      </c>
      <c r="D613" s="2" t="s">
        <v>483</v>
      </c>
      <c r="E613" s="3">
        <v>45047</v>
      </c>
      <c r="F613" s="3">
        <v>45049</v>
      </c>
      <c r="G613" s="18">
        <f t="shared" si="35"/>
        <v>2</v>
      </c>
      <c r="H613" s="18">
        <v>16.670000000000002</v>
      </c>
      <c r="I613">
        <v>34.700000000000003</v>
      </c>
      <c r="J613">
        <v>499.71</v>
      </c>
      <c r="O613">
        <v>720.78</v>
      </c>
    </row>
    <row r="614" spans="1:15" x14ac:dyDescent="0.35">
      <c r="G614" s="18"/>
    </row>
    <row r="615" spans="1:15" x14ac:dyDescent="0.35">
      <c r="G615" s="18"/>
    </row>
    <row r="616" spans="1:15" x14ac:dyDescent="0.35">
      <c r="G616" s="18"/>
    </row>
    <row r="617" spans="1:15" ht="15.5" x14ac:dyDescent="0.35">
      <c r="A617" s="18" t="s">
        <v>852</v>
      </c>
      <c r="B617" s="2" t="s">
        <v>651</v>
      </c>
      <c r="C617" s="2" t="s">
        <v>16</v>
      </c>
      <c r="D617" s="2" t="s">
        <v>483</v>
      </c>
      <c r="E617" s="3">
        <v>45061</v>
      </c>
      <c r="F617" s="3">
        <v>45063</v>
      </c>
      <c r="G617" s="18">
        <f t="shared" si="35"/>
        <v>2</v>
      </c>
      <c r="H617">
        <v>10</v>
      </c>
      <c r="I617">
        <v>35.799999999999997</v>
      </c>
      <c r="J617">
        <v>489.04</v>
      </c>
      <c r="O617">
        <v>470.52</v>
      </c>
    </row>
    <row r="618" spans="1:15" ht="15.5" x14ac:dyDescent="0.35">
      <c r="A618" s="18" t="s">
        <v>852</v>
      </c>
      <c r="B618" s="2" t="s">
        <v>652</v>
      </c>
      <c r="C618" s="2" t="s">
        <v>16</v>
      </c>
      <c r="D618" s="2" t="s">
        <v>483</v>
      </c>
      <c r="E618" s="3">
        <v>45061</v>
      </c>
      <c r="F618" s="3">
        <v>45064</v>
      </c>
      <c r="G618" s="18">
        <f t="shared" si="35"/>
        <v>3</v>
      </c>
      <c r="H618">
        <v>11.11</v>
      </c>
      <c r="I618">
        <v>34</v>
      </c>
      <c r="J618">
        <v>474.08</v>
      </c>
      <c r="O618">
        <v>410.56</v>
      </c>
    </row>
    <row r="619" spans="1:15" ht="15.5" x14ac:dyDescent="0.35">
      <c r="A619" s="18" t="s">
        <v>852</v>
      </c>
      <c r="B619" s="2" t="s">
        <v>653</v>
      </c>
      <c r="C619" s="2" t="s">
        <v>16</v>
      </c>
      <c r="D619" s="2" t="s">
        <v>483</v>
      </c>
      <c r="E619" s="3">
        <v>45061</v>
      </c>
      <c r="F619" s="3">
        <v>45063</v>
      </c>
      <c r="G619" s="18">
        <f t="shared" si="35"/>
        <v>2</v>
      </c>
      <c r="H619">
        <v>0</v>
      </c>
      <c r="I619">
        <v>44.9</v>
      </c>
      <c r="J619">
        <v>484.35</v>
      </c>
      <c r="O619">
        <v>320.31</v>
      </c>
    </row>
    <row r="620" spans="1:15" ht="15.5" x14ac:dyDescent="0.35">
      <c r="A620" s="18" t="s">
        <v>852</v>
      </c>
      <c r="B620" s="2" t="s">
        <v>654</v>
      </c>
      <c r="C620" s="2" t="s">
        <v>16</v>
      </c>
      <c r="D620" s="2" t="s">
        <v>483</v>
      </c>
      <c r="E620" s="3">
        <v>45061</v>
      </c>
      <c r="F620" s="3">
        <v>45063</v>
      </c>
      <c r="G620" s="18">
        <f t="shared" si="35"/>
        <v>2</v>
      </c>
      <c r="H620">
        <v>10</v>
      </c>
      <c r="I620">
        <v>33.299999999999997</v>
      </c>
      <c r="J620">
        <v>268.68</v>
      </c>
      <c r="O620">
        <v>464.6</v>
      </c>
    </row>
    <row r="621" spans="1:15" ht="15.5" x14ac:dyDescent="0.35">
      <c r="A621" s="18" t="s">
        <v>852</v>
      </c>
      <c r="B621" s="2" t="s">
        <v>655</v>
      </c>
      <c r="C621" s="2" t="s">
        <v>16</v>
      </c>
      <c r="D621" s="2" t="s">
        <v>483</v>
      </c>
      <c r="E621" s="3">
        <v>45061</v>
      </c>
      <c r="F621" s="3">
        <v>45064</v>
      </c>
      <c r="G621" s="18">
        <f t="shared" si="35"/>
        <v>3</v>
      </c>
      <c r="H621">
        <v>9.1</v>
      </c>
      <c r="I621">
        <v>30</v>
      </c>
      <c r="J621">
        <v>475.63</v>
      </c>
      <c r="O621">
        <v>559.91999999999996</v>
      </c>
    </row>
    <row r="622" spans="1:15" ht="15.5" x14ac:dyDescent="0.35">
      <c r="A622" s="18" t="s">
        <v>852</v>
      </c>
      <c r="B622" s="2" t="s">
        <v>656</v>
      </c>
      <c r="C622" s="2" t="s">
        <v>16</v>
      </c>
      <c r="D622" s="2" t="s">
        <v>483</v>
      </c>
      <c r="E622" s="3">
        <v>45061</v>
      </c>
      <c r="F622" s="3">
        <v>45063</v>
      </c>
      <c r="G622" s="18">
        <f t="shared" si="35"/>
        <v>2</v>
      </c>
      <c r="H622">
        <v>10</v>
      </c>
      <c r="I622">
        <v>36.5</v>
      </c>
      <c r="J622">
        <v>472.41</v>
      </c>
      <c r="O622">
        <v>463.96</v>
      </c>
    </row>
    <row r="623" spans="1:15" ht="15.5" x14ac:dyDescent="0.35">
      <c r="A623" s="18" t="s">
        <v>852</v>
      </c>
      <c r="B623" s="2" t="s">
        <v>657</v>
      </c>
      <c r="C623" s="2" t="s">
        <v>16</v>
      </c>
      <c r="D623" s="2" t="s">
        <v>483</v>
      </c>
      <c r="E623" s="3">
        <v>45061</v>
      </c>
      <c r="F623" s="3">
        <v>45063</v>
      </c>
      <c r="G623" s="18">
        <f t="shared" si="35"/>
        <v>2</v>
      </c>
      <c r="H623">
        <v>0</v>
      </c>
      <c r="I623">
        <v>42.6</v>
      </c>
      <c r="J623">
        <v>284.61</v>
      </c>
      <c r="O623">
        <v>364.77</v>
      </c>
    </row>
    <row r="624" spans="1:15" ht="15.5" x14ac:dyDescent="0.35">
      <c r="A624" s="18" t="s">
        <v>852</v>
      </c>
      <c r="B624" s="2" t="s">
        <v>658</v>
      </c>
      <c r="C624" s="2" t="s">
        <v>16</v>
      </c>
      <c r="D624" s="2" t="s">
        <v>483</v>
      </c>
      <c r="E624" s="3">
        <v>45061</v>
      </c>
      <c r="F624" s="3">
        <v>45063</v>
      </c>
      <c r="G624" s="18">
        <f t="shared" si="35"/>
        <v>2</v>
      </c>
      <c r="H624" s="18">
        <v>9.1</v>
      </c>
      <c r="I624">
        <v>32.1</v>
      </c>
      <c r="J624">
        <v>469.21</v>
      </c>
      <c r="O624">
        <v>396.81</v>
      </c>
    </row>
    <row r="625" spans="1:15" ht="15.5" x14ac:dyDescent="0.35">
      <c r="A625" s="18" t="s">
        <v>852</v>
      </c>
      <c r="B625" s="2" t="s">
        <v>659</v>
      </c>
      <c r="C625" s="2" t="s">
        <v>25</v>
      </c>
      <c r="D625" s="2" t="s">
        <v>483</v>
      </c>
      <c r="E625" s="3">
        <v>45061</v>
      </c>
      <c r="F625" s="3">
        <v>45064</v>
      </c>
      <c r="G625" s="18">
        <f t="shared" si="35"/>
        <v>3</v>
      </c>
      <c r="H625">
        <v>8.33</v>
      </c>
      <c r="I625">
        <v>33.4</v>
      </c>
      <c r="J625">
        <v>217.03</v>
      </c>
      <c r="L625">
        <v>282.54000000000002</v>
      </c>
      <c r="M625">
        <v>2.13</v>
      </c>
      <c r="O625">
        <f>L625+M625</f>
        <v>284.67</v>
      </c>
    </row>
    <row r="626" spans="1:15" ht="15.5" x14ac:dyDescent="0.35">
      <c r="A626" s="18" t="s">
        <v>852</v>
      </c>
      <c r="B626" s="2" t="s">
        <v>660</v>
      </c>
      <c r="C626" s="2" t="s">
        <v>25</v>
      </c>
      <c r="D626" s="2" t="s">
        <v>483</v>
      </c>
      <c r="E626" s="3">
        <v>45061</v>
      </c>
      <c r="F626" s="3">
        <v>45063</v>
      </c>
      <c r="G626" s="18">
        <f t="shared" si="35"/>
        <v>2</v>
      </c>
      <c r="H626">
        <v>20</v>
      </c>
      <c r="I626">
        <v>28.6</v>
      </c>
      <c r="J626">
        <v>192.71</v>
      </c>
      <c r="L626">
        <v>248.83</v>
      </c>
      <c r="M626">
        <v>3.13</v>
      </c>
      <c r="O626" s="18">
        <f t="shared" ref="O626:O640" si="37">L626+M626</f>
        <v>251.96</v>
      </c>
    </row>
    <row r="627" spans="1:15" ht="15.5" x14ac:dyDescent="0.35">
      <c r="A627" s="18" t="s">
        <v>852</v>
      </c>
      <c r="B627" s="2" t="s">
        <v>661</v>
      </c>
      <c r="C627" s="2" t="s">
        <v>25</v>
      </c>
      <c r="D627" s="2" t="s">
        <v>483</v>
      </c>
      <c r="E627" s="3">
        <v>45061</v>
      </c>
      <c r="F627" s="3">
        <v>45063</v>
      </c>
      <c r="G627" s="18">
        <f t="shared" si="35"/>
        <v>2</v>
      </c>
      <c r="H627">
        <v>10</v>
      </c>
      <c r="I627">
        <v>34.6</v>
      </c>
      <c r="J627">
        <v>139.41</v>
      </c>
      <c r="L627">
        <v>221.31</v>
      </c>
      <c r="M627">
        <v>2.08</v>
      </c>
      <c r="O627" s="18">
        <f t="shared" si="37"/>
        <v>223.39000000000001</v>
      </c>
    </row>
    <row r="628" spans="1:15" ht="15.5" x14ac:dyDescent="0.35">
      <c r="A628" s="18" t="s">
        <v>852</v>
      </c>
      <c r="B628" s="2" t="s">
        <v>662</v>
      </c>
      <c r="C628" s="2" t="s">
        <v>25</v>
      </c>
      <c r="D628" s="2" t="s">
        <v>483</v>
      </c>
      <c r="E628" s="3">
        <v>45061</v>
      </c>
      <c r="F628" s="3">
        <v>45063</v>
      </c>
      <c r="G628" s="18">
        <f t="shared" si="35"/>
        <v>2</v>
      </c>
      <c r="H628">
        <v>20</v>
      </c>
      <c r="I628">
        <v>34.700000000000003</v>
      </c>
      <c r="J628">
        <v>240.36</v>
      </c>
      <c r="L628">
        <v>332.29</v>
      </c>
      <c r="M628">
        <v>1.05</v>
      </c>
      <c r="O628" s="18">
        <f t="shared" si="37"/>
        <v>333.34000000000003</v>
      </c>
    </row>
    <row r="629" spans="1:15" ht="15.5" x14ac:dyDescent="0.35">
      <c r="A629" s="18" t="s">
        <v>852</v>
      </c>
      <c r="B629" s="2" t="s">
        <v>663</v>
      </c>
      <c r="C629" s="2" t="s">
        <v>25</v>
      </c>
      <c r="D629" s="2" t="s">
        <v>483</v>
      </c>
      <c r="E629" s="3">
        <v>45061</v>
      </c>
      <c r="F629" s="3">
        <v>45064</v>
      </c>
      <c r="G629" s="18">
        <f t="shared" si="35"/>
        <v>3</v>
      </c>
      <c r="H629">
        <v>20</v>
      </c>
      <c r="I629">
        <v>28.4</v>
      </c>
      <c r="J629">
        <v>189.66</v>
      </c>
      <c r="L629">
        <v>262.31</v>
      </c>
      <c r="M629">
        <v>1.51</v>
      </c>
      <c r="O629" s="18">
        <f t="shared" si="37"/>
        <v>263.82</v>
      </c>
    </row>
    <row r="630" spans="1:15" ht="15.5" x14ac:dyDescent="0.35">
      <c r="A630" s="18" t="s">
        <v>852</v>
      </c>
      <c r="B630" s="2" t="s">
        <v>664</v>
      </c>
      <c r="C630" s="2" t="s">
        <v>25</v>
      </c>
      <c r="D630" s="2" t="s">
        <v>483</v>
      </c>
      <c r="E630" s="3">
        <v>45061</v>
      </c>
      <c r="F630" s="3">
        <v>45064</v>
      </c>
      <c r="G630" s="18">
        <f t="shared" si="35"/>
        <v>3</v>
      </c>
      <c r="H630">
        <v>20</v>
      </c>
      <c r="I630">
        <v>29.8</v>
      </c>
      <c r="J630">
        <v>211.78</v>
      </c>
      <c r="L630">
        <v>294.94</v>
      </c>
      <c r="M630">
        <v>1.1299999999999999</v>
      </c>
      <c r="O630" s="18">
        <f t="shared" si="37"/>
        <v>296.07</v>
      </c>
    </row>
    <row r="631" spans="1:15" ht="15.5" x14ac:dyDescent="0.35">
      <c r="A631" s="18" t="s">
        <v>852</v>
      </c>
      <c r="B631" s="2" t="s">
        <v>665</v>
      </c>
      <c r="C631" s="2" t="s">
        <v>25</v>
      </c>
      <c r="D631" s="2" t="s">
        <v>483</v>
      </c>
      <c r="E631" s="3">
        <v>45061</v>
      </c>
      <c r="F631" s="3">
        <v>45063</v>
      </c>
      <c r="G631" s="18">
        <f t="shared" si="35"/>
        <v>2</v>
      </c>
      <c r="H631">
        <v>14.3</v>
      </c>
      <c r="I631">
        <v>25.5</v>
      </c>
      <c r="J631">
        <v>285.61</v>
      </c>
      <c r="L631">
        <v>254.83</v>
      </c>
      <c r="M631">
        <v>1.66</v>
      </c>
      <c r="O631" s="18">
        <f t="shared" si="37"/>
        <v>256.49</v>
      </c>
    </row>
    <row r="632" spans="1:15" ht="15.5" x14ac:dyDescent="0.35">
      <c r="A632" s="18" t="s">
        <v>852</v>
      </c>
      <c r="B632" s="2" t="s">
        <v>666</v>
      </c>
      <c r="C632" s="2" t="s">
        <v>25</v>
      </c>
      <c r="D632" s="2" t="s">
        <v>483</v>
      </c>
      <c r="E632" s="3">
        <v>45061</v>
      </c>
      <c r="F632" s="3">
        <v>45063</v>
      </c>
      <c r="G632" s="18">
        <f t="shared" si="35"/>
        <v>2</v>
      </c>
      <c r="H632">
        <v>0</v>
      </c>
      <c r="I632">
        <v>37.1</v>
      </c>
      <c r="J632">
        <v>184.34</v>
      </c>
      <c r="L632">
        <v>255.27</v>
      </c>
      <c r="M632">
        <v>0.61</v>
      </c>
      <c r="O632" s="18">
        <f t="shared" si="37"/>
        <v>255.88000000000002</v>
      </c>
    </row>
    <row r="633" spans="1:15" ht="15.5" x14ac:dyDescent="0.35">
      <c r="A633" s="18" t="s">
        <v>852</v>
      </c>
      <c r="B633" s="2" t="s">
        <v>667</v>
      </c>
      <c r="C633" s="2" t="s">
        <v>34</v>
      </c>
      <c r="D633" s="2" t="s">
        <v>483</v>
      </c>
      <c r="E633" s="3">
        <v>45061</v>
      </c>
      <c r="F633" s="3">
        <v>45063</v>
      </c>
      <c r="G633" s="18">
        <f t="shared" si="35"/>
        <v>2</v>
      </c>
      <c r="H633">
        <v>20</v>
      </c>
      <c r="I633">
        <v>31</v>
      </c>
      <c r="J633">
        <v>230.51</v>
      </c>
      <c r="L633">
        <v>278.61</v>
      </c>
      <c r="M633">
        <v>1.9</v>
      </c>
      <c r="O633" s="18">
        <f t="shared" si="37"/>
        <v>280.51</v>
      </c>
    </row>
    <row r="634" spans="1:15" ht="15.5" x14ac:dyDescent="0.35">
      <c r="A634" s="18" t="s">
        <v>852</v>
      </c>
      <c r="B634" s="2" t="s">
        <v>668</v>
      </c>
      <c r="C634" s="2" t="s">
        <v>34</v>
      </c>
      <c r="D634" s="2" t="s">
        <v>483</v>
      </c>
      <c r="E634" s="3">
        <v>45061</v>
      </c>
      <c r="F634" s="3">
        <v>45064</v>
      </c>
      <c r="G634" s="18">
        <f t="shared" si="35"/>
        <v>3</v>
      </c>
      <c r="H634">
        <v>22.22</v>
      </c>
      <c r="I634">
        <v>31.5</v>
      </c>
      <c r="J634">
        <v>383.52</v>
      </c>
      <c r="L634">
        <v>234.48</v>
      </c>
      <c r="M634">
        <v>0.14000000000000001</v>
      </c>
      <c r="O634" s="18">
        <f t="shared" si="37"/>
        <v>234.61999999999998</v>
      </c>
    </row>
    <row r="635" spans="1:15" ht="15.5" x14ac:dyDescent="0.35">
      <c r="A635" s="18" t="s">
        <v>852</v>
      </c>
      <c r="B635" s="2" t="s">
        <v>669</v>
      </c>
      <c r="C635" s="2" t="s">
        <v>34</v>
      </c>
      <c r="D635" s="2" t="s">
        <v>483</v>
      </c>
      <c r="E635" s="3">
        <v>45061</v>
      </c>
      <c r="F635" s="3">
        <v>45063</v>
      </c>
      <c r="G635" s="18">
        <f t="shared" si="35"/>
        <v>2</v>
      </c>
      <c r="H635">
        <v>20</v>
      </c>
      <c r="I635">
        <v>38</v>
      </c>
      <c r="J635">
        <v>228.77</v>
      </c>
      <c r="L635">
        <v>273.45999999999998</v>
      </c>
      <c r="M635">
        <v>2.3199999999999998</v>
      </c>
      <c r="O635" s="18">
        <f t="shared" si="37"/>
        <v>275.77999999999997</v>
      </c>
    </row>
    <row r="636" spans="1:15" ht="15.5" x14ac:dyDescent="0.35">
      <c r="A636" s="18" t="s">
        <v>852</v>
      </c>
      <c r="B636" s="2" t="s">
        <v>670</v>
      </c>
      <c r="C636" s="2" t="s">
        <v>34</v>
      </c>
      <c r="D636" s="2" t="s">
        <v>483</v>
      </c>
      <c r="E636" s="3">
        <v>45061</v>
      </c>
      <c r="F636" s="3">
        <v>45063</v>
      </c>
      <c r="G636" s="18">
        <f t="shared" si="35"/>
        <v>2</v>
      </c>
      <c r="H636">
        <v>12.5</v>
      </c>
      <c r="I636">
        <v>37.5</v>
      </c>
      <c r="J636">
        <v>225.22</v>
      </c>
      <c r="L636">
        <v>218.79</v>
      </c>
      <c r="M636">
        <v>1.39</v>
      </c>
      <c r="O636" s="18">
        <f t="shared" si="37"/>
        <v>220.17999999999998</v>
      </c>
    </row>
    <row r="637" spans="1:15" ht="15.5" x14ac:dyDescent="0.35">
      <c r="A637" s="18" t="s">
        <v>852</v>
      </c>
      <c r="B637" s="2" t="s">
        <v>671</v>
      </c>
      <c r="C637" s="2" t="s">
        <v>34</v>
      </c>
      <c r="D637" s="2" t="s">
        <v>483</v>
      </c>
      <c r="E637" s="3">
        <v>45061</v>
      </c>
      <c r="F637" s="3">
        <v>45064</v>
      </c>
      <c r="G637" s="18">
        <f t="shared" si="35"/>
        <v>3</v>
      </c>
      <c r="H637">
        <v>25</v>
      </c>
      <c r="I637">
        <v>33</v>
      </c>
      <c r="J637">
        <v>240.94</v>
      </c>
      <c r="L637">
        <v>266.79000000000002</v>
      </c>
      <c r="M637">
        <v>0.68</v>
      </c>
      <c r="O637" s="18">
        <f t="shared" si="37"/>
        <v>267.47000000000003</v>
      </c>
    </row>
    <row r="638" spans="1:15" ht="15.5" x14ac:dyDescent="0.35">
      <c r="A638" s="18" t="s">
        <v>852</v>
      </c>
      <c r="B638" s="2" t="s">
        <v>672</v>
      </c>
      <c r="C638" s="22" t="s">
        <v>34</v>
      </c>
      <c r="D638" s="2" t="s">
        <v>483</v>
      </c>
      <c r="E638" s="3">
        <v>45061</v>
      </c>
      <c r="F638" s="3">
        <v>45064</v>
      </c>
      <c r="G638" s="18">
        <f t="shared" si="35"/>
        <v>3</v>
      </c>
      <c r="H638">
        <v>20</v>
      </c>
      <c r="I638">
        <v>32.9</v>
      </c>
      <c r="J638">
        <v>231.73</v>
      </c>
      <c r="L638">
        <v>248.4</v>
      </c>
      <c r="M638">
        <v>3.02</v>
      </c>
      <c r="O638" s="18">
        <f t="shared" si="37"/>
        <v>251.42000000000002</v>
      </c>
    </row>
    <row r="639" spans="1:15" ht="15.5" x14ac:dyDescent="0.35">
      <c r="A639" s="18" t="s">
        <v>852</v>
      </c>
      <c r="B639" s="2" t="s">
        <v>673</v>
      </c>
      <c r="C639" s="22" t="s">
        <v>34</v>
      </c>
      <c r="D639" s="2" t="s">
        <v>483</v>
      </c>
      <c r="E639" s="3">
        <v>45061</v>
      </c>
      <c r="F639" s="3">
        <v>45064</v>
      </c>
      <c r="G639" s="18">
        <f t="shared" si="35"/>
        <v>3</v>
      </c>
      <c r="H639">
        <v>16.670000000000002</v>
      </c>
      <c r="I639">
        <v>36.4</v>
      </c>
      <c r="J639">
        <v>229.88</v>
      </c>
      <c r="L639">
        <v>266.31</v>
      </c>
      <c r="M639">
        <v>3.73</v>
      </c>
      <c r="O639" s="18">
        <f t="shared" si="37"/>
        <v>270.04000000000002</v>
      </c>
    </row>
    <row r="640" spans="1:15" ht="15.5" x14ac:dyDescent="0.35">
      <c r="A640" s="18" t="s">
        <v>852</v>
      </c>
      <c r="B640" s="2" t="s">
        <v>674</v>
      </c>
      <c r="C640" s="2" t="s">
        <v>34</v>
      </c>
      <c r="D640" s="2" t="s">
        <v>483</v>
      </c>
      <c r="E640" s="3">
        <v>45061</v>
      </c>
      <c r="F640" s="3">
        <v>45063</v>
      </c>
      <c r="G640" s="18">
        <f t="shared" si="35"/>
        <v>2</v>
      </c>
      <c r="H640">
        <v>10</v>
      </c>
      <c r="I640">
        <v>41</v>
      </c>
      <c r="J640">
        <v>216.29</v>
      </c>
      <c r="L640">
        <v>296.17</v>
      </c>
      <c r="M640">
        <v>1.39</v>
      </c>
      <c r="O640" s="18">
        <f t="shared" si="37"/>
        <v>297.56</v>
      </c>
    </row>
    <row r="641" spans="1:15" ht="15.5" x14ac:dyDescent="0.35">
      <c r="A641" s="18" t="s">
        <v>852</v>
      </c>
      <c r="B641" s="2" t="s">
        <v>675</v>
      </c>
      <c r="C641" s="2" t="s">
        <v>43</v>
      </c>
      <c r="D641" s="2" t="s">
        <v>483</v>
      </c>
      <c r="E641" s="3">
        <v>45061</v>
      </c>
      <c r="F641" s="3">
        <v>45063</v>
      </c>
      <c r="G641" s="18">
        <f t="shared" si="35"/>
        <v>2</v>
      </c>
      <c r="H641">
        <v>15</v>
      </c>
      <c r="I641">
        <v>24.8</v>
      </c>
      <c r="J641">
        <v>480.6</v>
      </c>
      <c r="O641">
        <v>391.67</v>
      </c>
    </row>
    <row r="642" spans="1:15" ht="15.5" x14ac:dyDescent="0.35">
      <c r="A642" s="18" t="s">
        <v>852</v>
      </c>
      <c r="B642" s="2" t="s">
        <v>676</v>
      </c>
      <c r="C642" s="2" t="s">
        <v>43</v>
      </c>
      <c r="D642" s="2" t="s">
        <v>483</v>
      </c>
      <c r="E642" s="3">
        <v>45061</v>
      </c>
      <c r="F642" s="3">
        <v>45063</v>
      </c>
      <c r="G642" s="18">
        <f t="shared" si="35"/>
        <v>2</v>
      </c>
      <c r="H642">
        <v>12.5</v>
      </c>
      <c r="I642">
        <v>21.9</v>
      </c>
      <c r="J642">
        <v>464.87</v>
      </c>
      <c r="O642">
        <v>425.81</v>
      </c>
    </row>
    <row r="643" spans="1:15" ht="15.5" x14ac:dyDescent="0.35">
      <c r="A643" s="18" t="s">
        <v>852</v>
      </c>
      <c r="B643" s="2" t="s">
        <v>677</v>
      </c>
      <c r="C643" s="2" t="s">
        <v>43</v>
      </c>
      <c r="D643" s="2" t="s">
        <v>483</v>
      </c>
      <c r="E643" s="3">
        <v>45061</v>
      </c>
      <c r="F643" s="3">
        <v>45064</v>
      </c>
      <c r="G643" s="18">
        <f t="shared" si="35"/>
        <v>3</v>
      </c>
      <c r="H643" s="18">
        <v>14.28</v>
      </c>
      <c r="I643">
        <v>26.6</v>
      </c>
      <c r="J643">
        <v>350.09</v>
      </c>
      <c r="O643">
        <v>322.02999999999997</v>
      </c>
    </row>
    <row r="644" spans="1:15" ht="15.5" x14ac:dyDescent="0.35">
      <c r="A644" s="18" t="s">
        <v>852</v>
      </c>
      <c r="B644" s="2" t="s">
        <v>678</v>
      </c>
      <c r="C644" s="2" t="s">
        <v>43</v>
      </c>
      <c r="D644" s="2" t="s">
        <v>483</v>
      </c>
      <c r="E644" s="3">
        <v>45061</v>
      </c>
      <c r="F644" s="3">
        <v>45063</v>
      </c>
      <c r="G644" s="18">
        <f t="shared" si="35"/>
        <v>2</v>
      </c>
      <c r="H644">
        <v>12.5</v>
      </c>
      <c r="I644">
        <v>29.5</v>
      </c>
      <c r="J644">
        <v>461.65</v>
      </c>
      <c r="O644">
        <v>429.58</v>
      </c>
    </row>
    <row r="645" spans="1:15" ht="15.5" x14ac:dyDescent="0.35">
      <c r="A645" s="18" t="s">
        <v>852</v>
      </c>
      <c r="B645" s="2" t="s">
        <v>679</v>
      </c>
      <c r="C645" s="2" t="s">
        <v>43</v>
      </c>
      <c r="D645" s="2" t="s">
        <v>483</v>
      </c>
      <c r="E645" s="3">
        <v>45061</v>
      </c>
      <c r="F645" s="3">
        <v>45063</v>
      </c>
      <c r="G645" s="18">
        <f t="shared" si="35"/>
        <v>2</v>
      </c>
      <c r="H645">
        <v>10</v>
      </c>
      <c r="I645">
        <v>26.9</v>
      </c>
      <c r="J645">
        <v>449.62</v>
      </c>
      <c r="O645">
        <v>321.83</v>
      </c>
    </row>
    <row r="646" spans="1:15" ht="15.5" x14ac:dyDescent="0.35">
      <c r="A646" s="18" t="s">
        <v>852</v>
      </c>
      <c r="B646" s="2" t="s">
        <v>680</v>
      </c>
      <c r="C646" s="22" t="s">
        <v>43</v>
      </c>
      <c r="D646" s="2" t="s">
        <v>483</v>
      </c>
      <c r="E646" s="3">
        <v>45061</v>
      </c>
      <c r="F646" s="3">
        <v>45064</v>
      </c>
      <c r="G646" s="18">
        <f t="shared" si="35"/>
        <v>3</v>
      </c>
      <c r="H646">
        <v>10</v>
      </c>
      <c r="I646">
        <v>26.4</v>
      </c>
      <c r="J646">
        <v>451.41</v>
      </c>
      <c r="O646">
        <v>403.49</v>
      </c>
    </row>
    <row r="647" spans="1:15" ht="15.5" x14ac:dyDescent="0.35">
      <c r="A647" s="18" t="s">
        <v>852</v>
      </c>
      <c r="B647" s="2" t="s">
        <v>681</v>
      </c>
      <c r="C647" s="22" t="s">
        <v>43</v>
      </c>
      <c r="D647" s="2" t="s">
        <v>483</v>
      </c>
      <c r="E647" s="3">
        <v>45061</v>
      </c>
      <c r="F647" s="3">
        <v>45063</v>
      </c>
      <c r="G647" s="18">
        <f t="shared" ref="G647:G710" si="38">F647-E647</f>
        <v>2</v>
      </c>
      <c r="H647" s="18">
        <v>14.28</v>
      </c>
      <c r="I647">
        <v>32.700000000000003</v>
      </c>
      <c r="J647">
        <v>445.12</v>
      </c>
      <c r="O647">
        <v>395.84</v>
      </c>
    </row>
    <row r="648" spans="1:15" ht="15.5" x14ac:dyDescent="0.35">
      <c r="A648" s="18" t="s">
        <v>852</v>
      </c>
      <c r="B648" s="2" t="s">
        <v>682</v>
      </c>
      <c r="C648" s="2" t="s">
        <v>43</v>
      </c>
      <c r="D648" s="2" t="s">
        <v>483</v>
      </c>
      <c r="E648" s="3">
        <v>45061</v>
      </c>
      <c r="F648" s="3">
        <v>45064</v>
      </c>
      <c r="G648" s="18">
        <f t="shared" si="38"/>
        <v>3</v>
      </c>
      <c r="H648">
        <v>0</v>
      </c>
      <c r="I648">
        <v>23.2</v>
      </c>
      <c r="J648">
        <v>352.98</v>
      </c>
      <c r="O648">
        <v>294.86</v>
      </c>
    </row>
    <row r="649" spans="1:15" ht="15.5" x14ac:dyDescent="0.35">
      <c r="A649" s="18" t="s">
        <v>853</v>
      </c>
      <c r="B649" s="22" t="s">
        <v>686</v>
      </c>
      <c r="C649" s="2" t="s">
        <v>16</v>
      </c>
      <c r="D649" s="2" t="s">
        <v>483</v>
      </c>
      <c r="E649" s="3">
        <v>45061</v>
      </c>
      <c r="F649" s="3">
        <v>45063</v>
      </c>
      <c r="G649" s="18">
        <f t="shared" si="38"/>
        <v>2</v>
      </c>
      <c r="H649">
        <v>8.3000000000000007</v>
      </c>
      <c r="I649">
        <v>36.5</v>
      </c>
      <c r="J649">
        <v>394.01</v>
      </c>
      <c r="O649">
        <v>358.8</v>
      </c>
    </row>
    <row r="650" spans="1:15" ht="15.5" x14ac:dyDescent="0.35">
      <c r="A650" s="18" t="s">
        <v>853</v>
      </c>
      <c r="B650" s="22" t="s">
        <v>687</v>
      </c>
      <c r="C650" s="2" t="s">
        <v>16</v>
      </c>
      <c r="D650" s="2" t="s">
        <v>483</v>
      </c>
      <c r="E650" s="3">
        <v>45061</v>
      </c>
      <c r="F650" s="3">
        <v>45063</v>
      </c>
      <c r="G650" s="18">
        <f t="shared" si="38"/>
        <v>2</v>
      </c>
      <c r="H650">
        <v>15.38</v>
      </c>
      <c r="I650">
        <v>39.5</v>
      </c>
      <c r="J650">
        <v>458.12</v>
      </c>
      <c r="O650">
        <v>440.22</v>
      </c>
    </row>
    <row r="651" spans="1:15" ht="15.5" x14ac:dyDescent="0.35">
      <c r="A651" s="18" t="s">
        <v>853</v>
      </c>
      <c r="B651" s="22" t="s">
        <v>688</v>
      </c>
      <c r="C651" s="2" t="s">
        <v>16</v>
      </c>
      <c r="D651" s="2" t="s">
        <v>483</v>
      </c>
      <c r="E651" s="3">
        <v>45061</v>
      </c>
      <c r="F651" s="3">
        <v>45063</v>
      </c>
      <c r="G651" s="18">
        <f t="shared" si="38"/>
        <v>2</v>
      </c>
      <c r="H651" s="18">
        <v>8.3000000000000007</v>
      </c>
      <c r="I651">
        <v>40.5</v>
      </c>
      <c r="J651">
        <v>419.63</v>
      </c>
      <c r="O651">
        <v>386.4</v>
      </c>
    </row>
    <row r="652" spans="1:15" ht="15.5" x14ac:dyDescent="0.35">
      <c r="A652" s="18" t="s">
        <v>853</v>
      </c>
      <c r="B652" s="22" t="s">
        <v>689</v>
      </c>
      <c r="C652" s="2" t="s">
        <v>16</v>
      </c>
      <c r="D652" s="2" t="s">
        <v>483</v>
      </c>
      <c r="E652" s="3">
        <v>45061</v>
      </c>
      <c r="F652" s="3">
        <v>45063</v>
      </c>
      <c r="G652" s="18">
        <f t="shared" si="38"/>
        <v>2</v>
      </c>
      <c r="H652">
        <v>5</v>
      </c>
      <c r="I652">
        <v>36</v>
      </c>
      <c r="J652">
        <v>415.91</v>
      </c>
      <c r="O652">
        <v>404.86</v>
      </c>
    </row>
    <row r="653" spans="1:15" ht="15.5" x14ac:dyDescent="0.35">
      <c r="A653" s="18" t="s">
        <v>853</v>
      </c>
      <c r="B653" s="22" t="s">
        <v>690</v>
      </c>
      <c r="C653" s="2" t="s">
        <v>16</v>
      </c>
      <c r="D653" s="2" t="s">
        <v>483</v>
      </c>
      <c r="E653" s="3">
        <v>45061</v>
      </c>
      <c r="F653" s="3">
        <v>45063</v>
      </c>
      <c r="G653" s="18">
        <f t="shared" si="38"/>
        <v>2</v>
      </c>
      <c r="H653" s="18">
        <v>8.3000000000000007</v>
      </c>
      <c r="I653">
        <v>35.799999999999997</v>
      </c>
      <c r="J653">
        <v>515.44000000000005</v>
      </c>
      <c r="O653">
        <v>424.31</v>
      </c>
    </row>
    <row r="654" spans="1:15" ht="15.5" x14ac:dyDescent="0.35">
      <c r="A654" s="18" t="s">
        <v>853</v>
      </c>
      <c r="B654" s="22" t="s">
        <v>691</v>
      </c>
      <c r="C654" s="2" t="s">
        <v>16</v>
      </c>
      <c r="D654" s="2" t="s">
        <v>483</v>
      </c>
      <c r="E654" s="3">
        <v>45061</v>
      </c>
      <c r="F654" s="3">
        <v>45063</v>
      </c>
      <c r="G654" s="18">
        <f t="shared" si="38"/>
        <v>2</v>
      </c>
      <c r="H654">
        <v>7.7</v>
      </c>
      <c r="I654">
        <v>35.4</v>
      </c>
      <c r="J654">
        <v>510.49</v>
      </c>
      <c r="O654">
        <v>442.03</v>
      </c>
    </row>
    <row r="655" spans="1:15" ht="15.5" x14ac:dyDescent="0.35">
      <c r="A655" s="18" t="s">
        <v>853</v>
      </c>
      <c r="B655" s="22" t="s">
        <v>692</v>
      </c>
      <c r="C655" s="2" t="s">
        <v>16</v>
      </c>
      <c r="D655" s="2" t="s">
        <v>483</v>
      </c>
      <c r="E655" s="3">
        <v>45061</v>
      </c>
      <c r="F655" s="3">
        <v>45063</v>
      </c>
      <c r="G655" s="18">
        <f t="shared" si="38"/>
        <v>2</v>
      </c>
      <c r="H655">
        <v>9.09</v>
      </c>
      <c r="I655">
        <v>40.5</v>
      </c>
      <c r="J655">
        <v>395.13</v>
      </c>
      <c r="O655">
        <v>349.43</v>
      </c>
    </row>
    <row r="656" spans="1:15" ht="15.5" x14ac:dyDescent="0.35">
      <c r="A656" s="18" t="s">
        <v>853</v>
      </c>
      <c r="B656" s="22" t="s">
        <v>693</v>
      </c>
      <c r="C656" s="2" t="s">
        <v>16</v>
      </c>
      <c r="D656" s="2" t="s">
        <v>483</v>
      </c>
      <c r="E656" s="3">
        <v>45061</v>
      </c>
      <c r="F656" s="3">
        <v>45063</v>
      </c>
      <c r="G656" s="18">
        <f t="shared" si="38"/>
        <v>2</v>
      </c>
      <c r="H656">
        <v>8.33</v>
      </c>
      <c r="I656">
        <v>38</v>
      </c>
      <c r="J656">
        <v>423.64</v>
      </c>
      <c r="O656">
        <v>379.03</v>
      </c>
    </row>
    <row r="657" spans="1:15" ht="15.5" x14ac:dyDescent="0.35">
      <c r="A657" s="18" t="s">
        <v>853</v>
      </c>
      <c r="B657" s="22" t="s">
        <v>694</v>
      </c>
      <c r="C657" s="2" t="s">
        <v>25</v>
      </c>
      <c r="D657" s="2" t="s">
        <v>483</v>
      </c>
      <c r="E657" s="3">
        <v>45061</v>
      </c>
      <c r="F657" s="3">
        <v>45064</v>
      </c>
      <c r="G657" s="18">
        <f t="shared" si="38"/>
        <v>3</v>
      </c>
      <c r="H657">
        <v>14.3</v>
      </c>
      <c r="I657">
        <v>37.700000000000003</v>
      </c>
      <c r="J657">
        <v>252.01</v>
      </c>
      <c r="L657">
        <v>256.16000000000003</v>
      </c>
      <c r="M657">
        <v>2.5099999999999998</v>
      </c>
      <c r="O657">
        <f>L657+M657</f>
        <v>258.67</v>
      </c>
    </row>
    <row r="658" spans="1:15" ht="15.5" x14ac:dyDescent="0.35">
      <c r="A658" s="18" t="s">
        <v>853</v>
      </c>
      <c r="B658" s="22" t="s">
        <v>695</v>
      </c>
      <c r="C658" s="2" t="s">
        <v>25</v>
      </c>
      <c r="D658" s="2" t="s">
        <v>483</v>
      </c>
      <c r="E658" s="3">
        <v>45061</v>
      </c>
      <c r="F658" s="3">
        <v>45063</v>
      </c>
      <c r="G658" s="18">
        <f t="shared" si="38"/>
        <v>2</v>
      </c>
      <c r="H658">
        <v>12.5</v>
      </c>
      <c r="I658">
        <v>39.700000000000003</v>
      </c>
      <c r="J658">
        <v>232.84</v>
      </c>
      <c r="L658">
        <v>266.11</v>
      </c>
      <c r="M658">
        <v>2.36</v>
      </c>
      <c r="O658" s="18">
        <f t="shared" ref="O658:O672" si="39">L658+M658</f>
        <v>268.47000000000003</v>
      </c>
    </row>
    <row r="659" spans="1:15" ht="15.5" x14ac:dyDescent="0.35">
      <c r="A659" s="18" t="s">
        <v>853</v>
      </c>
      <c r="B659" s="22" t="s">
        <v>696</v>
      </c>
      <c r="C659" s="2" t="s">
        <v>25</v>
      </c>
      <c r="D659" s="2" t="s">
        <v>483</v>
      </c>
      <c r="E659" s="3">
        <v>45061</v>
      </c>
      <c r="F659" s="3">
        <v>45063</v>
      </c>
      <c r="G659" s="18">
        <f t="shared" si="38"/>
        <v>2</v>
      </c>
      <c r="H659">
        <v>5.56</v>
      </c>
      <c r="I659">
        <v>37.4</v>
      </c>
      <c r="J659">
        <v>335.28</v>
      </c>
      <c r="L659">
        <v>307.79000000000002</v>
      </c>
      <c r="M659">
        <v>2.35</v>
      </c>
      <c r="O659" s="18">
        <f t="shared" si="39"/>
        <v>310.14000000000004</v>
      </c>
    </row>
    <row r="660" spans="1:15" ht="15.5" x14ac:dyDescent="0.35">
      <c r="A660" s="18" t="s">
        <v>853</v>
      </c>
      <c r="B660" s="22" t="s">
        <v>697</v>
      </c>
      <c r="C660" s="2" t="s">
        <v>25</v>
      </c>
      <c r="D660" s="2" t="s">
        <v>483</v>
      </c>
      <c r="E660" s="3">
        <v>45061</v>
      </c>
      <c r="F660" s="3">
        <v>45063</v>
      </c>
      <c r="G660" s="18">
        <f t="shared" si="38"/>
        <v>2</v>
      </c>
      <c r="H660">
        <v>0</v>
      </c>
      <c r="I660">
        <v>35.1</v>
      </c>
      <c r="J660">
        <v>212.77</v>
      </c>
      <c r="L660">
        <v>242.4</v>
      </c>
      <c r="M660">
        <v>1.57</v>
      </c>
      <c r="O660" s="18">
        <f t="shared" si="39"/>
        <v>243.97</v>
      </c>
    </row>
    <row r="661" spans="1:15" ht="15.5" x14ac:dyDescent="0.35">
      <c r="A661" s="18" t="s">
        <v>853</v>
      </c>
      <c r="B661" s="22" t="s">
        <v>698</v>
      </c>
      <c r="C661" s="2" t="s">
        <v>25</v>
      </c>
      <c r="D661" s="2" t="s">
        <v>483</v>
      </c>
      <c r="E661" s="3">
        <v>45061</v>
      </c>
      <c r="F661" s="3">
        <v>45064</v>
      </c>
      <c r="G661" s="18">
        <f t="shared" si="38"/>
        <v>3</v>
      </c>
      <c r="H661">
        <v>11.11</v>
      </c>
      <c r="I661">
        <v>36.200000000000003</v>
      </c>
      <c r="J661">
        <v>322.39</v>
      </c>
      <c r="L661">
        <v>302.79000000000002</v>
      </c>
      <c r="M661">
        <v>2.87</v>
      </c>
      <c r="O661" s="18">
        <f t="shared" si="39"/>
        <v>305.66000000000003</v>
      </c>
    </row>
    <row r="662" spans="1:15" ht="15.5" x14ac:dyDescent="0.35">
      <c r="A662" s="18" t="s">
        <v>853</v>
      </c>
      <c r="B662" s="22" t="s">
        <v>699</v>
      </c>
      <c r="C662" s="2" t="s">
        <v>25</v>
      </c>
      <c r="D662" s="2" t="s">
        <v>483</v>
      </c>
      <c r="E662" s="3">
        <v>45061</v>
      </c>
      <c r="F662" s="3">
        <v>45063</v>
      </c>
      <c r="G662" s="18">
        <f t="shared" si="38"/>
        <v>2</v>
      </c>
      <c r="H662">
        <v>10</v>
      </c>
      <c r="I662">
        <v>35.799999999999997</v>
      </c>
      <c r="J662">
        <v>332.94</v>
      </c>
      <c r="L662">
        <v>300.62</v>
      </c>
      <c r="M662">
        <v>2.17</v>
      </c>
      <c r="O662" s="18">
        <f t="shared" si="39"/>
        <v>302.79000000000002</v>
      </c>
    </row>
    <row r="663" spans="1:15" ht="15.5" x14ac:dyDescent="0.35">
      <c r="A663" s="18" t="s">
        <v>853</v>
      </c>
      <c r="B663" s="22" t="s">
        <v>700</v>
      </c>
      <c r="C663" s="2" t="s">
        <v>25</v>
      </c>
      <c r="D663" s="2" t="s">
        <v>483</v>
      </c>
      <c r="E663" s="3">
        <v>45061</v>
      </c>
      <c r="F663" s="3">
        <v>45063</v>
      </c>
      <c r="G663" s="18">
        <f t="shared" si="38"/>
        <v>2</v>
      </c>
      <c r="H663">
        <v>14.3</v>
      </c>
      <c r="I663">
        <v>36.1</v>
      </c>
      <c r="J663">
        <v>349</v>
      </c>
      <c r="L663">
        <v>243.18</v>
      </c>
      <c r="M663">
        <v>2.39</v>
      </c>
      <c r="O663" s="18">
        <f t="shared" si="39"/>
        <v>245.57</v>
      </c>
    </row>
    <row r="664" spans="1:15" ht="15.5" x14ac:dyDescent="0.35">
      <c r="A664" s="18" t="s">
        <v>853</v>
      </c>
      <c r="B664" s="22" t="s">
        <v>701</v>
      </c>
      <c r="C664" s="2" t="s">
        <v>25</v>
      </c>
      <c r="D664" s="2" t="s">
        <v>483</v>
      </c>
      <c r="E664" s="3">
        <v>45061</v>
      </c>
      <c r="F664" s="3">
        <v>45063</v>
      </c>
      <c r="G664" s="18">
        <f t="shared" si="38"/>
        <v>2</v>
      </c>
      <c r="H664">
        <v>5.56</v>
      </c>
      <c r="I664">
        <v>39.700000000000003</v>
      </c>
      <c r="J664">
        <v>335.14</v>
      </c>
      <c r="L664">
        <v>342.26</v>
      </c>
      <c r="M664">
        <v>1.35</v>
      </c>
      <c r="O664" s="18">
        <f t="shared" si="39"/>
        <v>343.61</v>
      </c>
    </row>
    <row r="665" spans="1:15" ht="15.5" x14ac:dyDescent="0.35">
      <c r="A665" s="18" t="s">
        <v>853</v>
      </c>
      <c r="B665" s="22" t="s">
        <v>702</v>
      </c>
      <c r="C665" s="2" t="s">
        <v>34</v>
      </c>
      <c r="D665" s="2" t="s">
        <v>483</v>
      </c>
      <c r="E665" s="3">
        <v>45061</v>
      </c>
      <c r="F665" s="3">
        <v>45063</v>
      </c>
      <c r="G665" s="18">
        <f t="shared" si="38"/>
        <v>2</v>
      </c>
      <c r="H665">
        <v>12.5</v>
      </c>
      <c r="I665">
        <v>27.8</v>
      </c>
      <c r="J665">
        <v>471.01</v>
      </c>
      <c r="L665">
        <v>285.20999999999998</v>
      </c>
      <c r="M665">
        <v>4.26</v>
      </c>
      <c r="O665" s="18">
        <f t="shared" si="39"/>
        <v>289.46999999999997</v>
      </c>
    </row>
    <row r="666" spans="1:15" ht="15.5" x14ac:dyDescent="0.35">
      <c r="A666" s="18" t="s">
        <v>853</v>
      </c>
      <c r="B666" s="22" t="s">
        <v>703</v>
      </c>
      <c r="C666" s="2" t="s">
        <v>34</v>
      </c>
      <c r="D666" s="2" t="s">
        <v>483</v>
      </c>
      <c r="E666" s="3">
        <v>45061</v>
      </c>
      <c r="F666" s="3">
        <v>45063</v>
      </c>
      <c r="G666" s="18">
        <f t="shared" si="38"/>
        <v>2</v>
      </c>
      <c r="H666">
        <v>10</v>
      </c>
      <c r="I666">
        <v>36.299999999999997</v>
      </c>
      <c r="J666">
        <v>324.93</v>
      </c>
      <c r="L666">
        <v>323.3</v>
      </c>
      <c r="M666">
        <v>1.18</v>
      </c>
      <c r="O666" s="18">
        <f t="shared" si="39"/>
        <v>324.48</v>
      </c>
    </row>
    <row r="667" spans="1:15" ht="15.5" x14ac:dyDescent="0.35">
      <c r="A667" s="18" t="s">
        <v>853</v>
      </c>
      <c r="B667" s="22" t="s">
        <v>704</v>
      </c>
      <c r="C667" s="2" t="s">
        <v>34</v>
      </c>
      <c r="D667" s="2" t="s">
        <v>483</v>
      </c>
      <c r="E667" s="3">
        <v>45061</v>
      </c>
      <c r="F667" s="3">
        <v>45064</v>
      </c>
      <c r="G667" s="18">
        <f t="shared" si="38"/>
        <v>3</v>
      </c>
      <c r="H667">
        <v>10</v>
      </c>
      <c r="I667">
        <v>34.700000000000003</v>
      </c>
      <c r="J667">
        <v>382.57</v>
      </c>
      <c r="L667">
        <v>407.27</v>
      </c>
      <c r="M667">
        <v>2.2200000000000002</v>
      </c>
      <c r="O667" s="18">
        <f t="shared" si="39"/>
        <v>409.49</v>
      </c>
    </row>
    <row r="668" spans="1:15" ht="15.5" x14ac:dyDescent="0.35">
      <c r="A668" s="18" t="s">
        <v>853</v>
      </c>
      <c r="B668" s="22" t="s">
        <v>705</v>
      </c>
      <c r="C668" s="2" t="s">
        <v>34</v>
      </c>
      <c r="D668" s="2" t="s">
        <v>483</v>
      </c>
      <c r="E668" s="3">
        <v>45061</v>
      </c>
      <c r="F668" s="3">
        <v>45063</v>
      </c>
      <c r="G668" s="18">
        <f t="shared" si="38"/>
        <v>2</v>
      </c>
      <c r="H668">
        <v>0</v>
      </c>
      <c r="I668">
        <v>35</v>
      </c>
      <c r="J668">
        <v>397.93</v>
      </c>
      <c r="L668">
        <v>232.68</v>
      </c>
      <c r="M668">
        <v>4.51</v>
      </c>
      <c r="O668" s="18">
        <f t="shared" si="39"/>
        <v>237.19</v>
      </c>
    </row>
    <row r="669" spans="1:15" ht="15.5" x14ac:dyDescent="0.35">
      <c r="A669" s="18" t="s">
        <v>853</v>
      </c>
      <c r="B669" s="22" t="s">
        <v>706</v>
      </c>
      <c r="C669" s="2" t="s">
        <v>34</v>
      </c>
      <c r="D669" s="2" t="s">
        <v>483</v>
      </c>
      <c r="E669" s="3">
        <v>45061</v>
      </c>
      <c r="F669" s="3">
        <v>45063</v>
      </c>
      <c r="G669" s="18">
        <f t="shared" si="38"/>
        <v>2</v>
      </c>
      <c r="H669">
        <v>20</v>
      </c>
      <c r="I669">
        <v>32</v>
      </c>
      <c r="J669">
        <v>372.3</v>
      </c>
      <c r="L669">
        <v>359.08</v>
      </c>
      <c r="M669">
        <v>3.6</v>
      </c>
      <c r="O669" s="18">
        <f t="shared" si="39"/>
        <v>362.68</v>
      </c>
    </row>
    <row r="670" spans="1:15" ht="15.5" x14ac:dyDescent="0.35">
      <c r="A670" s="18" t="s">
        <v>853</v>
      </c>
      <c r="B670" s="22" t="s">
        <v>707</v>
      </c>
      <c r="C670" s="2" t="s">
        <v>34</v>
      </c>
      <c r="D670" s="2" t="s">
        <v>483</v>
      </c>
      <c r="E670" s="3">
        <v>45061</v>
      </c>
      <c r="F670" s="3">
        <v>45063</v>
      </c>
      <c r="G670" s="18">
        <f t="shared" si="38"/>
        <v>2</v>
      </c>
      <c r="H670">
        <v>10</v>
      </c>
      <c r="I670">
        <v>35.5</v>
      </c>
      <c r="J670">
        <v>304.07</v>
      </c>
      <c r="L670">
        <v>359.91</v>
      </c>
      <c r="M670">
        <v>3.69</v>
      </c>
      <c r="O670" s="18">
        <f t="shared" si="39"/>
        <v>363.6</v>
      </c>
    </row>
    <row r="671" spans="1:15" ht="15.5" x14ac:dyDescent="0.35">
      <c r="A671" s="18" t="s">
        <v>853</v>
      </c>
      <c r="B671" s="22" t="s">
        <v>708</v>
      </c>
      <c r="C671" s="2" t="s">
        <v>34</v>
      </c>
      <c r="D671" s="2" t="s">
        <v>483</v>
      </c>
      <c r="E671" s="3">
        <v>45061</v>
      </c>
      <c r="F671" s="3">
        <v>45064</v>
      </c>
      <c r="G671" s="18">
        <f t="shared" si="38"/>
        <v>3</v>
      </c>
      <c r="H671">
        <v>22.22</v>
      </c>
      <c r="I671">
        <v>28.6</v>
      </c>
      <c r="J671">
        <v>383.06</v>
      </c>
      <c r="L671">
        <v>220.83</v>
      </c>
      <c r="M671">
        <v>4.3899999999999997</v>
      </c>
      <c r="O671" s="18">
        <f t="shared" si="39"/>
        <v>225.22</v>
      </c>
    </row>
    <row r="672" spans="1:15" ht="15.5" x14ac:dyDescent="0.35">
      <c r="A672" s="18" t="s">
        <v>853</v>
      </c>
      <c r="B672" s="22" t="s">
        <v>709</v>
      </c>
      <c r="C672" s="2" t="s">
        <v>34</v>
      </c>
      <c r="D672" s="2" t="s">
        <v>483</v>
      </c>
      <c r="E672" s="3">
        <v>45061</v>
      </c>
      <c r="F672" s="3">
        <v>45063</v>
      </c>
      <c r="G672" s="18">
        <f t="shared" si="38"/>
        <v>2</v>
      </c>
      <c r="H672">
        <v>12.5</v>
      </c>
      <c r="I672">
        <v>35.6</v>
      </c>
      <c r="J672">
        <v>280.44</v>
      </c>
      <c r="L672">
        <v>375.35</v>
      </c>
      <c r="M672">
        <v>1.32</v>
      </c>
      <c r="O672" s="18">
        <f t="shared" si="39"/>
        <v>376.67</v>
      </c>
    </row>
    <row r="673" spans="1:15" ht="15.5" x14ac:dyDescent="0.35">
      <c r="A673" s="18" t="s">
        <v>853</v>
      </c>
      <c r="B673" s="22" t="s">
        <v>710</v>
      </c>
      <c r="C673" s="2" t="s">
        <v>43</v>
      </c>
      <c r="D673" s="2" t="s">
        <v>483</v>
      </c>
      <c r="E673" s="3">
        <v>45061</v>
      </c>
      <c r="F673" s="3">
        <v>45063</v>
      </c>
      <c r="G673" s="18">
        <f t="shared" si="38"/>
        <v>2</v>
      </c>
      <c r="H673">
        <v>12.5</v>
      </c>
      <c r="I673">
        <v>40.1</v>
      </c>
      <c r="J673">
        <v>537.96</v>
      </c>
      <c r="O673">
        <v>488.66</v>
      </c>
    </row>
    <row r="674" spans="1:15" ht="15.5" x14ac:dyDescent="0.35">
      <c r="A674" s="18" t="s">
        <v>853</v>
      </c>
      <c r="B674" s="22" t="s">
        <v>711</v>
      </c>
      <c r="C674" s="2" t="s">
        <v>43</v>
      </c>
      <c r="D674" s="2" t="s">
        <v>483</v>
      </c>
      <c r="E674" s="3">
        <v>45061</v>
      </c>
      <c r="F674" s="3">
        <v>45063</v>
      </c>
      <c r="G674" s="18">
        <f t="shared" si="38"/>
        <v>2</v>
      </c>
      <c r="H674">
        <v>16.670000000000002</v>
      </c>
      <c r="I674">
        <v>36</v>
      </c>
      <c r="J674">
        <v>536.42999999999995</v>
      </c>
      <c r="O674">
        <v>393.14</v>
      </c>
    </row>
    <row r="675" spans="1:15" ht="15.5" x14ac:dyDescent="0.35">
      <c r="A675" s="18" t="s">
        <v>853</v>
      </c>
      <c r="B675" s="22" t="s">
        <v>712</v>
      </c>
      <c r="C675" s="2" t="s">
        <v>43</v>
      </c>
      <c r="D675" s="2" t="s">
        <v>483</v>
      </c>
      <c r="E675" s="3">
        <v>45061</v>
      </c>
      <c r="F675" s="3">
        <v>45063</v>
      </c>
      <c r="G675" s="18">
        <f t="shared" si="38"/>
        <v>2</v>
      </c>
      <c r="H675">
        <v>9.09</v>
      </c>
      <c r="I675">
        <v>38.200000000000003</v>
      </c>
      <c r="J675">
        <v>491.31</v>
      </c>
      <c r="O675">
        <v>402.64</v>
      </c>
    </row>
    <row r="676" spans="1:15" ht="15.5" x14ac:dyDescent="0.35">
      <c r="A676" s="18" t="s">
        <v>853</v>
      </c>
      <c r="B676" s="22" t="s">
        <v>713</v>
      </c>
      <c r="C676" s="2" t="s">
        <v>43</v>
      </c>
      <c r="D676" s="2" t="s">
        <v>483</v>
      </c>
      <c r="E676" s="3">
        <v>45061</v>
      </c>
      <c r="F676" s="3">
        <v>45064</v>
      </c>
      <c r="G676" s="18">
        <f t="shared" si="38"/>
        <v>3</v>
      </c>
      <c r="H676">
        <v>9.09</v>
      </c>
      <c r="I676">
        <v>37.4</v>
      </c>
      <c r="J676">
        <v>538.21</v>
      </c>
      <c r="O676">
        <v>435.22</v>
      </c>
    </row>
    <row r="677" spans="1:15" ht="15.5" x14ac:dyDescent="0.35">
      <c r="A677" s="18" t="s">
        <v>853</v>
      </c>
      <c r="B677" s="22" t="s">
        <v>714</v>
      </c>
      <c r="C677" s="2" t="s">
        <v>43</v>
      </c>
      <c r="D677" s="2" t="s">
        <v>483</v>
      </c>
      <c r="E677" s="3">
        <v>45061</v>
      </c>
      <c r="F677" s="3">
        <v>45063</v>
      </c>
      <c r="G677" s="18">
        <f t="shared" si="38"/>
        <v>2</v>
      </c>
      <c r="H677">
        <v>10</v>
      </c>
      <c r="I677">
        <v>34.799999999999997</v>
      </c>
      <c r="J677">
        <v>423.77</v>
      </c>
      <c r="O677">
        <v>393.12</v>
      </c>
    </row>
    <row r="678" spans="1:15" ht="15.5" x14ac:dyDescent="0.35">
      <c r="A678" s="18" t="s">
        <v>853</v>
      </c>
      <c r="B678" s="22" t="s">
        <v>715</v>
      </c>
      <c r="C678" s="2" t="s">
        <v>43</v>
      </c>
      <c r="D678" s="2" t="s">
        <v>483</v>
      </c>
      <c r="E678" s="3">
        <v>45061</v>
      </c>
      <c r="F678" s="3">
        <v>45063</v>
      </c>
      <c r="G678" s="18">
        <f t="shared" si="38"/>
        <v>2</v>
      </c>
      <c r="H678">
        <v>5</v>
      </c>
      <c r="I678">
        <v>39.700000000000003</v>
      </c>
      <c r="J678">
        <v>491.93</v>
      </c>
      <c r="O678">
        <v>395.93</v>
      </c>
    </row>
    <row r="679" spans="1:15" ht="15.5" x14ac:dyDescent="0.35">
      <c r="A679" s="18" t="s">
        <v>853</v>
      </c>
      <c r="B679" s="22" t="s">
        <v>716</v>
      </c>
      <c r="C679" s="2" t="s">
        <v>43</v>
      </c>
      <c r="D679" s="2" t="s">
        <v>483</v>
      </c>
      <c r="E679" s="3">
        <v>45061</v>
      </c>
      <c r="F679" s="3">
        <v>45064</v>
      </c>
      <c r="G679" s="18">
        <f t="shared" si="38"/>
        <v>3</v>
      </c>
      <c r="H679">
        <v>10</v>
      </c>
      <c r="I679">
        <v>41.2</v>
      </c>
      <c r="J679">
        <v>375.57</v>
      </c>
      <c r="O679">
        <v>356.49</v>
      </c>
    </row>
    <row r="680" spans="1:15" ht="15.5" x14ac:dyDescent="0.35">
      <c r="A680" s="18" t="s">
        <v>853</v>
      </c>
      <c r="B680" s="22" t="s">
        <v>717</v>
      </c>
      <c r="C680" s="2" t="s">
        <v>43</v>
      </c>
      <c r="D680" s="2" t="s">
        <v>483</v>
      </c>
      <c r="E680" s="3">
        <v>45061</v>
      </c>
      <c r="F680" s="3">
        <v>45063</v>
      </c>
      <c r="G680" s="18">
        <f t="shared" si="38"/>
        <v>2</v>
      </c>
      <c r="H680">
        <v>9.09</v>
      </c>
      <c r="I680">
        <v>35.1</v>
      </c>
      <c r="J680">
        <v>544.44000000000005</v>
      </c>
      <c r="O680">
        <v>384.73</v>
      </c>
    </row>
    <row r="681" spans="1:15" ht="15.5" x14ac:dyDescent="0.35">
      <c r="A681" s="18" t="s">
        <v>854</v>
      </c>
      <c r="B681" s="2" t="s">
        <v>718</v>
      </c>
      <c r="C681" s="2" t="s">
        <v>16</v>
      </c>
      <c r="D681" s="2" t="s">
        <v>483</v>
      </c>
      <c r="E681" s="3">
        <v>45061</v>
      </c>
      <c r="F681" s="3">
        <v>45063</v>
      </c>
      <c r="G681" s="18">
        <f t="shared" si="38"/>
        <v>2</v>
      </c>
      <c r="H681">
        <v>0</v>
      </c>
      <c r="I681">
        <v>37.299999999999997</v>
      </c>
      <c r="J681">
        <v>241.01</v>
      </c>
      <c r="O681">
        <v>109.85</v>
      </c>
    </row>
    <row r="682" spans="1:15" ht="15.5" x14ac:dyDescent="0.35">
      <c r="A682" s="18" t="s">
        <v>854</v>
      </c>
      <c r="B682" s="2" t="s">
        <v>719</v>
      </c>
      <c r="C682" s="2" t="s">
        <v>16</v>
      </c>
      <c r="D682" s="2" t="s">
        <v>483</v>
      </c>
      <c r="E682" s="3">
        <v>45061</v>
      </c>
      <c r="F682" s="3">
        <v>45063</v>
      </c>
      <c r="G682" s="18">
        <f t="shared" si="38"/>
        <v>2</v>
      </c>
      <c r="H682">
        <v>0</v>
      </c>
      <c r="I682">
        <v>34.799999999999997</v>
      </c>
      <c r="J682">
        <v>255.84</v>
      </c>
      <c r="O682">
        <v>134.02000000000001</v>
      </c>
    </row>
    <row r="683" spans="1:15" ht="15.5" x14ac:dyDescent="0.35">
      <c r="A683" s="18" t="s">
        <v>854</v>
      </c>
      <c r="B683" s="2" t="s">
        <v>720</v>
      </c>
      <c r="C683" s="2" t="s">
        <v>16</v>
      </c>
      <c r="D683" s="2" t="s">
        <v>483</v>
      </c>
      <c r="E683" s="3">
        <v>45061</v>
      </c>
      <c r="F683" s="3">
        <v>45063</v>
      </c>
      <c r="G683" s="18">
        <f t="shared" si="38"/>
        <v>2</v>
      </c>
      <c r="H683">
        <v>0</v>
      </c>
      <c r="I683">
        <v>38.700000000000003</v>
      </c>
      <c r="J683">
        <v>262.88</v>
      </c>
      <c r="O683">
        <v>120.21</v>
      </c>
    </row>
    <row r="684" spans="1:15" ht="15.5" x14ac:dyDescent="0.35">
      <c r="A684" s="18" t="s">
        <v>854</v>
      </c>
      <c r="B684" s="2" t="s">
        <v>721</v>
      </c>
      <c r="C684" s="2" t="s">
        <v>16</v>
      </c>
      <c r="D684" s="2" t="s">
        <v>483</v>
      </c>
      <c r="E684" s="3">
        <v>45061</v>
      </c>
      <c r="F684" s="3">
        <v>45063</v>
      </c>
      <c r="G684" s="18">
        <f t="shared" si="38"/>
        <v>2</v>
      </c>
      <c r="H684">
        <v>0</v>
      </c>
      <c r="I684">
        <v>39.1</v>
      </c>
      <c r="J684">
        <v>310.57</v>
      </c>
      <c r="O684">
        <v>170.21</v>
      </c>
    </row>
    <row r="685" spans="1:15" ht="15.5" x14ac:dyDescent="0.35">
      <c r="A685" s="18" t="s">
        <v>854</v>
      </c>
      <c r="B685" s="2" t="s">
        <v>722</v>
      </c>
      <c r="C685" s="2" t="s">
        <v>16</v>
      </c>
      <c r="D685" s="2" t="s">
        <v>483</v>
      </c>
      <c r="E685" s="3">
        <v>45061</v>
      </c>
      <c r="F685" s="3">
        <v>45063</v>
      </c>
      <c r="G685" s="18">
        <f t="shared" si="38"/>
        <v>2</v>
      </c>
      <c r="H685">
        <v>0</v>
      </c>
      <c r="I685">
        <v>37.1</v>
      </c>
      <c r="J685">
        <v>290.69</v>
      </c>
      <c r="O685">
        <v>153.62</v>
      </c>
    </row>
    <row r="686" spans="1:15" ht="15.5" x14ac:dyDescent="0.35">
      <c r="A686" s="18" t="s">
        <v>854</v>
      </c>
      <c r="B686" s="2" t="s">
        <v>723</v>
      </c>
      <c r="C686" s="2" t="s">
        <v>16</v>
      </c>
      <c r="D686" s="2" t="s">
        <v>483</v>
      </c>
      <c r="E686" s="3">
        <v>45061</v>
      </c>
      <c r="F686" s="3">
        <v>45064</v>
      </c>
      <c r="G686" s="18">
        <f t="shared" si="38"/>
        <v>3</v>
      </c>
      <c r="H686">
        <v>0</v>
      </c>
      <c r="I686">
        <v>34.299999999999997</v>
      </c>
      <c r="J686">
        <v>316.08999999999997</v>
      </c>
      <c r="O686">
        <v>190.62</v>
      </c>
    </row>
    <row r="687" spans="1:15" ht="15.5" x14ac:dyDescent="0.35">
      <c r="A687" s="18" t="s">
        <v>854</v>
      </c>
      <c r="B687" s="2" t="s">
        <v>724</v>
      </c>
      <c r="C687" s="2" t="s">
        <v>16</v>
      </c>
      <c r="D687" s="2" t="s">
        <v>483</v>
      </c>
      <c r="E687" s="3">
        <v>45061</v>
      </c>
      <c r="F687" s="3">
        <v>45064</v>
      </c>
      <c r="G687" s="18">
        <f t="shared" si="38"/>
        <v>3</v>
      </c>
      <c r="H687">
        <v>0</v>
      </c>
      <c r="I687">
        <v>34.799999999999997</v>
      </c>
      <c r="J687">
        <v>356.36</v>
      </c>
      <c r="O687">
        <v>299.14</v>
      </c>
    </row>
    <row r="688" spans="1:15" ht="15.5" x14ac:dyDescent="0.35">
      <c r="A688" s="18" t="s">
        <v>854</v>
      </c>
      <c r="B688" s="2" t="s">
        <v>725</v>
      </c>
      <c r="C688" s="2" t="s">
        <v>16</v>
      </c>
      <c r="D688" s="2" t="s">
        <v>483</v>
      </c>
      <c r="E688" s="3">
        <v>45061</v>
      </c>
      <c r="F688" s="3">
        <v>45063</v>
      </c>
      <c r="G688" s="18">
        <f t="shared" si="38"/>
        <v>2</v>
      </c>
      <c r="H688">
        <v>0</v>
      </c>
      <c r="I688">
        <v>36.9</v>
      </c>
      <c r="J688">
        <v>250.12</v>
      </c>
      <c r="O688">
        <v>113.65</v>
      </c>
    </row>
    <row r="689" spans="1:15" ht="15.5" x14ac:dyDescent="0.35">
      <c r="A689" s="18" t="s">
        <v>854</v>
      </c>
      <c r="B689" s="2" t="s">
        <v>726</v>
      </c>
      <c r="C689" s="2" t="s">
        <v>25</v>
      </c>
      <c r="D689" s="2" t="s">
        <v>483</v>
      </c>
      <c r="E689" s="3">
        <v>45061</v>
      </c>
      <c r="F689" s="3">
        <v>45063</v>
      </c>
      <c r="G689" s="18">
        <f t="shared" si="38"/>
        <v>2</v>
      </c>
      <c r="H689">
        <v>0</v>
      </c>
      <c r="I689">
        <v>34.5</v>
      </c>
      <c r="J689">
        <v>173.44</v>
      </c>
      <c r="L689">
        <v>134.21</v>
      </c>
      <c r="M689">
        <v>2.78</v>
      </c>
      <c r="O689">
        <f>L689+M689</f>
        <v>136.99</v>
      </c>
    </row>
    <row r="690" spans="1:15" ht="15.5" x14ac:dyDescent="0.35">
      <c r="A690" s="18" t="s">
        <v>854</v>
      </c>
      <c r="B690" s="2" t="s">
        <v>727</v>
      </c>
      <c r="C690" s="2" t="s">
        <v>25</v>
      </c>
      <c r="D690" s="2" t="s">
        <v>483</v>
      </c>
      <c r="E690" s="3">
        <v>45061</v>
      </c>
      <c r="F690" s="3">
        <v>45064</v>
      </c>
      <c r="G690" s="18">
        <f t="shared" si="38"/>
        <v>3</v>
      </c>
      <c r="H690">
        <v>0</v>
      </c>
      <c r="I690">
        <v>37.4</v>
      </c>
      <c r="J690">
        <v>293.79000000000002</v>
      </c>
      <c r="L690">
        <v>261.02</v>
      </c>
      <c r="M690">
        <v>2.31</v>
      </c>
      <c r="O690" s="18">
        <f t="shared" ref="O690:O704" si="40">L690+M690</f>
        <v>263.33</v>
      </c>
    </row>
    <row r="691" spans="1:15" ht="15.5" x14ac:dyDescent="0.35">
      <c r="A691" s="18" t="s">
        <v>854</v>
      </c>
      <c r="B691" s="2" t="s">
        <v>728</v>
      </c>
      <c r="C691" s="2" t="s">
        <v>25</v>
      </c>
      <c r="D691" s="2" t="s">
        <v>483</v>
      </c>
      <c r="E691" s="3">
        <v>45061</v>
      </c>
      <c r="F691" s="3">
        <v>45063</v>
      </c>
      <c r="G691" s="18">
        <f t="shared" si="38"/>
        <v>2</v>
      </c>
      <c r="H691">
        <v>0</v>
      </c>
      <c r="I691">
        <v>33.700000000000003</v>
      </c>
      <c r="J691">
        <v>190.93</v>
      </c>
      <c r="L691">
        <v>167.34</v>
      </c>
      <c r="M691">
        <v>3.01</v>
      </c>
      <c r="O691" s="18">
        <f t="shared" si="40"/>
        <v>170.35</v>
      </c>
    </row>
    <row r="692" spans="1:15" ht="15.5" x14ac:dyDescent="0.35">
      <c r="A692" s="18" t="s">
        <v>854</v>
      </c>
      <c r="B692" s="2" t="s">
        <v>729</v>
      </c>
      <c r="C692" s="2" t="s">
        <v>25</v>
      </c>
      <c r="D692" s="2" t="s">
        <v>483</v>
      </c>
      <c r="E692" s="3">
        <v>45061</v>
      </c>
      <c r="F692" s="3">
        <v>45064</v>
      </c>
      <c r="G692" s="18">
        <f t="shared" si="38"/>
        <v>3</v>
      </c>
      <c r="H692">
        <v>0</v>
      </c>
      <c r="I692">
        <v>36.1</v>
      </c>
      <c r="J692">
        <v>151.97</v>
      </c>
      <c r="L692">
        <v>173.48</v>
      </c>
      <c r="M692">
        <v>2.65</v>
      </c>
      <c r="O692" s="18">
        <f t="shared" si="40"/>
        <v>176.13</v>
      </c>
    </row>
    <row r="693" spans="1:15" ht="15.5" x14ac:dyDescent="0.35">
      <c r="A693" s="18" t="s">
        <v>854</v>
      </c>
      <c r="B693" s="2" t="s">
        <v>730</v>
      </c>
      <c r="C693" s="2" t="s">
        <v>25</v>
      </c>
      <c r="D693" s="2" t="s">
        <v>483</v>
      </c>
      <c r="E693" s="3">
        <v>45061</v>
      </c>
      <c r="F693" s="3">
        <v>45063</v>
      </c>
      <c r="G693" s="18">
        <f t="shared" si="38"/>
        <v>2</v>
      </c>
      <c r="H693">
        <v>10</v>
      </c>
      <c r="I693">
        <v>34.5</v>
      </c>
      <c r="J693">
        <v>214.66</v>
      </c>
      <c r="L693">
        <v>159.13</v>
      </c>
      <c r="M693">
        <v>1.48</v>
      </c>
      <c r="O693" s="18">
        <f t="shared" si="40"/>
        <v>160.60999999999999</v>
      </c>
    </row>
    <row r="694" spans="1:15" ht="15.5" x14ac:dyDescent="0.35">
      <c r="A694" s="18" t="s">
        <v>854</v>
      </c>
      <c r="B694" s="2" t="s">
        <v>731</v>
      </c>
      <c r="C694" s="2" t="s">
        <v>25</v>
      </c>
      <c r="D694" s="2" t="s">
        <v>483</v>
      </c>
      <c r="E694" s="3">
        <v>45061</v>
      </c>
      <c r="F694" s="3">
        <v>45063</v>
      </c>
      <c r="G694" s="18">
        <f t="shared" si="38"/>
        <v>2</v>
      </c>
      <c r="H694">
        <v>0</v>
      </c>
      <c r="I694">
        <v>35.700000000000003</v>
      </c>
      <c r="J694">
        <v>278.58</v>
      </c>
      <c r="L694">
        <v>203.95</v>
      </c>
      <c r="M694">
        <v>2.5099999999999998</v>
      </c>
      <c r="O694" s="18">
        <f t="shared" si="40"/>
        <v>206.45999999999998</v>
      </c>
    </row>
    <row r="695" spans="1:15" ht="15.5" x14ac:dyDescent="0.35">
      <c r="A695" s="18" t="s">
        <v>854</v>
      </c>
      <c r="B695" s="2" t="s">
        <v>732</v>
      </c>
      <c r="C695" s="2" t="s">
        <v>25</v>
      </c>
      <c r="D695" s="2" t="s">
        <v>483</v>
      </c>
      <c r="E695" s="3">
        <v>45061</v>
      </c>
      <c r="F695" s="3">
        <v>45064</v>
      </c>
      <c r="G695" s="18">
        <f t="shared" si="38"/>
        <v>3</v>
      </c>
      <c r="H695">
        <v>0</v>
      </c>
      <c r="I695">
        <v>34.5</v>
      </c>
      <c r="J695">
        <v>180.86</v>
      </c>
      <c r="L695">
        <v>118.81</v>
      </c>
      <c r="M695">
        <v>2.77</v>
      </c>
      <c r="O695" s="18">
        <f t="shared" si="40"/>
        <v>121.58</v>
      </c>
    </row>
    <row r="696" spans="1:15" ht="15.5" x14ac:dyDescent="0.35">
      <c r="A696" s="18" t="s">
        <v>854</v>
      </c>
      <c r="B696" s="2" t="s">
        <v>733</v>
      </c>
      <c r="C696" s="2" t="s">
        <v>25</v>
      </c>
      <c r="D696" s="2" t="s">
        <v>483</v>
      </c>
      <c r="E696" s="3">
        <v>45061</v>
      </c>
      <c r="F696" s="3">
        <v>45063</v>
      </c>
      <c r="G696" s="18">
        <f t="shared" si="38"/>
        <v>2</v>
      </c>
      <c r="H696">
        <v>0</v>
      </c>
      <c r="I696">
        <v>36.4</v>
      </c>
      <c r="J696">
        <v>207.72</v>
      </c>
      <c r="L696">
        <v>168.7</v>
      </c>
      <c r="M696">
        <v>3.67</v>
      </c>
      <c r="O696" s="18">
        <f t="shared" si="40"/>
        <v>172.36999999999998</v>
      </c>
    </row>
    <row r="697" spans="1:15" ht="15.5" x14ac:dyDescent="0.35">
      <c r="A697" s="18" t="s">
        <v>854</v>
      </c>
      <c r="B697" s="2" t="s">
        <v>734</v>
      </c>
      <c r="C697" s="2" t="s">
        <v>34</v>
      </c>
      <c r="D697" s="2" t="s">
        <v>483</v>
      </c>
      <c r="E697" s="3">
        <v>45061</v>
      </c>
      <c r="F697" s="3">
        <v>45063</v>
      </c>
      <c r="G697" s="18">
        <f t="shared" si="38"/>
        <v>2</v>
      </c>
      <c r="H697">
        <v>0</v>
      </c>
      <c r="I697">
        <v>34.1</v>
      </c>
      <c r="J697">
        <v>196.04</v>
      </c>
      <c r="L697">
        <v>166.08</v>
      </c>
      <c r="M697">
        <v>3.76</v>
      </c>
      <c r="O697" s="18">
        <f t="shared" si="40"/>
        <v>169.84</v>
      </c>
    </row>
    <row r="698" spans="1:15" ht="15.5" x14ac:dyDescent="0.35">
      <c r="A698" s="18" t="s">
        <v>854</v>
      </c>
      <c r="B698" s="2" t="s">
        <v>735</v>
      </c>
      <c r="C698" s="2" t="s">
        <v>34</v>
      </c>
      <c r="D698" s="2" t="s">
        <v>483</v>
      </c>
      <c r="E698" s="3">
        <v>45061</v>
      </c>
      <c r="F698" s="3">
        <v>45063</v>
      </c>
      <c r="G698" s="18">
        <f t="shared" si="38"/>
        <v>2</v>
      </c>
      <c r="H698">
        <v>0</v>
      </c>
      <c r="I698">
        <v>31.6</v>
      </c>
      <c r="J698">
        <v>235.68</v>
      </c>
      <c r="L698">
        <v>235.92</v>
      </c>
      <c r="M698">
        <v>3.04</v>
      </c>
      <c r="O698" s="18">
        <f t="shared" si="40"/>
        <v>238.95999999999998</v>
      </c>
    </row>
    <row r="699" spans="1:15" ht="15.5" x14ac:dyDescent="0.35">
      <c r="A699" s="18" t="s">
        <v>854</v>
      </c>
      <c r="B699" s="2" t="s">
        <v>736</v>
      </c>
      <c r="C699" s="2" t="s">
        <v>34</v>
      </c>
      <c r="D699" s="2" t="s">
        <v>483</v>
      </c>
      <c r="E699" s="3">
        <v>45061</v>
      </c>
      <c r="F699" s="3">
        <v>45063</v>
      </c>
      <c r="G699" s="18">
        <f t="shared" si="38"/>
        <v>2</v>
      </c>
      <c r="H699">
        <v>0</v>
      </c>
      <c r="I699">
        <v>31.3</v>
      </c>
      <c r="J699">
        <v>187.44</v>
      </c>
      <c r="L699">
        <v>174.4</v>
      </c>
      <c r="M699">
        <v>1.72</v>
      </c>
      <c r="O699" s="18">
        <f t="shared" si="40"/>
        <v>176.12</v>
      </c>
    </row>
    <row r="700" spans="1:15" ht="15.5" x14ac:dyDescent="0.35">
      <c r="A700" s="18" t="s">
        <v>854</v>
      </c>
      <c r="B700" s="2" t="s">
        <v>737</v>
      </c>
      <c r="C700" s="2" t="s">
        <v>34</v>
      </c>
      <c r="D700" s="2" t="s">
        <v>483</v>
      </c>
      <c r="E700" s="3">
        <v>45061</v>
      </c>
      <c r="F700" s="3">
        <v>45064</v>
      </c>
      <c r="G700" s="18">
        <f t="shared" si="38"/>
        <v>3</v>
      </c>
      <c r="H700">
        <v>0</v>
      </c>
      <c r="I700">
        <v>31.2</v>
      </c>
      <c r="J700">
        <v>205.68</v>
      </c>
      <c r="L700">
        <v>173.22</v>
      </c>
      <c r="M700">
        <v>2.08</v>
      </c>
      <c r="O700" s="18">
        <f t="shared" si="40"/>
        <v>175.3</v>
      </c>
    </row>
    <row r="701" spans="1:15" ht="15.5" x14ac:dyDescent="0.35">
      <c r="A701" s="18" t="s">
        <v>854</v>
      </c>
      <c r="B701" s="2" t="s">
        <v>738</v>
      </c>
      <c r="C701" s="2" t="s">
        <v>34</v>
      </c>
      <c r="D701" s="2" t="s">
        <v>483</v>
      </c>
      <c r="E701" s="3">
        <v>45061</v>
      </c>
      <c r="F701" s="3">
        <v>45063</v>
      </c>
      <c r="G701" s="18">
        <f t="shared" si="38"/>
        <v>2</v>
      </c>
      <c r="H701">
        <v>0</v>
      </c>
      <c r="I701">
        <v>36.299999999999997</v>
      </c>
      <c r="J701">
        <v>199.95</v>
      </c>
      <c r="L701">
        <v>171.31</v>
      </c>
      <c r="M701">
        <v>1.58</v>
      </c>
      <c r="O701" s="18">
        <f t="shared" si="40"/>
        <v>172.89000000000001</v>
      </c>
    </row>
    <row r="702" spans="1:15" ht="15.5" x14ac:dyDescent="0.35">
      <c r="A702" s="18" t="s">
        <v>854</v>
      </c>
      <c r="B702" s="2" t="s">
        <v>739</v>
      </c>
      <c r="C702" s="22" t="s">
        <v>34</v>
      </c>
      <c r="D702" s="2" t="s">
        <v>483</v>
      </c>
      <c r="E702" s="3">
        <v>45061</v>
      </c>
      <c r="F702" s="3">
        <v>45063</v>
      </c>
      <c r="G702" s="18">
        <f t="shared" si="38"/>
        <v>2</v>
      </c>
      <c r="H702">
        <v>16.670000000000002</v>
      </c>
      <c r="I702">
        <v>33.4</v>
      </c>
      <c r="J702">
        <v>186.27</v>
      </c>
      <c r="L702">
        <v>161.19999999999999</v>
      </c>
      <c r="M702">
        <v>2.48</v>
      </c>
      <c r="O702" s="18">
        <f t="shared" si="40"/>
        <v>163.67999999999998</v>
      </c>
    </row>
    <row r="703" spans="1:15" ht="15.5" x14ac:dyDescent="0.35">
      <c r="A703" s="18" t="s">
        <v>854</v>
      </c>
      <c r="B703" s="2" t="s">
        <v>740</v>
      </c>
      <c r="C703" s="22" t="s">
        <v>34</v>
      </c>
      <c r="D703" s="2" t="s">
        <v>483</v>
      </c>
      <c r="E703" s="3">
        <v>45061</v>
      </c>
      <c r="F703" s="3">
        <v>45064</v>
      </c>
      <c r="G703" s="18">
        <f t="shared" si="38"/>
        <v>3</v>
      </c>
      <c r="H703">
        <v>0</v>
      </c>
      <c r="I703">
        <v>31.4</v>
      </c>
      <c r="J703">
        <v>247.74</v>
      </c>
      <c r="L703">
        <v>231.08</v>
      </c>
      <c r="M703">
        <v>2.1800000000000002</v>
      </c>
      <c r="O703" s="18">
        <f t="shared" si="40"/>
        <v>233.26000000000002</v>
      </c>
    </row>
    <row r="704" spans="1:15" ht="15.5" x14ac:dyDescent="0.35">
      <c r="A704" s="18" t="s">
        <v>854</v>
      </c>
      <c r="B704" s="2" t="s">
        <v>741</v>
      </c>
      <c r="C704" s="2" t="s">
        <v>34</v>
      </c>
      <c r="D704" s="2" t="s">
        <v>483</v>
      </c>
      <c r="E704" s="3">
        <v>45061</v>
      </c>
      <c r="F704" s="3">
        <v>45063</v>
      </c>
      <c r="G704" s="18">
        <f t="shared" si="38"/>
        <v>2</v>
      </c>
      <c r="H704">
        <v>0</v>
      </c>
      <c r="I704">
        <v>36.1</v>
      </c>
      <c r="J704">
        <v>158.65</v>
      </c>
      <c r="L704">
        <v>160.07</v>
      </c>
      <c r="M704">
        <v>1.38</v>
      </c>
      <c r="O704" s="18">
        <f t="shared" si="40"/>
        <v>161.44999999999999</v>
      </c>
    </row>
    <row r="705" spans="1:15" ht="15.5" x14ac:dyDescent="0.35">
      <c r="A705" s="18" t="s">
        <v>854</v>
      </c>
      <c r="B705" s="2" t="s">
        <v>742</v>
      </c>
      <c r="C705" s="2" t="s">
        <v>43</v>
      </c>
      <c r="D705" s="2" t="s">
        <v>483</v>
      </c>
      <c r="E705" s="3">
        <v>45061</v>
      </c>
      <c r="F705" s="3">
        <v>45063</v>
      </c>
      <c r="G705" s="18">
        <f t="shared" si="38"/>
        <v>2</v>
      </c>
      <c r="H705">
        <v>0</v>
      </c>
      <c r="I705" s="18">
        <v>38.1</v>
      </c>
      <c r="J705">
        <v>242.54</v>
      </c>
      <c r="O705">
        <v>114.9</v>
      </c>
    </row>
    <row r="706" spans="1:15" ht="15.5" x14ac:dyDescent="0.35">
      <c r="A706" s="18" t="s">
        <v>854</v>
      </c>
      <c r="B706" s="2" t="s">
        <v>743</v>
      </c>
      <c r="C706" s="2" t="s">
        <v>43</v>
      </c>
      <c r="D706" s="2" t="s">
        <v>483</v>
      </c>
      <c r="E706" s="3">
        <v>45061</v>
      </c>
      <c r="F706" s="3">
        <v>45064</v>
      </c>
      <c r="G706" s="18">
        <f t="shared" si="38"/>
        <v>3</v>
      </c>
      <c r="H706">
        <v>0</v>
      </c>
      <c r="I706" s="18">
        <v>34</v>
      </c>
      <c r="J706">
        <v>234.33</v>
      </c>
      <c r="O706">
        <v>114.12</v>
      </c>
    </row>
    <row r="707" spans="1:15" ht="15.5" x14ac:dyDescent="0.35">
      <c r="A707" s="18" t="s">
        <v>854</v>
      </c>
      <c r="B707" s="2" t="s">
        <v>744</v>
      </c>
      <c r="C707" s="2" t="s">
        <v>43</v>
      </c>
      <c r="D707" s="2" t="s">
        <v>483</v>
      </c>
      <c r="E707" s="3">
        <v>45061</v>
      </c>
      <c r="F707" s="3">
        <v>45063</v>
      </c>
      <c r="G707" s="18">
        <f t="shared" si="38"/>
        <v>2</v>
      </c>
      <c r="H707">
        <v>0</v>
      </c>
      <c r="I707" s="18">
        <v>36.200000000000003</v>
      </c>
      <c r="J707">
        <v>218.67</v>
      </c>
      <c r="O707">
        <v>73.37</v>
      </c>
    </row>
    <row r="708" spans="1:15" ht="15.5" x14ac:dyDescent="0.35">
      <c r="A708" s="18" t="s">
        <v>854</v>
      </c>
      <c r="B708" s="2" t="s">
        <v>745</v>
      </c>
      <c r="C708" s="2" t="s">
        <v>43</v>
      </c>
      <c r="D708" s="2" t="s">
        <v>483</v>
      </c>
      <c r="E708" s="3">
        <v>45061</v>
      </c>
      <c r="F708" s="3">
        <v>45063</v>
      </c>
      <c r="G708" s="18">
        <f t="shared" si="38"/>
        <v>2</v>
      </c>
      <c r="H708">
        <v>0</v>
      </c>
      <c r="I708" s="18">
        <v>35.4</v>
      </c>
      <c r="J708">
        <v>157.34</v>
      </c>
      <c r="O708">
        <v>52.74</v>
      </c>
    </row>
    <row r="709" spans="1:15" ht="15.5" x14ac:dyDescent="0.35">
      <c r="A709" s="18" t="s">
        <v>854</v>
      </c>
      <c r="B709" s="2" t="s">
        <v>746</v>
      </c>
      <c r="C709" s="2" t="s">
        <v>43</v>
      </c>
      <c r="D709" s="2" t="s">
        <v>483</v>
      </c>
      <c r="E709" s="3">
        <v>45061</v>
      </c>
      <c r="F709" s="3">
        <v>45063</v>
      </c>
      <c r="G709" s="18">
        <f t="shared" si="38"/>
        <v>2</v>
      </c>
      <c r="H709">
        <v>0</v>
      </c>
      <c r="I709" s="18">
        <v>32.799999999999997</v>
      </c>
      <c r="J709">
        <v>308.18</v>
      </c>
      <c r="O709">
        <v>152.04</v>
      </c>
    </row>
    <row r="710" spans="1:15" ht="15.5" x14ac:dyDescent="0.35">
      <c r="A710" s="18" t="s">
        <v>854</v>
      </c>
      <c r="B710" s="2" t="s">
        <v>747</v>
      </c>
      <c r="C710" s="22" t="s">
        <v>43</v>
      </c>
      <c r="D710" s="2" t="s">
        <v>483</v>
      </c>
      <c r="E710" s="3">
        <v>45061</v>
      </c>
      <c r="F710" s="3">
        <v>45064</v>
      </c>
      <c r="G710" s="18">
        <f t="shared" si="38"/>
        <v>3</v>
      </c>
      <c r="H710">
        <v>0</v>
      </c>
      <c r="I710" s="18">
        <v>37.9</v>
      </c>
      <c r="J710">
        <v>360.19</v>
      </c>
      <c r="O710">
        <v>220.18</v>
      </c>
    </row>
    <row r="711" spans="1:15" ht="15.5" x14ac:dyDescent="0.35">
      <c r="A711" s="18" t="s">
        <v>854</v>
      </c>
      <c r="B711" s="2" t="s">
        <v>748</v>
      </c>
      <c r="C711" s="22" t="s">
        <v>43</v>
      </c>
      <c r="D711" s="2" t="s">
        <v>483</v>
      </c>
      <c r="E711" s="3">
        <v>45061</v>
      </c>
      <c r="F711" s="3">
        <v>45064</v>
      </c>
      <c r="G711" s="18">
        <f t="shared" ref="G711:G774" si="41">F711-E711</f>
        <v>3</v>
      </c>
      <c r="H711">
        <v>5</v>
      </c>
      <c r="I711" s="18">
        <v>35.200000000000003</v>
      </c>
      <c r="J711">
        <v>351.31</v>
      </c>
      <c r="O711">
        <v>231.56</v>
      </c>
    </row>
    <row r="712" spans="1:15" ht="15.5" x14ac:dyDescent="0.35">
      <c r="A712" s="18" t="s">
        <v>854</v>
      </c>
      <c r="B712" s="2" t="s">
        <v>749</v>
      </c>
      <c r="C712" s="2" t="s">
        <v>43</v>
      </c>
      <c r="D712" s="2" t="s">
        <v>483</v>
      </c>
      <c r="E712" s="3">
        <v>45061</v>
      </c>
      <c r="F712" s="3">
        <v>45063</v>
      </c>
      <c r="G712" s="18">
        <f t="shared" si="41"/>
        <v>2</v>
      </c>
      <c r="H712">
        <v>5</v>
      </c>
      <c r="I712" s="18">
        <v>33.1</v>
      </c>
      <c r="J712">
        <v>328.92</v>
      </c>
      <c r="O712">
        <v>241.41</v>
      </c>
    </row>
    <row r="713" spans="1:15" ht="15.5" x14ac:dyDescent="0.35">
      <c r="A713" s="18" t="s">
        <v>683</v>
      </c>
      <c r="B713" s="22" t="s">
        <v>750</v>
      </c>
      <c r="C713" s="2" t="s">
        <v>16</v>
      </c>
      <c r="D713" s="2" t="s">
        <v>483</v>
      </c>
      <c r="E713" s="3">
        <v>45061</v>
      </c>
      <c r="F713" s="3">
        <v>45063</v>
      </c>
      <c r="G713" s="18">
        <f t="shared" si="41"/>
        <v>2</v>
      </c>
      <c r="H713">
        <v>11.11</v>
      </c>
      <c r="I713">
        <v>33.9</v>
      </c>
      <c r="J713">
        <v>414.78</v>
      </c>
      <c r="O713">
        <v>280.72000000000003</v>
      </c>
    </row>
    <row r="714" spans="1:15" ht="15.5" x14ac:dyDescent="0.35">
      <c r="A714" s="18" t="s">
        <v>683</v>
      </c>
      <c r="B714" s="22" t="s">
        <v>751</v>
      </c>
      <c r="C714" s="2" t="s">
        <v>16</v>
      </c>
      <c r="D714" s="2" t="s">
        <v>483</v>
      </c>
      <c r="E714" s="3">
        <v>45061</v>
      </c>
      <c r="F714" s="3">
        <v>45064</v>
      </c>
      <c r="G714" s="18">
        <f t="shared" si="41"/>
        <v>3</v>
      </c>
      <c r="H714">
        <v>11.11</v>
      </c>
      <c r="I714">
        <v>35.6</v>
      </c>
      <c r="J714">
        <v>433.84</v>
      </c>
      <c r="O714">
        <v>297.47000000000003</v>
      </c>
    </row>
    <row r="715" spans="1:15" ht="15.5" x14ac:dyDescent="0.35">
      <c r="A715" s="18" t="s">
        <v>683</v>
      </c>
      <c r="B715" s="22" t="s">
        <v>752</v>
      </c>
      <c r="C715" s="2" t="s">
        <v>16</v>
      </c>
      <c r="D715" s="2" t="s">
        <v>483</v>
      </c>
      <c r="E715" s="3">
        <v>45061</v>
      </c>
      <c r="F715" s="3">
        <v>45063</v>
      </c>
      <c r="G715" s="18">
        <f t="shared" si="41"/>
        <v>2</v>
      </c>
      <c r="H715">
        <v>10</v>
      </c>
      <c r="I715">
        <v>36.799999999999997</v>
      </c>
      <c r="J715">
        <v>447.02</v>
      </c>
      <c r="O715">
        <v>289.51</v>
      </c>
    </row>
    <row r="716" spans="1:15" ht="15.5" x14ac:dyDescent="0.35">
      <c r="A716" s="18" t="s">
        <v>683</v>
      </c>
      <c r="B716" s="22" t="s">
        <v>753</v>
      </c>
      <c r="C716" s="2" t="s">
        <v>16</v>
      </c>
      <c r="D716" s="2" t="s">
        <v>483</v>
      </c>
      <c r="E716" s="3">
        <v>45061</v>
      </c>
      <c r="F716" s="3">
        <v>45063</v>
      </c>
      <c r="G716" s="18">
        <f t="shared" si="41"/>
        <v>2</v>
      </c>
      <c r="H716">
        <v>10</v>
      </c>
      <c r="I716">
        <v>30.3</v>
      </c>
      <c r="J716">
        <v>437.28</v>
      </c>
      <c r="O716">
        <v>316.52</v>
      </c>
    </row>
    <row r="717" spans="1:15" ht="15.5" x14ac:dyDescent="0.35">
      <c r="A717" s="18" t="s">
        <v>683</v>
      </c>
      <c r="B717" s="22" t="s">
        <v>754</v>
      </c>
      <c r="C717" s="2" t="s">
        <v>16</v>
      </c>
      <c r="D717" s="2" t="s">
        <v>483</v>
      </c>
      <c r="E717" s="3">
        <v>45061</v>
      </c>
      <c r="F717" s="3">
        <v>45063</v>
      </c>
      <c r="G717" s="18">
        <f t="shared" si="41"/>
        <v>2</v>
      </c>
      <c r="H717">
        <v>12.5</v>
      </c>
      <c r="I717">
        <v>33.4</v>
      </c>
      <c r="J717">
        <v>492.44</v>
      </c>
      <c r="O717">
        <v>342.06</v>
      </c>
    </row>
    <row r="718" spans="1:15" ht="15.5" x14ac:dyDescent="0.35">
      <c r="A718" s="18" t="s">
        <v>683</v>
      </c>
      <c r="B718" s="22" t="s">
        <v>755</v>
      </c>
      <c r="C718" s="2" t="s">
        <v>16</v>
      </c>
      <c r="D718" s="2" t="s">
        <v>483</v>
      </c>
      <c r="E718" s="3">
        <v>45061</v>
      </c>
      <c r="F718" s="3">
        <v>45063</v>
      </c>
      <c r="G718" s="18">
        <f t="shared" si="41"/>
        <v>2</v>
      </c>
      <c r="H718">
        <v>14.3</v>
      </c>
      <c r="I718">
        <v>32</v>
      </c>
      <c r="J718">
        <v>400.77</v>
      </c>
      <c r="O718">
        <v>274.52</v>
      </c>
    </row>
    <row r="719" spans="1:15" ht="15.5" x14ac:dyDescent="0.35">
      <c r="A719" s="18" t="s">
        <v>683</v>
      </c>
      <c r="B719" s="22" t="s">
        <v>756</v>
      </c>
      <c r="C719" s="2" t="s">
        <v>16</v>
      </c>
      <c r="D719" s="2" t="s">
        <v>483</v>
      </c>
      <c r="E719" s="3">
        <v>45061</v>
      </c>
      <c r="F719" s="3">
        <v>45064</v>
      </c>
      <c r="G719" s="18">
        <f t="shared" si="41"/>
        <v>3</v>
      </c>
      <c r="H719">
        <v>12.5</v>
      </c>
      <c r="I719">
        <v>34.6</v>
      </c>
      <c r="J719">
        <v>399.49</v>
      </c>
      <c r="O719">
        <v>273.38</v>
      </c>
    </row>
    <row r="720" spans="1:15" ht="15.5" x14ac:dyDescent="0.35">
      <c r="A720" s="18" t="s">
        <v>683</v>
      </c>
      <c r="B720" s="22" t="s">
        <v>757</v>
      </c>
      <c r="C720" s="2" t="s">
        <v>16</v>
      </c>
      <c r="D720" s="2" t="s">
        <v>483</v>
      </c>
      <c r="E720" s="3">
        <v>45061</v>
      </c>
      <c r="F720" s="3">
        <v>45064</v>
      </c>
      <c r="G720" s="18">
        <f t="shared" si="41"/>
        <v>3</v>
      </c>
      <c r="H720">
        <v>14.3</v>
      </c>
      <c r="I720">
        <v>37.1</v>
      </c>
      <c r="J720">
        <v>443.36</v>
      </c>
      <c r="O720">
        <v>312.01</v>
      </c>
    </row>
    <row r="721" spans="1:15" ht="15.5" x14ac:dyDescent="0.35">
      <c r="A721" s="18" t="s">
        <v>683</v>
      </c>
      <c r="B721" s="22" t="s">
        <v>758</v>
      </c>
      <c r="C721" s="2" t="s">
        <v>25</v>
      </c>
      <c r="D721" s="2" t="s">
        <v>483</v>
      </c>
      <c r="E721" s="3">
        <v>45061</v>
      </c>
      <c r="F721" s="3">
        <v>45063</v>
      </c>
      <c r="G721" s="18">
        <f t="shared" si="41"/>
        <v>2</v>
      </c>
      <c r="H721">
        <v>20</v>
      </c>
      <c r="I721">
        <v>25.1</v>
      </c>
      <c r="J721">
        <v>218.37</v>
      </c>
      <c r="L721">
        <v>189.78</v>
      </c>
      <c r="M721">
        <v>1.91</v>
      </c>
      <c r="O721">
        <f>L721+M721</f>
        <v>191.69</v>
      </c>
    </row>
    <row r="722" spans="1:15" ht="15.5" x14ac:dyDescent="0.35">
      <c r="A722" s="18" t="s">
        <v>683</v>
      </c>
      <c r="B722" s="22" t="s">
        <v>759</v>
      </c>
      <c r="C722" s="2" t="s">
        <v>25</v>
      </c>
      <c r="D722" s="2" t="s">
        <v>483</v>
      </c>
      <c r="E722" s="3">
        <v>45061</v>
      </c>
      <c r="F722" s="3">
        <v>45064</v>
      </c>
      <c r="G722" s="18">
        <f t="shared" si="41"/>
        <v>3</v>
      </c>
      <c r="H722">
        <v>20</v>
      </c>
      <c r="I722">
        <v>25.2</v>
      </c>
      <c r="J722">
        <v>170.91</v>
      </c>
      <c r="L722">
        <v>171.05</v>
      </c>
      <c r="M722">
        <v>1.1100000000000001</v>
      </c>
      <c r="O722" s="18">
        <f t="shared" ref="O722:O736" si="42">L722+M722</f>
        <v>172.16000000000003</v>
      </c>
    </row>
    <row r="723" spans="1:15" ht="15.5" x14ac:dyDescent="0.35">
      <c r="A723" s="18" t="s">
        <v>683</v>
      </c>
      <c r="B723" s="22" t="s">
        <v>760</v>
      </c>
      <c r="C723" s="2" t="s">
        <v>25</v>
      </c>
      <c r="D723" s="2" t="s">
        <v>483</v>
      </c>
      <c r="E723" s="3">
        <v>45061</v>
      </c>
      <c r="F723" s="3">
        <v>45064</v>
      </c>
      <c r="G723" s="18">
        <f t="shared" si="41"/>
        <v>3</v>
      </c>
      <c r="H723">
        <v>0</v>
      </c>
      <c r="I723">
        <v>24.8</v>
      </c>
      <c r="J723">
        <v>255.71</v>
      </c>
      <c r="L723">
        <v>236.15</v>
      </c>
      <c r="M723">
        <v>3.55</v>
      </c>
      <c r="O723" s="18">
        <f t="shared" si="42"/>
        <v>239.70000000000002</v>
      </c>
    </row>
    <row r="724" spans="1:15" ht="15.5" x14ac:dyDescent="0.35">
      <c r="A724" s="18" t="s">
        <v>683</v>
      </c>
      <c r="B724" s="22" t="s">
        <v>761</v>
      </c>
      <c r="C724" s="2" t="s">
        <v>25</v>
      </c>
      <c r="D724" s="2" t="s">
        <v>483</v>
      </c>
      <c r="E724" s="3">
        <v>45061</v>
      </c>
      <c r="F724" s="3">
        <v>45064</v>
      </c>
      <c r="G724" s="18">
        <f t="shared" si="41"/>
        <v>3</v>
      </c>
      <c r="H724">
        <v>0</v>
      </c>
      <c r="I724">
        <v>23.3</v>
      </c>
      <c r="J724">
        <v>233.31</v>
      </c>
      <c r="L724">
        <v>199.58</v>
      </c>
      <c r="M724">
        <v>0.83</v>
      </c>
      <c r="O724" s="18">
        <f t="shared" si="42"/>
        <v>200.41000000000003</v>
      </c>
    </row>
    <row r="725" spans="1:15" ht="15.5" x14ac:dyDescent="0.35">
      <c r="A725" s="18" t="s">
        <v>683</v>
      </c>
      <c r="B725" s="22" t="s">
        <v>762</v>
      </c>
      <c r="C725" s="2" t="s">
        <v>25</v>
      </c>
      <c r="D725" s="2" t="s">
        <v>483</v>
      </c>
      <c r="E725" s="3">
        <v>45061</v>
      </c>
      <c r="F725" s="3">
        <v>45063</v>
      </c>
      <c r="G725" s="18">
        <f t="shared" si="41"/>
        <v>2</v>
      </c>
      <c r="H725">
        <v>16.670000000000002</v>
      </c>
      <c r="I725">
        <v>23</v>
      </c>
      <c r="J725">
        <v>199.08</v>
      </c>
      <c r="L725">
        <v>196.88</v>
      </c>
      <c r="M725">
        <v>2.27</v>
      </c>
      <c r="O725" s="18">
        <f t="shared" si="42"/>
        <v>199.15</v>
      </c>
    </row>
    <row r="726" spans="1:15" ht="15.5" x14ac:dyDescent="0.35">
      <c r="A726" s="18" t="s">
        <v>683</v>
      </c>
      <c r="B726" s="22" t="s">
        <v>763</v>
      </c>
      <c r="C726" s="2" t="s">
        <v>25</v>
      </c>
      <c r="D726" s="2" t="s">
        <v>483</v>
      </c>
      <c r="E726" s="3">
        <v>45061</v>
      </c>
      <c r="F726" s="3">
        <v>45063</v>
      </c>
      <c r="G726" s="18">
        <f t="shared" si="41"/>
        <v>2</v>
      </c>
      <c r="H726">
        <v>20</v>
      </c>
      <c r="I726">
        <v>26.4</v>
      </c>
      <c r="J726">
        <v>190.34</v>
      </c>
      <c r="L726">
        <v>217.63</v>
      </c>
      <c r="M726">
        <v>1.79</v>
      </c>
      <c r="O726" s="18">
        <f t="shared" si="42"/>
        <v>219.42</v>
      </c>
    </row>
    <row r="727" spans="1:15" ht="15.5" x14ac:dyDescent="0.35">
      <c r="A727" s="18" t="s">
        <v>683</v>
      </c>
      <c r="B727" s="22" t="s">
        <v>764</v>
      </c>
      <c r="C727" s="2" t="s">
        <v>25</v>
      </c>
      <c r="D727" s="2" t="s">
        <v>483</v>
      </c>
      <c r="E727" s="3">
        <v>45061</v>
      </c>
      <c r="F727" s="3">
        <v>45063</v>
      </c>
      <c r="G727" s="18">
        <f t="shared" si="41"/>
        <v>2</v>
      </c>
      <c r="H727">
        <v>20</v>
      </c>
      <c r="I727">
        <v>23</v>
      </c>
      <c r="J727">
        <v>207.41</v>
      </c>
      <c r="L727">
        <v>186.03</v>
      </c>
      <c r="M727">
        <v>0.77</v>
      </c>
      <c r="O727" s="18">
        <f t="shared" si="42"/>
        <v>186.8</v>
      </c>
    </row>
    <row r="728" spans="1:15" ht="15.5" x14ac:dyDescent="0.35">
      <c r="A728" s="18" t="s">
        <v>683</v>
      </c>
      <c r="B728" s="22" t="s">
        <v>765</v>
      </c>
      <c r="C728" s="2" t="s">
        <v>25</v>
      </c>
      <c r="D728" s="2" t="s">
        <v>483</v>
      </c>
      <c r="E728" s="3">
        <v>45061</v>
      </c>
      <c r="F728" s="3">
        <v>45063</v>
      </c>
      <c r="G728" s="18">
        <f t="shared" si="41"/>
        <v>2</v>
      </c>
      <c r="H728">
        <v>0</v>
      </c>
      <c r="I728">
        <v>30.3</v>
      </c>
      <c r="J728">
        <v>207.98</v>
      </c>
      <c r="L728">
        <v>177.03</v>
      </c>
      <c r="M728">
        <v>3.71</v>
      </c>
      <c r="O728" s="18">
        <f t="shared" si="42"/>
        <v>180.74</v>
      </c>
    </row>
    <row r="729" spans="1:15" ht="15.5" x14ac:dyDescent="0.35">
      <c r="A729" s="18" t="s">
        <v>683</v>
      </c>
      <c r="B729" s="22" t="s">
        <v>766</v>
      </c>
      <c r="C729" s="2" t="s">
        <v>34</v>
      </c>
      <c r="D729" s="2" t="s">
        <v>483</v>
      </c>
      <c r="E729" s="3">
        <v>45061</v>
      </c>
      <c r="F729" s="3">
        <v>45064</v>
      </c>
      <c r="G729" s="18">
        <f t="shared" si="41"/>
        <v>3</v>
      </c>
      <c r="H729">
        <v>20</v>
      </c>
      <c r="I729">
        <v>23.7</v>
      </c>
      <c r="J729">
        <v>215.23</v>
      </c>
      <c r="L729">
        <v>276.11</v>
      </c>
      <c r="M729">
        <v>1.27</v>
      </c>
      <c r="O729" s="18">
        <f t="shared" si="42"/>
        <v>277.38</v>
      </c>
    </row>
    <row r="730" spans="1:15" ht="15.5" x14ac:dyDescent="0.35">
      <c r="A730" s="18" t="s">
        <v>683</v>
      </c>
      <c r="B730" s="22" t="s">
        <v>767</v>
      </c>
      <c r="C730" s="2" t="s">
        <v>34</v>
      </c>
      <c r="D730" s="2" t="s">
        <v>483</v>
      </c>
      <c r="E730" s="3">
        <v>45061</v>
      </c>
      <c r="F730" s="3">
        <v>45063</v>
      </c>
      <c r="G730" s="18">
        <f t="shared" si="41"/>
        <v>2</v>
      </c>
      <c r="H730">
        <v>14.3</v>
      </c>
      <c r="I730">
        <v>25.7</v>
      </c>
      <c r="J730">
        <v>249.94</v>
      </c>
      <c r="L730">
        <v>249.77</v>
      </c>
      <c r="M730">
        <v>2.2999999999999998</v>
      </c>
      <c r="O730" s="18">
        <f t="shared" si="42"/>
        <v>252.07000000000002</v>
      </c>
    </row>
    <row r="731" spans="1:15" ht="15.5" x14ac:dyDescent="0.35">
      <c r="A731" s="18" t="s">
        <v>683</v>
      </c>
      <c r="B731" s="22" t="s">
        <v>768</v>
      </c>
      <c r="C731" s="2" t="s">
        <v>34</v>
      </c>
      <c r="D731" s="2" t="s">
        <v>483</v>
      </c>
      <c r="E731" s="3">
        <v>45061</v>
      </c>
      <c r="F731" s="3">
        <v>45063</v>
      </c>
      <c r="G731" s="18">
        <f t="shared" si="41"/>
        <v>2</v>
      </c>
      <c r="H731">
        <v>14.3</v>
      </c>
      <c r="I731">
        <v>29.6</v>
      </c>
      <c r="J731">
        <v>227.62</v>
      </c>
      <c r="L731">
        <v>254.24</v>
      </c>
      <c r="M731">
        <v>3.11</v>
      </c>
      <c r="O731" s="18">
        <f t="shared" si="42"/>
        <v>257.35000000000002</v>
      </c>
    </row>
    <row r="732" spans="1:15" ht="15.5" x14ac:dyDescent="0.35">
      <c r="A732" s="18" t="s">
        <v>683</v>
      </c>
      <c r="B732" s="22" t="s">
        <v>769</v>
      </c>
      <c r="C732" s="2" t="s">
        <v>34</v>
      </c>
      <c r="D732" s="2" t="s">
        <v>483</v>
      </c>
      <c r="E732" s="3">
        <v>45061</v>
      </c>
      <c r="F732" s="3">
        <v>45064</v>
      </c>
      <c r="G732" s="18">
        <f t="shared" si="41"/>
        <v>3</v>
      </c>
      <c r="H732">
        <v>20</v>
      </c>
      <c r="I732">
        <v>24.1</v>
      </c>
      <c r="J732">
        <v>188.59</v>
      </c>
      <c r="L732">
        <v>192.18</v>
      </c>
      <c r="M732">
        <v>1.84</v>
      </c>
      <c r="O732" s="18">
        <f t="shared" si="42"/>
        <v>194.02</v>
      </c>
    </row>
    <row r="733" spans="1:15" ht="15.5" x14ac:dyDescent="0.35">
      <c r="A733" s="18" t="s">
        <v>683</v>
      </c>
      <c r="B733" s="22" t="s">
        <v>770</v>
      </c>
      <c r="C733" s="2" t="s">
        <v>34</v>
      </c>
      <c r="D733" s="2" t="s">
        <v>483</v>
      </c>
      <c r="E733" s="3">
        <v>45061</v>
      </c>
      <c r="F733" s="3">
        <v>45063</v>
      </c>
      <c r="G733" s="18">
        <f t="shared" si="41"/>
        <v>2</v>
      </c>
      <c r="H733">
        <v>0</v>
      </c>
      <c r="I733">
        <v>36.299999999999997</v>
      </c>
      <c r="J733">
        <v>207.71</v>
      </c>
      <c r="L733">
        <v>237.22</v>
      </c>
      <c r="M733">
        <v>2.33</v>
      </c>
      <c r="O733" s="18">
        <f t="shared" si="42"/>
        <v>239.55</v>
      </c>
    </row>
    <row r="734" spans="1:15" ht="15.5" x14ac:dyDescent="0.35">
      <c r="A734" s="18" t="s">
        <v>683</v>
      </c>
      <c r="B734" s="22" t="s">
        <v>771</v>
      </c>
      <c r="C734" s="2" t="s">
        <v>34</v>
      </c>
      <c r="D734" s="2" t="s">
        <v>483</v>
      </c>
      <c r="E734" s="3">
        <v>45061</v>
      </c>
      <c r="F734" s="3">
        <v>45063</v>
      </c>
      <c r="G734" s="18">
        <f t="shared" si="41"/>
        <v>2</v>
      </c>
      <c r="H734">
        <v>5</v>
      </c>
      <c r="I734">
        <v>34.6</v>
      </c>
      <c r="J734">
        <v>183.33</v>
      </c>
      <c r="L734">
        <v>259.48</v>
      </c>
      <c r="M734">
        <v>1.81</v>
      </c>
      <c r="O734" s="18">
        <f t="shared" si="42"/>
        <v>261.29000000000002</v>
      </c>
    </row>
    <row r="735" spans="1:15" ht="15.5" x14ac:dyDescent="0.35">
      <c r="A735" s="18" t="s">
        <v>683</v>
      </c>
      <c r="B735" s="22" t="s">
        <v>772</v>
      </c>
      <c r="C735" s="2" t="s">
        <v>34</v>
      </c>
      <c r="D735" s="2" t="s">
        <v>483</v>
      </c>
      <c r="E735" s="3">
        <v>45061</v>
      </c>
      <c r="F735" s="3">
        <v>45063</v>
      </c>
      <c r="G735" s="18">
        <f t="shared" si="41"/>
        <v>2</v>
      </c>
      <c r="H735">
        <v>5</v>
      </c>
      <c r="I735">
        <v>31.7</v>
      </c>
      <c r="J735">
        <v>215.24</v>
      </c>
      <c r="L735">
        <v>294.12</v>
      </c>
      <c r="M735">
        <v>0.42</v>
      </c>
      <c r="O735" s="18">
        <f t="shared" si="42"/>
        <v>294.54000000000002</v>
      </c>
    </row>
    <row r="736" spans="1:15" ht="15.5" x14ac:dyDescent="0.35">
      <c r="A736" s="18" t="s">
        <v>683</v>
      </c>
      <c r="B736" s="22" t="s">
        <v>773</v>
      </c>
      <c r="C736" s="2" t="s">
        <v>34</v>
      </c>
      <c r="D736" s="2" t="s">
        <v>483</v>
      </c>
      <c r="E736" s="3">
        <v>45061</v>
      </c>
      <c r="F736" s="3">
        <v>45064</v>
      </c>
      <c r="G736" s="18">
        <f t="shared" si="41"/>
        <v>3</v>
      </c>
      <c r="H736">
        <v>0</v>
      </c>
      <c r="I736">
        <v>35.5</v>
      </c>
      <c r="J736">
        <v>247.44</v>
      </c>
      <c r="L736">
        <v>260.57</v>
      </c>
      <c r="M736">
        <v>1.97</v>
      </c>
      <c r="O736" s="18">
        <f t="shared" si="42"/>
        <v>262.54000000000002</v>
      </c>
    </row>
    <row r="737" spans="1:15" ht="15.5" x14ac:dyDescent="0.35">
      <c r="A737" s="18" t="s">
        <v>683</v>
      </c>
      <c r="B737" s="22" t="s">
        <v>774</v>
      </c>
      <c r="C737" s="2" t="s">
        <v>43</v>
      </c>
      <c r="D737" s="2" t="s">
        <v>483</v>
      </c>
      <c r="E737" s="3">
        <v>45061</v>
      </c>
      <c r="F737" s="3">
        <v>45063</v>
      </c>
      <c r="G737" s="18">
        <f t="shared" si="41"/>
        <v>2</v>
      </c>
      <c r="H737">
        <v>5</v>
      </c>
      <c r="I737">
        <v>30.8</v>
      </c>
      <c r="J737">
        <v>311.82</v>
      </c>
      <c r="O737">
        <v>333.07</v>
      </c>
    </row>
    <row r="738" spans="1:15" ht="15.5" x14ac:dyDescent="0.35">
      <c r="A738" s="18" t="s">
        <v>683</v>
      </c>
      <c r="B738" s="22" t="s">
        <v>775</v>
      </c>
      <c r="C738" s="2" t="s">
        <v>43</v>
      </c>
      <c r="D738" s="2" t="s">
        <v>483</v>
      </c>
      <c r="E738" s="3">
        <v>45061</v>
      </c>
      <c r="F738" s="3">
        <v>45063</v>
      </c>
      <c r="G738" s="18">
        <f t="shared" si="41"/>
        <v>2</v>
      </c>
      <c r="H738">
        <v>11.11</v>
      </c>
      <c r="I738">
        <v>36.9</v>
      </c>
      <c r="J738">
        <v>432.27</v>
      </c>
      <c r="O738">
        <v>328.05</v>
      </c>
    </row>
    <row r="739" spans="1:15" ht="15.5" x14ac:dyDescent="0.35">
      <c r="A739" s="18" t="s">
        <v>683</v>
      </c>
      <c r="B739" s="22" t="s">
        <v>776</v>
      </c>
      <c r="C739" s="2" t="s">
        <v>43</v>
      </c>
      <c r="D739" s="2" t="s">
        <v>483</v>
      </c>
      <c r="E739" s="3">
        <v>45061</v>
      </c>
      <c r="F739" s="3">
        <v>45064</v>
      </c>
      <c r="G739" s="18">
        <f t="shared" si="41"/>
        <v>3</v>
      </c>
      <c r="H739">
        <v>10</v>
      </c>
      <c r="I739">
        <v>27.1</v>
      </c>
      <c r="J739">
        <v>382.24</v>
      </c>
      <c r="O739">
        <v>308.36</v>
      </c>
    </row>
    <row r="740" spans="1:15" ht="15.5" x14ac:dyDescent="0.35">
      <c r="A740" s="18" t="s">
        <v>683</v>
      </c>
      <c r="B740" s="22" t="s">
        <v>777</v>
      </c>
      <c r="C740" s="2" t="s">
        <v>43</v>
      </c>
      <c r="D740" s="2" t="s">
        <v>483</v>
      </c>
      <c r="E740" s="3">
        <v>45061</v>
      </c>
      <c r="F740" s="3">
        <v>45063</v>
      </c>
      <c r="G740" s="18">
        <f t="shared" si="41"/>
        <v>2</v>
      </c>
      <c r="H740">
        <v>12.5</v>
      </c>
      <c r="I740">
        <v>30.3</v>
      </c>
      <c r="J740">
        <v>419.97</v>
      </c>
      <c r="O740">
        <v>246.27</v>
      </c>
    </row>
    <row r="741" spans="1:15" ht="15.5" x14ac:dyDescent="0.35">
      <c r="A741" s="18" t="s">
        <v>683</v>
      </c>
      <c r="B741" s="22" t="s">
        <v>778</v>
      </c>
      <c r="C741" s="2" t="s">
        <v>43</v>
      </c>
      <c r="D741" s="2" t="s">
        <v>483</v>
      </c>
      <c r="E741" s="3">
        <v>45061</v>
      </c>
      <c r="F741" s="3">
        <v>45063</v>
      </c>
      <c r="G741" s="18">
        <f t="shared" si="41"/>
        <v>2</v>
      </c>
      <c r="H741">
        <v>11.11</v>
      </c>
      <c r="I741">
        <v>34.700000000000003</v>
      </c>
      <c r="J741">
        <v>436.96</v>
      </c>
      <c r="O741">
        <v>380.95</v>
      </c>
    </row>
    <row r="742" spans="1:15" ht="15.5" x14ac:dyDescent="0.35">
      <c r="A742" s="18" t="s">
        <v>683</v>
      </c>
      <c r="B742" s="22" t="s">
        <v>779</v>
      </c>
      <c r="C742" s="2" t="s">
        <v>43</v>
      </c>
      <c r="D742" s="2" t="s">
        <v>483</v>
      </c>
      <c r="E742" s="3">
        <v>45061</v>
      </c>
      <c r="F742" s="3">
        <v>45063</v>
      </c>
      <c r="G742" s="18">
        <f t="shared" si="41"/>
        <v>2</v>
      </c>
      <c r="H742">
        <v>14.3</v>
      </c>
      <c r="I742">
        <v>35.200000000000003</v>
      </c>
      <c r="J742">
        <v>295.68</v>
      </c>
      <c r="O742">
        <v>386.53</v>
      </c>
    </row>
    <row r="743" spans="1:15" ht="15.5" x14ac:dyDescent="0.35">
      <c r="A743" s="18" t="s">
        <v>683</v>
      </c>
      <c r="B743" s="22" t="s">
        <v>780</v>
      </c>
      <c r="C743" s="2" t="s">
        <v>43</v>
      </c>
      <c r="D743" s="2" t="s">
        <v>483</v>
      </c>
      <c r="E743" s="3">
        <v>45061</v>
      </c>
      <c r="F743" s="3">
        <v>45063</v>
      </c>
      <c r="G743" s="18">
        <f t="shared" si="41"/>
        <v>2</v>
      </c>
      <c r="H743">
        <v>12.5</v>
      </c>
      <c r="I743">
        <v>33.200000000000003</v>
      </c>
      <c r="J743">
        <v>388.33</v>
      </c>
      <c r="O743">
        <v>359.02</v>
      </c>
    </row>
    <row r="744" spans="1:15" ht="15.5" x14ac:dyDescent="0.35">
      <c r="A744" s="18" t="s">
        <v>683</v>
      </c>
      <c r="B744" s="22" t="s">
        <v>781</v>
      </c>
      <c r="C744" s="2" t="s">
        <v>43</v>
      </c>
      <c r="D744" s="2" t="s">
        <v>483</v>
      </c>
      <c r="E744" s="3">
        <v>45061</v>
      </c>
      <c r="F744" s="3">
        <v>45063</v>
      </c>
      <c r="G744" s="18">
        <f t="shared" si="41"/>
        <v>2</v>
      </c>
      <c r="H744">
        <v>12.5</v>
      </c>
      <c r="I744">
        <v>30.6</v>
      </c>
      <c r="J744">
        <v>370.93</v>
      </c>
      <c r="O744">
        <v>285.23</v>
      </c>
    </row>
    <row r="745" spans="1:15" ht="15.5" x14ac:dyDescent="0.35">
      <c r="A745" s="18" t="s">
        <v>684</v>
      </c>
      <c r="B745" s="2" t="s">
        <v>782</v>
      </c>
      <c r="C745" s="2" t="s">
        <v>16</v>
      </c>
      <c r="D745" s="2" t="s">
        <v>483</v>
      </c>
      <c r="E745" s="3">
        <v>45061</v>
      </c>
      <c r="F745" s="3">
        <v>45063</v>
      </c>
      <c r="G745" s="18">
        <f t="shared" si="41"/>
        <v>2</v>
      </c>
      <c r="H745">
        <v>16.5</v>
      </c>
      <c r="I745">
        <v>36.6</v>
      </c>
      <c r="J745">
        <v>471.37</v>
      </c>
      <c r="O745">
        <v>371.2</v>
      </c>
    </row>
    <row r="746" spans="1:15" ht="15.5" x14ac:dyDescent="0.35">
      <c r="A746" s="18" t="s">
        <v>684</v>
      </c>
      <c r="B746" s="2" t="s">
        <v>783</v>
      </c>
      <c r="C746" s="2" t="s">
        <v>16</v>
      </c>
      <c r="D746" s="2" t="s">
        <v>483</v>
      </c>
      <c r="E746" s="3">
        <v>45061</v>
      </c>
      <c r="F746" s="3">
        <v>45063</v>
      </c>
      <c r="G746" s="18">
        <f t="shared" si="41"/>
        <v>2</v>
      </c>
      <c r="H746">
        <v>7.7</v>
      </c>
      <c r="I746">
        <v>36.200000000000003</v>
      </c>
      <c r="J746">
        <v>535.88</v>
      </c>
      <c r="O746">
        <v>423.41</v>
      </c>
    </row>
    <row r="747" spans="1:15" ht="15.5" x14ac:dyDescent="0.35">
      <c r="A747" s="18" t="s">
        <v>684</v>
      </c>
      <c r="B747" s="2" t="s">
        <v>784</v>
      </c>
      <c r="C747" s="2" t="s">
        <v>16</v>
      </c>
      <c r="D747" s="2" t="s">
        <v>483</v>
      </c>
      <c r="E747" s="3">
        <v>45061</v>
      </c>
      <c r="F747" s="3">
        <v>45063</v>
      </c>
      <c r="G747" s="18">
        <f t="shared" si="41"/>
        <v>2</v>
      </c>
      <c r="H747">
        <v>10</v>
      </c>
      <c r="I747">
        <v>36.4</v>
      </c>
      <c r="J747">
        <v>406.89</v>
      </c>
      <c r="O747">
        <v>360.82</v>
      </c>
    </row>
    <row r="748" spans="1:15" ht="15.5" x14ac:dyDescent="0.35">
      <c r="A748" s="18" t="s">
        <v>684</v>
      </c>
      <c r="B748" s="2" t="s">
        <v>785</v>
      </c>
      <c r="C748" s="2" t="s">
        <v>16</v>
      </c>
      <c r="D748" s="2" t="s">
        <v>483</v>
      </c>
      <c r="E748" s="3">
        <v>45061</v>
      </c>
      <c r="F748" s="3">
        <v>45063</v>
      </c>
      <c r="G748" s="18">
        <f t="shared" si="41"/>
        <v>2</v>
      </c>
      <c r="H748">
        <v>21.6</v>
      </c>
      <c r="I748">
        <v>35.5</v>
      </c>
      <c r="J748">
        <v>429.01</v>
      </c>
      <c r="O748">
        <v>403.89</v>
      </c>
    </row>
    <row r="749" spans="1:15" ht="15.5" x14ac:dyDescent="0.35">
      <c r="A749" s="18" t="s">
        <v>684</v>
      </c>
      <c r="B749" s="2" t="s">
        <v>786</v>
      </c>
      <c r="C749" s="2" t="s">
        <v>16</v>
      </c>
      <c r="D749" s="2" t="s">
        <v>483</v>
      </c>
      <c r="E749" s="3">
        <v>45061</v>
      </c>
      <c r="F749" s="3">
        <v>45064</v>
      </c>
      <c r="G749" s="18">
        <f t="shared" si="41"/>
        <v>3</v>
      </c>
      <c r="H749">
        <v>10</v>
      </c>
      <c r="I749">
        <v>35.1</v>
      </c>
      <c r="J749">
        <v>491.56</v>
      </c>
      <c r="O749">
        <v>407.54</v>
      </c>
    </row>
    <row r="750" spans="1:15" ht="15.5" x14ac:dyDescent="0.35">
      <c r="A750" s="18" t="s">
        <v>684</v>
      </c>
      <c r="B750" s="2" t="s">
        <v>787</v>
      </c>
      <c r="C750" s="2" t="s">
        <v>16</v>
      </c>
      <c r="D750" s="2" t="s">
        <v>483</v>
      </c>
      <c r="E750" s="3">
        <v>45061</v>
      </c>
      <c r="F750" s="3">
        <v>45063</v>
      </c>
      <c r="G750" s="18">
        <f t="shared" si="41"/>
        <v>2</v>
      </c>
      <c r="H750">
        <v>0</v>
      </c>
      <c r="I750">
        <v>33.4</v>
      </c>
      <c r="J750">
        <v>497.18</v>
      </c>
      <c r="O750">
        <v>381.63</v>
      </c>
    </row>
    <row r="751" spans="1:15" ht="15.5" x14ac:dyDescent="0.35">
      <c r="A751" s="18" t="s">
        <v>684</v>
      </c>
      <c r="B751" s="2" t="s">
        <v>788</v>
      </c>
      <c r="C751" s="2" t="s">
        <v>16</v>
      </c>
      <c r="D751" s="2" t="s">
        <v>483</v>
      </c>
      <c r="E751" s="3">
        <v>45061</v>
      </c>
      <c r="F751" s="3">
        <v>45064</v>
      </c>
      <c r="G751" s="18">
        <f t="shared" si="41"/>
        <v>3</v>
      </c>
      <c r="H751">
        <v>20</v>
      </c>
      <c r="I751">
        <v>32.5</v>
      </c>
      <c r="J751">
        <v>598.77</v>
      </c>
      <c r="O751">
        <v>512.98</v>
      </c>
    </row>
    <row r="752" spans="1:15" ht="15.5" x14ac:dyDescent="0.35">
      <c r="A752" s="18" t="s">
        <v>684</v>
      </c>
      <c r="B752" s="2" t="s">
        <v>789</v>
      </c>
      <c r="C752" s="2" t="s">
        <v>16</v>
      </c>
      <c r="D752" s="2" t="s">
        <v>483</v>
      </c>
      <c r="E752" s="3">
        <v>45061</v>
      </c>
      <c r="F752" s="3">
        <v>45063</v>
      </c>
      <c r="G752" s="18">
        <f t="shared" si="41"/>
        <v>2</v>
      </c>
      <c r="H752">
        <v>11.11</v>
      </c>
      <c r="I752">
        <v>32.299999999999997</v>
      </c>
      <c r="J752">
        <v>488.68</v>
      </c>
      <c r="O752">
        <v>428.83</v>
      </c>
    </row>
    <row r="753" spans="1:15" ht="15.5" x14ac:dyDescent="0.35">
      <c r="A753" s="18" t="s">
        <v>684</v>
      </c>
      <c r="B753" s="2" t="s">
        <v>790</v>
      </c>
      <c r="C753" s="2" t="s">
        <v>25</v>
      </c>
      <c r="D753" s="2" t="s">
        <v>483</v>
      </c>
      <c r="E753" s="3">
        <v>45061</v>
      </c>
      <c r="F753" s="3">
        <v>45063</v>
      </c>
      <c r="G753" s="18">
        <f t="shared" si="41"/>
        <v>2</v>
      </c>
      <c r="H753">
        <v>15</v>
      </c>
      <c r="I753">
        <v>26.2</v>
      </c>
      <c r="J753">
        <v>406.82</v>
      </c>
      <c r="L753">
        <v>319.83</v>
      </c>
      <c r="M753">
        <v>2.67</v>
      </c>
      <c r="O753">
        <f>L753+M753</f>
        <v>322.5</v>
      </c>
    </row>
    <row r="754" spans="1:15" ht="15.5" x14ac:dyDescent="0.35">
      <c r="A754" s="18" t="s">
        <v>684</v>
      </c>
      <c r="B754" s="2" t="s">
        <v>791</v>
      </c>
      <c r="C754" s="2" t="s">
        <v>25</v>
      </c>
      <c r="D754" s="2" t="s">
        <v>483</v>
      </c>
      <c r="E754" s="3">
        <v>45061</v>
      </c>
      <c r="F754" s="3">
        <v>45063</v>
      </c>
      <c r="G754" s="18">
        <f t="shared" si="41"/>
        <v>2</v>
      </c>
      <c r="H754">
        <v>16.559999999999999</v>
      </c>
      <c r="I754">
        <v>28.5</v>
      </c>
      <c r="J754">
        <v>356.03</v>
      </c>
      <c r="L754">
        <v>309.77999999999997</v>
      </c>
      <c r="M754">
        <v>3.82</v>
      </c>
      <c r="O754" s="18">
        <f t="shared" ref="O754:O768" si="43">L754+M754</f>
        <v>313.59999999999997</v>
      </c>
    </row>
    <row r="755" spans="1:15" ht="15.5" x14ac:dyDescent="0.35">
      <c r="A755" s="18" t="s">
        <v>684</v>
      </c>
      <c r="B755" s="2" t="s">
        <v>792</v>
      </c>
      <c r="C755" s="2" t="s">
        <v>25</v>
      </c>
      <c r="D755" s="2" t="s">
        <v>483</v>
      </c>
      <c r="E755" s="3">
        <v>45061</v>
      </c>
      <c r="F755" s="3">
        <v>45064</v>
      </c>
      <c r="G755" s="18">
        <f t="shared" si="41"/>
        <v>3</v>
      </c>
      <c r="H755">
        <v>0</v>
      </c>
      <c r="I755">
        <v>37.6</v>
      </c>
      <c r="J755">
        <v>271.13</v>
      </c>
      <c r="L755">
        <v>227.36</v>
      </c>
      <c r="M755">
        <v>1.43</v>
      </c>
      <c r="O755" s="18">
        <f t="shared" si="43"/>
        <v>228.79000000000002</v>
      </c>
    </row>
    <row r="756" spans="1:15" ht="15.5" x14ac:dyDescent="0.35">
      <c r="A756" s="18" t="s">
        <v>684</v>
      </c>
      <c r="B756" s="2" t="s">
        <v>793</v>
      </c>
      <c r="C756" s="2" t="s">
        <v>25</v>
      </c>
      <c r="D756" s="2" t="s">
        <v>483</v>
      </c>
      <c r="E756" s="3">
        <v>45061</v>
      </c>
      <c r="F756" s="3">
        <v>45063</v>
      </c>
      <c r="G756" s="18">
        <f t="shared" si="41"/>
        <v>2</v>
      </c>
      <c r="H756" s="18">
        <v>16.559999999999999</v>
      </c>
      <c r="I756">
        <v>32.9</v>
      </c>
      <c r="J756">
        <v>379.83</v>
      </c>
      <c r="L756">
        <v>340.72</v>
      </c>
      <c r="M756">
        <v>1.18</v>
      </c>
      <c r="O756" s="18">
        <f t="shared" si="43"/>
        <v>341.90000000000003</v>
      </c>
    </row>
    <row r="757" spans="1:15" ht="15.5" x14ac:dyDescent="0.35">
      <c r="A757" s="18" t="s">
        <v>684</v>
      </c>
      <c r="B757" s="2" t="s">
        <v>794</v>
      </c>
      <c r="C757" s="2" t="s">
        <v>25</v>
      </c>
      <c r="D757" s="2" t="s">
        <v>483</v>
      </c>
      <c r="E757" s="3">
        <v>45061</v>
      </c>
      <c r="F757" s="3">
        <v>45063</v>
      </c>
      <c r="G757" s="18">
        <f t="shared" si="41"/>
        <v>2</v>
      </c>
      <c r="H757">
        <v>25</v>
      </c>
      <c r="I757">
        <v>35.5</v>
      </c>
      <c r="J757">
        <v>366.26</v>
      </c>
      <c r="L757">
        <v>273.81</v>
      </c>
      <c r="M757">
        <v>2.37</v>
      </c>
      <c r="O757" s="18">
        <f t="shared" si="43"/>
        <v>276.18</v>
      </c>
    </row>
    <row r="758" spans="1:15" ht="15.5" x14ac:dyDescent="0.35">
      <c r="A758" s="18" t="s">
        <v>684</v>
      </c>
      <c r="B758" s="2" t="s">
        <v>795</v>
      </c>
      <c r="C758" s="2" t="s">
        <v>25</v>
      </c>
      <c r="D758" s="2" t="s">
        <v>483</v>
      </c>
      <c r="E758" s="3">
        <v>45061</v>
      </c>
      <c r="F758" s="3">
        <v>45063</v>
      </c>
      <c r="G758" s="18">
        <f t="shared" si="41"/>
        <v>2</v>
      </c>
      <c r="H758">
        <v>0</v>
      </c>
      <c r="I758">
        <v>36.9</v>
      </c>
      <c r="J758">
        <v>277.36</v>
      </c>
      <c r="L758">
        <v>207.01</v>
      </c>
      <c r="M758">
        <v>1.32</v>
      </c>
      <c r="O758" s="18">
        <f t="shared" si="43"/>
        <v>208.32999999999998</v>
      </c>
    </row>
    <row r="759" spans="1:15" ht="15.5" x14ac:dyDescent="0.35">
      <c r="A759" s="18" t="s">
        <v>684</v>
      </c>
      <c r="B759" s="2" t="s">
        <v>796</v>
      </c>
      <c r="C759" s="2" t="s">
        <v>25</v>
      </c>
      <c r="D759" s="2" t="s">
        <v>483</v>
      </c>
      <c r="E759" s="3">
        <v>45061</v>
      </c>
      <c r="F759" s="3">
        <v>45063</v>
      </c>
      <c r="G759" s="18">
        <f t="shared" si="41"/>
        <v>2</v>
      </c>
      <c r="H759">
        <v>16.559999999999999</v>
      </c>
      <c r="I759">
        <v>26.8</v>
      </c>
      <c r="J759">
        <v>365.8</v>
      </c>
      <c r="L759">
        <v>247.09</v>
      </c>
      <c r="M759">
        <v>0.32</v>
      </c>
      <c r="O759" s="18">
        <f t="shared" si="43"/>
        <v>247.41</v>
      </c>
    </row>
    <row r="760" spans="1:15" ht="15.5" x14ac:dyDescent="0.35">
      <c r="A760" s="18" t="s">
        <v>684</v>
      </c>
      <c r="B760" s="2" t="s">
        <v>797</v>
      </c>
      <c r="C760" s="2" t="s">
        <v>25</v>
      </c>
      <c r="D760" s="2" t="s">
        <v>483</v>
      </c>
      <c r="E760" s="3">
        <v>45061</v>
      </c>
      <c r="F760" s="3">
        <v>45063</v>
      </c>
      <c r="G760" s="18">
        <f t="shared" si="41"/>
        <v>2</v>
      </c>
      <c r="H760">
        <v>0</v>
      </c>
      <c r="I760">
        <v>36.5</v>
      </c>
      <c r="J760">
        <v>311.89999999999998</v>
      </c>
      <c r="L760">
        <v>267.99</v>
      </c>
      <c r="M760">
        <v>0.47</v>
      </c>
      <c r="O760" s="18">
        <f t="shared" si="43"/>
        <v>268.46000000000004</v>
      </c>
    </row>
    <row r="761" spans="1:15" ht="15.5" x14ac:dyDescent="0.35">
      <c r="A761" s="18" t="s">
        <v>684</v>
      </c>
      <c r="B761" s="2" t="s">
        <v>798</v>
      </c>
      <c r="C761" s="2" t="s">
        <v>34</v>
      </c>
      <c r="D761" s="2" t="s">
        <v>483</v>
      </c>
      <c r="E761" s="3">
        <v>45061</v>
      </c>
      <c r="F761" s="3">
        <v>45064</v>
      </c>
      <c r="G761" s="18">
        <f t="shared" si="41"/>
        <v>3</v>
      </c>
      <c r="H761">
        <v>16.649999999999999</v>
      </c>
      <c r="I761">
        <v>31.8</v>
      </c>
      <c r="J761">
        <v>322.68</v>
      </c>
      <c r="L761">
        <v>310.05</v>
      </c>
      <c r="M761">
        <v>1.04</v>
      </c>
      <c r="O761" s="18">
        <f t="shared" si="43"/>
        <v>311.09000000000003</v>
      </c>
    </row>
    <row r="762" spans="1:15" ht="15.5" x14ac:dyDescent="0.35">
      <c r="A762" s="18" t="s">
        <v>684</v>
      </c>
      <c r="B762" s="2" t="s">
        <v>799</v>
      </c>
      <c r="C762" s="2" t="s">
        <v>34</v>
      </c>
      <c r="D762" s="2" t="s">
        <v>483</v>
      </c>
      <c r="E762" s="3">
        <v>45061</v>
      </c>
      <c r="F762" s="3">
        <v>45065</v>
      </c>
      <c r="G762" s="18">
        <f t="shared" si="41"/>
        <v>4</v>
      </c>
      <c r="H762">
        <v>0</v>
      </c>
      <c r="I762">
        <v>38</v>
      </c>
      <c r="J762">
        <v>191.19</v>
      </c>
      <c r="L762" s="27">
        <v>193.24</v>
      </c>
      <c r="M762">
        <v>2.0099999999999998</v>
      </c>
      <c r="O762" s="18">
        <f t="shared" si="43"/>
        <v>195.25</v>
      </c>
    </row>
    <row r="763" spans="1:15" ht="15.5" x14ac:dyDescent="0.35">
      <c r="A763" s="18" t="s">
        <v>684</v>
      </c>
      <c r="B763" s="2" t="s">
        <v>800</v>
      </c>
      <c r="C763" s="2" t="s">
        <v>34</v>
      </c>
      <c r="D763" s="2" t="s">
        <v>483</v>
      </c>
      <c r="E763" s="3">
        <v>45061</v>
      </c>
      <c r="F763" s="3">
        <v>45063</v>
      </c>
      <c r="G763" s="18">
        <f t="shared" si="41"/>
        <v>2</v>
      </c>
      <c r="H763">
        <v>16.649999999999999</v>
      </c>
      <c r="I763">
        <v>34.9</v>
      </c>
      <c r="J763">
        <v>354.92</v>
      </c>
      <c r="L763">
        <v>348.52</v>
      </c>
      <c r="M763">
        <v>1.1299999999999999</v>
      </c>
      <c r="O763" s="18">
        <f t="shared" si="43"/>
        <v>349.65</v>
      </c>
    </row>
    <row r="764" spans="1:15" ht="15.5" x14ac:dyDescent="0.35">
      <c r="A764" s="18" t="s">
        <v>684</v>
      </c>
      <c r="B764" s="2" t="s">
        <v>801</v>
      </c>
      <c r="C764" s="2" t="s">
        <v>34</v>
      </c>
      <c r="D764" s="2" t="s">
        <v>483</v>
      </c>
      <c r="E764" s="3">
        <v>45061</v>
      </c>
      <c r="F764" s="3">
        <v>45063</v>
      </c>
      <c r="G764" s="18">
        <f t="shared" si="41"/>
        <v>2</v>
      </c>
      <c r="H764">
        <v>10</v>
      </c>
      <c r="I764">
        <v>29.8</v>
      </c>
      <c r="J764">
        <v>446.19</v>
      </c>
      <c r="L764">
        <v>455.32</v>
      </c>
      <c r="M764">
        <v>2.56</v>
      </c>
      <c r="O764" s="18">
        <f t="shared" si="43"/>
        <v>457.88</v>
      </c>
    </row>
    <row r="765" spans="1:15" ht="15.5" x14ac:dyDescent="0.35">
      <c r="A765" s="18" t="s">
        <v>684</v>
      </c>
      <c r="B765" s="2" t="s">
        <v>802</v>
      </c>
      <c r="C765" s="2" t="s">
        <v>34</v>
      </c>
      <c r="D765" s="2" t="s">
        <v>483</v>
      </c>
      <c r="E765" s="3">
        <v>45061</v>
      </c>
      <c r="F765" s="3">
        <v>45064</v>
      </c>
      <c r="G765" s="18">
        <f t="shared" si="41"/>
        <v>3</v>
      </c>
      <c r="H765">
        <v>12.5</v>
      </c>
      <c r="I765">
        <v>27.8</v>
      </c>
      <c r="J765">
        <v>338.96</v>
      </c>
      <c r="L765">
        <v>364.88</v>
      </c>
      <c r="M765">
        <v>1.92</v>
      </c>
      <c r="O765" s="18">
        <f t="shared" si="43"/>
        <v>366.8</v>
      </c>
    </row>
    <row r="766" spans="1:15" ht="15.5" x14ac:dyDescent="0.35">
      <c r="A766" s="18" t="s">
        <v>684</v>
      </c>
      <c r="B766" s="2" t="s">
        <v>803</v>
      </c>
      <c r="C766" s="22" t="s">
        <v>34</v>
      </c>
      <c r="D766" s="2" t="s">
        <v>483</v>
      </c>
      <c r="E766" s="3">
        <v>45061</v>
      </c>
      <c r="F766" s="3">
        <v>45063</v>
      </c>
      <c r="G766" s="18">
        <f t="shared" si="41"/>
        <v>2</v>
      </c>
      <c r="H766">
        <v>0</v>
      </c>
      <c r="I766">
        <v>36.4</v>
      </c>
      <c r="J766">
        <v>280.97000000000003</v>
      </c>
      <c r="L766">
        <v>316.18</v>
      </c>
      <c r="M766">
        <v>1.65</v>
      </c>
      <c r="O766" s="18">
        <f t="shared" si="43"/>
        <v>317.83</v>
      </c>
    </row>
    <row r="767" spans="1:15" ht="15.5" x14ac:dyDescent="0.35">
      <c r="A767" s="18" t="s">
        <v>684</v>
      </c>
      <c r="B767" s="2" t="s">
        <v>804</v>
      </c>
      <c r="C767" s="22" t="s">
        <v>34</v>
      </c>
      <c r="D767" s="2" t="s">
        <v>483</v>
      </c>
      <c r="E767" s="3">
        <v>45061</v>
      </c>
      <c r="F767" s="3">
        <v>45063</v>
      </c>
      <c r="G767" s="18">
        <f t="shared" si="41"/>
        <v>2</v>
      </c>
      <c r="H767">
        <v>16.559999999999999</v>
      </c>
      <c r="I767">
        <v>30.2</v>
      </c>
      <c r="J767">
        <v>238.47</v>
      </c>
      <c r="L767">
        <v>214.45</v>
      </c>
      <c r="M767">
        <v>1.46</v>
      </c>
      <c r="O767" s="18">
        <f t="shared" si="43"/>
        <v>215.91</v>
      </c>
    </row>
    <row r="768" spans="1:15" ht="15.5" x14ac:dyDescent="0.35">
      <c r="A768" s="18" t="s">
        <v>684</v>
      </c>
      <c r="B768" s="2" t="s">
        <v>805</v>
      </c>
      <c r="C768" s="2" t="s">
        <v>34</v>
      </c>
      <c r="D768" s="2" t="s">
        <v>483</v>
      </c>
      <c r="E768" s="3">
        <v>45061</v>
      </c>
      <c r="F768" s="3">
        <v>45064</v>
      </c>
      <c r="G768" s="18">
        <f t="shared" si="41"/>
        <v>3</v>
      </c>
      <c r="H768">
        <v>16.649999999999999</v>
      </c>
      <c r="I768">
        <v>32.9</v>
      </c>
      <c r="J768">
        <v>393.3</v>
      </c>
      <c r="L768">
        <v>329.44</v>
      </c>
      <c r="M768">
        <v>1.68</v>
      </c>
      <c r="O768" s="18">
        <f t="shared" si="43"/>
        <v>331.12</v>
      </c>
    </row>
    <row r="769" spans="1:15" ht="15.5" x14ac:dyDescent="0.35">
      <c r="A769" s="18" t="s">
        <v>684</v>
      </c>
      <c r="B769" s="2" t="s">
        <v>806</v>
      </c>
      <c r="C769" s="2" t="s">
        <v>43</v>
      </c>
      <c r="D769" s="2" t="s">
        <v>483</v>
      </c>
      <c r="E769" s="3">
        <v>45061</v>
      </c>
      <c r="F769" s="3">
        <v>45063</v>
      </c>
      <c r="G769" s="18">
        <f t="shared" si="41"/>
        <v>2</v>
      </c>
      <c r="H769">
        <v>0</v>
      </c>
      <c r="I769">
        <v>40.6</v>
      </c>
      <c r="J769">
        <v>363.67</v>
      </c>
      <c r="O769">
        <v>277.45</v>
      </c>
    </row>
    <row r="770" spans="1:15" ht="15.5" x14ac:dyDescent="0.35">
      <c r="A770" s="18" t="s">
        <v>684</v>
      </c>
      <c r="B770" s="2" t="s">
        <v>807</v>
      </c>
      <c r="C770" s="2" t="s">
        <v>43</v>
      </c>
      <c r="D770" s="2" t="s">
        <v>483</v>
      </c>
      <c r="E770" s="3">
        <v>45061</v>
      </c>
      <c r="F770" s="3">
        <v>45063</v>
      </c>
      <c r="G770" s="18">
        <f t="shared" si="41"/>
        <v>2</v>
      </c>
      <c r="H770">
        <v>5</v>
      </c>
      <c r="I770">
        <v>38</v>
      </c>
      <c r="J770">
        <v>450.5</v>
      </c>
      <c r="O770">
        <v>389.43</v>
      </c>
    </row>
    <row r="771" spans="1:15" ht="15.5" x14ac:dyDescent="0.35">
      <c r="A771" s="18" t="s">
        <v>684</v>
      </c>
      <c r="B771" s="2" t="s">
        <v>808</v>
      </c>
      <c r="C771" s="2" t="s">
        <v>43</v>
      </c>
      <c r="D771" s="2" t="s">
        <v>483</v>
      </c>
      <c r="E771" s="3">
        <v>45061</v>
      </c>
      <c r="F771" s="3">
        <v>45063</v>
      </c>
      <c r="G771" s="18">
        <f t="shared" si="41"/>
        <v>2</v>
      </c>
      <c r="H771">
        <v>0</v>
      </c>
      <c r="I771">
        <v>36.700000000000003</v>
      </c>
      <c r="J771">
        <v>390.68</v>
      </c>
      <c r="O771" s="11">
        <v>296.33</v>
      </c>
    </row>
    <row r="772" spans="1:15" ht="15.5" x14ac:dyDescent="0.35">
      <c r="A772" s="18" t="s">
        <v>684</v>
      </c>
      <c r="B772" s="2" t="s">
        <v>809</v>
      </c>
      <c r="C772" s="2" t="s">
        <v>43</v>
      </c>
      <c r="D772" s="2" t="s">
        <v>483</v>
      </c>
      <c r="E772" s="3">
        <v>45061</v>
      </c>
      <c r="F772" s="3">
        <v>45064</v>
      </c>
      <c r="G772" s="18">
        <f t="shared" si="41"/>
        <v>3</v>
      </c>
      <c r="H772">
        <v>10</v>
      </c>
      <c r="I772">
        <v>39.5</v>
      </c>
      <c r="J772">
        <v>510.77</v>
      </c>
      <c r="O772" s="27">
        <v>468.32</v>
      </c>
    </row>
    <row r="773" spans="1:15" ht="15.5" x14ac:dyDescent="0.35">
      <c r="A773" s="18" t="s">
        <v>684</v>
      </c>
      <c r="B773" s="2" t="s">
        <v>810</v>
      </c>
      <c r="C773" s="2" t="s">
        <v>43</v>
      </c>
      <c r="D773" s="2" t="s">
        <v>483</v>
      </c>
      <c r="E773" s="3">
        <v>45061</v>
      </c>
      <c r="F773" s="3">
        <v>45063</v>
      </c>
      <c r="G773" s="18">
        <f t="shared" si="41"/>
        <v>2</v>
      </c>
      <c r="H773">
        <v>0</v>
      </c>
      <c r="I773">
        <v>38.799999999999997</v>
      </c>
      <c r="J773">
        <v>439.74</v>
      </c>
      <c r="O773">
        <v>376.12</v>
      </c>
    </row>
    <row r="774" spans="1:15" ht="15.5" x14ac:dyDescent="0.35">
      <c r="A774" s="18" t="s">
        <v>684</v>
      </c>
      <c r="B774" s="2" t="s">
        <v>811</v>
      </c>
      <c r="C774" s="22" t="s">
        <v>43</v>
      </c>
      <c r="D774" s="2" t="s">
        <v>483</v>
      </c>
      <c r="E774" s="3">
        <v>45061</v>
      </c>
      <c r="F774" s="3">
        <v>45063</v>
      </c>
      <c r="G774" s="18">
        <f t="shared" si="41"/>
        <v>2</v>
      </c>
      <c r="H774">
        <v>0</v>
      </c>
      <c r="I774">
        <v>38</v>
      </c>
      <c r="J774">
        <v>473.08</v>
      </c>
      <c r="O774">
        <v>350.12</v>
      </c>
    </row>
    <row r="775" spans="1:15" ht="15.5" x14ac:dyDescent="0.35">
      <c r="A775" s="18" t="s">
        <v>684</v>
      </c>
      <c r="B775" s="2" t="s">
        <v>812</v>
      </c>
      <c r="C775" s="22" t="s">
        <v>43</v>
      </c>
      <c r="D775" s="2" t="s">
        <v>483</v>
      </c>
      <c r="E775" s="3">
        <v>45061</v>
      </c>
      <c r="F775" s="3">
        <v>45063</v>
      </c>
      <c r="G775" s="18">
        <f t="shared" ref="G775:G808" si="44">F775-E775</f>
        <v>2</v>
      </c>
      <c r="H775">
        <v>20</v>
      </c>
      <c r="I775">
        <v>36.799999999999997</v>
      </c>
      <c r="J775">
        <v>327.41000000000003</v>
      </c>
      <c r="O775" s="27">
        <v>171.26</v>
      </c>
    </row>
    <row r="776" spans="1:15" ht="15.5" x14ac:dyDescent="0.35">
      <c r="A776" s="18" t="s">
        <v>684</v>
      </c>
      <c r="B776" s="2" t="s">
        <v>813</v>
      </c>
      <c r="C776" s="22" t="s">
        <v>43</v>
      </c>
      <c r="D776" s="2" t="s">
        <v>483</v>
      </c>
      <c r="E776" s="3">
        <v>45061</v>
      </c>
      <c r="F776" s="3">
        <v>45063</v>
      </c>
      <c r="G776" s="18">
        <f t="shared" si="44"/>
        <v>2</v>
      </c>
      <c r="H776">
        <v>16.559999999999999</v>
      </c>
      <c r="I776">
        <v>37.6</v>
      </c>
      <c r="J776">
        <v>546.99</v>
      </c>
      <c r="O776">
        <v>467.05</v>
      </c>
    </row>
    <row r="777" spans="1:15" ht="15.5" x14ac:dyDescent="0.35">
      <c r="A777" s="18" t="s">
        <v>685</v>
      </c>
      <c r="B777" s="22" t="s">
        <v>814</v>
      </c>
      <c r="C777" s="2" t="s">
        <v>16</v>
      </c>
      <c r="D777" s="2" t="s">
        <v>483</v>
      </c>
      <c r="E777" s="3">
        <v>45061</v>
      </c>
      <c r="F777" s="3">
        <v>45064</v>
      </c>
      <c r="G777" s="18">
        <f t="shared" si="44"/>
        <v>3</v>
      </c>
      <c r="H777">
        <v>20</v>
      </c>
      <c r="I777">
        <v>33.9</v>
      </c>
      <c r="J777">
        <v>363.43</v>
      </c>
      <c r="O777">
        <v>209.98</v>
      </c>
    </row>
    <row r="778" spans="1:15" ht="15.5" x14ac:dyDescent="0.35">
      <c r="A778" s="18" t="s">
        <v>685</v>
      </c>
      <c r="B778" s="22" t="s">
        <v>815</v>
      </c>
      <c r="C778" s="2" t="s">
        <v>16</v>
      </c>
      <c r="D778" s="2" t="s">
        <v>483</v>
      </c>
      <c r="E778" s="3">
        <v>45061</v>
      </c>
      <c r="F778" s="3">
        <v>45063</v>
      </c>
      <c r="G778" s="18">
        <f t="shared" si="44"/>
        <v>2</v>
      </c>
      <c r="H778">
        <v>0</v>
      </c>
      <c r="I778">
        <v>36.9</v>
      </c>
      <c r="J778">
        <v>433.67</v>
      </c>
      <c r="O778">
        <v>318.19</v>
      </c>
    </row>
    <row r="779" spans="1:15" ht="15.5" x14ac:dyDescent="0.35">
      <c r="A779" s="18" t="s">
        <v>685</v>
      </c>
      <c r="B779" s="22" t="s">
        <v>816</v>
      </c>
      <c r="C779" s="2" t="s">
        <v>16</v>
      </c>
      <c r="D779" s="2" t="s">
        <v>483</v>
      </c>
      <c r="E779" s="3">
        <v>45061</v>
      </c>
      <c r="F779" s="3">
        <v>45063</v>
      </c>
      <c r="G779" s="18">
        <f t="shared" si="44"/>
        <v>2</v>
      </c>
      <c r="H779">
        <v>0</v>
      </c>
      <c r="I779">
        <v>45.1</v>
      </c>
      <c r="J779">
        <v>336.17</v>
      </c>
      <c r="O779">
        <v>239.1</v>
      </c>
    </row>
    <row r="780" spans="1:15" ht="15.5" x14ac:dyDescent="0.35">
      <c r="A780" s="18" t="s">
        <v>685</v>
      </c>
      <c r="B780" s="22" t="s">
        <v>817</v>
      </c>
      <c r="C780" s="2" t="s">
        <v>16</v>
      </c>
      <c r="D780" s="2" t="s">
        <v>483</v>
      </c>
      <c r="E780" s="3">
        <v>45061</v>
      </c>
      <c r="F780" s="3">
        <v>45063</v>
      </c>
      <c r="G780" s="18">
        <f t="shared" si="44"/>
        <v>2</v>
      </c>
      <c r="H780">
        <v>12.5</v>
      </c>
      <c r="I780">
        <v>36</v>
      </c>
      <c r="J780">
        <v>445.32</v>
      </c>
      <c r="O780">
        <v>378.66</v>
      </c>
    </row>
    <row r="781" spans="1:15" ht="15.5" x14ac:dyDescent="0.35">
      <c r="A781" s="18" t="s">
        <v>685</v>
      </c>
      <c r="B781" s="22" t="s">
        <v>818</v>
      </c>
      <c r="C781" s="2" t="s">
        <v>16</v>
      </c>
      <c r="D781" s="2" t="s">
        <v>483</v>
      </c>
      <c r="E781" s="3">
        <v>45061</v>
      </c>
      <c r="F781" s="3">
        <v>45063</v>
      </c>
      <c r="G781" s="18">
        <f t="shared" si="44"/>
        <v>2</v>
      </c>
      <c r="H781">
        <v>20</v>
      </c>
      <c r="I781">
        <v>31.3</v>
      </c>
      <c r="J781">
        <v>459.56</v>
      </c>
      <c r="O781">
        <v>267.91000000000003</v>
      </c>
    </row>
    <row r="782" spans="1:15" ht="15.5" x14ac:dyDescent="0.35">
      <c r="A782" s="18" t="s">
        <v>685</v>
      </c>
      <c r="B782" s="22" t="s">
        <v>819</v>
      </c>
      <c r="C782" s="2" t="s">
        <v>16</v>
      </c>
      <c r="D782" s="2" t="s">
        <v>483</v>
      </c>
      <c r="E782" s="3">
        <v>45061</v>
      </c>
      <c r="F782" s="3">
        <v>45063</v>
      </c>
      <c r="G782" s="18">
        <f t="shared" si="44"/>
        <v>2</v>
      </c>
      <c r="H782">
        <v>33.33</v>
      </c>
      <c r="I782">
        <v>32.700000000000003</v>
      </c>
      <c r="J782">
        <v>418.2</v>
      </c>
      <c r="O782">
        <v>324.23</v>
      </c>
    </row>
    <row r="783" spans="1:15" ht="15.5" x14ac:dyDescent="0.35">
      <c r="A783" s="18" t="s">
        <v>685</v>
      </c>
      <c r="B783" s="22" t="s">
        <v>820</v>
      </c>
      <c r="C783" s="2" t="s">
        <v>16</v>
      </c>
      <c r="D783" s="2" t="s">
        <v>483</v>
      </c>
      <c r="E783" s="3">
        <v>45061</v>
      </c>
      <c r="F783" s="3">
        <v>45063</v>
      </c>
      <c r="G783" s="18">
        <f t="shared" si="44"/>
        <v>2</v>
      </c>
      <c r="H783">
        <v>20</v>
      </c>
      <c r="I783">
        <v>32.299999999999997</v>
      </c>
      <c r="J783">
        <v>474.04</v>
      </c>
      <c r="O783">
        <v>349.12</v>
      </c>
    </row>
    <row r="784" spans="1:15" ht="15.5" x14ac:dyDescent="0.35">
      <c r="A784" s="18" t="s">
        <v>685</v>
      </c>
      <c r="B784" s="22" t="s">
        <v>821</v>
      </c>
      <c r="C784" s="2" t="s">
        <v>25</v>
      </c>
      <c r="D784" s="2" t="s">
        <v>483</v>
      </c>
      <c r="E784" s="3">
        <v>45061</v>
      </c>
      <c r="F784" s="3">
        <v>45064</v>
      </c>
      <c r="G784" s="18">
        <f t="shared" si="44"/>
        <v>3</v>
      </c>
      <c r="H784">
        <v>12.5</v>
      </c>
      <c r="I784">
        <v>28</v>
      </c>
      <c r="J784">
        <v>459.06</v>
      </c>
      <c r="O784">
        <v>279.27</v>
      </c>
    </row>
    <row r="785" spans="1:15" ht="15.5" x14ac:dyDescent="0.35">
      <c r="A785" s="18" t="s">
        <v>685</v>
      </c>
      <c r="B785" s="22" t="s">
        <v>822</v>
      </c>
      <c r="C785" s="2" t="s">
        <v>25</v>
      </c>
      <c r="D785" s="2" t="s">
        <v>483</v>
      </c>
      <c r="E785" s="3">
        <v>45061</v>
      </c>
      <c r="F785" s="3">
        <v>45063</v>
      </c>
      <c r="G785" s="18">
        <f t="shared" si="44"/>
        <v>2</v>
      </c>
      <c r="H785">
        <v>25</v>
      </c>
      <c r="I785">
        <v>29.9</v>
      </c>
      <c r="J785">
        <v>156.84</v>
      </c>
      <c r="L785">
        <v>226.28</v>
      </c>
      <c r="M785">
        <v>0.88</v>
      </c>
      <c r="O785">
        <f>L785+M785</f>
        <v>227.16</v>
      </c>
    </row>
    <row r="786" spans="1:15" ht="15.5" x14ac:dyDescent="0.35">
      <c r="A786" s="18" t="s">
        <v>685</v>
      </c>
      <c r="B786" s="22" t="s">
        <v>823</v>
      </c>
      <c r="C786" s="2" t="s">
        <v>25</v>
      </c>
      <c r="D786" s="2" t="s">
        <v>483</v>
      </c>
      <c r="E786" s="3">
        <v>45061</v>
      </c>
      <c r="F786" s="3">
        <v>45063</v>
      </c>
      <c r="G786" s="18">
        <f t="shared" si="44"/>
        <v>2</v>
      </c>
      <c r="H786">
        <v>0</v>
      </c>
      <c r="I786">
        <v>37.6</v>
      </c>
      <c r="J786">
        <v>144.72999999999999</v>
      </c>
      <c r="L786">
        <v>182.22</v>
      </c>
      <c r="M786">
        <v>1.94</v>
      </c>
      <c r="O786" s="18">
        <f t="shared" ref="O786:O800" si="45">L786+M786</f>
        <v>184.16</v>
      </c>
    </row>
    <row r="787" spans="1:15" ht="15.5" x14ac:dyDescent="0.35">
      <c r="A787" s="18" t="s">
        <v>685</v>
      </c>
      <c r="B787" s="22" t="s">
        <v>824</v>
      </c>
      <c r="C787" s="2" t="s">
        <v>25</v>
      </c>
      <c r="D787" s="2" t="s">
        <v>483</v>
      </c>
      <c r="E787" s="3">
        <v>45061</v>
      </c>
      <c r="F787" s="3">
        <v>45063</v>
      </c>
      <c r="G787" s="18">
        <f t="shared" si="44"/>
        <v>2</v>
      </c>
      <c r="H787">
        <v>10</v>
      </c>
      <c r="I787">
        <v>32.700000000000003</v>
      </c>
      <c r="J787">
        <v>151.94</v>
      </c>
      <c r="L787">
        <v>184.38</v>
      </c>
      <c r="M787">
        <v>2.33</v>
      </c>
      <c r="O787" s="18">
        <f t="shared" si="45"/>
        <v>186.71</v>
      </c>
    </row>
    <row r="788" spans="1:15" ht="15.5" x14ac:dyDescent="0.35">
      <c r="A788" s="18" t="s">
        <v>685</v>
      </c>
      <c r="B788" s="22" t="s">
        <v>825</v>
      </c>
      <c r="C788" s="2" t="s">
        <v>25</v>
      </c>
      <c r="D788" s="2" t="s">
        <v>483</v>
      </c>
      <c r="E788" s="3">
        <v>45061</v>
      </c>
      <c r="F788" s="3">
        <v>45063</v>
      </c>
      <c r="G788" s="18">
        <f t="shared" si="44"/>
        <v>2</v>
      </c>
      <c r="H788">
        <v>30</v>
      </c>
      <c r="I788">
        <v>29.7</v>
      </c>
      <c r="J788">
        <v>179.24</v>
      </c>
      <c r="L788">
        <v>194.54</v>
      </c>
      <c r="M788">
        <v>1.67</v>
      </c>
      <c r="O788" s="18">
        <f t="shared" si="45"/>
        <v>196.20999999999998</v>
      </c>
    </row>
    <row r="789" spans="1:15" ht="15.5" x14ac:dyDescent="0.35">
      <c r="A789" s="18" t="s">
        <v>685</v>
      </c>
      <c r="B789" s="22" t="s">
        <v>826</v>
      </c>
      <c r="C789" s="2" t="s">
        <v>25</v>
      </c>
      <c r="D789" s="2" t="s">
        <v>483</v>
      </c>
      <c r="E789" s="3">
        <v>45061</v>
      </c>
      <c r="F789" s="3">
        <v>45063</v>
      </c>
      <c r="G789" s="18">
        <f t="shared" si="44"/>
        <v>2</v>
      </c>
      <c r="H789">
        <v>25</v>
      </c>
      <c r="I789">
        <v>31.8</v>
      </c>
      <c r="J789">
        <v>164.76</v>
      </c>
      <c r="L789">
        <v>223.19</v>
      </c>
      <c r="M789">
        <v>2.13</v>
      </c>
      <c r="O789" s="18">
        <f t="shared" si="45"/>
        <v>225.32</v>
      </c>
    </row>
    <row r="790" spans="1:15" ht="15.5" x14ac:dyDescent="0.35">
      <c r="A790" s="18" t="s">
        <v>685</v>
      </c>
      <c r="B790" s="22" t="s">
        <v>827</v>
      </c>
      <c r="C790" s="2" t="s">
        <v>25</v>
      </c>
      <c r="D790" s="2" t="s">
        <v>483</v>
      </c>
      <c r="E790" s="3">
        <v>45061</v>
      </c>
      <c r="F790" s="3">
        <v>45063</v>
      </c>
      <c r="G790" s="18">
        <f t="shared" si="44"/>
        <v>2</v>
      </c>
      <c r="H790">
        <v>12.5</v>
      </c>
      <c r="I790">
        <v>28.3</v>
      </c>
      <c r="J790">
        <v>157.04</v>
      </c>
      <c r="L790">
        <v>212.72</v>
      </c>
      <c r="M790">
        <v>1.24</v>
      </c>
      <c r="O790" s="18">
        <f t="shared" si="45"/>
        <v>213.96</v>
      </c>
    </row>
    <row r="791" spans="1:15" ht="15.5" x14ac:dyDescent="0.35">
      <c r="A791" s="18" t="s">
        <v>685</v>
      </c>
      <c r="B791" s="22" t="s">
        <v>828</v>
      </c>
      <c r="C791" s="2" t="s">
        <v>25</v>
      </c>
      <c r="D791" s="2" t="s">
        <v>483</v>
      </c>
      <c r="E791" s="3">
        <v>45061</v>
      </c>
      <c r="F791" s="3">
        <v>45064</v>
      </c>
      <c r="G791" s="18">
        <f t="shared" si="44"/>
        <v>3</v>
      </c>
      <c r="H791">
        <v>5</v>
      </c>
      <c r="I791">
        <v>31.4</v>
      </c>
      <c r="J791">
        <v>145.57</v>
      </c>
      <c r="L791">
        <v>195.73</v>
      </c>
      <c r="M791">
        <v>3.22</v>
      </c>
      <c r="O791" s="18">
        <f t="shared" si="45"/>
        <v>198.95</v>
      </c>
    </row>
    <row r="792" spans="1:15" ht="15.5" x14ac:dyDescent="0.35">
      <c r="A792" s="18" t="s">
        <v>685</v>
      </c>
      <c r="B792" s="22" t="s">
        <v>829</v>
      </c>
      <c r="C792" s="2" t="s">
        <v>34</v>
      </c>
      <c r="D792" s="2" t="s">
        <v>483</v>
      </c>
      <c r="E792" s="3">
        <v>45061</v>
      </c>
      <c r="F792" s="3">
        <v>45064</v>
      </c>
      <c r="G792" s="18">
        <f t="shared" si="44"/>
        <v>3</v>
      </c>
      <c r="H792">
        <v>25</v>
      </c>
      <c r="I792">
        <v>29.8</v>
      </c>
      <c r="J792">
        <v>225.99</v>
      </c>
      <c r="L792">
        <v>210.26</v>
      </c>
      <c r="M792">
        <v>2.89</v>
      </c>
      <c r="O792" s="18">
        <f t="shared" si="45"/>
        <v>213.14999999999998</v>
      </c>
    </row>
    <row r="793" spans="1:15" ht="15.5" x14ac:dyDescent="0.35">
      <c r="A793" s="18" t="s">
        <v>685</v>
      </c>
      <c r="B793" s="22" t="s">
        <v>830</v>
      </c>
      <c r="C793" s="2" t="s">
        <v>34</v>
      </c>
      <c r="D793" s="2" t="s">
        <v>483</v>
      </c>
      <c r="E793" s="3">
        <v>45061</v>
      </c>
      <c r="F793" s="3">
        <v>45063</v>
      </c>
      <c r="G793" s="18">
        <f t="shared" si="44"/>
        <v>2</v>
      </c>
      <c r="H793">
        <v>25</v>
      </c>
      <c r="I793">
        <v>35.9</v>
      </c>
      <c r="J793">
        <v>178.32</v>
      </c>
      <c r="L793">
        <v>280.01</v>
      </c>
      <c r="M793">
        <v>1.85</v>
      </c>
      <c r="O793" s="18">
        <f t="shared" si="45"/>
        <v>281.86</v>
      </c>
    </row>
    <row r="794" spans="1:15" ht="15.5" x14ac:dyDescent="0.35">
      <c r="A794" s="18" t="s">
        <v>685</v>
      </c>
      <c r="B794" s="22" t="s">
        <v>831</v>
      </c>
      <c r="C794" s="2" t="s">
        <v>34</v>
      </c>
      <c r="D794" s="2" t="s">
        <v>483</v>
      </c>
      <c r="E794" s="3">
        <v>45061</v>
      </c>
      <c r="F794" s="3">
        <v>45063</v>
      </c>
      <c r="G794" s="18">
        <f t="shared" si="44"/>
        <v>2</v>
      </c>
      <c r="H794">
        <v>0</v>
      </c>
      <c r="I794">
        <v>34.5</v>
      </c>
      <c r="J794">
        <v>183.44</v>
      </c>
      <c r="L794">
        <v>245.07</v>
      </c>
      <c r="M794">
        <v>2</v>
      </c>
      <c r="O794" s="18">
        <f t="shared" si="45"/>
        <v>247.07</v>
      </c>
    </row>
    <row r="795" spans="1:15" ht="15.5" x14ac:dyDescent="0.35">
      <c r="A795" s="18" t="s">
        <v>685</v>
      </c>
      <c r="B795" s="22" t="s">
        <v>832</v>
      </c>
      <c r="C795" s="2" t="s">
        <v>34</v>
      </c>
      <c r="D795" s="2" t="s">
        <v>483</v>
      </c>
      <c r="E795" s="3">
        <v>45061</v>
      </c>
      <c r="F795" s="3">
        <v>45063</v>
      </c>
      <c r="G795" s="18">
        <f t="shared" si="44"/>
        <v>2</v>
      </c>
      <c r="H795">
        <v>20</v>
      </c>
      <c r="I795">
        <v>34.200000000000003</v>
      </c>
      <c r="J795">
        <v>193.71</v>
      </c>
      <c r="L795">
        <v>334.53</v>
      </c>
      <c r="M795">
        <v>1.53</v>
      </c>
      <c r="O795" s="18">
        <f t="shared" si="45"/>
        <v>336.05999999999995</v>
      </c>
    </row>
    <row r="796" spans="1:15" ht="15.5" x14ac:dyDescent="0.35">
      <c r="A796" s="18" t="s">
        <v>685</v>
      </c>
      <c r="B796" s="22" t="s">
        <v>833</v>
      </c>
      <c r="C796" s="2" t="s">
        <v>34</v>
      </c>
      <c r="D796" s="2" t="s">
        <v>483</v>
      </c>
      <c r="E796" s="3">
        <v>45061</v>
      </c>
      <c r="F796" s="3">
        <v>45063</v>
      </c>
      <c r="G796" s="18">
        <f t="shared" si="44"/>
        <v>2</v>
      </c>
      <c r="H796">
        <v>10</v>
      </c>
      <c r="I796">
        <v>31.3</v>
      </c>
      <c r="J796">
        <v>259.07</v>
      </c>
      <c r="L796">
        <v>300.68</v>
      </c>
      <c r="M796">
        <v>2.62</v>
      </c>
      <c r="O796" s="18">
        <f t="shared" si="45"/>
        <v>303.3</v>
      </c>
    </row>
    <row r="797" spans="1:15" ht="15.5" x14ac:dyDescent="0.35">
      <c r="A797" s="18" t="s">
        <v>685</v>
      </c>
      <c r="B797" s="22" t="s">
        <v>834</v>
      </c>
      <c r="C797" s="22" t="s">
        <v>34</v>
      </c>
      <c r="D797" s="2" t="s">
        <v>483</v>
      </c>
      <c r="E797" s="3">
        <v>45061</v>
      </c>
      <c r="F797" s="3">
        <v>45063</v>
      </c>
      <c r="G797" s="18">
        <f t="shared" si="44"/>
        <v>2</v>
      </c>
      <c r="H797">
        <v>10</v>
      </c>
      <c r="I797">
        <v>28.8</v>
      </c>
      <c r="J797">
        <v>234.91</v>
      </c>
      <c r="L797">
        <v>300.44</v>
      </c>
      <c r="M797">
        <v>1.46</v>
      </c>
      <c r="O797" s="18">
        <f t="shared" si="45"/>
        <v>301.89999999999998</v>
      </c>
    </row>
    <row r="798" spans="1:15" ht="15.5" x14ac:dyDescent="0.35">
      <c r="A798" s="18" t="s">
        <v>685</v>
      </c>
      <c r="B798" s="22" t="s">
        <v>835</v>
      </c>
      <c r="C798" s="22" t="s">
        <v>34</v>
      </c>
      <c r="D798" s="2" t="s">
        <v>483</v>
      </c>
      <c r="E798" s="3">
        <v>45061</v>
      </c>
      <c r="F798" s="3">
        <v>45063</v>
      </c>
      <c r="G798" s="18">
        <f t="shared" si="44"/>
        <v>2</v>
      </c>
      <c r="H798">
        <v>10</v>
      </c>
      <c r="I798">
        <v>36.5</v>
      </c>
      <c r="J798">
        <v>164.96</v>
      </c>
      <c r="L798">
        <v>250.41</v>
      </c>
      <c r="M798">
        <v>2.19</v>
      </c>
      <c r="O798" s="18">
        <f t="shared" si="45"/>
        <v>252.6</v>
      </c>
    </row>
    <row r="799" spans="1:15" ht="15.5" x14ac:dyDescent="0.35">
      <c r="A799" s="18" t="s">
        <v>685</v>
      </c>
      <c r="B799" s="22" t="s">
        <v>836</v>
      </c>
      <c r="C799" s="2" t="s">
        <v>34</v>
      </c>
      <c r="D799" s="2" t="s">
        <v>483</v>
      </c>
      <c r="E799" s="3">
        <v>45061</v>
      </c>
      <c r="F799" s="3">
        <v>45063</v>
      </c>
      <c r="G799" s="18">
        <f t="shared" si="44"/>
        <v>2</v>
      </c>
      <c r="H799">
        <v>0</v>
      </c>
      <c r="I799">
        <v>32.4</v>
      </c>
      <c r="J799">
        <v>234.62</v>
      </c>
      <c r="L799">
        <v>300.29000000000002</v>
      </c>
      <c r="M799">
        <v>1.0900000000000001</v>
      </c>
      <c r="O799" s="18">
        <f t="shared" si="45"/>
        <v>301.38</v>
      </c>
    </row>
    <row r="800" spans="1:15" ht="15.5" x14ac:dyDescent="0.35">
      <c r="A800" s="18" t="s">
        <v>685</v>
      </c>
      <c r="B800" s="22" t="s">
        <v>837</v>
      </c>
      <c r="C800" s="2" t="s">
        <v>43</v>
      </c>
      <c r="D800" s="2" t="s">
        <v>483</v>
      </c>
      <c r="E800" s="3">
        <v>45061</v>
      </c>
      <c r="F800" s="3">
        <v>45063</v>
      </c>
      <c r="G800" s="18">
        <f t="shared" si="44"/>
        <v>2</v>
      </c>
      <c r="H800">
        <v>10</v>
      </c>
      <c r="I800">
        <v>32.799999999999997</v>
      </c>
      <c r="J800">
        <v>178.3</v>
      </c>
      <c r="L800">
        <v>272.68</v>
      </c>
      <c r="M800">
        <v>2.5099999999999998</v>
      </c>
      <c r="O800" s="18">
        <f t="shared" si="45"/>
        <v>275.19</v>
      </c>
    </row>
    <row r="801" spans="1:15" ht="15.5" x14ac:dyDescent="0.35">
      <c r="A801" s="18" t="s">
        <v>685</v>
      </c>
      <c r="B801" s="22" t="s">
        <v>838</v>
      </c>
      <c r="C801" s="2" t="s">
        <v>43</v>
      </c>
      <c r="D801" s="2" t="s">
        <v>483</v>
      </c>
      <c r="E801" s="3">
        <v>45061</v>
      </c>
      <c r="F801" s="3">
        <v>45064</v>
      </c>
      <c r="G801" s="18">
        <f t="shared" si="44"/>
        <v>3</v>
      </c>
      <c r="H801">
        <v>12.5</v>
      </c>
      <c r="I801">
        <v>39.4</v>
      </c>
      <c r="J801">
        <v>370.02</v>
      </c>
      <c r="O801">
        <v>326.77999999999997</v>
      </c>
    </row>
    <row r="802" spans="1:15" ht="15.5" x14ac:dyDescent="0.35">
      <c r="A802" s="18" t="s">
        <v>685</v>
      </c>
      <c r="B802" s="22" t="s">
        <v>839</v>
      </c>
      <c r="C802" s="2" t="s">
        <v>43</v>
      </c>
      <c r="D802" s="2" t="s">
        <v>483</v>
      </c>
      <c r="E802" s="3">
        <v>45061</v>
      </c>
      <c r="F802" s="3">
        <v>45064</v>
      </c>
      <c r="G802" s="18">
        <f t="shared" si="44"/>
        <v>3</v>
      </c>
      <c r="H802">
        <v>8.5</v>
      </c>
      <c r="I802">
        <v>38.5</v>
      </c>
      <c r="J802">
        <v>330.73</v>
      </c>
      <c r="O802">
        <v>380.88</v>
      </c>
    </row>
    <row r="803" spans="1:15" ht="15.5" x14ac:dyDescent="0.35">
      <c r="A803" s="18" t="s">
        <v>685</v>
      </c>
      <c r="B803" s="22" t="s">
        <v>840</v>
      </c>
      <c r="C803" s="2" t="s">
        <v>43</v>
      </c>
      <c r="D803" s="2" t="s">
        <v>483</v>
      </c>
      <c r="E803" s="3">
        <v>45061</v>
      </c>
      <c r="F803" s="3">
        <v>45063</v>
      </c>
      <c r="G803" s="18">
        <f t="shared" si="44"/>
        <v>2</v>
      </c>
      <c r="H803">
        <v>0</v>
      </c>
      <c r="I803">
        <v>39.5</v>
      </c>
      <c r="J803">
        <v>381.78</v>
      </c>
      <c r="O803">
        <v>369.45</v>
      </c>
    </row>
    <row r="804" spans="1:15" ht="15.5" x14ac:dyDescent="0.35">
      <c r="A804" s="18" t="s">
        <v>685</v>
      </c>
      <c r="B804" s="22" t="s">
        <v>841</v>
      </c>
      <c r="C804" s="2" t="s">
        <v>43</v>
      </c>
      <c r="D804" s="2" t="s">
        <v>483</v>
      </c>
      <c r="E804" s="3">
        <v>45061</v>
      </c>
      <c r="F804" s="3">
        <v>45063</v>
      </c>
      <c r="G804" s="18">
        <f t="shared" si="44"/>
        <v>2</v>
      </c>
      <c r="H804">
        <v>5</v>
      </c>
      <c r="I804">
        <v>32.1</v>
      </c>
      <c r="J804">
        <v>522.77</v>
      </c>
      <c r="O804">
        <v>425.1</v>
      </c>
    </row>
    <row r="805" spans="1:15" ht="15.5" x14ac:dyDescent="0.35">
      <c r="A805" s="18" t="s">
        <v>685</v>
      </c>
      <c r="B805" s="22" t="s">
        <v>842</v>
      </c>
      <c r="C805" s="22" t="s">
        <v>43</v>
      </c>
      <c r="D805" s="2" t="s">
        <v>483</v>
      </c>
      <c r="E805" s="3">
        <v>45061</v>
      </c>
      <c r="F805" s="3">
        <v>45063</v>
      </c>
      <c r="G805" s="18">
        <f t="shared" si="44"/>
        <v>2</v>
      </c>
      <c r="H805">
        <v>8.5</v>
      </c>
      <c r="I805">
        <v>36.4</v>
      </c>
      <c r="J805">
        <v>353.68</v>
      </c>
      <c r="O805">
        <v>324.36</v>
      </c>
    </row>
    <row r="806" spans="1:15" ht="15.5" x14ac:dyDescent="0.35">
      <c r="A806" s="18" t="s">
        <v>685</v>
      </c>
      <c r="B806" s="22" t="s">
        <v>843</v>
      </c>
      <c r="C806" s="22" t="s">
        <v>43</v>
      </c>
      <c r="D806" s="2" t="s">
        <v>483</v>
      </c>
      <c r="E806" s="3">
        <v>45061</v>
      </c>
      <c r="F806" s="3">
        <v>45064</v>
      </c>
      <c r="G806" s="18">
        <f t="shared" si="44"/>
        <v>3</v>
      </c>
      <c r="H806">
        <v>0</v>
      </c>
      <c r="I806">
        <v>39.299999999999997</v>
      </c>
      <c r="J806">
        <v>271.10000000000002</v>
      </c>
      <c r="O806">
        <v>217.04</v>
      </c>
    </row>
    <row r="807" spans="1:15" ht="15.5" x14ac:dyDescent="0.35">
      <c r="A807" s="18" t="s">
        <v>685</v>
      </c>
      <c r="B807" s="22" t="s">
        <v>844</v>
      </c>
      <c r="C807" s="22" t="s">
        <v>43</v>
      </c>
      <c r="D807" s="2" t="s">
        <v>483</v>
      </c>
      <c r="E807" s="3">
        <v>45061</v>
      </c>
      <c r="F807" s="3">
        <v>45064</v>
      </c>
      <c r="G807" s="18">
        <f t="shared" si="44"/>
        <v>3</v>
      </c>
      <c r="H807">
        <v>0</v>
      </c>
      <c r="I807">
        <v>49.6</v>
      </c>
      <c r="J807">
        <v>228.89</v>
      </c>
      <c r="O807">
        <v>193.61</v>
      </c>
    </row>
    <row r="808" spans="1:15" ht="15.5" x14ac:dyDescent="0.35">
      <c r="A808" s="18" t="s">
        <v>685</v>
      </c>
      <c r="B808" s="22" t="s">
        <v>845</v>
      </c>
      <c r="C808" s="22" t="s">
        <v>43</v>
      </c>
      <c r="D808" s="2" t="s">
        <v>483</v>
      </c>
      <c r="E808" s="3">
        <v>45061</v>
      </c>
      <c r="F808" s="3">
        <v>45064</v>
      </c>
      <c r="G808" s="18">
        <f t="shared" si="44"/>
        <v>3</v>
      </c>
      <c r="H808">
        <v>12.5</v>
      </c>
      <c r="I808">
        <v>32.299999999999997</v>
      </c>
      <c r="J808">
        <v>461.82</v>
      </c>
      <c r="O808">
        <v>310.14999999999998</v>
      </c>
    </row>
    <row r="809" spans="1:15" x14ac:dyDescent="0.35">
      <c r="E809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232"/>
  <sheetViews>
    <sheetView topLeftCell="B1" zoomScaleNormal="100" workbookViewId="0">
      <pane ySplit="1" topLeftCell="A80" activePane="bottomLeft" state="frozen"/>
      <selection pane="bottomLeft" activeCell="J130" sqref="J130"/>
    </sheetView>
  </sheetViews>
  <sheetFormatPr baseColWidth="10" defaultRowHeight="14.5" x14ac:dyDescent="0.35"/>
  <cols>
    <col min="3" max="3" width="10" customWidth="1"/>
    <col min="4" max="4" width="7.54296875" customWidth="1"/>
    <col min="7" max="7" width="5" hidden="1" customWidth="1"/>
    <col min="8" max="8" width="8.1796875" hidden="1" customWidth="1"/>
    <col min="9" max="9" width="0" hidden="1" customWidth="1"/>
    <col min="10" max="10" width="17.6328125" customWidth="1"/>
    <col min="11" max="14" width="0" hidden="1" customWidth="1"/>
    <col min="15" max="15" width="16.36328125" customWidth="1"/>
    <col min="16" max="17" width="13.81640625" bestFit="1" customWidth="1"/>
    <col min="19" max="20" width="12.6328125" bestFit="1" customWidth="1"/>
  </cols>
  <sheetData>
    <row r="1" spans="1:21" x14ac:dyDescent="0.35">
      <c r="A1" s="4" t="s">
        <v>7</v>
      </c>
      <c r="B1" s="4" t="s">
        <v>8</v>
      </c>
      <c r="C1" s="4" t="s">
        <v>6</v>
      </c>
      <c r="D1" s="4" t="s">
        <v>485</v>
      </c>
      <c r="E1" s="16" t="s">
        <v>0</v>
      </c>
      <c r="F1" s="16" t="s">
        <v>1</v>
      </c>
      <c r="G1" s="4" t="s">
        <v>5</v>
      </c>
      <c r="H1" s="4" t="s">
        <v>13</v>
      </c>
      <c r="I1" s="4" t="s">
        <v>4</v>
      </c>
      <c r="J1" s="4" t="s">
        <v>2</v>
      </c>
      <c r="K1" s="16" t="s">
        <v>9</v>
      </c>
      <c r="L1" s="16" t="s">
        <v>10</v>
      </c>
      <c r="M1" s="16" t="s">
        <v>11</v>
      </c>
      <c r="N1" s="16" t="s">
        <v>12</v>
      </c>
      <c r="O1" s="4" t="s">
        <v>3</v>
      </c>
      <c r="P1" s="16" t="s">
        <v>849</v>
      </c>
      <c r="Q1" s="34" t="s">
        <v>850</v>
      </c>
      <c r="R1" s="4" t="s">
        <v>848</v>
      </c>
      <c r="S1" s="16" t="s">
        <v>846</v>
      </c>
      <c r="T1" s="34" t="s">
        <v>847</v>
      </c>
      <c r="U1" s="4" t="s">
        <v>848</v>
      </c>
    </row>
    <row r="2" spans="1:21" ht="15.5" x14ac:dyDescent="0.35">
      <c r="A2" s="18" t="s">
        <v>182</v>
      </c>
      <c r="B2" s="2" t="s">
        <v>183</v>
      </c>
      <c r="C2" s="2" t="s">
        <v>184</v>
      </c>
      <c r="D2" s="2" t="s">
        <v>483</v>
      </c>
      <c r="E2" s="3">
        <v>44970</v>
      </c>
      <c r="F2" s="3">
        <v>44976</v>
      </c>
      <c r="G2" s="17">
        <f>F2-E2</f>
        <v>6</v>
      </c>
      <c r="H2" s="6">
        <v>0</v>
      </c>
      <c r="I2" s="5">
        <v>28.5</v>
      </c>
      <c r="J2" s="18">
        <v>310.38</v>
      </c>
      <c r="K2" s="6">
        <v>981.5</v>
      </c>
      <c r="L2" s="6"/>
      <c r="M2" s="6"/>
      <c r="N2" s="6"/>
      <c r="O2" s="6">
        <v>203.14</v>
      </c>
      <c r="P2">
        <f>(J2+J3+J4+J5+J7)/5</f>
        <v>422.02200000000005</v>
      </c>
      <c r="Q2">
        <f>(J6+J9)/2</f>
        <v>225.42000000000002</v>
      </c>
      <c r="R2" s="35">
        <f>(P2/Q2)</f>
        <v>1.8721586372105403</v>
      </c>
      <c r="S2" s="18">
        <f>(O2+O3+O4+O5+O7)/5</f>
        <v>214.00799999999998</v>
      </c>
      <c r="T2">
        <f>(O6+O9)/2</f>
        <v>157.38999999999999</v>
      </c>
      <c r="U2" s="35">
        <f>(S2/T2)</f>
        <v>1.3597306055022556</v>
      </c>
    </row>
    <row r="3" spans="1:21" ht="15.5" x14ac:dyDescent="0.35">
      <c r="A3" s="18" t="s">
        <v>182</v>
      </c>
      <c r="B3" s="2" t="s">
        <v>185</v>
      </c>
      <c r="C3" s="2" t="s">
        <v>184</v>
      </c>
      <c r="D3" s="2" t="s">
        <v>483</v>
      </c>
      <c r="E3" s="3">
        <v>44970</v>
      </c>
      <c r="F3" s="3">
        <v>44978</v>
      </c>
      <c r="G3" s="17">
        <f t="shared" ref="G3:G65" si="0">F3-E3</f>
        <v>8</v>
      </c>
      <c r="H3" s="6">
        <v>15</v>
      </c>
      <c r="I3" s="5">
        <v>28</v>
      </c>
      <c r="J3" s="18">
        <v>580.32000000000005</v>
      </c>
      <c r="K3" s="6">
        <v>1652.2</v>
      </c>
      <c r="L3" s="6"/>
      <c r="M3" s="6"/>
      <c r="N3" s="6"/>
      <c r="O3" s="6">
        <v>283.49</v>
      </c>
    </row>
    <row r="4" spans="1:21" ht="15.5" x14ac:dyDescent="0.35">
      <c r="A4" s="18" t="s">
        <v>182</v>
      </c>
      <c r="B4" s="2" t="s">
        <v>186</v>
      </c>
      <c r="C4" s="2" t="s">
        <v>184</v>
      </c>
      <c r="D4" s="2" t="s">
        <v>483</v>
      </c>
      <c r="E4" s="3">
        <v>44970</v>
      </c>
      <c r="F4" s="3">
        <v>44975</v>
      </c>
      <c r="G4" s="17">
        <f t="shared" si="0"/>
        <v>5</v>
      </c>
      <c r="H4" s="6">
        <v>6.25</v>
      </c>
      <c r="I4" s="5">
        <v>35</v>
      </c>
      <c r="J4" s="18">
        <v>409.58</v>
      </c>
      <c r="K4" s="6">
        <v>1100.5</v>
      </c>
      <c r="L4" s="6"/>
      <c r="M4" s="6"/>
      <c r="N4" s="6"/>
      <c r="O4" s="6">
        <v>185.72</v>
      </c>
    </row>
    <row r="5" spans="1:21" ht="15.5" x14ac:dyDescent="0.35">
      <c r="A5" s="18" t="s">
        <v>182</v>
      </c>
      <c r="B5" s="2" t="s">
        <v>187</v>
      </c>
      <c r="C5" s="2" t="s">
        <v>184</v>
      </c>
      <c r="D5" s="2" t="s">
        <v>483</v>
      </c>
      <c r="E5" s="3">
        <v>44970</v>
      </c>
      <c r="F5" s="3">
        <v>44976</v>
      </c>
      <c r="G5" s="17">
        <f t="shared" si="0"/>
        <v>6</v>
      </c>
      <c r="H5" s="6">
        <v>6.25</v>
      </c>
      <c r="I5" s="5">
        <v>24.1</v>
      </c>
      <c r="J5" s="18">
        <v>393.96</v>
      </c>
      <c r="K5" s="6">
        <v>1351</v>
      </c>
      <c r="L5" s="6"/>
      <c r="M5" s="6"/>
      <c r="N5" s="6"/>
      <c r="O5" s="6">
        <v>201.73</v>
      </c>
    </row>
    <row r="6" spans="1:21" ht="15.5" x14ac:dyDescent="0.35">
      <c r="A6" s="18" t="s">
        <v>182</v>
      </c>
      <c r="B6" s="23" t="s">
        <v>188</v>
      </c>
      <c r="C6" s="23" t="s">
        <v>184</v>
      </c>
      <c r="D6" s="23" t="s">
        <v>484</v>
      </c>
      <c r="E6" s="14">
        <v>44993</v>
      </c>
      <c r="F6" s="14">
        <v>44998</v>
      </c>
      <c r="G6" s="28">
        <v>5</v>
      </c>
      <c r="H6" s="25">
        <v>37</v>
      </c>
      <c r="I6" s="29">
        <v>34.700000000000003</v>
      </c>
      <c r="J6" s="25">
        <v>162.6</v>
      </c>
      <c r="K6" s="25"/>
      <c r="L6" s="25"/>
      <c r="M6" s="25"/>
      <c r="N6" s="25"/>
      <c r="O6" s="25">
        <v>126.96</v>
      </c>
    </row>
    <row r="7" spans="1:21" ht="15.5" x14ac:dyDescent="0.35">
      <c r="A7" s="18" t="s">
        <v>182</v>
      </c>
      <c r="B7" s="2" t="s">
        <v>189</v>
      </c>
      <c r="C7" s="2" t="s">
        <v>184</v>
      </c>
      <c r="D7" s="2" t="s">
        <v>483</v>
      </c>
      <c r="E7" s="3">
        <v>44970</v>
      </c>
      <c r="F7" s="3">
        <v>44978</v>
      </c>
      <c r="G7" s="17">
        <f t="shared" si="0"/>
        <v>8</v>
      </c>
      <c r="H7" s="9">
        <v>12</v>
      </c>
      <c r="I7" s="10">
        <v>27.5</v>
      </c>
      <c r="J7" s="18">
        <v>415.87</v>
      </c>
      <c r="K7" s="6">
        <v>1012.9</v>
      </c>
      <c r="L7" s="6"/>
      <c r="M7" s="6"/>
      <c r="N7" s="6"/>
      <c r="O7" s="6">
        <v>195.96</v>
      </c>
    </row>
    <row r="8" spans="1:21" ht="15.5" x14ac:dyDescent="0.35">
      <c r="A8" s="18" t="s">
        <v>182</v>
      </c>
      <c r="B8" s="20" t="s">
        <v>190</v>
      </c>
      <c r="C8" s="23" t="s">
        <v>184</v>
      </c>
      <c r="D8" s="23" t="s">
        <v>484</v>
      </c>
      <c r="E8" s="14">
        <v>44993</v>
      </c>
      <c r="F8" s="12"/>
      <c r="G8" s="31"/>
      <c r="H8" s="12"/>
      <c r="I8" s="12"/>
      <c r="J8" s="12"/>
      <c r="K8" s="13"/>
      <c r="L8" s="13"/>
      <c r="M8" s="13"/>
      <c r="N8" s="13"/>
      <c r="O8" s="13"/>
    </row>
    <row r="9" spans="1:21" ht="15.5" x14ac:dyDescent="0.35">
      <c r="A9" s="18" t="s">
        <v>182</v>
      </c>
      <c r="B9" s="23" t="s">
        <v>191</v>
      </c>
      <c r="C9" s="23" t="s">
        <v>184</v>
      </c>
      <c r="D9" s="23" t="s">
        <v>484</v>
      </c>
      <c r="E9" s="14">
        <v>44993</v>
      </c>
      <c r="F9" s="14">
        <v>44998</v>
      </c>
      <c r="G9" s="28">
        <v>5</v>
      </c>
      <c r="H9" s="25">
        <v>45</v>
      </c>
      <c r="I9" s="29">
        <v>23.8</v>
      </c>
      <c r="J9" s="25">
        <v>288.24</v>
      </c>
      <c r="K9" s="25">
        <v>187.82</v>
      </c>
      <c r="L9" s="25"/>
      <c r="M9" s="25"/>
      <c r="N9" s="25"/>
      <c r="O9" s="25">
        <v>187.82</v>
      </c>
    </row>
    <row r="10" spans="1:21" ht="15.5" x14ac:dyDescent="0.35">
      <c r="A10" s="18" t="s">
        <v>182</v>
      </c>
      <c r="B10" s="2" t="s">
        <v>192</v>
      </c>
      <c r="C10" s="2" t="s">
        <v>193</v>
      </c>
      <c r="D10" s="2" t="s">
        <v>483</v>
      </c>
      <c r="E10" s="3">
        <v>44970</v>
      </c>
      <c r="F10" s="3">
        <v>44975</v>
      </c>
      <c r="G10" s="17">
        <f t="shared" si="0"/>
        <v>5</v>
      </c>
      <c r="H10" s="6">
        <v>25</v>
      </c>
      <c r="I10" s="5">
        <v>28.5</v>
      </c>
      <c r="J10" s="18">
        <v>329.32</v>
      </c>
      <c r="K10" s="6">
        <v>1264</v>
      </c>
      <c r="L10" s="6">
        <v>210.58</v>
      </c>
      <c r="M10" s="15"/>
      <c r="N10" s="6">
        <v>166.6</v>
      </c>
      <c r="O10" s="6">
        <v>210.58</v>
      </c>
    </row>
    <row r="11" spans="1:21" ht="15.5" x14ac:dyDescent="0.35">
      <c r="A11" s="18" t="s">
        <v>182</v>
      </c>
      <c r="B11" s="2" t="s">
        <v>194</v>
      </c>
      <c r="C11" s="2" t="s">
        <v>193</v>
      </c>
      <c r="D11" s="2" t="s">
        <v>483</v>
      </c>
      <c r="E11" s="3">
        <v>44970</v>
      </c>
      <c r="F11" s="3">
        <v>44976</v>
      </c>
      <c r="G11" s="17">
        <f t="shared" si="0"/>
        <v>6</v>
      </c>
      <c r="H11" s="6">
        <v>16.670000000000002</v>
      </c>
      <c r="I11" s="5">
        <v>21.8</v>
      </c>
      <c r="J11" s="18">
        <v>265.94</v>
      </c>
      <c r="K11" s="6">
        <v>927.1</v>
      </c>
      <c r="L11" s="6">
        <v>168.9</v>
      </c>
      <c r="M11" s="6">
        <v>11.5</v>
      </c>
      <c r="N11" s="6">
        <v>182.18</v>
      </c>
      <c r="O11" s="6">
        <v>170.99</v>
      </c>
    </row>
    <row r="12" spans="1:21" ht="15.5" x14ac:dyDescent="0.35">
      <c r="A12" s="18" t="s">
        <v>182</v>
      </c>
      <c r="B12" s="2" t="s">
        <v>195</v>
      </c>
      <c r="C12" s="2" t="s">
        <v>193</v>
      </c>
      <c r="D12" s="2" t="s">
        <v>483</v>
      </c>
      <c r="E12" s="3">
        <v>44970</v>
      </c>
      <c r="F12" s="3">
        <v>44975</v>
      </c>
      <c r="G12" s="17">
        <f t="shared" si="0"/>
        <v>5</v>
      </c>
      <c r="H12" s="6">
        <v>25</v>
      </c>
      <c r="I12" s="5">
        <v>26.4</v>
      </c>
      <c r="J12" s="18">
        <v>294.57</v>
      </c>
      <c r="K12" s="6">
        <v>900.4</v>
      </c>
      <c r="L12" s="6">
        <v>140.91</v>
      </c>
      <c r="M12" s="6">
        <v>11.3</v>
      </c>
      <c r="N12" s="6">
        <v>156.5</v>
      </c>
      <c r="O12" s="6">
        <v>142.68</v>
      </c>
    </row>
    <row r="13" spans="1:21" ht="15.5" x14ac:dyDescent="0.35">
      <c r="A13" s="18" t="s">
        <v>182</v>
      </c>
      <c r="B13" s="2" t="s">
        <v>196</v>
      </c>
      <c r="C13" s="2" t="s">
        <v>193</v>
      </c>
      <c r="D13" s="2" t="s">
        <v>483</v>
      </c>
      <c r="E13" s="3">
        <v>44970</v>
      </c>
      <c r="F13" s="3">
        <v>44976</v>
      </c>
      <c r="G13" s="17">
        <f t="shared" si="0"/>
        <v>6</v>
      </c>
      <c r="H13" s="6">
        <v>25</v>
      </c>
      <c r="I13" s="5">
        <v>22.2</v>
      </c>
      <c r="J13" s="18">
        <v>353.28</v>
      </c>
      <c r="K13" s="6">
        <v>1818</v>
      </c>
      <c r="L13" s="6">
        <v>273.73</v>
      </c>
      <c r="M13" s="6">
        <v>13.8</v>
      </c>
      <c r="N13" s="6">
        <v>150.57</v>
      </c>
      <c r="O13" s="6">
        <v>275.81</v>
      </c>
    </row>
    <row r="14" spans="1:21" ht="15.5" x14ac:dyDescent="0.35">
      <c r="A14" s="18" t="s">
        <v>182</v>
      </c>
      <c r="B14" s="2" t="s">
        <v>197</v>
      </c>
      <c r="C14" s="2" t="s">
        <v>193</v>
      </c>
      <c r="D14" s="2" t="s">
        <v>483</v>
      </c>
      <c r="E14" s="3">
        <v>44970</v>
      </c>
      <c r="F14" s="3">
        <v>44975</v>
      </c>
      <c r="G14" s="17">
        <f t="shared" si="0"/>
        <v>5</v>
      </c>
      <c r="H14" s="6">
        <v>0</v>
      </c>
      <c r="I14" s="5">
        <v>35.700000000000003</v>
      </c>
      <c r="J14" s="18">
        <v>234.95</v>
      </c>
      <c r="K14" s="6">
        <v>970.7</v>
      </c>
      <c r="L14" s="6">
        <v>116.83</v>
      </c>
      <c r="M14" s="6">
        <v>8</v>
      </c>
      <c r="N14" s="6">
        <v>120.36</v>
      </c>
      <c r="O14" s="6">
        <v>117.79</v>
      </c>
    </row>
    <row r="15" spans="1:21" ht="15.5" x14ac:dyDescent="0.35">
      <c r="A15" s="18" t="s">
        <v>182</v>
      </c>
      <c r="B15" s="2" t="s">
        <v>198</v>
      </c>
      <c r="C15" s="2" t="s">
        <v>193</v>
      </c>
      <c r="D15" s="2" t="s">
        <v>483</v>
      </c>
      <c r="E15" s="3">
        <v>44970</v>
      </c>
      <c r="F15" s="3">
        <v>44975</v>
      </c>
      <c r="G15" s="17">
        <f t="shared" si="0"/>
        <v>5</v>
      </c>
      <c r="H15" s="6">
        <v>8.33</v>
      </c>
      <c r="I15" s="5">
        <v>24.7</v>
      </c>
      <c r="J15" s="18">
        <v>314.77</v>
      </c>
      <c r="K15" s="6">
        <v>1644</v>
      </c>
      <c r="L15" s="6">
        <v>242.76</v>
      </c>
      <c r="M15" s="6">
        <v>5.5</v>
      </c>
      <c r="N15" s="6">
        <v>147.66</v>
      </c>
      <c r="O15" s="6">
        <v>243.57</v>
      </c>
    </row>
    <row r="16" spans="1:21" ht="15.5" x14ac:dyDescent="0.35">
      <c r="A16" s="18" t="s">
        <v>182</v>
      </c>
      <c r="B16" s="2" t="s">
        <v>199</v>
      </c>
      <c r="C16" s="2" t="s">
        <v>193</v>
      </c>
      <c r="D16" s="2" t="s">
        <v>483</v>
      </c>
      <c r="E16" s="3">
        <v>44970</v>
      </c>
      <c r="F16" s="3">
        <v>44975</v>
      </c>
      <c r="G16" s="17">
        <f t="shared" si="0"/>
        <v>5</v>
      </c>
      <c r="H16" s="6">
        <v>25</v>
      </c>
      <c r="I16" s="5">
        <v>29</v>
      </c>
      <c r="J16" s="18">
        <v>233.9</v>
      </c>
      <c r="K16" s="6">
        <v>979.8</v>
      </c>
      <c r="L16" s="6">
        <v>167.23</v>
      </c>
      <c r="M16" s="6">
        <v>16.2</v>
      </c>
      <c r="N16" s="6">
        <v>170.68</v>
      </c>
      <c r="O16" s="6">
        <v>169.99</v>
      </c>
    </row>
    <row r="17" spans="1:15" ht="15.5" x14ac:dyDescent="0.35">
      <c r="A17" s="18" t="s">
        <v>182</v>
      </c>
      <c r="B17" s="2" t="s">
        <v>200</v>
      </c>
      <c r="C17" s="2" t="s">
        <v>193</v>
      </c>
      <c r="D17" s="2" t="s">
        <v>483</v>
      </c>
      <c r="E17" s="3">
        <v>44970</v>
      </c>
      <c r="F17" s="3">
        <v>44976</v>
      </c>
      <c r="G17" s="17">
        <f t="shared" si="0"/>
        <v>6</v>
      </c>
      <c r="H17" s="6">
        <v>12.5</v>
      </c>
      <c r="I17" s="5">
        <v>29.9</v>
      </c>
      <c r="J17" s="18">
        <v>289.36</v>
      </c>
      <c r="K17" s="6">
        <v>1281</v>
      </c>
      <c r="L17" s="6">
        <v>170.11</v>
      </c>
      <c r="M17" s="6">
        <v>8.6999999999999993</v>
      </c>
      <c r="N17" s="6">
        <v>132.79</v>
      </c>
      <c r="O17" s="6">
        <v>171.27</v>
      </c>
    </row>
    <row r="18" spans="1:15" ht="15.5" x14ac:dyDescent="0.35">
      <c r="A18" s="18" t="s">
        <v>182</v>
      </c>
      <c r="B18" s="23" t="s">
        <v>201</v>
      </c>
      <c r="C18" s="2" t="s">
        <v>202</v>
      </c>
      <c r="D18" s="23" t="s">
        <v>484</v>
      </c>
      <c r="E18" s="14">
        <v>44993</v>
      </c>
      <c r="F18" s="14">
        <v>45000</v>
      </c>
      <c r="G18" s="28">
        <v>7</v>
      </c>
      <c r="H18" s="25">
        <v>60</v>
      </c>
      <c r="I18" s="29">
        <v>27.2</v>
      </c>
      <c r="J18" s="25">
        <v>166.1</v>
      </c>
      <c r="K18" s="25">
        <v>137.79</v>
      </c>
      <c r="L18" s="25"/>
      <c r="M18" s="25"/>
      <c r="N18" s="25"/>
      <c r="O18" s="25">
        <v>137.79</v>
      </c>
    </row>
    <row r="19" spans="1:15" ht="15.5" x14ac:dyDescent="0.35">
      <c r="A19" s="18" t="s">
        <v>182</v>
      </c>
      <c r="B19" s="2" t="s">
        <v>203</v>
      </c>
      <c r="C19" s="2" t="s">
        <v>202</v>
      </c>
      <c r="D19" s="2" t="s">
        <v>483</v>
      </c>
      <c r="E19" s="3">
        <v>44970</v>
      </c>
      <c r="F19" s="3">
        <v>44975</v>
      </c>
      <c r="G19" s="17">
        <f t="shared" si="0"/>
        <v>5</v>
      </c>
      <c r="H19" s="6">
        <v>16.670000000000002</v>
      </c>
      <c r="I19" s="5">
        <v>30.5</v>
      </c>
      <c r="J19" s="18">
        <v>354.6</v>
      </c>
      <c r="K19" s="6">
        <v>1177</v>
      </c>
      <c r="L19" s="6">
        <v>179.32</v>
      </c>
      <c r="M19" s="6">
        <v>13.8</v>
      </c>
      <c r="N19" s="6">
        <v>152.35</v>
      </c>
      <c r="O19" s="6">
        <v>181.42</v>
      </c>
    </row>
    <row r="20" spans="1:15" ht="15.5" x14ac:dyDescent="0.35">
      <c r="A20" s="18" t="s">
        <v>182</v>
      </c>
      <c r="B20" s="2" t="s">
        <v>204</v>
      </c>
      <c r="C20" s="2" t="s">
        <v>202</v>
      </c>
      <c r="D20" s="2" t="s">
        <v>483</v>
      </c>
      <c r="E20" s="3">
        <v>44970</v>
      </c>
      <c r="F20" s="3">
        <v>44975</v>
      </c>
      <c r="G20" s="17">
        <f t="shared" si="0"/>
        <v>5</v>
      </c>
      <c r="H20" s="6">
        <v>21.43</v>
      </c>
      <c r="I20" s="5">
        <v>27.8</v>
      </c>
      <c r="J20" s="18">
        <v>395.11</v>
      </c>
      <c r="K20" s="6">
        <v>1041</v>
      </c>
      <c r="L20" s="6">
        <v>218.71</v>
      </c>
      <c r="M20" s="6">
        <v>9</v>
      </c>
      <c r="N20" s="6">
        <v>210.1</v>
      </c>
      <c r="O20" s="6">
        <v>220.6</v>
      </c>
    </row>
    <row r="21" spans="1:15" ht="15.5" x14ac:dyDescent="0.35">
      <c r="A21" s="18" t="s">
        <v>182</v>
      </c>
      <c r="B21" s="2" t="s">
        <v>205</v>
      </c>
      <c r="C21" s="2" t="s">
        <v>202</v>
      </c>
      <c r="D21" s="2" t="s">
        <v>483</v>
      </c>
      <c r="E21" s="3">
        <v>44970</v>
      </c>
      <c r="F21" s="3">
        <v>44975</v>
      </c>
      <c r="G21" s="17">
        <f t="shared" si="0"/>
        <v>5</v>
      </c>
      <c r="H21" s="6">
        <v>14.29</v>
      </c>
      <c r="I21" s="5">
        <v>21.3</v>
      </c>
      <c r="J21" s="18">
        <v>389.87</v>
      </c>
      <c r="K21" s="6">
        <v>1068.0999999999999</v>
      </c>
      <c r="L21" s="6">
        <v>163.55000000000001</v>
      </c>
      <c r="M21" s="6">
        <v>8</v>
      </c>
      <c r="N21" s="6">
        <v>153.12</v>
      </c>
      <c r="O21" s="6">
        <v>164.77</v>
      </c>
    </row>
    <row r="22" spans="1:15" ht="15.5" x14ac:dyDescent="0.35">
      <c r="A22" s="18" t="s">
        <v>182</v>
      </c>
      <c r="B22" s="2" t="s">
        <v>206</v>
      </c>
      <c r="C22" s="2" t="s">
        <v>202</v>
      </c>
      <c r="D22" s="2" t="s">
        <v>483</v>
      </c>
      <c r="E22" s="3">
        <v>44970</v>
      </c>
      <c r="F22" s="3">
        <v>44976</v>
      </c>
      <c r="G22" s="17">
        <f t="shared" si="0"/>
        <v>6</v>
      </c>
      <c r="H22" s="6">
        <v>21.43</v>
      </c>
      <c r="I22" s="5">
        <v>28.8</v>
      </c>
      <c r="J22" s="18">
        <v>354.18</v>
      </c>
      <c r="K22" s="6">
        <v>1360</v>
      </c>
      <c r="L22" s="6">
        <v>191.2</v>
      </c>
      <c r="M22" s="6">
        <v>11</v>
      </c>
      <c r="N22" s="6">
        <v>140.59</v>
      </c>
      <c r="O22" s="6">
        <v>192.75</v>
      </c>
    </row>
    <row r="23" spans="1:15" ht="15.5" x14ac:dyDescent="0.35">
      <c r="A23" s="18" t="s">
        <v>182</v>
      </c>
      <c r="B23" s="2" t="s">
        <v>207</v>
      </c>
      <c r="C23" s="2" t="s">
        <v>202</v>
      </c>
      <c r="D23" s="2" t="s">
        <v>483</v>
      </c>
      <c r="E23" s="3">
        <v>44970</v>
      </c>
      <c r="F23" s="3">
        <v>44975</v>
      </c>
      <c r="G23" s="17">
        <f t="shared" si="0"/>
        <v>5</v>
      </c>
      <c r="H23" s="6">
        <v>25</v>
      </c>
      <c r="I23" s="5">
        <v>28.2</v>
      </c>
      <c r="J23" s="18">
        <v>260.37</v>
      </c>
      <c r="K23" s="6">
        <v>923.8</v>
      </c>
      <c r="L23" s="6">
        <v>138.71</v>
      </c>
      <c r="M23" s="15"/>
      <c r="N23" s="6"/>
      <c r="O23" s="6">
        <v>139.81</v>
      </c>
    </row>
    <row r="24" spans="1:15" ht="15.5" x14ac:dyDescent="0.35">
      <c r="A24" s="18" t="s">
        <v>182</v>
      </c>
      <c r="B24" s="2" t="s">
        <v>208</v>
      </c>
      <c r="C24" s="2" t="s">
        <v>202</v>
      </c>
      <c r="D24" s="2" t="s">
        <v>483</v>
      </c>
      <c r="E24" s="3">
        <v>44970</v>
      </c>
      <c r="F24" s="3">
        <v>44975</v>
      </c>
      <c r="G24" s="17">
        <f t="shared" si="0"/>
        <v>5</v>
      </c>
      <c r="H24" s="6">
        <v>18.75</v>
      </c>
      <c r="I24" s="5">
        <v>26.2</v>
      </c>
      <c r="J24" s="18">
        <v>220.69</v>
      </c>
      <c r="K24" s="6">
        <v>1206</v>
      </c>
      <c r="L24" s="6">
        <v>170.6</v>
      </c>
      <c r="M24" s="6">
        <v>9.6999999999999993</v>
      </c>
      <c r="N24" s="6">
        <v>141.46</v>
      </c>
      <c r="O24" s="6">
        <v>171.97</v>
      </c>
    </row>
    <row r="25" spans="1:15" ht="15.5" x14ac:dyDescent="0.35">
      <c r="A25" s="18" t="s">
        <v>182</v>
      </c>
      <c r="B25" s="2" t="s">
        <v>209</v>
      </c>
      <c r="C25" s="2" t="s">
        <v>202</v>
      </c>
      <c r="D25" s="2" t="s">
        <v>483</v>
      </c>
      <c r="E25" s="3">
        <v>44970</v>
      </c>
      <c r="F25" s="3">
        <v>44978</v>
      </c>
      <c r="G25" s="17">
        <f t="shared" si="0"/>
        <v>8</v>
      </c>
      <c r="H25" s="6">
        <v>21.43</v>
      </c>
      <c r="I25" s="5">
        <v>28</v>
      </c>
      <c r="J25" s="18">
        <v>316.38</v>
      </c>
      <c r="K25" s="6">
        <v>737</v>
      </c>
      <c r="L25" s="6">
        <v>146.33000000000001</v>
      </c>
      <c r="M25" s="6">
        <v>5</v>
      </c>
      <c r="N25" s="6">
        <v>198.55</v>
      </c>
      <c r="O25" s="6">
        <v>147.32</v>
      </c>
    </row>
    <row r="26" spans="1:15" ht="15.5" x14ac:dyDescent="0.35">
      <c r="A26" s="18" t="s">
        <v>182</v>
      </c>
      <c r="B26" s="20" t="s">
        <v>210</v>
      </c>
      <c r="C26" s="23" t="s">
        <v>211</v>
      </c>
      <c r="D26" s="23" t="s">
        <v>484</v>
      </c>
      <c r="E26" s="14">
        <v>44993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5" x14ac:dyDescent="0.35">
      <c r="A27" s="18" t="s">
        <v>182</v>
      </c>
      <c r="B27" s="2" t="s">
        <v>212</v>
      </c>
      <c r="C27" s="2" t="s">
        <v>211</v>
      </c>
      <c r="D27" s="2" t="s">
        <v>483</v>
      </c>
      <c r="E27" s="3">
        <v>44970</v>
      </c>
      <c r="F27" s="3">
        <v>44975</v>
      </c>
      <c r="G27" s="17">
        <f t="shared" si="0"/>
        <v>5</v>
      </c>
      <c r="H27" s="6">
        <v>0</v>
      </c>
      <c r="I27" s="6">
        <v>36.5</v>
      </c>
      <c r="J27" s="18">
        <v>170.34</v>
      </c>
      <c r="K27" s="6">
        <v>606.4</v>
      </c>
      <c r="L27" s="6"/>
      <c r="M27" s="6"/>
      <c r="N27" s="6"/>
      <c r="O27" s="6">
        <v>107.31</v>
      </c>
    </row>
    <row r="28" spans="1:15" ht="15.5" x14ac:dyDescent="0.35">
      <c r="A28" s="18" t="s">
        <v>182</v>
      </c>
      <c r="B28" s="2" t="s">
        <v>213</v>
      </c>
      <c r="C28" s="2" t="s">
        <v>211</v>
      </c>
      <c r="D28" s="2" t="s">
        <v>483</v>
      </c>
      <c r="E28" s="3">
        <v>44970</v>
      </c>
      <c r="F28" s="3">
        <v>44976</v>
      </c>
      <c r="G28" s="17">
        <f t="shared" si="0"/>
        <v>6</v>
      </c>
      <c r="H28" s="6">
        <v>5.56</v>
      </c>
      <c r="I28" s="6">
        <v>33.200000000000003</v>
      </c>
      <c r="J28" s="18">
        <v>281.41000000000003</v>
      </c>
      <c r="K28" s="6">
        <v>974</v>
      </c>
      <c r="L28" s="6"/>
      <c r="M28" s="6"/>
      <c r="N28" s="6"/>
      <c r="O28" s="6">
        <v>138.37</v>
      </c>
    </row>
    <row r="29" spans="1:15" ht="15.5" x14ac:dyDescent="0.35">
      <c r="A29" s="18" t="s">
        <v>182</v>
      </c>
      <c r="B29" s="2" t="s">
        <v>214</v>
      </c>
      <c r="C29" s="2" t="s">
        <v>211</v>
      </c>
      <c r="D29" s="2" t="s">
        <v>483</v>
      </c>
      <c r="E29" s="3">
        <v>44970</v>
      </c>
      <c r="F29" s="3">
        <v>44978</v>
      </c>
      <c r="G29" s="17">
        <f t="shared" si="0"/>
        <v>8</v>
      </c>
      <c r="H29" s="6">
        <v>0</v>
      </c>
      <c r="I29" s="6">
        <v>29.7</v>
      </c>
      <c r="J29" s="18">
        <v>284.91000000000003</v>
      </c>
      <c r="K29" s="6">
        <v>1030.2</v>
      </c>
      <c r="L29" s="6"/>
      <c r="M29" s="6"/>
      <c r="N29" s="6"/>
      <c r="O29" s="6">
        <v>159.6</v>
      </c>
    </row>
    <row r="30" spans="1:15" ht="15.5" x14ac:dyDescent="0.35">
      <c r="A30" s="18" t="s">
        <v>182</v>
      </c>
      <c r="B30" s="2" t="s">
        <v>215</v>
      </c>
      <c r="C30" s="2" t="s">
        <v>211</v>
      </c>
      <c r="D30" s="2" t="s">
        <v>483</v>
      </c>
      <c r="E30" s="3">
        <v>44970</v>
      </c>
      <c r="F30" s="3">
        <v>44978</v>
      </c>
      <c r="G30" s="17">
        <f t="shared" si="0"/>
        <v>8</v>
      </c>
      <c r="H30" s="6">
        <v>11.11</v>
      </c>
      <c r="I30" s="6">
        <v>33.799999999999997</v>
      </c>
      <c r="J30" s="18">
        <v>483.24</v>
      </c>
      <c r="K30" s="6">
        <v>2109.6</v>
      </c>
      <c r="L30" s="6"/>
      <c r="M30" s="6"/>
      <c r="N30" s="6"/>
      <c r="O30" s="6">
        <v>257.92</v>
      </c>
    </row>
    <row r="31" spans="1:15" ht="15.5" x14ac:dyDescent="0.35">
      <c r="A31" s="18" t="s">
        <v>182</v>
      </c>
      <c r="B31" s="2" t="s">
        <v>216</v>
      </c>
      <c r="C31" s="2" t="s">
        <v>211</v>
      </c>
      <c r="D31" s="2" t="s">
        <v>483</v>
      </c>
      <c r="E31" s="3">
        <v>44970</v>
      </c>
      <c r="F31" s="3">
        <v>44975</v>
      </c>
      <c r="G31" s="17">
        <f t="shared" si="0"/>
        <v>5</v>
      </c>
      <c r="H31" s="6">
        <v>6.25</v>
      </c>
      <c r="I31" s="6">
        <v>32.200000000000003</v>
      </c>
      <c r="J31" s="18">
        <v>374.18</v>
      </c>
      <c r="K31" s="6">
        <v>1388.1</v>
      </c>
      <c r="L31" s="6"/>
      <c r="M31" s="6"/>
      <c r="N31" s="6"/>
      <c r="O31" s="6">
        <v>196.47</v>
      </c>
    </row>
    <row r="32" spans="1:15" ht="15.5" x14ac:dyDescent="0.35">
      <c r="A32" s="18" t="s">
        <v>182</v>
      </c>
      <c r="B32" s="2" t="s">
        <v>217</v>
      </c>
      <c r="C32" s="2" t="s">
        <v>211</v>
      </c>
      <c r="D32" s="2" t="s">
        <v>483</v>
      </c>
      <c r="E32" s="3">
        <v>44970</v>
      </c>
      <c r="F32" s="3">
        <v>44976</v>
      </c>
      <c r="G32" s="17">
        <f t="shared" si="0"/>
        <v>6</v>
      </c>
      <c r="H32" s="6">
        <v>6.25</v>
      </c>
      <c r="I32" s="6">
        <v>33.799999999999997</v>
      </c>
      <c r="J32" s="18">
        <v>476.21</v>
      </c>
      <c r="K32" s="6">
        <v>2142</v>
      </c>
      <c r="L32" s="6"/>
      <c r="M32" s="6"/>
      <c r="N32" s="6"/>
      <c r="O32" s="6">
        <v>298.98</v>
      </c>
    </row>
    <row r="33" spans="1:15" ht="15.5" x14ac:dyDescent="0.35">
      <c r="A33" s="18" t="s">
        <v>182</v>
      </c>
      <c r="B33" s="2" t="s">
        <v>218</v>
      </c>
      <c r="C33" s="2" t="s">
        <v>211</v>
      </c>
      <c r="D33" s="2" t="s">
        <v>483</v>
      </c>
      <c r="E33" s="3">
        <v>44970</v>
      </c>
      <c r="F33" s="3">
        <v>44976</v>
      </c>
      <c r="G33" s="17">
        <f t="shared" si="0"/>
        <v>6</v>
      </c>
      <c r="H33" s="6">
        <v>11.11</v>
      </c>
      <c r="I33" s="6">
        <v>33.6</v>
      </c>
      <c r="J33" s="18">
        <v>418.93</v>
      </c>
      <c r="K33" s="19"/>
      <c r="L33" s="6"/>
      <c r="M33" s="6"/>
      <c r="N33" s="6"/>
      <c r="O33" s="6">
        <v>271.68</v>
      </c>
    </row>
    <row r="34" spans="1:15" ht="15.5" x14ac:dyDescent="0.35">
      <c r="A34" s="18" t="s">
        <v>219</v>
      </c>
      <c r="B34" s="2" t="s">
        <v>220</v>
      </c>
      <c r="C34" s="2" t="s">
        <v>184</v>
      </c>
      <c r="D34" s="2" t="s">
        <v>483</v>
      </c>
      <c r="E34" s="3">
        <v>44970</v>
      </c>
      <c r="F34" s="3">
        <v>44975</v>
      </c>
      <c r="G34" s="17">
        <f t="shared" si="0"/>
        <v>5</v>
      </c>
      <c r="H34" s="6">
        <v>20</v>
      </c>
      <c r="I34" s="6">
        <v>26.8</v>
      </c>
      <c r="J34" s="18">
        <v>959.3</v>
      </c>
      <c r="K34" s="6">
        <v>2079</v>
      </c>
      <c r="L34" s="6"/>
      <c r="M34" s="6"/>
      <c r="N34" s="6"/>
      <c r="O34" s="6">
        <v>348.08</v>
      </c>
    </row>
    <row r="35" spans="1:15" ht="15.5" x14ac:dyDescent="0.35">
      <c r="A35" s="18" t="s">
        <v>219</v>
      </c>
      <c r="B35" s="2" t="s">
        <v>221</v>
      </c>
      <c r="C35" s="2" t="s">
        <v>184</v>
      </c>
      <c r="D35" s="2" t="s">
        <v>483</v>
      </c>
      <c r="E35" s="3">
        <v>44970</v>
      </c>
      <c r="F35" s="3">
        <v>44976</v>
      </c>
      <c r="G35" s="17">
        <f t="shared" si="0"/>
        <v>6</v>
      </c>
      <c r="H35" s="6">
        <v>16.670000000000002</v>
      </c>
      <c r="I35" s="6">
        <v>25.2</v>
      </c>
      <c r="J35" s="18">
        <v>864.95</v>
      </c>
      <c r="K35" s="6">
        <v>2265.3000000000002</v>
      </c>
      <c r="L35" s="6"/>
      <c r="M35" s="6"/>
      <c r="N35" s="6"/>
      <c r="O35" s="6">
        <v>370.28</v>
      </c>
    </row>
    <row r="36" spans="1:15" ht="15.5" x14ac:dyDescent="0.35">
      <c r="A36" s="18" t="s">
        <v>219</v>
      </c>
      <c r="B36" s="2" t="s">
        <v>222</v>
      </c>
      <c r="C36" s="2" t="s">
        <v>184</v>
      </c>
      <c r="D36" s="2" t="s">
        <v>483</v>
      </c>
      <c r="E36" s="3">
        <v>44970</v>
      </c>
      <c r="F36" s="3">
        <v>44976</v>
      </c>
      <c r="G36" s="17">
        <f t="shared" si="0"/>
        <v>6</v>
      </c>
      <c r="H36" s="6">
        <v>11.54</v>
      </c>
      <c r="I36" s="6">
        <v>30.9</v>
      </c>
      <c r="J36" s="18">
        <v>670.3</v>
      </c>
      <c r="K36" s="6">
        <v>2006.6</v>
      </c>
      <c r="L36" s="6"/>
      <c r="M36" s="6"/>
      <c r="N36" s="6"/>
      <c r="O36" s="6">
        <v>314.75</v>
      </c>
    </row>
    <row r="37" spans="1:15" ht="15.5" x14ac:dyDescent="0.35">
      <c r="A37" s="18" t="s">
        <v>219</v>
      </c>
      <c r="B37" s="2" t="s">
        <v>223</v>
      </c>
      <c r="C37" s="2" t="s">
        <v>184</v>
      </c>
      <c r="D37" s="2" t="s">
        <v>483</v>
      </c>
      <c r="E37" s="3">
        <v>44970</v>
      </c>
      <c r="F37" s="3">
        <v>44975</v>
      </c>
      <c r="G37" s="17">
        <f t="shared" si="0"/>
        <v>5</v>
      </c>
      <c r="H37" s="6">
        <v>15.38</v>
      </c>
      <c r="I37" s="6">
        <v>25.7</v>
      </c>
      <c r="J37" s="18">
        <v>983.1</v>
      </c>
      <c r="K37" s="6">
        <v>2870.6</v>
      </c>
      <c r="L37" s="6"/>
      <c r="M37" s="6"/>
      <c r="N37" s="6"/>
      <c r="O37" s="6">
        <v>414.12</v>
      </c>
    </row>
    <row r="38" spans="1:15" ht="15.5" x14ac:dyDescent="0.35">
      <c r="A38" s="18" t="s">
        <v>219</v>
      </c>
      <c r="B38" s="2" t="s">
        <v>224</v>
      </c>
      <c r="C38" s="2" t="s">
        <v>184</v>
      </c>
      <c r="D38" s="2" t="s">
        <v>483</v>
      </c>
      <c r="E38" s="3">
        <v>44970</v>
      </c>
      <c r="F38" s="3">
        <v>44976</v>
      </c>
      <c r="G38" s="17">
        <f t="shared" si="0"/>
        <v>6</v>
      </c>
      <c r="H38" s="6">
        <v>21.43</v>
      </c>
      <c r="I38" s="6">
        <v>28.2</v>
      </c>
      <c r="J38" s="18">
        <v>1184.5999999999999</v>
      </c>
      <c r="K38" s="6">
        <v>2601.1</v>
      </c>
      <c r="L38" s="6"/>
      <c r="M38" s="6"/>
      <c r="N38" s="6"/>
      <c r="O38" s="6">
        <v>403.87</v>
      </c>
    </row>
    <row r="39" spans="1:15" ht="15.5" x14ac:dyDescent="0.35">
      <c r="A39" s="18" t="s">
        <v>219</v>
      </c>
      <c r="B39" s="2" t="s">
        <v>225</v>
      </c>
      <c r="C39" s="2" t="s">
        <v>184</v>
      </c>
      <c r="D39" s="2" t="s">
        <v>483</v>
      </c>
      <c r="E39" s="3">
        <v>44970</v>
      </c>
      <c r="F39" s="3">
        <v>44975</v>
      </c>
      <c r="G39" s="17">
        <f t="shared" si="0"/>
        <v>5</v>
      </c>
      <c r="H39" s="6">
        <v>20.83</v>
      </c>
      <c r="I39" s="6">
        <v>22.1</v>
      </c>
      <c r="J39" s="18">
        <v>1001.6</v>
      </c>
      <c r="K39" s="6">
        <v>1946.8</v>
      </c>
      <c r="L39" s="6"/>
      <c r="M39" s="6"/>
      <c r="N39" s="6"/>
      <c r="O39" s="6">
        <v>337.03</v>
      </c>
    </row>
    <row r="40" spans="1:15" ht="15.5" x14ac:dyDescent="0.35">
      <c r="A40" s="18" t="s">
        <v>219</v>
      </c>
      <c r="B40" s="2" t="s">
        <v>226</v>
      </c>
      <c r="C40" s="2" t="s">
        <v>184</v>
      </c>
      <c r="D40" s="2" t="s">
        <v>483</v>
      </c>
      <c r="E40" s="3">
        <v>44970</v>
      </c>
      <c r="F40" s="3">
        <v>44975</v>
      </c>
      <c r="G40" s="17">
        <f t="shared" si="0"/>
        <v>5</v>
      </c>
      <c r="H40" s="6">
        <v>20</v>
      </c>
      <c r="I40" s="6">
        <v>23</v>
      </c>
      <c r="J40" s="18">
        <v>1135.2</v>
      </c>
      <c r="K40" s="6">
        <v>2101.3000000000002</v>
      </c>
      <c r="L40" s="6"/>
      <c r="M40" s="6"/>
      <c r="N40" s="6"/>
      <c r="O40" s="6">
        <v>390.68</v>
      </c>
    </row>
    <row r="41" spans="1:15" ht="15.5" x14ac:dyDescent="0.35">
      <c r="A41" s="18" t="s">
        <v>219</v>
      </c>
      <c r="B41" s="20" t="s">
        <v>227</v>
      </c>
      <c r="C41" s="2" t="s">
        <v>184</v>
      </c>
      <c r="D41" s="23" t="s">
        <v>484</v>
      </c>
      <c r="E41" s="3">
        <v>44970</v>
      </c>
      <c r="F41" s="24"/>
      <c r="G41" s="31">
        <f t="shared" si="0"/>
        <v>-44970</v>
      </c>
      <c r="H41" s="13"/>
      <c r="I41" s="13"/>
      <c r="J41" s="12"/>
      <c r="K41" s="13"/>
      <c r="L41" s="13"/>
      <c r="M41" s="13"/>
      <c r="N41" s="13"/>
      <c r="O41" s="13"/>
    </row>
    <row r="42" spans="1:15" ht="15.5" x14ac:dyDescent="0.35">
      <c r="A42" s="18" t="s">
        <v>219</v>
      </c>
      <c r="B42" s="2" t="s">
        <v>228</v>
      </c>
      <c r="C42" s="2" t="s">
        <v>193</v>
      </c>
      <c r="D42" s="2" t="s">
        <v>483</v>
      </c>
      <c r="E42" s="3">
        <v>44970</v>
      </c>
      <c r="F42" s="3">
        <v>44976</v>
      </c>
      <c r="G42" s="17">
        <f t="shared" si="0"/>
        <v>6</v>
      </c>
      <c r="H42" s="6">
        <v>37.5</v>
      </c>
      <c r="I42" s="6">
        <v>27.9</v>
      </c>
      <c r="J42" s="18">
        <v>240.8</v>
      </c>
      <c r="K42" s="6">
        <v>594.6</v>
      </c>
      <c r="L42" s="6">
        <v>132.22</v>
      </c>
      <c r="M42" s="6">
        <v>3.1</v>
      </c>
      <c r="N42" s="6">
        <v>222.37</v>
      </c>
      <c r="O42" s="6">
        <v>132.91</v>
      </c>
    </row>
    <row r="43" spans="1:15" ht="15.5" x14ac:dyDescent="0.35">
      <c r="A43" s="18" t="s">
        <v>219</v>
      </c>
      <c r="B43" s="2" t="s">
        <v>229</v>
      </c>
      <c r="C43" s="2" t="s">
        <v>193</v>
      </c>
      <c r="D43" s="2" t="s">
        <v>483</v>
      </c>
      <c r="E43" s="3">
        <v>44970</v>
      </c>
      <c r="F43" s="3">
        <v>44977</v>
      </c>
      <c r="G43" s="17">
        <f t="shared" si="0"/>
        <v>7</v>
      </c>
      <c r="H43" s="6">
        <v>0</v>
      </c>
      <c r="I43" s="6">
        <v>31.1</v>
      </c>
      <c r="J43" s="27">
        <v>129.69999999999999</v>
      </c>
      <c r="K43" s="6">
        <v>285.39999999999998</v>
      </c>
      <c r="L43" s="6">
        <v>55.02</v>
      </c>
      <c r="M43" s="6">
        <v>8.6999999999999993</v>
      </c>
      <c r="N43" s="6">
        <v>192.78</v>
      </c>
      <c r="O43" s="26">
        <v>56.7</v>
      </c>
    </row>
    <row r="44" spans="1:15" ht="15.5" x14ac:dyDescent="0.35">
      <c r="A44" s="18" t="s">
        <v>219</v>
      </c>
      <c r="B44" s="2" t="s">
        <v>230</v>
      </c>
      <c r="C44" s="2" t="s">
        <v>193</v>
      </c>
      <c r="D44" s="2" t="s">
        <v>483</v>
      </c>
      <c r="E44" s="3">
        <v>44970</v>
      </c>
      <c r="F44" s="3">
        <v>44977</v>
      </c>
      <c r="G44" s="17">
        <f t="shared" si="0"/>
        <v>7</v>
      </c>
      <c r="H44" s="6">
        <v>41.67</v>
      </c>
      <c r="I44" s="6">
        <v>27.5</v>
      </c>
      <c r="J44" s="18">
        <v>224.3</v>
      </c>
      <c r="K44" s="6">
        <v>717.9</v>
      </c>
      <c r="L44" s="6">
        <v>133.53</v>
      </c>
      <c r="M44" s="6">
        <v>8.6</v>
      </c>
      <c r="N44" s="6">
        <v>186</v>
      </c>
      <c r="O44" s="6">
        <v>135.13</v>
      </c>
    </row>
    <row r="45" spans="1:15" ht="15.5" x14ac:dyDescent="0.35">
      <c r="A45" s="18" t="s">
        <v>219</v>
      </c>
      <c r="B45" s="2" t="s">
        <v>231</v>
      </c>
      <c r="C45" s="2" t="s">
        <v>193</v>
      </c>
      <c r="D45" s="2" t="s">
        <v>483</v>
      </c>
      <c r="E45" s="3">
        <v>44970</v>
      </c>
      <c r="F45" s="3">
        <v>44977</v>
      </c>
      <c r="G45" s="17">
        <f t="shared" si="0"/>
        <v>7</v>
      </c>
      <c r="H45" s="6">
        <v>42.86</v>
      </c>
      <c r="I45" s="6">
        <v>23.8</v>
      </c>
      <c r="J45" s="18">
        <v>242</v>
      </c>
      <c r="K45" s="6">
        <v>655.5</v>
      </c>
      <c r="L45" s="6">
        <v>121.16</v>
      </c>
      <c r="M45" s="6">
        <v>6.2</v>
      </c>
      <c r="N45" s="6">
        <v>184.84</v>
      </c>
      <c r="O45" s="6">
        <v>122.31</v>
      </c>
    </row>
    <row r="46" spans="1:15" ht="15.5" x14ac:dyDescent="0.35">
      <c r="A46" s="18" t="s">
        <v>219</v>
      </c>
      <c r="B46" s="2" t="s">
        <v>232</v>
      </c>
      <c r="C46" s="2" t="s">
        <v>193</v>
      </c>
      <c r="D46" s="2" t="s">
        <v>483</v>
      </c>
      <c r="E46" s="3">
        <v>44970</v>
      </c>
      <c r="F46" s="3">
        <v>44975</v>
      </c>
      <c r="G46" s="17">
        <f t="shared" si="0"/>
        <v>5</v>
      </c>
      <c r="H46" s="18">
        <v>28.57</v>
      </c>
      <c r="I46" s="6">
        <v>24.8</v>
      </c>
      <c r="J46" s="18">
        <v>334.9</v>
      </c>
      <c r="K46" s="6">
        <v>1289.9000000000001</v>
      </c>
      <c r="L46" s="6">
        <v>205.45</v>
      </c>
      <c r="M46" s="6">
        <v>6.6</v>
      </c>
      <c r="N46" s="6">
        <v>159.28</v>
      </c>
      <c r="O46" s="6">
        <v>206.5</v>
      </c>
    </row>
    <row r="47" spans="1:15" ht="15.5" x14ac:dyDescent="0.35">
      <c r="A47" s="18" t="s">
        <v>219</v>
      </c>
      <c r="B47" s="2" t="s">
        <v>233</v>
      </c>
      <c r="C47" s="2" t="s">
        <v>193</v>
      </c>
      <c r="D47" s="2" t="s">
        <v>483</v>
      </c>
      <c r="E47" s="3">
        <v>44970</v>
      </c>
      <c r="F47" s="3">
        <v>44975</v>
      </c>
      <c r="G47" s="17">
        <f t="shared" si="0"/>
        <v>5</v>
      </c>
      <c r="H47" s="18">
        <v>21.43</v>
      </c>
      <c r="I47" s="6">
        <v>22.2</v>
      </c>
      <c r="J47" s="18">
        <v>284.8</v>
      </c>
      <c r="K47" s="6">
        <v>932.9</v>
      </c>
      <c r="L47" s="6">
        <v>183.3</v>
      </c>
      <c r="M47" s="6">
        <v>10.3</v>
      </c>
      <c r="N47" s="6">
        <v>196.48</v>
      </c>
      <c r="O47" s="6">
        <v>185.32</v>
      </c>
    </row>
    <row r="48" spans="1:15" ht="15.5" x14ac:dyDescent="0.35">
      <c r="A48" s="18" t="s">
        <v>219</v>
      </c>
      <c r="B48" s="2" t="s">
        <v>234</v>
      </c>
      <c r="C48" s="2" t="s">
        <v>193</v>
      </c>
      <c r="D48" s="2" t="s">
        <v>483</v>
      </c>
      <c r="E48" s="3">
        <v>44970</v>
      </c>
      <c r="F48" s="3">
        <v>44975</v>
      </c>
      <c r="G48" s="17">
        <f t="shared" si="0"/>
        <v>5</v>
      </c>
      <c r="H48" s="18">
        <v>30</v>
      </c>
      <c r="I48" s="6">
        <v>26.3</v>
      </c>
      <c r="J48" s="18">
        <v>323.89999999999998</v>
      </c>
      <c r="K48" s="6">
        <v>917</v>
      </c>
      <c r="L48" s="6">
        <v>182.34</v>
      </c>
      <c r="M48" s="6">
        <v>3</v>
      </c>
      <c r="N48" s="6">
        <v>198.84</v>
      </c>
      <c r="O48" s="6">
        <v>182.94</v>
      </c>
    </row>
    <row r="49" spans="1:21" ht="15.5" x14ac:dyDescent="0.35">
      <c r="A49" s="18" t="s">
        <v>219</v>
      </c>
      <c r="B49" s="2" t="s">
        <v>235</v>
      </c>
      <c r="C49" s="2" t="s">
        <v>193</v>
      </c>
      <c r="D49" s="2" t="s">
        <v>483</v>
      </c>
      <c r="E49" s="3">
        <v>44970</v>
      </c>
      <c r="F49" s="3">
        <v>44975</v>
      </c>
      <c r="G49" s="17">
        <f t="shared" si="0"/>
        <v>5</v>
      </c>
      <c r="H49" s="18">
        <v>37.5</v>
      </c>
      <c r="I49" s="6">
        <v>28.5</v>
      </c>
      <c r="J49" s="18">
        <v>247.7</v>
      </c>
      <c r="K49" s="6">
        <v>1035.3</v>
      </c>
      <c r="L49" s="6">
        <v>162.27000000000001</v>
      </c>
      <c r="M49" s="6">
        <v>7</v>
      </c>
      <c r="N49" s="6">
        <v>156.74</v>
      </c>
      <c r="O49" s="6">
        <v>163.37</v>
      </c>
    </row>
    <row r="50" spans="1:21" ht="15.5" x14ac:dyDescent="0.35">
      <c r="A50" s="18" t="s">
        <v>219</v>
      </c>
      <c r="B50" s="2" t="s">
        <v>236</v>
      </c>
      <c r="C50" s="2" t="s">
        <v>202</v>
      </c>
      <c r="D50" s="2" t="s">
        <v>483</v>
      </c>
      <c r="E50" s="3">
        <v>44970</v>
      </c>
      <c r="F50" s="3">
        <v>44976</v>
      </c>
      <c r="G50" s="17">
        <f t="shared" si="0"/>
        <v>6</v>
      </c>
      <c r="H50" s="18">
        <v>41.67</v>
      </c>
      <c r="I50" s="6">
        <v>28.8</v>
      </c>
      <c r="J50" s="18">
        <v>223.6</v>
      </c>
      <c r="K50" s="6">
        <v>1056.7</v>
      </c>
      <c r="L50" s="6">
        <v>148.12</v>
      </c>
      <c r="M50" s="6">
        <v>10</v>
      </c>
      <c r="N50" s="6">
        <v>140.16999999999999</v>
      </c>
      <c r="O50" s="6">
        <v>149.52000000000001</v>
      </c>
      <c r="P50">
        <f>(J50+J51+J56+J54)/4</f>
        <v>252.55</v>
      </c>
      <c r="Q50">
        <f>(J52+J53+J57)/3</f>
        <v>70.38333333333334</v>
      </c>
      <c r="R50">
        <f>P50/Q50</f>
        <v>3.5882074354724129</v>
      </c>
      <c r="S50">
        <f>(O50+O51+O53)/3</f>
        <v>161.37333333333333</v>
      </c>
      <c r="T50">
        <f>(O52+O54+O56+O57)/4</f>
        <v>59.215000000000003</v>
      </c>
      <c r="U50">
        <f>S50/T50</f>
        <v>2.7252103915111596</v>
      </c>
    </row>
    <row r="51" spans="1:21" ht="15.5" x14ac:dyDescent="0.35">
      <c r="A51" s="18" t="s">
        <v>219</v>
      </c>
      <c r="B51" s="2" t="s">
        <v>237</v>
      </c>
      <c r="C51" s="2" t="s">
        <v>202</v>
      </c>
      <c r="D51" s="2" t="s">
        <v>483</v>
      </c>
      <c r="E51" s="3">
        <v>44970</v>
      </c>
      <c r="F51" s="3">
        <v>44976</v>
      </c>
      <c r="G51" s="17">
        <f t="shared" si="0"/>
        <v>6</v>
      </c>
      <c r="H51" s="18">
        <v>42.86</v>
      </c>
      <c r="I51" s="6">
        <v>27</v>
      </c>
      <c r="J51" s="18">
        <v>328.6</v>
      </c>
      <c r="K51" s="6">
        <v>1257.4000000000001</v>
      </c>
      <c r="L51" s="6">
        <v>220.54</v>
      </c>
      <c r="M51" s="6">
        <v>7.4</v>
      </c>
      <c r="N51" s="6">
        <v>175.39</v>
      </c>
      <c r="O51" s="6">
        <v>221.84</v>
      </c>
    </row>
    <row r="52" spans="1:21" ht="15.5" x14ac:dyDescent="0.35">
      <c r="A52" s="18" t="s">
        <v>219</v>
      </c>
      <c r="B52" s="2" t="s">
        <v>238</v>
      </c>
      <c r="C52" s="2" t="s">
        <v>202</v>
      </c>
      <c r="D52" s="2" t="s">
        <v>483</v>
      </c>
      <c r="E52" s="3">
        <v>44970</v>
      </c>
      <c r="F52" s="3">
        <v>44978</v>
      </c>
      <c r="G52" s="17">
        <f t="shared" si="0"/>
        <v>8</v>
      </c>
      <c r="H52" s="18">
        <v>37.5</v>
      </c>
      <c r="I52" s="6">
        <v>29.7</v>
      </c>
      <c r="J52" s="27">
        <v>84.2</v>
      </c>
      <c r="K52" s="6">
        <v>347</v>
      </c>
      <c r="L52" s="6">
        <v>66.14</v>
      </c>
      <c r="M52" s="6">
        <v>4.9000000000000004</v>
      </c>
      <c r="N52" s="6">
        <v>190.61</v>
      </c>
      <c r="O52" s="26">
        <v>67.069999999999993</v>
      </c>
    </row>
    <row r="53" spans="1:21" ht="15.5" x14ac:dyDescent="0.35">
      <c r="A53" s="18" t="s">
        <v>219</v>
      </c>
      <c r="B53" s="23" t="s">
        <v>239</v>
      </c>
      <c r="C53" s="23" t="s">
        <v>202</v>
      </c>
      <c r="D53" s="23" t="s">
        <v>484</v>
      </c>
      <c r="E53" s="14">
        <v>44993</v>
      </c>
      <c r="F53" s="14">
        <v>45001</v>
      </c>
      <c r="G53" s="28">
        <v>8</v>
      </c>
      <c r="H53" s="30">
        <v>25</v>
      </c>
      <c r="I53" s="25">
        <v>24.7</v>
      </c>
      <c r="J53" s="25">
        <v>94.95</v>
      </c>
      <c r="K53" s="25"/>
      <c r="L53" s="25"/>
      <c r="M53" s="25"/>
      <c r="N53" s="25"/>
      <c r="O53" s="25">
        <v>112.76</v>
      </c>
    </row>
    <row r="54" spans="1:21" ht="15.5" x14ac:dyDescent="0.35">
      <c r="A54" s="18" t="s">
        <v>219</v>
      </c>
      <c r="B54" s="2" t="s">
        <v>240</v>
      </c>
      <c r="C54" s="2" t="s">
        <v>202</v>
      </c>
      <c r="D54" s="2" t="s">
        <v>483</v>
      </c>
      <c r="E54" s="3">
        <v>44970</v>
      </c>
      <c r="F54" s="3">
        <v>44978</v>
      </c>
      <c r="G54" s="17">
        <f t="shared" si="0"/>
        <v>8</v>
      </c>
      <c r="H54" s="18">
        <v>22.72</v>
      </c>
      <c r="I54" s="6">
        <v>25.4</v>
      </c>
      <c r="J54" s="27">
        <v>154.69999999999999</v>
      </c>
      <c r="K54" s="6">
        <v>288.89999999999998</v>
      </c>
      <c r="L54" s="6">
        <v>76.63</v>
      </c>
      <c r="M54" s="6">
        <v>4.2</v>
      </c>
      <c r="N54" s="6">
        <v>265.25</v>
      </c>
      <c r="O54" s="26">
        <v>77.739999999999995</v>
      </c>
    </row>
    <row r="55" spans="1:21" ht="15.5" x14ac:dyDescent="0.35">
      <c r="A55" s="18" t="s">
        <v>219</v>
      </c>
      <c r="B55" s="20" t="s">
        <v>241</v>
      </c>
      <c r="C55" s="23" t="s">
        <v>202</v>
      </c>
      <c r="D55" s="23" t="s">
        <v>484</v>
      </c>
      <c r="E55" s="14">
        <v>44993</v>
      </c>
      <c r="F55" s="24"/>
      <c r="G55" s="31"/>
      <c r="H55" s="12"/>
      <c r="I55" s="13"/>
      <c r="J55" s="12"/>
      <c r="K55" s="13"/>
      <c r="L55" s="13"/>
      <c r="M55" s="13"/>
      <c r="N55" s="13"/>
      <c r="O55" s="13"/>
    </row>
    <row r="56" spans="1:21" ht="15.5" x14ac:dyDescent="0.35">
      <c r="A56" s="18" t="s">
        <v>219</v>
      </c>
      <c r="B56" s="23" t="s">
        <v>242</v>
      </c>
      <c r="C56" s="23" t="s">
        <v>202</v>
      </c>
      <c r="D56" s="23" t="s">
        <v>484</v>
      </c>
      <c r="E56" s="14">
        <v>44993</v>
      </c>
      <c r="F56" s="14">
        <v>45000</v>
      </c>
      <c r="G56" s="30">
        <f>F56-E56</f>
        <v>7</v>
      </c>
      <c r="H56" s="28">
        <v>7</v>
      </c>
      <c r="I56" s="30">
        <v>0</v>
      </c>
      <c r="J56" s="25">
        <v>303.3</v>
      </c>
      <c r="K56" s="25">
        <v>49.82</v>
      </c>
      <c r="L56" s="25"/>
      <c r="M56" s="25"/>
      <c r="N56" s="25"/>
      <c r="O56" s="25">
        <v>51.88</v>
      </c>
    </row>
    <row r="57" spans="1:21" ht="15.5" x14ac:dyDescent="0.35">
      <c r="A57" s="18" t="s">
        <v>219</v>
      </c>
      <c r="B57" s="23" t="s">
        <v>243</v>
      </c>
      <c r="C57" s="23" t="s">
        <v>202</v>
      </c>
      <c r="D57" s="23" t="s">
        <v>484</v>
      </c>
      <c r="E57" s="14">
        <v>44993</v>
      </c>
      <c r="F57" s="14">
        <v>45001</v>
      </c>
      <c r="G57" s="30">
        <f t="shared" ref="G57:G59" si="1">F57-E57</f>
        <v>8</v>
      </c>
      <c r="H57" s="28">
        <v>8</v>
      </c>
      <c r="I57" s="30">
        <v>25</v>
      </c>
      <c r="J57" s="25">
        <v>32</v>
      </c>
      <c r="K57" s="25">
        <v>46.26</v>
      </c>
      <c r="L57" s="25"/>
      <c r="M57" s="25"/>
      <c r="N57" s="25"/>
      <c r="O57" s="25">
        <v>40.17</v>
      </c>
    </row>
    <row r="58" spans="1:21" ht="15.5" x14ac:dyDescent="0.35">
      <c r="A58" s="18" t="s">
        <v>219</v>
      </c>
      <c r="B58" s="23" t="s">
        <v>244</v>
      </c>
      <c r="C58" s="23" t="s">
        <v>211</v>
      </c>
      <c r="D58" s="23" t="s">
        <v>484</v>
      </c>
      <c r="E58" s="14">
        <v>44993</v>
      </c>
      <c r="F58" s="14">
        <v>45000</v>
      </c>
      <c r="G58" s="30">
        <f t="shared" si="1"/>
        <v>7</v>
      </c>
      <c r="H58" s="28">
        <v>7</v>
      </c>
      <c r="I58" s="30">
        <v>12</v>
      </c>
      <c r="J58" s="25">
        <v>29.8</v>
      </c>
      <c r="K58" s="25">
        <v>91.64</v>
      </c>
      <c r="L58" s="25"/>
      <c r="M58" s="25"/>
      <c r="N58" s="25"/>
      <c r="O58" s="25">
        <v>94.45</v>
      </c>
      <c r="P58">
        <f>(J62+J63+J65)/3</f>
        <v>918.53333333333342</v>
      </c>
      <c r="Q58">
        <f>(J61+J64)/2</f>
        <v>154.745</v>
      </c>
      <c r="R58">
        <f>P58/Q58</f>
        <v>5.9357868321001224</v>
      </c>
      <c r="S58">
        <f>(O62+O63+O65)/3</f>
        <v>335.49</v>
      </c>
      <c r="T58">
        <f>(O61+O64)/2</f>
        <v>146.39500000000001</v>
      </c>
      <c r="U58">
        <f>S58/T58</f>
        <v>2.2916766283001468</v>
      </c>
    </row>
    <row r="59" spans="1:21" ht="15.5" x14ac:dyDescent="0.35">
      <c r="A59" s="18" t="s">
        <v>219</v>
      </c>
      <c r="B59" s="23" t="s">
        <v>245</v>
      </c>
      <c r="C59" s="23" t="s">
        <v>211</v>
      </c>
      <c r="D59" s="23" t="s">
        <v>484</v>
      </c>
      <c r="E59" s="14">
        <v>44993</v>
      </c>
      <c r="F59" s="14">
        <v>45000</v>
      </c>
      <c r="G59" s="30">
        <f t="shared" si="1"/>
        <v>7</v>
      </c>
      <c r="H59" s="28">
        <v>7</v>
      </c>
      <c r="I59" s="30">
        <v>5</v>
      </c>
      <c r="J59" s="25">
        <v>27.9</v>
      </c>
      <c r="K59" s="25">
        <v>91.45</v>
      </c>
      <c r="L59" s="25"/>
      <c r="M59" s="25"/>
      <c r="N59" s="25"/>
      <c r="O59" s="25">
        <v>88.96</v>
      </c>
    </row>
    <row r="60" spans="1:21" ht="15.5" x14ac:dyDescent="0.35">
      <c r="A60" s="18" t="s">
        <v>219</v>
      </c>
      <c r="B60" s="20" t="s">
        <v>246</v>
      </c>
      <c r="C60" s="23" t="s">
        <v>211</v>
      </c>
      <c r="D60" s="23" t="s">
        <v>484</v>
      </c>
      <c r="E60" s="14">
        <v>44993</v>
      </c>
      <c r="F60" s="12"/>
      <c r="G60" s="31"/>
      <c r="H60" s="12"/>
      <c r="I60" s="13"/>
      <c r="J60" s="12"/>
      <c r="K60" s="13"/>
      <c r="L60" s="13"/>
      <c r="M60" s="13"/>
      <c r="N60" s="13"/>
      <c r="O60" s="13"/>
    </row>
    <row r="61" spans="1:21" ht="15.5" x14ac:dyDescent="0.35">
      <c r="A61" s="18" t="s">
        <v>219</v>
      </c>
      <c r="B61" s="23" t="s">
        <v>247</v>
      </c>
      <c r="C61" s="23" t="s">
        <v>211</v>
      </c>
      <c r="D61" s="23" t="s">
        <v>484</v>
      </c>
      <c r="E61" s="14">
        <v>44993</v>
      </c>
      <c r="F61" s="14">
        <v>45000</v>
      </c>
      <c r="G61" s="28">
        <v>7</v>
      </c>
      <c r="H61" s="30">
        <v>30</v>
      </c>
      <c r="I61" s="25">
        <v>25.5</v>
      </c>
      <c r="J61" s="25">
        <v>173.28</v>
      </c>
      <c r="K61" s="25"/>
      <c r="L61" s="25"/>
      <c r="M61" s="25"/>
      <c r="N61" s="25"/>
      <c r="O61" s="25">
        <v>170.59</v>
      </c>
    </row>
    <row r="62" spans="1:21" ht="15.5" x14ac:dyDescent="0.35">
      <c r="A62" s="18" t="s">
        <v>219</v>
      </c>
      <c r="B62" s="2" t="s">
        <v>248</v>
      </c>
      <c r="C62" s="2" t="s">
        <v>211</v>
      </c>
      <c r="D62" s="2" t="s">
        <v>483</v>
      </c>
      <c r="E62" s="3">
        <v>44970</v>
      </c>
      <c r="F62" s="3">
        <v>44975</v>
      </c>
      <c r="G62" s="17">
        <f t="shared" si="0"/>
        <v>5</v>
      </c>
      <c r="H62" s="18">
        <v>33.33</v>
      </c>
      <c r="I62" s="18">
        <v>22.2</v>
      </c>
      <c r="J62" s="18">
        <v>818.9</v>
      </c>
      <c r="K62" s="6">
        <v>1571.9</v>
      </c>
      <c r="L62" s="6"/>
      <c r="M62" s="6"/>
      <c r="N62" s="6"/>
      <c r="O62" s="6">
        <v>273.19</v>
      </c>
    </row>
    <row r="63" spans="1:21" ht="15.5" x14ac:dyDescent="0.35">
      <c r="A63" s="18" t="s">
        <v>219</v>
      </c>
      <c r="B63" s="2" t="s">
        <v>249</v>
      </c>
      <c r="C63" s="2" t="s">
        <v>211</v>
      </c>
      <c r="D63" s="2" t="s">
        <v>483</v>
      </c>
      <c r="E63" s="3">
        <v>44970</v>
      </c>
      <c r="F63" s="3">
        <v>44975</v>
      </c>
      <c r="G63" s="17">
        <f t="shared" si="0"/>
        <v>5</v>
      </c>
      <c r="H63" s="18">
        <v>19.23</v>
      </c>
      <c r="I63" s="6">
        <v>29.8</v>
      </c>
      <c r="J63" s="18">
        <v>1161.4000000000001</v>
      </c>
      <c r="K63" s="6">
        <v>2687.6</v>
      </c>
      <c r="L63" s="6"/>
      <c r="M63" s="6"/>
      <c r="N63" s="6"/>
      <c r="O63" s="6">
        <v>429.99</v>
      </c>
    </row>
    <row r="64" spans="1:21" ht="15.5" x14ac:dyDescent="0.35">
      <c r="A64" s="18" t="s">
        <v>219</v>
      </c>
      <c r="B64" s="23" t="s">
        <v>250</v>
      </c>
      <c r="C64" s="23" t="s">
        <v>211</v>
      </c>
      <c r="D64" s="23" t="s">
        <v>484</v>
      </c>
      <c r="E64" s="14">
        <v>44993</v>
      </c>
      <c r="F64" s="14">
        <v>44999</v>
      </c>
      <c r="G64" s="28">
        <v>6</v>
      </c>
      <c r="H64" s="30">
        <v>5</v>
      </c>
      <c r="I64" s="25">
        <v>30.8</v>
      </c>
      <c r="J64" s="25">
        <v>136.21</v>
      </c>
      <c r="K64" s="25"/>
      <c r="L64" s="25"/>
      <c r="M64" s="25"/>
      <c r="N64" s="25"/>
      <c r="O64" s="25">
        <v>122.2</v>
      </c>
    </row>
    <row r="65" spans="1:21" ht="15.5" x14ac:dyDescent="0.35">
      <c r="A65" s="18" t="s">
        <v>219</v>
      </c>
      <c r="B65" s="2" t="s">
        <v>251</v>
      </c>
      <c r="C65" s="2" t="s">
        <v>211</v>
      </c>
      <c r="D65" s="2" t="s">
        <v>483</v>
      </c>
      <c r="E65" s="3">
        <v>44970</v>
      </c>
      <c r="F65" s="3">
        <v>44978</v>
      </c>
      <c r="G65" s="17">
        <f t="shared" si="0"/>
        <v>8</v>
      </c>
      <c r="H65" s="18">
        <v>4.17</v>
      </c>
      <c r="I65" s="18">
        <v>23.8</v>
      </c>
      <c r="J65" s="18">
        <v>775.3</v>
      </c>
      <c r="K65" s="6">
        <v>1279.5999999999999</v>
      </c>
      <c r="L65" s="6"/>
      <c r="M65" s="6"/>
      <c r="N65" s="6"/>
      <c r="O65" s="6">
        <v>303.29000000000002</v>
      </c>
    </row>
    <row r="66" spans="1:21" ht="15.5" x14ac:dyDescent="0.35">
      <c r="A66" s="18" t="s">
        <v>252</v>
      </c>
      <c r="B66" s="23" t="s">
        <v>253</v>
      </c>
      <c r="C66" s="23" t="s">
        <v>184</v>
      </c>
      <c r="D66" s="23" t="s">
        <v>484</v>
      </c>
      <c r="E66" s="14">
        <v>44993</v>
      </c>
      <c r="F66" s="14">
        <v>44999</v>
      </c>
      <c r="G66" s="28">
        <v>6</v>
      </c>
      <c r="H66" s="30">
        <v>41.67</v>
      </c>
      <c r="I66" s="25">
        <v>29.8</v>
      </c>
      <c r="J66" s="25">
        <v>125.91</v>
      </c>
      <c r="K66" s="25"/>
      <c r="L66" s="25"/>
      <c r="M66" s="25"/>
      <c r="N66" s="25"/>
      <c r="O66" s="25">
        <v>97.37</v>
      </c>
      <c r="P66">
        <f>(J70+J71+J72)/3</f>
        <v>745.30000000000007</v>
      </c>
      <c r="Q66">
        <f>(J66+J67+J68+J69+J73)/5</f>
        <v>159.6602</v>
      </c>
      <c r="R66">
        <f>P66/Q66</f>
        <v>4.6680387472895566</v>
      </c>
      <c r="S66">
        <f>(O70+O71+O72)/3</f>
        <v>355.04333333333335</v>
      </c>
      <c r="T66">
        <f>(O66+O67+O68+O69+O73)/5</f>
        <v>139.702</v>
      </c>
      <c r="U66">
        <f>S66/T66</f>
        <v>2.541433432115026</v>
      </c>
    </row>
    <row r="67" spans="1:21" ht="15.5" x14ac:dyDescent="0.35">
      <c r="A67" s="18" t="s">
        <v>252</v>
      </c>
      <c r="B67" s="23" t="s">
        <v>254</v>
      </c>
      <c r="C67" s="23" t="s">
        <v>184</v>
      </c>
      <c r="D67" s="23" t="s">
        <v>484</v>
      </c>
      <c r="E67" s="14">
        <v>44993</v>
      </c>
      <c r="F67" s="14">
        <v>44999</v>
      </c>
      <c r="G67" s="32">
        <f t="shared" ref="G67:G129" si="2">F67-E67</f>
        <v>6</v>
      </c>
      <c r="H67" s="30">
        <v>0</v>
      </c>
      <c r="I67" s="30">
        <v>26.8</v>
      </c>
      <c r="J67" s="30">
        <v>129</v>
      </c>
      <c r="K67" s="25">
        <v>403.3</v>
      </c>
      <c r="L67" s="25"/>
      <c r="M67" s="25"/>
      <c r="N67" s="25"/>
      <c r="O67" s="25">
        <v>67.650000000000006</v>
      </c>
    </row>
    <row r="68" spans="1:21" ht="15.5" x14ac:dyDescent="0.35">
      <c r="A68" s="18" t="s">
        <v>252</v>
      </c>
      <c r="B68" s="23" t="s">
        <v>255</v>
      </c>
      <c r="C68" s="23" t="s">
        <v>184</v>
      </c>
      <c r="D68" s="23" t="s">
        <v>484</v>
      </c>
      <c r="E68" s="14">
        <v>44993</v>
      </c>
      <c r="F68" s="14">
        <v>44999</v>
      </c>
      <c r="G68" s="28">
        <v>6</v>
      </c>
      <c r="H68" s="30">
        <v>30</v>
      </c>
      <c r="I68" s="25">
        <v>28.8</v>
      </c>
      <c r="J68" s="25">
        <v>182.11</v>
      </c>
      <c r="K68" s="25"/>
      <c r="L68" s="25"/>
      <c r="M68" s="25"/>
      <c r="N68" s="25"/>
      <c r="O68" s="25">
        <v>214.74</v>
      </c>
    </row>
    <row r="69" spans="1:21" ht="15.5" x14ac:dyDescent="0.35">
      <c r="A69" s="18" t="s">
        <v>252</v>
      </c>
      <c r="B69" s="23" t="s">
        <v>256</v>
      </c>
      <c r="C69" s="23" t="s">
        <v>184</v>
      </c>
      <c r="D69" s="23" t="s">
        <v>484</v>
      </c>
      <c r="E69" s="14">
        <v>44993</v>
      </c>
      <c r="F69" s="14">
        <v>44999</v>
      </c>
      <c r="G69" s="28">
        <v>6</v>
      </c>
      <c r="H69" s="30">
        <v>25</v>
      </c>
      <c r="I69" s="30">
        <v>26</v>
      </c>
      <c r="J69" s="25">
        <v>232.321</v>
      </c>
      <c r="K69" s="25"/>
      <c r="L69" s="25"/>
      <c r="M69" s="25"/>
      <c r="N69" s="25"/>
      <c r="O69" s="25">
        <v>183.31</v>
      </c>
    </row>
    <row r="70" spans="1:21" ht="15.5" x14ac:dyDescent="0.35">
      <c r="A70" s="18" t="s">
        <v>252</v>
      </c>
      <c r="B70" s="2" t="s">
        <v>257</v>
      </c>
      <c r="C70" s="2" t="s">
        <v>184</v>
      </c>
      <c r="D70" s="2" t="s">
        <v>483</v>
      </c>
      <c r="E70" s="3">
        <v>44970</v>
      </c>
      <c r="F70" s="3">
        <v>44975</v>
      </c>
      <c r="G70" s="17">
        <f t="shared" si="2"/>
        <v>5</v>
      </c>
      <c r="H70" s="18">
        <v>26.92</v>
      </c>
      <c r="I70" s="18">
        <v>26.8</v>
      </c>
      <c r="J70" s="18">
        <v>874.1</v>
      </c>
      <c r="K70" s="6">
        <v>3195.8</v>
      </c>
      <c r="L70" s="6"/>
      <c r="M70" s="6"/>
      <c r="N70" s="6"/>
      <c r="O70" s="6">
        <v>482.29</v>
      </c>
    </row>
    <row r="71" spans="1:21" ht="15.5" x14ac:dyDescent="0.35">
      <c r="A71" s="18" t="s">
        <v>252</v>
      </c>
      <c r="B71" s="2" t="s">
        <v>258</v>
      </c>
      <c r="C71" s="2" t="s">
        <v>184</v>
      </c>
      <c r="D71" s="2" t="s">
        <v>483</v>
      </c>
      <c r="E71" s="3">
        <v>44970</v>
      </c>
      <c r="F71" s="3">
        <v>44978</v>
      </c>
      <c r="G71" s="17">
        <f t="shared" si="2"/>
        <v>8</v>
      </c>
      <c r="H71" s="18">
        <v>25</v>
      </c>
      <c r="I71" s="18">
        <v>23.5</v>
      </c>
      <c r="J71" s="18">
        <v>490.6</v>
      </c>
      <c r="K71" s="6">
        <v>1395.7</v>
      </c>
      <c r="L71" s="6"/>
      <c r="M71" s="6"/>
      <c r="N71" s="6"/>
      <c r="O71" s="6">
        <v>217.27</v>
      </c>
    </row>
    <row r="72" spans="1:21" ht="15.5" x14ac:dyDescent="0.35">
      <c r="A72" s="18" t="s">
        <v>252</v>
      </c>
      <c r="B72" s="2" t="s">
        <v>259</v>
      </c>
      <c r="C72" s="2" t="s">
        <v>184</v>
      </c>
      <c r="D72" s="2" t="s">
        <v>483</v>
      </c>
      <c r="E72" s="3">
        <v>44970</v>
      </c>
      <c r="F72" s="3">
        <v>44975</v>
      </c>
      <c r="G72" s="17">
        <f t="shared" si="2"/>
        <v>5</v>
      </c>
      <c r="H72" s="18">
        <v>16.670000000000002</v>
      </c>
      <c r="I72" s="18">
        <v>26.4</v>
      </c>
      <c r="J72" s="18">
        <v>871.2</v>
      </c>
      <c r="K72" s="6">
        <v>2018</v>
      </c>
      <c r="L72" s="6"/>
      <c r="M72" s="6"/>
      <c r="N72" s="6"/>
      <c r="O72" s="6">
        <v>365.57</v>
      </c>
    </row>
    <row r="73" spans="1:21" ht="15.5" x14ac:dyDescent="0.35">
      <c r="A73" s="18" t="s">
        <v>252</v>
      </c>
      <c r="B73" s="23" t="s">
        <v>260</v>
      </c>
      <c r="C73" s="23" t="s">
        <v>184</v>
      </c>
      <c r="D73" s="23" t="s">
        <v>484</v>
      </c>
      <c r="E73" s="14">
        <v>44993</v>
      </c>
      <c r="F73" s="14">
        <v>45000</v>
      </c>
      <c r="G73" s="28">
        <v>7</v>
      </c>
      <c r="H73" s="30">
        <v>12</v>
      </c>
      <c r="I73" s="30">
        <v>26.7</v>
      </c>
      <c r="J73" s="25">
        <v>128.96</v>
      </c>
      <c r="K73" s="25"/>
      <c r="L73" s="25"/>
      <c r="M73" s="25"/>
      <c r="N73" s="25"/>
      <c r="O73" s="25">
        <v>135.44</v>
      </c>
    </row>
    <row r="74" spans="1:21" ht="15.5" x14ac:dyDescent="0.35">
      <c r="A74" s="18" t="s">
        <v>252</v>
      </c>
      <c r="B74" s="2" t="s">
        <v>261</v>
      </c>
      <c r="C74" s="2" t="s">
        <v>193</v>
      </c>
      <c r="D74" s="2" t="s">
        <v>483</v>
      </c>
      <c r="E74" s="3">
        <v>44970</v>
      </c>
      <c r="F74" s="3">
        <v>44978</v>
      </c>
      <c r="G74" s="17">
        <f t="shared" si="2"/>
        <v>8</v>
      </c>
      <c r="H74" s="18">
        <v>25</v>
      </c>
      <c r="I74" s="18">
        <v>23.7</v>
      </c>
      <c r="J74" s="18">
        <v>215.1</v>
      </c>
      <c r="K74" s="6">
        <v>927.8</v>
      </c>
      <c r="L74" s="6">
        <v>152.53</v>
      </c>
      <c r="M74" s="6"/>
      <c r="N74" s="6"/>
      <c r="O74" s="6">
        <v>152.53</v>
      </c>
      <c r="P74">
        <f>(J74+J76+J78+J80)/4</f>
        <v>293.5</v>
      </c>
      <c r="Q74">
        <f>(J77+J79+J81)/3</f>
        <v>110.65333333333335</v>
      </c>
      <c r="R74">
        <f>P74/Q74</f>
        <v>2.6524280033739003</v>
      </c>
      <c r="S74">
        <f>(O74+O76+O78+O80)/4</f>
        <v>167.4025</v>
      </c>
      <c r="T74">
        <f>(O77+O79+O81)/3</f>
        <v>119.03000000000002</v>
      </c>
      <c r="U74">
        <f>(S74/T74)</f>
        <v>1.4063891455935478</v>
      </c>
    </row>
    <row r="75" spans="1:21" ht="15.5" x14ac:dyDescent="0.35">
      <c r="A75" s="18" t="s">
        <v>252</v>
      </c>
      <c r="B75" s="20" t="s">
        <v>262</v>
      </c>
      <c r="C75" s="23" t="s">
        <v>193</v>
      </c>
      <c r="D75" s="23" t="s">
        <v>484</v>
      </c>
      <c r="E75" s="14">
        <v>44993</v>
      </c>
      <c r="F75" s="24"/>
      <c r="G75" s="31"/>
      <c r="H75" s="12"/>
      <c r="I75" s="12"/>
      <c r="J75" s="12"/>
      <c r="K75" s="13"/>
      <c r="L75" s="13"/>
      <c r="M75" s="13"/>
      <c r="N75" s="13"/>
      <c r="O75" s="13"/>
    </row>
    <row r="76" spans="1:21" ht="15.5" x14ac:dyDescent="0.35">
      <c r="A76" s="18" t="s">
        <v>252</v>
      </c>
      <c r="B76" s="2" t="s">
        <v>263</v>
      </c>
      <c r="C76" s="2" t="s">
        <v>193</v>
      </c>
      <c r="D76" s="2" t="s">
        <v>483</v>
      </c>
      <c r="E76" s="3">
        <v>44970</v>
      </c>
      <c r="F76" s="3">
        <v>44977</v>
      </c>
      <c r="G76" s="17">
        <f t="shared" si="2"/>
        <v>7</v>
      </c>
      <c r="H76" s="18">
        <v>22.22</v>
      </c>
      <c r="I76" s="18">
        <v>22.2</v>
      </c>
      <c r="J76" s="18">
        <v>440.6</v>
      </c>
      <c r="K76" s="6">
        <v>1616.1</v>
      </c>
      <c r="L76" s="6">
        <v>262.69</v>
      </c>
      <c r="M76" s="6">
        <v>11.2</v>
      </c>
      <c r="N76" s="6">
        <v>162.55000000000001</v>
      </c>
      <c r="O76" s="6">
        <v>264.51</v>
      </c>
    </row>
    <row r="77" spans="1:21" ht="15.5" x14ac:dyDescent="0.35">
      <c r="A77" s="18" t="s">
        <v>252</v>
      </c>
      <c r="B77" s="23" t="s">
        <v>264</v>
      </c>
      <c r="C77" s="23" t="s">
        <v>193</v>
      </c>
      <c r="D77" s="23" t="s">
        <v>484</v>
      </c>
      <c r="E77" s="14">
        <v>44993</v>
      </c>
      <c r="F77" s="14">
        <v>45000</v>
      </c>
      <c r="G77" s="32">
        <f t="shared" si="2"/>
        <v>7</v>
      </c>
      <c r="H77" s="30">
        <v>10</v>
      </c>
      <c r="I77" s="30">
        <v>25.1</v>
      </c>
      <c r="J77" s="30">
        <v>92.1</v>
      </c>
      <c r="K77" s="25">
        <v>423.5</v>
      </c>
      <c r="L77" s="25">
        <v>70.28</v>
      </c>
      <c r="M77" s="25">
        <v>8</v>
      </c>
      <c r="N77" s="25">
        <v>165.95</v>
      </c>
      <c r="O77" s="25">
        <v>71.61</v>
      </c>
    </row>
    <row r="78" spans="1:21" ht="15.5" x14ac:dyDescent="0.35">
      <c r="A78" s="18" t="s">
        <v>252</v>
      </c>
      <c r="B78" s="2" t="s">
        <v>265</v>
      </c>
      <c r="C78" s="2" t="s">
        <v>193</v>
      </c>
      <c r="D78" s="2" t="s">
        <v>483</v>
      </c>
      <c r="E78" s="3">
        <v>44970</v>
      </c>
      <c r="F78" s="3">
        <v>44976</v>
      </c>
      <c r="G78" s="17">
        <f t="shared" si="2"/>
        <v>6</v>
      </c>
      <c r="H78" s="18">
        <v>33.33</v>
      </c>
      <c r="I78" s="18">
        <v>22.2</v>
      </c>
      <c r="J78" s="18">
        <v>245.8</v>
      </c>
      <c r="K78" s="6">
        <v>1053.7</v>
      </c>
      <c r="L78" s="6">
        <v>128.13999999999999</v>
      </c>
      <c r="M78" s="6">
        <v>12</v>
      </c>
      <c r="N78" s="6">
        <v>121.61</v>
      </c>
      <c r="O78" s="6">
        <v>129.6</v>
      </c>
    </row>
    <row r="79" spans="1:21" ht="15.5" x14ac:dyDescent="0.35">
      <c r="A79" s="18" t="s">
        <v>252</v>
      </c>
      <c r="B79" s="23" t="s">
        <v>266</v>
      </c>
      <c r="C79" s="23" t="s">
        <v>193</v>
      </c>
      <c r="D79" s="23" t="s">
        <v>484</v>
      </c>
      <c r="E79" s="14">
        <v>44993</v>
      </c>
      <c r="F79" s="14">
        <v>45000</v>
      </c>
      <c r="G79" s="28">
        <v>7</v>
      </c>
      <c r="H79" s="30">
        <v>25</v>
      </c>
      <c r="I79" s="30">
        <v>30</v>
      </c>
      <c r="J79" s="25">
        <v>102.4</v>
      </c>
      <c r="K79" s="25"/>
      <c r="L79" s="25"/>
      <c r="M79" s="25"/>
      <c r="N79" s="25"/>
      <c r="O79" s="25">
        <v>126.36</v>
      </c>
    </row>
    <row r="80" spans="1:21" ht="15.5" x14ac:dyDescent="0.35">
      <c r="A80" s="18" t="s">
        <v>252</v>
      </c>
      <c r="B80" s="2" t="s">
        <v>267</v>
      </c>
      <c r="C80" s="2" t="s">
        <v>193</v>
      </c>
      <c r="D80" s="2" t="s">
        <v>483</v>
      </c>
      <c r="E80" s="3">
        <v>44970</v>
      </c>
      <c r="F80" s="3">
        <v>44975</v>
      </c>
      <c r="G80" s="17">
        <f t="shared" si="2"/>
        <v>5</v>
      </c>
      <c r="H80" s="18">
        <v>14.29</v>
      </c>
      <c r="I80" s="18">
        <v>25.6</v>
      </c>
      <c r="J80" s="18">
        <v>272.5</v>
      </c>
      <c r="K80" s="6">
        <v>415.5</v>
      </c>
      <c r="L80" s="6">
        <v>122.29</v>
      </c>
      <c r="M80" s="6">
        <v>2.2999999999999998</v>
      </c>
      <c r="N80" s="6">
        <v>294.32</v>
      </c>
      <c r="O80" s="6">
        <v>122.97</v>
      </c>
    </row>
    <row r="81" spans="1:21" ht="15.5" x14ac:dyDescent="0.35">
      <c r="A81" s="18" t="s">
        <v>252</v>
      </c>
      <c r="B81" s="23" t="s">
        <v>268</v>
      </c>
      <c r="C81" s="23" t="s">
        <v>193</v>
      </c>
      <c r="D81" s="23" t="s">
        <v>484</v>
      </c>
      <c r="E81" s="14">
        <v>44993</v>
      </c>
      <c r="F81" s="14">
        <v>44999</v>
      </c>
      <c r="G81" s="28">
        <v>6</v>
      </c>
      <c r="H81" s="30">
        <v>33.33</v>
      </c>
      <c r="I81" s="30">
        <v>26.8</v>
      </c>
      <c r="J81" s="25">
        <v>137.46</v>
      </c>
      <c r="K81" s="25"/>
      <c r="L81" s="25"/>
      <c r="M81" s="25"/>
      <c r="N81" s="25"/>
      <c r="O81" s="25">
        <v>159.12</v>
      </c>
    </row>
    <row r="82" spans="1:21" ht="15.5" x14ac:dyDescent="0.35">
      <c r="A82" s="18" t="s">
        <v>252</v>
      </c>
      <c r="B82" s="2" t="s">
        <v>269</v>
      </c>
      <c r="C82" s="2" t="s">
        <v>202</v>
      </c>
      <c r="D82" s="2" t="s">
        <v>483</v>
      </c>
      <c r="E82" s="3">
        <v>44970</v>
      </c>
      <c r="F82" s="3">
        <v>44975</v>
      </c>
      <c r="G82" s="17">
        <f t="shared" si="2"/>
        <v>5</v>
      </c>
      <c r="H82" s="18">
        <v>35.71</v>
      </c>
      <c r="I82" s="18">
        <v>20.5</v>
      </c>
      <c r="J82" s="18">
        <v>406</v>
      </c>
      <c r="K82" s="6">
        <v>1241.2</v>
      </c>
      <c r="L82" s="6">
        <v>213.18</v>
      </c>
      <c r="M82" s="6">
        <v>1.3</v>
      </c>
      <c r="N82" s="6">
        <v>171.75</v>
      </c>
      <c r="O82" s="6">
        <v>213.4</v>
      </c>
      <c r="P82">
        <f>(J82+J86+J88)/3</f>
        <v>374.66666666666669</v>
      </c>
      <c r="Q82">
        <f>(J83+J84+J87+J89)/4</f>
        <v>124.35749999999999</v>
      </c>
      <c r="R82">
        <f>P82/Q82</f>
        <v>3.0128192241454412</v>
      </c>
      <c r="S82">
        <f>(O82+O86+O88)/3</f>
        <v>197.02666666666667</v>
      </c>
      <c r="T82">
        <f>(O83+O84+O87+O89)/4</f>
        <v>148.41249999999999</v>
      </c>
      <c r="U82">
        <f>S82/T82</f>
        <v>1.3275611331031192</v>
      </c>
    </row>
    <row r="83" spans="1:21" ht="15.5" x14ac:dyDescent="0.35">
      <c r="A83" s="18" t="s">
        <v>252</v>
      </c>
      <c r="B83" s="23" t="s">
        <v>270</v>
      </c>
      <c r="C83" s="23" t="s">
        <v>202</v>
      </c>
      <c r="D83" s="23" t="s">
        <v>484</v>
      </c>
      <c r="E83" s="14">
        <v>44993</v>
      </c>
      <c r="F83" s="14">
        <v>44999</v>
      </c>
      <c r="G83" s="28">
        <v>6</v>
      </c>
      <c r="H83" s="30">
        <v>0</v>
      </c>
      <c r="I83" s="30">
        <v>28.4</v>
      </c>
      <c r="J83" s="25">
        <v>105.38</v>
      </c>
      <c r="K83" s="25"/>
      <c r="L83" s="25"/>
      <c r="M83" s="25"/>
      <c r="N83" s="25"/>
      <c r="O83" s="25">
        <v>152.99</v>
      </c>
    </row>
    <row r="84" spans="1:21" ht="15.5" x14ac:dyDescent="0.35">
      <c r="A84" s="18" t="s">
        <v>252</v>
      </c>
      <c r="B84" s="23" t="s">
        <v>271</v>
      </c>
      <c r="C84" s="23" t="s">
        <v>202</v>
      </c>
      <c r="D84" s="23" t="s">
        <v>484</v>
      </c>
      <c r="E84" s="14">
        <v>44993</v>
      </c>
      <c r="F84" s="14">
        <v>45000</v>
      </c>
      <c r="G84" s="28">
        <v>7</v>
      </c>
      <c r="H84" s="30">
        <v>30</v>
      </c>
      <c r="I84" s="30">
        <v>20.2</v>
      </c>
      <c r="J84" s="25">
        <v>135.41999999999999</v>
      </c>
      <c r="K84" s="25"/>
      <c r="L84" s="25"/>
      <c r="M84" s="25"/>
      <c r="N84" s="25"/>
      <c r="O84" s="25">
        <v>132.15</v>
      </c>
    </row>
    <row r="85" spans="1:21" ht="15.5" x14ac:dyDescent="0.35">
      <c r="A85" s="18" t="s">
        <v>252</v>
      </c>
      <c r="B85" s="20" t="s">
        <v>272</v>
      </c>
      <c r="C85" s="23" t="s">
        <v>202</v>
      </c>
      <c r="D85" s="23" t="s">
        <v>484</v>
      </c>
      <c r="E85" s="14">
        <v>44993</v>
      </c>
      <c r="F85" s="24"/>
      <c r="G85" s="31"/>
      <c r="H85" s="12"/>
      <c r="I85" s="12"/>
      <c r="J85" s="12"/>
      <c r="K85" s="13"/>
      <c r="L85" s="13"/>
      <c r="M85" s="13"/>
      <c r="N85" s="13"/>
      <c r="O85" s="13"/>
    </row>
    <row r="86" spans="1:21" ht="15.5" x14ac:dyDescent="0.35">
      <c r="A86" s="18" t="s">
        <v>252</v>
      </c>
      <c r="B86" s="2" t="s">
        <v>273</v>
      </c>
      <c r="C86" s="2" t="s">
        <v>202</v>
      </c>
      <c r="D86" s="2" t="s">
        <v>483</v>
      </c>
      <c r="E86" s="3">
        <v>44970</v>
      </c>
      <c r="F86" s="3">
        <v>44975</v>
      </c>
      <c r="G86" s="17">
        <f t="shared" si="2"/>
        <v>5</v>
      </c>
      <c r="H86" s="18">
        <v>30</v>
      </c>
      <c r="I86" s="18">
        <v>25.2</v>
      </c>
      <c r="J86" s="18">
        <v>354.7</v>
      </c>
      <c r="K86" s="6">
        <v>1369.6</v>
      </c>
      <c r="L86" s="6">
        <v>197.22</v>
      </c>
      <c r="M86" s="6">
        <v>5.9</v>
      </c>
      <c r="N86" s="6">
        <v>144</v>
      </c>
      <c r="O86" s="6">
        <v>198.07</v>
      </c>
    </row>
    <row r="87" spans="1:21" ht="15.5" x14ac:dyDescent="0.35">
      <c r="A87" s="18" t="s">
        <v>252</v>
      </c>
      <c r="B87" s="23" t="s">
        <v>274</v>
      </c>
      <c r="C87" s="23" t="s">
        <v>202</v>
      </c>
      <c r="D87" s="23" t="s">
        <v>484</v>
      </c>
      <c r="E87" s="14">
        <v>44993</v>
      </c>
      <c r="F87" s="14">
        <v>44998</v>
      </c>
      <c r="G87" s="28">
        <v>5</v>
      </c>
      <c r="H87" s="30">
        <v>25</v>
      </c>
      <c r="I87" s="30">
        <v>34</v>
      </c>
      <c r="J87" s="25">
        <v>119.17</v>
      </c>
      <c r="K87" s="25"/>
      <c r="L87" s="25"/>
      <c r="M87" s="25"/>
      <c r="N87" s="25"/>
      <c r="O87" s="25">
        <v>149.38999999999999</v>
      </c>
    </row>
    <row r="88" spans="1:21" ht="15.5" x14ac:dyDescent="0.35">
      <c r="A88" s="18" t="s">
        <v>252</v>
      </c>
      <c r="B88" s="2" t="s">
        <v>275</v>
      </c>
      <c r="C88" s="2" t="s">
        <v>202</v>
      </c>
      <c r="D88" s="2" t="s">
        <v>483</v>
      </c>
      <c r="E88" s="3">
        <v>44970</v>
      </c>
      <c r="F88" s="3">
        <v>44976</v>
      </c>
      <c r="G88" s="17">
        <f t="shared" si="2"/>
        <v>6</v>
      </c>
      <c r="H88" s="18">
        <v>40</v>
      </c>
      <c r="I88" s="18">
        <v>17.8</v>
      </c>
      <c r="J88" s="18">
        <v>363.3</v>
      </c>
      <c r="K88" s="6">
        <v>687.5</v>
      </c>
      <c r="L88" s="6">
        <v>179.14</v>
      </c>
      <c r="M88" s="6">
        <v>1.8</v>
      </c>
      <c r="N88" s="6">
        <v>260.57</v>
      </c>
      <c r="O88" s="6">
        <v>179.61</v>
      </c>
    </row>
    <row r="89" spans="1:21" ht="15.5" x14ac:dyDescent="0.35">
      <c r="A89" s="18" t="s">
        <v>252</v>
      </c>
      <c r="B89" s="23" t="s">
        <v>276</v>
      </c>
      <c r="C89" s="23" t="s">
        <v>202</v>
      </c>
      <c r="D89" s="23" t="s">
        <v>484</v>
      </c>
      <c r="E89" s="14">
        <v>44993</v>
      </c>
      <c r="F89" s="14">
        <v>44999</v>
      </c>
      <c r="G89" s="28">
        <v>6</v>
      </c>
      <c r="H89" s="30">
        <v>33.33</v>
      </c>
      <c r="I89" s="30">
        <v>26.8</v>
      </c>
      <c r="J89" s="25">
        <v>137.46</v>
      </c>
      <c r="K89" s="25"/>
      <c r="L89" s="25"/>
      <c r="M89" s="25"/>
      <c r="N89" s="25"/>
      <c r="O89" s="25">
        <v>159.12</v>
      </c>
    </row>
    <row r="90" spans="1:21" ht="15.5" x14ac:dyDescent="0.35">
      <c r="A90" s="18" t="s">
        <v>252</v>
      </c>
      <c r="B90" s="2" t="s">
        <v>277</v>
      </c>
      <c r="C90" s="2" t="s">
        <v>211</v>
      </c>
      <c r="D90" s="2" t="s">
        <v>483</v>
      </c>
      <c r="E90" s="3">
        <v>44970</v>
      </c>
      <c r="F90" s="3">
        <v>44975</v>
      </c>
      <c r="G90" s="17">
        <f t="shared" si="2"/>
        <v>5</v>
      </c>
      <c r="H90" s="18">
        <v>20</v>
      </c>
      <c r="I90" s="18">
        <v>28.3</v>
      </c>
      <c r="J90" s="18">
        <v>528.5</v>
      </c>
      <c r="K90" s="6">
        <v>1831.6</v>
      </c>
      <c r="L90" s="6"/>
      <c r="M90" s="6"/>
      <c r="N90" s="6"/>
      <c r="O90" s="6">
        <v>240.22</v>
      </c>
    </row>
    <row r="91" spans="1:21" ht="15.5" x14ac:dyDescent="0.35">
      <c r="A91" s="18" t="s">
        <v>252</v>
      </c>
      <c r="B91" s="2" t="s">
        <v>278</v>
      </c>
      <c r="C91" s="2" t="s">
        <v>211</v>
      </c>
      <c r="D91" s="2" t="s">
        <v>483</v>
      </c>
      <c r="E91" s="3">
        <v>44970</v>
      </c>
      <c r="F91" s="3">
        <v>44977</v>
      </c>
      <c r="G91" s="17">
        <f t="shared" si="2"/>
        <v>7</v>
      </c>
      <c r="H91" s="18">
        <v>12.5</v>
      </c>
      <c r="I91" s="18">
        <v>27</v>
      </c>
      <c r="J91" s="18">
        <v>410.8</v>
      </c>
      <c r="K91" s="6">
        <v>1126.8</v>
      </c>
      <c r="L91" s="6"/>
      <c r="M91" s="6"/>
      <c r="N91" s="6"/>
      <c r="O91" s="6">
        <v>162.02000000000001</v>
      </c>
    </row>
    <row r="92" spans="1:21" ht="15.5" x14ac:dyDescent="0.35">
      <c r="A92" s="18" t="s">
        <v>252</v>
      </c>
      <c r="B92" s="2" t="s">
        <v>279</v>
      </c>
      <c r="C92" s="2" t="s">
        <v>211</v>
      </c>
      <c r="D92" s="2" t="s">
        <v>483</v>
      </c>
      <c r="E92" s="3">
        <v>44970</v>
      </c>
      <c r="F92" s="3">
        <v>44977</v>
      </c>
      <c r="G92" s="17">
        <f t="shared" si="2"/>
        <v>7</v>
      </c>
      <c r="H92" s="18">
        <v>25</v>
      </c>
      <c r="I92" s="18">
        <v>20.2</v>
      </c>
      <c r="J92" s="18">
        <v>553.5</v>
      </c>
      <c r="K92" s="6">
        <v>2098.6</v>
      </c>
      <c r="L92" s="6"/>
      <c r="M92" s="6"/>
      <c r="N92" s="6"/>
      <c r="O92" s="6">
        <v>333.37</v>
      </c>
    </row>
    <row r="93" spans="1:21" ht="15.5" x14ac:dyDescent="0.35">
      <c r="A93" s="18" t="s">
        <v>252</v>
      </c>
      <c r="B93" s="2" t="s">
        <v>280</v>
      </c>
      <c r="C93" s="2" t="s">
        <v>211</v>
      </c>
      <c r="D93" s="2" t="s">
        <v>483</v>
      </c>
      <c r="E93" s="3">
        <v>44970</v>
      </c>
      <c r="F93" s="3">
        <v>44976</v>
      </c>
      <c r="G93" s="17">
        <f t="shared" si="2"/>
        <v>6</v>
      </c>
      <c r="H93" s="18">
        <v>12.5</v>
      </c>
      <c r="I93" s="18">
        <v>22.1</v>
      </c>
      <c r="J93" s="18">
        <v>272.5</v>
      </c>
      <c r="K93" s="6">
        <v>995.8</v>
      </c>
      <c r="L93" s="6"/>
      <c r="M93" s="6"/>
      <c r="N93" s="6"/>
      <c r="O93" s="6">
        <v>156.43</v>
      </c>
    </row>
    <row r="94" spans="1:21" ht="15.5" x14ac:dyDescent="0.35">
      <c r="A94" s="18" t="s">
        <v>252</v>
      </c>
      <c r="B94" s="23" t="s">
        <v>281</v>
      </c>
      <c r="C94" s="23" t="s">
        <v>211</v>
      </c>
      <c r="D94" s="23" t="s">
        <v>484</v>
      </c>
      <c r="E94" s="14">
        <v>44993</v>
      </c>
      <c r="F94" s="14">
        <v>45000</v>
      </c>
      <c r="G94" s="28">
        <v>7</v>
      </c>
      <c r="H94" s="30">
        <v>30</v>
      </c>
      <c r="I94" s="30">
        <v>22.3</v>
      </c>
      <c r="J94" s="25">
        <v>130.91999999999999</v>
      </c>
      <c r="K94" s="25"/>
      <c r="L94" s="25"/>
      <c r="M94" s="25"/>
      <c r="N94" s="25"/>
      <c r="O94" s="25">
        <v>148.72</v>
      </c>
    </row>
    <row r="95" spans="1:21" ht="15.5" x14ac:dyDescent="0.35">
      <c r="A95" s="18" t="s">
        <v>252</v>
      </c>
      <c r="B95" s="2" t="s">
        <v>282</v>
      </c>
      <c r="C95" s="2" t="s">
        <v>211</v>
      </c>
      <c r="D95" s="2" t="s">
        <v>483</v>
      </c>
      <c r="E95" s="3">
        <v>44970</v>
      </c>
      <c r="F95" s="3">
        <v>44976</v>
      </c>
      <c r="G95" s="17">
        <f t="shared" si="2"/>
        <v>6</v>
      </c>
      <c r="H95" s="18">
        <v>11.11</v>
      </c>
      <c r="I95" s="18">
        <v>28.6</v>
      </c>
      <c r="J95" s="18">
        <v>343.2</v>
      </c>
      <c r="K95" s="6">
        <v>1078.3</v>
      </c>
      <c r="L95" s="6"/>
      <c r="M95" s="6"/>
      <c r="N95" s="6"/>
      <c r="O95" s="6">
        <v>132.34</v>
      </c>
    </row>
    <row r="96" spans="1:21" ht="15.5" x14ac:dyDescent="0.35">
      <c r="A96" s="18" t="s">
        <v>252</v>
      </c>
      <c r="B96" s="2" t="s">
        <v>283</v>
      </c>
      <c r="C96" s="2" t="s">
        <v>211</v>
      </c>
      <c r="D96" s="2" t="s">
        <v>483</v>
      </c>
      <c r="E96" s="3">
        <v>44970</v>
      </c>
      <c r="F96" s="3">
        <v>44975</v>
      </c>
      <c r="G96" s="17">
        <f t="shared" si="2"/>
        <v>5</v>
      </c>
      <c r="H96" s="18">
        <v>23.08</v>
      </c>
      <c r="I96" s="18">
        <v>24</v>
      </c>
      <c r="J96" s="18">
        <v>839.6</v>
      </c>
      <c r="K96" s="6">
        <v>2632.8</v>
      </c>
      <c r="L96" s="6"/>
      <c r="M96" s="6"/>
      <c r="N96" s="6"/>
      <c r="O96" s="6">
        <v>379.87</v>
      </c>
    </row>
    <row r="97" spans="1:21" ht="15.5" x14ac:dyDescent="0.35">
      <c r="A97" s="18" t="s">
        <v>252</v>
      </c>
      <c r="B97" s="2" t="s">
        <v>284</v>
      </c>
      <c r="C97" s="2" t="s">
        <v>211</v>
      </c>
      <c r="D97" s="2" t="s">
        <v>483</v>
      </c>
      <c r="E97" s="3">
        <v>44970</v>
      </c>
      <c r="F97" s="3">
        <v>44975</v>
      </c>
      <c r="G97" s="17">
        <f t="shared" si="2"/>
        <v>5</v>
      </c>
      <c r="H97" s="18">
        <v>23.08</v>
      </c>
      <c r="I97" s="18">
        <v>24.8</v>
      </c>
      <c r="J97" s="18">
        <v>809.6</v>
      </c>
      <c r="K97" s="6">
        <v>1522.5</v>
      </c>
      <c r="L97" s="6"/>
      <c r="M97" s="6"/>
      <c r="N97" s="6"/>
      <c r="O97" s="6">
        <v>277.22000000000003</v>
      </c>
    </row>
    <row r="98" spans="1:21" ht="15.5" x14ac:dyDescent="0.35">
      <c r="A98" s="18" t="s">
        <v>285</v>
      </c>
      <c r="B98" s="20" t="s">
        <v>286</v>
      </c>
      <c r="C98" s="23" t="s">
        <v>184</v>
      </c>
      <c r="D98" s="23" t="s">
        <v>484</v>
      </c>
      <c r="E98" s="14">
        <v>44993</v>
      </c>
      <c r="F98" s="24"/>
      <c r="G98" s="31"/>
      <c r="H98" s="12"/>
      <c r="I98" s="12"/>
      <c r="J98" s="12"/>
      <c r="K98" s="13"/>
      <c r="L98" s="13"/>
      <c r="M98" s="13"/>
      <c r="N98" s="13"/>
      <c r="O98" s="13"/>
    </row>
    <row r="99" spans="1:21" ht="15.5" x14ac:dyDescent="0.35">
      <c r="A99" s="18" t="s">
        <v>285</v>
      </c>
      <c r="B99" s="20" t="s">
        <v>287</v>
      </c>
      <c r="C99" s="23" t="s">
        <v>184</v>
      </c>
      <c r="D99" s="23" t="s">
        <v>484</v>
      </c>
      <c r="E99" s="14">
        <v>44993</v>
      </c>
      <c r="F99" s="24"/>
      <c r="G99" s="31"/>
      <c r="H99" s="12"/>
      <c r="I99" s="12"/>
      <c r="J99" s="12"/>
      <c r="K99" s="13"/>
      <c r="L99" s="13"/>
      <c r="M99" s="13"/>
      <c r="N99" s="13"/>
      <c r="O99" s="13"/>
    </row>
    <row r="100" spans="1:21" ht="15.5" x14ac:dyDescent="0.35">
      <c r="A100" s="18" t="s">
        <v>285</v>
      </c>
      <c r="B100" s="22" t="s">
        <v>288</v>
      </c>
      <c r="C100" s="2" t="s">
        <v>184</v>
      </c>
      <c r="D100" s="2" t="s">
        <v>483</v>
      </c>
      <c r="E100" s="3">
        <v>44970</v>
      </c>
      <c r="F100" s="3">
        <v>44977</v>
      </c>
      <c r="G100" s="17">
        <f t="shared" si="2"/>
        <v>7</v>
      </c>
      <c r="H100" s="18">
        <v>11.11</v>
      </c>
      <c r="I100" s="18">
        <v>20.100000000000001</v>
      </c>
      <c r="J100" s="18">
        <v>442.8</v>
      </c>
      <c r="K100" s="6">
        <v>1112.8</v>
      </c>
      <c r="L100" s="6"/>
      <c r="M100" s="6"/>
      <c r="N100" s="6"/>
      <c r="O100" s="6">
        <v>186.96</v>
      </c>
      <c r="P100">
        <f>(J100+J101)/2</f>
        <v>416.9</v>
      </c>
      <c r="Q100">
        <f>(J102+J103+J104+J105)/4</f>
        <v>83.490000000000009</v>
      </c>
      <c r="R100">
        <f>P100/Q100</f>
        <v>4.9934123847167315</v>
      </c>
      <c r="S100">
        <f>(O100+O101)/2</f>
        <v>196.57999999999998</v>
      </c>
      <c r="T100">
        <f>(O102+O103+O104+O105)/4</f>
        <v>202.9075</v>
      </c>
      <c r="U100">
        <f>(S100/T100)</f>
        <v>0.96881583972992613</v>
      </c>
    </row>
    <row r="101" spans="1:21" ht="15.5" x14ac:dyDescent="0.35">
      <c r="A101" s="18" t="s">
        <v>285</v>
      </c>
      <c r="B101" s="22" t="s">
        <v>289</v>
      </c>
      <c r="C101" s="2" t="s">
        <v>184</v>
      </c>
      <c r="D101" s="2" t="s">
        <v>483</v>
      </c>
      <c r="E101" s="3">
        <v>44970</v>
      </c>
      <c r="F101" s="3">
        <v>44977</v>
      </c>
      <c r="G101" s="17">
        <f t="shared" si="2"/>
        <v>7</v>
      </c>
      <c r="H101" s="18">
        <v>6.25</v>
      </c>
      <c r="I101" s="18">
        <v>21.5</v>
      </c>
      <c r="J101" s="18">
        <v>391</v>
      </c>
      <c r="K101" s="6">
        <v>1251.3</v>
      </c>
      <c r="L101" s="6"/>
      <c r="M101" s="6"/>
      <c r="N101" s="6"/>
      <c r="O101" s="6">
        <v>206.2</v>
      </c>
    </row>
    <row r="102" spans="1:21" ht="15.5" x14ac:dyDescent="0.35">
      <c r="A102" s="18" t="s">
        <v>285</v>
      </c>
      <c r="B102" s="23" t="s">
        <v>290</v>
      </c>
      <c r="C102" s="23" t="s">
        <v>184</v>
      </c>
      <c r="D102" s="23" t="s">
        <v>484</v>
      </c>
      <c r="E102" s="14">
        <v>44993</v>
      </c>
      <c r="F102" s="14">
        <v>45000</v>
      </c>
      <c r="G102" s="28">
        <v>7</v>
      </c>
      <c r="H102" s="30">
        <v>5</v>
      </c>
      <c r="I102" s="30">
        <v>29.2</v>
      </c>
      <c r="J102" s="25">
        <v>84.38</v>
      </c>
      <c r="K102" s="25"/>
      <c r="L102" s="25"/>
      <c r="M102" s="25"/>
      <c r="N102" s="25"/>
      <c r="O102" s="25">
        <f>255.99</f>
        <v>255.99</v>
      </c>
    </row>
    <row r="103" spans="1:21" ht="15.5" x14ac:dyDescent="0.35">
      <c r="A103" s="18" t="s">
        <v>285</v>
      </c>
      <c r="B103" s="23" t="s">
        <v>291</v>
      </c>
      <c r="C103" s="23" t="s">
        <v>184</v>
      </c>
      <c r="D103" s="23" t="s">
        <v>484</v>
      </c>
      <c r="E103" s="14">
        <v>44993</v>
      </c>
      <c r="F103" s="14">
        <v>45000</v>
      </c>
      <c r="G103" s="28">
        <v>7</v>
      </c>
      <c r="H103" s="30">
        <v>0</v>
      </c>
      <c r="I103" s="30">
        <v>30.7</v>
      </c>
      <c r="J103" s="25">
        <v>80.62</v>
      </c>
      <c r="K103" s="25"/>
      <c r="L103" s="25"/>
      <c r="M103" s="25"/>
      <c r="N103" s="25"/>
      <c r="O103" s="25">
        <f>169.65</f>
        <v>169.65</v>
      </c>
    </row>
    <row r="104" spans="1:21" ht="15.5" x14ac:dyDescent="0.35">
      <c r="A104" s="18" t="s">
        <v>285</v>
      </c>
      <c r="B104" s="23" t="s">
        <v>292</v>
      </c>
      <c r="C104" s="23" t="s">
        <v>184</v>
      </c>
      <c r="D104" s="23" t="s">
        <v>484</v>
      </c>
      <c r="E104" s="14">
        <v>44993</v>
      </c>
      <c r="F104" s="14">
        <v>45000</v>
      </c>
      <c r="G104" s="31"/>
      <c r="H104" s="12"/>
      <c r="I104" s="12"/>
      <c r="J104" s="25">
        <f>80.62</f>
        <v>80.62</v>
      </c>
      <c r="K104" s="13"/>
      <c r="L104" s="13"/>
      <c r="M104" s="13"/>
      <c r="N104" s="13"/>
      <c r="O104" s="25">
        <f>189.65</f>
        <v>189.65</v>
      </c>
    </row>
    <row r="105" spans="1:21" ht="15.5" x14ac:dyDescent="0.35">
      <c r="A105" s="18" t="s">
        <v>285</v>
      </c>
      <c r="B105" s="23" t="s">
        <v>293</v>
      </c>
      <c r="C105" s="23" t="s">
        <v>184</v>
      </c>
      <c r="D105" s="23" t="s">
        <v>484</v>
      </c>
      <c r="E105" s="14">
        <v>44993</v>
      </c>
      <c r="F105" s="14">
        <v>45000</v>
      </c>
      <c r="G105" s="31"/>
      <c r="H105" s="12"/>
      <c r="I105" s="12"/>
      <c r="J105" s="25">
        <f>88.34</f>
        <v>88.34</v>
      </c>
      <c r="K105" s="13"/>
      <c r="L105" s="13"/>
      <c r="M105" s="13"/>
      <c r="N105" s="13"/>
      <c r="O105" s="25">
        <f>196.34</f>
        <v>196.34</v>
      </c>
    </row>
    <row r="106" spans="1:21" ht="15.5" x14ac:dyDescent="0.35">
      <c r="A106" s="18" t="s">
        <v>285</v>
      </c>
      <c r="B106" s="20" t="s">
        <v>294</v>
      </c>
      <c r="C106" s="20" t="s">
        <v>193</v>
      </c>
      <c r="D106" s="20" t="s">
        <v>484</v>
      </c>
      <c r="E106" s="24">
        <v>44993</v>
      </c>
      <c r="F106" s="24"/>
      <c r="G106" s="31"/>
      <c r="H106" s="12"/>
      <c r="I106" s="12"/>
      <c r="J106" s="12"/>
      <c r="K106" s="13"/>
      <c r="L106" s="13"/>
      <c r="M106" s="13"/>
      <c r="N106" s="13"/>
      <c r="O106" s="13"/>
    </row>
    <row r="107" spans="1:21" ht="15.5" x14ac:dyDescent="0.35">
      <c r="A107" s="18" t="s">
        <v>285</v>
      </c>
      <c r="B107" s="22" t="s">
        <v>295</v>
      </c>
      <c r="C107" s="2" t="s">
        <v>193</v>
      </c>
      <c r="D107" s="2" t="s">
        <v>483</v>
      </c>
      <c r="E107" s="3">
        <v>44970</v>
      </c>
      <c r="F107" s="3">
        <v>44976</v>
      </c>
      <c r="G107" s="17">
        <f t="shared" si="2"/>
        <v>6</v>
      </c>
      <c r="H107" s="18">
        <v>12.5</v>
      </c>
      <c r="I107" s="18">
        <v>19</v>
      </c>
      <c r="J107" s="25">
        <f>76.62*4.05</f>
        <v>310.31099999999998</v>
      </c>
      <c r="K107" s="6">
        <v>679</v>
      </c>
      <c r="L107" s="6">
        <v>118.56</v>
      </c>
      <c r="M107" s="6"/>
      <c r="N107" s="6"/>
      <c r="O107" s="6">
        <v>118.56</v>
      </c>
      <c r="P107">
        <f>(J107+J110+J111+J112)/4</f>
        <v>310.90274999999997</v>
      </c>
      <c r="Q107">
        <f>(J108+J113)/2</f>
        <v>123.52000000000001</v>
      </c>
      <c r="R107">
        <f>P107/Q107</f>
        <v>2.5170235589378236</v>
      </c>
      <c r="S107">
        <f>(O107+O108+O111+O112)/4</f>
        <v>146.91249999999999</v>
      </c>
      <c r="T107">
        <f>(O110+O113)/2</f>
        <v>75.95</v>
      </c>
      <c r="U107">
        <f>S107/T107</f>
        <v>1.9343317972350229</v>
      </c>
    </row>
    <row r="108" spans="1:21" ht="15.5" x14ac:dyDescent="0.35">
      <c r="A108" s="18" t="s">
        <v>285</v>
      </c>
      <c r="B108" s="23" t="s">
        <v>296</v>
      </c>
      <c r="C108" s="23" t="s">
        <v>193</v>
      </c>
      <c r="D108" s="23" t="s">
        <v>484</v>
      </c>
      <c r="E108" s="14">
        <v>44993</v>
      </c>
      <c r="F108" s="14">
        <v>45000</v>
      </c>
      <c r="G108" s="28">
        <v>7</v>
      </c>
      <c r="H108" s="30">
        <v>5</v>
      </c>
      <c r="I108" s="30">
        <v>28.1</v>
      </c>
      <c r="J108" s="25">
        <v>88.24</v>
      </c>
      <c r="K108" s="25"/>
      <c r="L108" s="25"/>
      <c r="M108" s="25"/>
      <c r="N108" s="25"/>
      <c r="O108" s="25">
        <v>125.97</v>
      </c>
    </row>
    <row r="109" spans="1:21" ht="15.5" x14ac:dyDescent="0.35">
      <c r="A109" s="18" t="s">
        <v>285</v>
      </c>
      <c r="B109" s="20" t="s">
        <v>297</v>
      </c>
      <c r="C109" s="23" t="s">
        <v>193</v>
      </c>
      <c r="D109" s="23" t="s">
        <v>484</v>
      </c>
      <c r="E109" s="14">
        <v>44993</v>
      </c>
      <c r="F109" s="24"/>
      <c r="G109" s="31"/>
      <c r="H109" s="12"/>
      <c r="I109" s="12"/>
      <c r="J109" s="12"/>
      <c r="K109" s="13"/>
      <c r="L109" s="13"/>
      <c r="M109" s="13"/>
      <c r="N109" s="13"/>
      <c r="O109" s="13"/>
    </row>
    <row r="110" spans="1:21" ht="15.5" x14ac:dyDescent="0.35">
      <c r="A110" s="18" t="s">
        <v>285</v>
      </c>
      <c r="B110" s="22" t="s">
        <v>298</v>
      </c>
      <c r="C110" s="2" t="s">
        <v>193</v>
      </c>
      <c r="D110" s="2" t="s">
        <v>483</v>
      </c>
      <c r="E110" s="3">
        <v>44970</v>
      </c>
      <c r="F110" s="3">
        <v>44977</v>
      </c>
      <c r="G110" s="17">
        <f t="shared" si="2"/>
        <v>7</v>
      </c>
      <c r="H110" s="18">
        <v>12.5</v>
      </c>
      <c r="I110" s="18">
        <v>22.7</v>
      </c>
      <c r="J110" s="18">
        <v>210.2</v>
      </c>
      <c r="K110" s="6">
        <v>309.8</v>
      </c>
      <c r="L110" s="6">
        <v>56</v>
      </c>
      <c r="M110" s="6">
        <v>2.5</v>
      </c>
      <c r="N110" s="6">
        <v>180.76</v>
      </c>
      <c r="O110" s="26">
        <v>56.45</v>
      </c>
    </row>
    <row r="111" spans="1:21" ht="15.5" x14ac:dyDescent="0.35">
      <c r="A111" s="18" t="s">
        <v>285</v>
      </c>
      <c r="B111" s="22" t="s">
        <v>299</v>
      </c>
      <c r="C111" s="2" t="s">
        <v>193</v>
      </c>
      <c r="D111" s="2" t="s">
        <v>483</v>
      </c>
      <c r="E111" s="3">
        <v>44970</v>
      </c>
      <c r="F111" s="3">
        <v>44976</v>
      </c>
      <c r="G111" s="17">
        <f t="shared" si="2"/>
        <v>6</v>
      </c>
      <c r="H111" s="18">
        <v>37.5</v>
      </c>
      <c r="I111" s="18">
        <v>16.600000000000001</v>
      </c>
      <c r="J111" s="18">
        <v>265.39999999999998</v>
      </c>
      <c r="K111" s="6">
        <v>720.4</v>
      </c>
      <c r="L111" s="6">
        <v>127.84</v>
      </c>
      <c r="M111" s="6">
        <v>8.8000000000000007</v>
      </c>
      <c r="N111" s="6">
        <v>177.46</v>
      </c>
      <c r="O111" s="6">
        <v>129.4</v>
      </c>
    </row>
    <row r="112" spans="1:21" ht="15.5" x14ac:dyDescent="0.35">
      <c r="A112" s="18" t="s">
        <v>285</v>
      </c>
      <c r="B112" s="22" t="s">
        <v>300</v>
      </c>
      <c r="C112" s="2" t="s">
        <v>193</v>
      </c>
      <c r="D112" s="2" t="s">
        <v>483</v>
      </c>
      <c r="E112" s="3">
        <v>44970</v>
      </c>
      <c r="F112" s="3">
        <v>44978</v>
      </c>
      <c r="G112" s="17">
        <f t="shared" si="2"/>
        <v>8</v>
      </c>
      <c r="H112" s="18">
        <v>11.11</v>
      </c>
      <c r="I112" s="18">
        <v>23.3</v>
      </c>
      <c r="J112" s="18">
        <v>457.7</v>
      </c>
      <c r="K112" s="6">
        <v>1656.9</v>
      </c>
      <c r="L112" s="6">
        <v>212.29</v>
      </c>
      <c r="M112" s="6">
        <v>11.2</v>
      </c>
      <c r="N112" s="6">
        <v>128.12</v>
      </c>
      <c r="O112" s="6">
        <v>213.72</v>
      </c>
    </row>
    <row r="113" spans="1:21" ht="15.5" x14ac:dyDescent="0.35">
      <c r="A113" s="18" t="s">
        <v>285</v>
      </c>
      <c r="B113" s="22" t="s">
        <v>301</v>
      </c>
      <c r="C113" s="2" t="s">
        <v>193</v>
      </c>
      <c r="D113" s="2" t="s">
        <v>483</v>
      </c>
      <c r="E113" s="3">
        <v>44970</v>
      </c>
      <c r="F113" s="3">
        <v>44977</v>
      </c>
      <c r="G113" s="17">
        <f t="shared" si="2"/>
        <v>7</v>
      </c>
      <c r="H113" s="18">
        <v>10</v>
      </c>
      <c r="I113" s="18">
        <v>18.7</v>
      </c>
      <c r="J113" s="27">
        <v>158.80000000000001</v>
      </c>
      <c r="K113" s="6">
        <v>576.5</v>
      </c>
      <c r="L113" s="6">
        <v>94.45</v>
      </c>
      <c r="M113" s="6">
        <v>6.1</v>
      </c>
      <c r="N113" s="6">
        <v>163.83000000000001</v>
      </c>
      <c r="O113" s="26">
        <v>95.45</v>
      </c>
    </row>
    <row r="114" spans="1:21" ht="15.5" x14ac:dyDescent="0.35">
      <c r="A114" s="18" t="s">
        <v>285</v>
      </c>
      <c r="B114" s="22" t="s">
        <v>302</v>
      </c>
      <c r="C114" s="22" t="s">
        <v>202</v>
      </c>
      <c r="D114" s="2" t="s">
        <v>483</v>
      </c>
      <c r="E114" s="3">
        <v>44970</v>
      </c>
      <c r="F114" s="3">
        <v>44978</v>
      </c>
      <c r="G114" s="17">
        <f t="shared" si="2"/>
        <v>8</v>
      </c>
      <c r="H114" s="18">
        <v>5.55</v>
      </c>
      <c r="I114" s="18">
        <v>19.7</v>
      </c>
      <c r="J114" s="18">
        <v>343.1</v>
      </c>
      <c r="K114" s="6">
        <v>1026.5999999999999</v>
      </c>
      <c r="L114" s="6">
        <v>162.16999999999999</v>
      </c>
      <c r="M114" s="6">
        <v>10.199999999999999</v>
      </c>
      <c r="N114" s="6">
        <v>157.97</v>
      </c>
      <c r="O114" s="6">
        <v>163.78</v>
      </c>
    </row>
    <row r="115" spans="1:21" ht="15.5" x14ac:dyDescent="0.35">
      <c r="A115" s="18" t="s">
        <v>285</v>
      </c>
      <c r="B115" s="23" t="s">
        <v>303</v>
      </c>
      <c r="C115" s="23" t="s">
        <v>202</v>
      </c>
      <c r="D115" s="23" t="s">
        <v>484</v>
      </c>
      <c r="E115" s="14">
        <v>44993</v>
      </c>
      <c r="F115" s="14">
        <v>45000</v>
      </c>
      <c r="G115" s="28">
        <v>7</v>
      </c>
      <c r="H115" s="30">
        <v>10</v>
      </c>
      <c r="I115" s="30">
        <v>22.9</v>
      </c>
      <c r="J115" s="25">
        <v>71.67</v>
      </c>
      <c r="K115" s="25"/>
      <c r="L115" s="25"/>
      <c r="M115" s="25"/>
      <c r="N115" s="25"/>
      <c r="O115" s="25">
        <v>137.31</v>
      </c>
    </row>
    <row r="116" spans="1:21" ht="15.5" x14ac:dyDescent="0.35">
      <c r="A116" s="18" t="s">
        <v>285</v>
      </c>
      <c r="B116" s="22" t="s">
        <v>304</v>
      </c>
      <c r="C116" s="2" t="s">
        <v>202</v>
      </c>
      <c r="D116" s="2" t="s">
        <v>483</v>
      </c>
      <c r="E116" s="3">
        <v>44970</v>
      </c>
      <c r="F116" s="3">
        <v>44976</v>
      </c>
      <c r="G116" s="17">
        <f t="shared" si="2"/>
        <v>6</v>
      </c>
      <c r="H116" s="18">
        <v>40</v>
      </c>
      <c r="I116" s="18">
        <v>19</v>
      </c>
      <c r="J116" s="18">
        <v>289.8</v>
      </c>
      <c r="K116" s="6">
        <v>727.9</v>
      </c>
      <c r="L116" s="6">
        <v>143.13999999999999</v>
      </c>
      <c r="M116" s="6">
        <v>7</v>
      </c>
      <c r="N116" s="6">
        <v>196.65</v>
      </c>
      <c r="O116" s="6">
        <v>144.52000000000001</v>
      </c>
    </row>
    <row r="117" spans="1:21" ht="15.5" x14ac:dyDescent="0.35">
      <c r="A117" s="18" t="s">
        <v>285</v>
      </c>
      <c r="B117" s="22" t="s">
        <v>305</v>
      </c>
      <c r="C117" s="2" t="s">
        <v>202</v>
      </c>
      <c r="D117" s="2" t="s">
        <v>483</v>
      </c>
      <c r="E117" s="3">
        <v>44970</v>
      </c>
      <c r="F117" s="3">
        <v>44975</v>
      </c>
      <c r="G117" s="17">
        <f t="shared" si="2"/>
        <v>5</v>
      </c>
      <c r="H117" s="18">
        <v>12.5</v>
      </c>
      <c r="I117" s="18">
        <v>17.5</v>
      </c>
      <c r="J117" s="18">
        <v>428.8</v>
      </c>
      <c r="K117" s="6">
        <v>1203.2</v>
      </c>
      <c r="L117" s="6">
        <v>198.31</v>
      </c>
      <c r="M117" s="6">
        <v>7.1</v>
      </c>
      <c r="N117" s="6">
        <v>164.82</v>
      </c>
      <c r="O117" s="6">
        <v>199.48</v>
      </c>
    </row>
    <row r="118" spans="1:21" ht="15.5" x14ac:dyDescent="0.35">
      <c r="A118" s="18" t="s">
        <v>285</v>
      </c>
      <c r="B118" s="22" t="s">
        <v>306</v>
      </c>
      <c r="C118" s="2" t="s">
        <v>202</v>
      </c>
      <c r="D118" s="2" t="s">
        <v>483</v>
      </c>
      <c r="E118" s="3">
        <v>44970</v>
      </c>
      <c r="F118" s="3">
        <v>44978</v>
      </c>
      <c r="G118" s="17">
        <f t="shared" si="2"/>
        <v>8</v>
      </c>
      <c r="H118" s="18">
        <v>18.75</v>
      </c>
      <c r="I118" s="18">
        <v>16.8</v>
      </c>
      <c r="J118" s="18">
        <v>301.5</v>
      </c>
      <c r="K118" s="6">
        <v>908.2</v>
      </c>
      <c r="L118" s="6">
        <v>154.1</v>
      </c>
      <c r="M118" s="6">
        <v>11.2</v>
      </c>
      <c r="N118" s="6">
        <v>169.68</v>
      </c>
      <c r="O118" s="6">
        <v>156</v>
      </c>
    </row>
    <row r="119" spans="1:21" ht="15.5" x14ac:dyDescent="0.35">
      <c r="A119" s="18" t="s">
        <v>285</v>
      </c>
      <c r="B119" s="22" t="s">
        <v>307</v>
      </c>
      <c r="C119" s="2" t="s">
        <v>202</v>
      </c>
      <c r="D119" s="2" t="s">
        <v>483</v>
      </c>
      <c r="E119" s="3">
        <v>44970</v>
      </c>
      <c r="F119" s="3">
        <v>44978</v>
      </c>
      <c r="G119" s="17">
        <f t="shared" si="2"/>
        <v>8</v>
      </c>
      <c r="H119" s="18">
        <v>16.670000000000002</v>
      </c>
      <c r="I119" s="18">
        <v>24.7</v>
      </c>
      <c r="J119" s="18">
        <v>543.5</v>
      </c>
      <c r="K119" s="6">
        <v>1280.5999999999999</v>
      </c>
      <c r="L119" s="6">
        <v>224.28</v>
      </c>
      <c r="M119" s="6">
        <v>3.6</v>
      </c>
      <c r="N119" s="6">
        <v>175.14</v>
      </c>
      <c r="O119" s="6">
        <v>224.91</v>
      </c>
    </row>
    <row r="120" spans="1:21" ht="15.5" x14ac:dyDescent="0.35">
      <c r="A120" s="18" t="s">
        <v>285</v>
      </c>
      <c r="B120" s="22" t="s">
        <v>308</v>
      </c>
      <c r="C120" s="2" t="s">
        <v>202</v>
      </c>
      <c r="D120" s="2" t="s">
        <v>483</v>
      </c>
      <c r="E120" s="3">
        <v>44970</v>
      </c>
      <c r="F120" s="3">
        <v>44976</v>
      </c>
      <c r="G120" s="17">
        <f t="shared" si="2"/>
        <v>6</v>
      </c>
      <c r="H120" s="18">
        <v>20</v>
      </c>
      <c r="I120" s="18">
        <v>25.7</v>
      </c>
      <c r="J120" s="18">
        <v>515.9</v>
      </c>
      <c r="K120" s="6">
        <v>1514.5</v>
      </c>
      <c r="L120" s="6">
        <v>219.23</v>
      </c>
      <c r="M120" s="6">
        <v>8.1999999999999993</v>
      </c>
      <c r="N120" s="6">
        <v>144.75</v>
      </c>
      <c r="O120" s="6">
        <v>220.42</v>
      </c>
    </row>
    <row r="121" spans="1:21" ht="15.5" x14ac:dyDescent="0.35">
      <c r="A121" s="18" t="s">
        <v>285</v>
      </c>
      <c r="B121" s="20" t="s">
        <v>309</v>
      </c>
      <c r="C121" s="23" t="s">
        <v>202</v>
      </c>
      <c r="D121" s="23" t="s">
        <v>484</v>
      </c>
      <c r="E121" s="14">
        <v>44993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21" ht="15.5" x14ac:dyDescent="0.35">
      <c r="A122" s="18" t="s">
        <v>285</v>
      </c>
      <c r="B122" s="22" t="s">
        <v>310</v>
      </c>
      <c r="C122" s="2" t="s">
        <v>211</v>
      </c>
      <c r="D122" s="2" t="s">
        <v>483</v>
      </c>
      <c r="E122" s="3">
        <v>44970</v>
      </c>
      <c r="F122" s="3">
        <v>44976</v>
      </c>
      <c r="G122" s="17">
        <f t="shared" si="2"/>
        <v>6</v>
      </c>
      <c r="H122" s="18">
        <v>30</v>
      </c>
      <c r="I122" s="18">
        <v>19.7</v>
      </c>
      <c r="J122" s="18">
        <v>342.7</v>
      </c>
      <c r="K122" s="6">
        <v>1060.5999999999999</v>
      </c>
      <c r="L122" s="6"/>
      <c r="M122" s="6"/>
      <c r="N122" s="6"/>
      <c r="O122" s="6">
        <v>152.35</v>
      </c>
      <c r="P122">
        <f>(J122+J123+J125+J127+J129)/5</f>
        <v>315.71999999999997</v>
      </c>
      <c r="Q122">
        <f>(J124+J128)/2</f>
        <v>50.634999999999998</v>
      </c>
      <c r="R122">
        <f>P122/Q122</f>
        <v>6.2352127974721041</v>
      </c>
      <c r="S122">
        <f>(O122+O123+O125+O127+O129)/5</f>
        <v>149.24799999999999</v>
      </c>
      <c r="T122">
        <f>(O124+O128)/2</f>
        <v>75.45</v>
      </c>
      <c r="U122">
        <f>S122/T122</f>
        <v>1.9781047051027167</v>
      </c>
    </row>
    <row r="123" spans="1:21" ht="15.5" x14ac:dyDescent="0.35">
      <c r="A123" s="18" t="s">
        <v>285</v>
      </c>
      <c r="B123" s="22" t="s">
        <v>311</v>
      </c>
      <c r="C123" s="2" t="s">
        <v>211</v>
      </c>
      <c r="D123" s="2" t="s">
        <v>483</v>
      </c>
      <c r="E123" s="3">
        <v>44970</v>
      </c>
      <c r="F123" s="3">
        <v>44976</v>
      </c>
      <c r="G123" s="17">
        <f t="shared" si="2"/>
        <v>6</v>
      </c>
      <c r="H123" s="18">
        <v>30</v>
      </c>
      <c r="I123" s="18">
        <v>18.100000000000001</v>
      </c>
      <c r="J123" s="18">
        <v>365.3</v>
      </c>
      <c r="K123" s="6">
        <v>951.1</v>
      </c>
      <c r="L123" s="6"/>
      <c r="M123" s="6"/>
      <c r="N123" s="6"/>
      <c r="O123" s="6">
        <v>184.18</v>
      </c>
    </row>
    <row r="124" spans="1:21" ht="15.5" x14ac:dyDescent="0.35">
      <c r="A124" s="18" t="s">
        <v>285</v>
      </c>
      <c r="B124" s="23" t="s">
        <v>312</v>
      </c>
      <c r="C124" s="23" t="s">
        <v>211</v>
      </c>
      <c r="D124" s="23" t="s">
        <v>484</v>
      </c>
      <c r="E124" s="14">
        <v>44993</v>
      </c>
      <c r="F124" s="14">
        <v>44999</v>
      </c>
      <c r="G124" s="28">
        <v>6</v>
      </c>
      <c r="H124" s="30">
        <v>20</v>
      </c>
      <c r="I124" s="30">
        <v>32.299999999999997</v>
      </c>
      <c r="J124" s="25">
        <v>46.51</v>
      </c>
      <c r="K124" s="25"/>
      <c r="L124" s="25"/>
      <c r="M124" s="25"/>
      <c r="N124" s="25"/>
      <c r="O124" s="25">
        <v>60.52</v>
      </c>
    </row>
    <row r="125" spans="1:21" ht="15.5" x14ac:dyDescent="0.35">
      <c r="A125" s="18" t="s">
        <v>285</v>
      </c>
      <c r="B125" s="22" t="s">
        <v>313</v>
      </c>
      <c r="C125" s="2" t="s">
        <v>211</v>
      </c>
      <c r="D125" s="2" t="s">
        <v>483</v>
      </c>
      <c r="E125" s="3">
        <v>44970</v>
      </c>
      <c r="F125" s="3">
        <v>44976</v>
      </c>
      <c r="G125" s="17">
        <f t="shared" si="2"/>
        <v>6</v>
      </c>
      <c r="H125" s="18">
        <v>25</v>
      </c>
      <c r="I125" s="18">
        <v>16</v>
      </c>
      <c r="J125" s="18">
        <v>374.6</v>
      </c>
      <c r="K125" s="6">
        <v>1067.3</v>
      </c>
      <c r="L125" s="6"/>
      <c r="M125" s="6"/>
      <c r="N125" s="6"/>
      <c r="O125" s="6">
        <v>161.08000000000001</v>
      </c>
    </row>
    <row r="126" spans="1:21" ht="15.5" x14ac:dyDescent="0.35">
      <c r="A126" s="18" t="s">
        <v>285</v>
      </c>
      <c r="B126" s="20" t="s">
        <v>314</v>
      </c>
      <c r="C126" s="23" t="s">
        <v>211</v>
      </c>
      <c r="D126" s="23" t="s">
        <v>484</v>
      </c>
      <c r="E126" s="14">
        <v>44993</v>
      </c>
      <c r="F126" s="24"/>
      <c r="G126" s="31"/>
      <c r="H126" s="12"/>
      <c r="I126" s="12"/>
      <c r="J126" s="12"/>
      <c r="K126" s="13"/>
      <c r="L126" s="13"/>
      <c r="M126" s="13"/>
      <c r="N126" s="13"/>
      <c r="O126" s="13"/>
    </row>
    <row r="127" spans="1:21" ht="15.5" x14ac:dyDescent="0.35">
      <c r="A127" s="18" t="s">
        <v>285</v>
      </c>
      <c r="B127" s="22" t="s">
        <v>315</v>
      </c>
      <c r="C127" s="2" t="s">
        <v>211</v>
      </c>
      <c r="D127" s="2" t="s">
        <v>483</v>
      </c>
      <c r="E127" s="3">
        <v>44970</v>
      </c>
      <c r="F127" s="3">
        <v>44978</v>
      </c>
      <c r="G127" s="17">
        <f t="shared" si="2"/>
        <v>8</v>
      </c>
      <c r="H127" s="18">
        <v>21.43</v>
      </c>
      <c r="I127" s="18">
        <v>20.100000000000001</v>
      </c>
      <c r="J127" s="18">
        <v>203.2</v>
      </c>
      <c r="K127" s="6">
        <v>956.5</v>
      </c>
      <c r="L127" s="6"/>
      <c r="M127" s="6"/>
      <c r="N127" s="6"/>
      <c r="O127" s="6">
        <v>104.38</v>
      </c>
    </row>
    <row r="128" spans="1:21" ht="15.5" x14ac:dyDescent="0.35">
      <c r="A128" s="18" t="s">
        <v>285</v>
      </c>
      <c r="B128" s="23" t="s">
        <v>316</v>
      </c>
      <c r="C128" s="23" t="s">
        <v>211</v>
      </c>
      <c r="D128" s="23" t="s">
        <v>484</v>
      </c>
      <c r="E128" s="14">
        <v>44993</v>
      </c>
      <c r="F128" s="14">
        <v>45000</v>
      </c>
      <c r="G128" s="28">
        <v>7</v>
      </c>
      <c r="H128" s="30">
        <v>10</v>
      </c>
      <c r="I128" s="30">
        <v>33.1</v>
      </c>
      <c r="J128" s="25">
        <v>54.76</v>
      </c>
      <c r="K128" s="25"/>
      <c r="L128" s="25"/>
      <c r="M128" s="25"/>
      <c r="N128" s="25"/>
      <c r="O128" s="25">
        <v>90.38</v>
      </c>
    </row>
    <row r="129" spans="1:21" ht="15.5" x14ac:dyDescent="0.35">
      <c r="A129" s="18" t="s">
        <v>285</v>
      </c>
      <c r="B129" s="22" t="s">
        <v>317</v>
      </c>
      <c r="C129" s="2" t="s">
        <v>211</v>
      </c>
      <c r="D129" s="2" t="s">
        <v>483</v>
      </c>
      <c r="E129" s="3">
        <v>44970</v>
      </c>
      <c r="F129" s="3">
        <v>44976</v>
      </c>
      <c r="G129" s="17">
        <f t="shared" si="2"/>
        <v>6</v>
      </c>
      <c r="H129" s="18">
        <v>20</v>
      </c>
      <c r="I129" s="18">
        <v>18.2</v>
      </c>
      <c r="J129" s="18">
        <v>292.8</v>
      </c>
      <c r="K129" s="6">
        <v>665.7</v>
      </c>
      <c r="L129" s="6"/>
      <c r="M129" s="6"/>
      <c r="N129" s="6"/>
      <c r="O129" s="6">
        <v>144.25</v>
      </c>
    </row>
    <row r="132" spans="1:21" ht="15.5" x14ac:dyDescent="0.35">
      <c r="A132" s="18" t="s">
        <v>585</v>
      </c>
      <c r="B132" s="2" t="s">
        <v>586</v>
      </c>
      <c r="C132" s="2" t="s">
        <v>16</v>
      </c>
      <c r="D132" s="2" t="s">
        <v>483</v>
      </c>
      <c r="E132" s="3">
        <v>45047</v>
      </c>
      <c r="F132" s="3">
        <v>45051</v>
      </c>
      <c r="G132" s="18">
        <f t="shared" ref="G132:G163" si="3">F132-E132</f>
        <v>4</v>
      </c>
      <c r="H132" s="18">
        <v>0</v>
      </c>
      <c r="I132" s="18">
        <v>47.2</v>
      </c>
      <c r="J132" s="27">
        <v>208.54</v>
      </c>
      <c r="K132" s="27"/>
      <c r="L132" s="27"/>
      <c r="M132" s="27"/>
      <c r="N132" s="27"/>
      <c r="O132" s="27">
        <v>251.22</v>
      </c>
      <c r="P132">
        <f>(J132+J137+J138+J139)/4</f>
        <v>194.67</v>
      </c>
      <c r="Q132">
        <f>(J133+J134+J135+J136)/4</f>
        <v>121.25749999999999</v>
      </c>
      <c r="R132">
        <f>P132/Q132</f>
        <v>1.6054264684658681</v>
      </c>
      <c r="S132">
        <f>(O132+O137+O138+O139)/4</f>
        <v>153.89000000000001</v>
      </c>
      <c r="T132">
        <f>(O133+O134+O135+O136)/4</f>
        <v>77.742499999999993</v>
      </c>
      <c r="U132">
        <f>S132/T132</f>
        <v>1.9794835514679876</v>
      </c>
    </row>
    <row r="133" spans="1:21" ht="15.5" x14ac:dyDescent="0.35">
      <c r="A133" s="18" t="s">
        <v>585</v>
      </c>
      <c r="B133" s="2" t="s">
        <v>587</v>
      </c>
      <c r="C133" s="2" t="s">
        <v>16</v>
      </c>
      <c r="D133" s="2" t="s">
        <v>483</v>
      </c>
      <c r="E133" s="3">
        <v>45047</v>
      </c>
      <c r="F133" s="3">
        <v>45051</v>
      </c>
      <c r="G133" s="18">
        <f t="shared" si="3"/>
        <v>4</v>
      </c>
      <c r="H133" s="18">
        <v>0</v>
      </c>
      <c r="I133" s="18">
        <v>46.1</v>
      </c>
      <c r="J133" s="18">
        <v>114.87</v>
      </c>
      <c r="K133" s="18"/>
      <c r="L133" s="18"/>
      <c r="M133" s="18"/>
      <c r="N133" s="18"/>
      <c r="O133" s="18">
        <v>84.02</v>
      </c>
    </row>
    <row r="134" spans="1:21" ht="15.5" x14ac:dyDescent="0.35">
      <c r="A134" s="18" t="s">
        <v>585</v>
      </c>
      <c r="B134" s="2" t="s">
        <v>588</v>
      </c>
      <c r="C134" s="2" t="s">
        <v>16</v>
      </c>
      <c r="D134" s="2" t="s">
        <v>483</v>
      </c>
      <c r="E134" s="3">
        <v>45047</v>
      </c>
      <c r="F134" s="3">
        <v>45051</v>
      </c>
      <c r="G134" s="18">
        <f t="shared" si="3"/>
        <v>4</v>
      </c>
      <c r="H134" s="18">
        <v>0</v>
      </c>
      <c r="I134" s="18">
        <v>47.6</v>
      </c>
      <c r="J134" s="18">
        <v>153.24</v>
      </c>
      <c r="K134" s="18"/>
      <c r="L134" s="18"/>
      <c r="M134" s="18"/>
      <c r="N134" s="18"/>
      <c r="O134" s="18">
        <v>99.21</v>
      </c>
    </row>
    <row r="135" spans="1:21" ht="15.5" x14ac:dyDescent="0.35">
      <c r="A135" s="18" t="s">
        <v>585</v>
      </c>
      <c r="B135" s="2" t="s">
        <v>589</v>
      </c>
      <c r="C135" s="2" t="s">
        <v>16</v>
      </c>
      <c r="D135" s="2" t="s">
        <v>483</v>
      </c>
      <c r="E135" s="3">
        <v>45047</v>
      </c>
      <c r="F135" s="3">
        <v>45049</v>
      </c>
      <c r="G135" s="18">
        <f t="shared" si="3"/>
        <v>2</v>
      </c>
      <c r="H135" s="18">
        <v>0</v>
      </c>
      <c r="I135" s="18">
        <v>46.4</v>
      </c>
      <c r="J135" s="18">
        <v>109.64</v>
      </c>
      <c r="K135" s="18"/>
      <c r="L135" s="18"/>
      <c r="M135" s="18"/>
      <c r="N135" s="18"/>
      <c r="O135" s="18">
        <v>68.48</v>
      </c>
    </row>
    <row r="136" spans="1:21" ht="15.5" x14ac:dyDescent="0.35">
      <c r="A136" s="18" t="s">
        <v>585</v>
      </c>
      <c r="B136" s="2" t="s">
        <v>590</v>
      </c>
      <c r="C136" s="2" t="s">
        <v>16</v>
      </c>
      <c r="D136" s="2" t="s">
        <v>483</v>
      </c>
      <c r="E136" s="3">
        <v>45047</v>
      </c>
      <c r="F136" s="3">
        <v>45051</v>
      </c>
      <c r="G136" s="18">
        <f t="shared" si="3"/>
        <v>4</v>
      </c>
      <c r="H136" s="18">
        <v>0</v>
      </c>
      <c r="I136" s="18">
        <v>40.799999999999997</v>
      </c>
      <c r="J136" s="18">
        <v>107.28</v>
      </c>
      <c r="K136" s="18"/>
      <c r="L136" s="18"/>
      <c r="M136" s="18"/>
      <c r="N136" s="18"/>
      <c r="O136" s="18">
        <v>59.26</v>
      </c>
    </row>
    <row r="137" spans="1:21" ht="15.5" x14ac:dyDescent="0.35">
      <c r="A137" s="18" t="s">
        <v>585</v>
      </c>
      <c r="B137" s="2" t="s">
        <v>591</v>
      </c>
      <c r="C137" s="2" t="s">
        <v>16</v>
      </c>
      <c r="D137" s="2" t="s">
        <v>483</v>
      </c>
      <c r="E137" s="3">
        <v>45047</v>
      </c>
      <c r="F137" s="3">
        <v>45049</v>
      </c>
      <c r="G137" s="18">
        <f t="shared" si="3"/>
        <v>2</v>
      </c>
      <c r="H137" s="18">
        <v>0</v>
      </c>
      <c r="I137" s="18">
        <v>51.7</v>
      </c>
      <c r="J137" s="27">
        <v>202.01</v>
      </c>
      <c r="K137" s="27"/>
      <c r="L137" s="27"/>
      <c r="M137" s="27"/>
      <c r="N137" s="27"/>
      <c r="O137" s="27">
        <v>129.65</v>
      </c>
    </row>
    <row r="138" spans="1:21" ht="15.5" x14ac:dyDescent="0.35">
      <c r="A138" s="18" t="s">
        <v>585</v>
      </c>
      <c r="B138" s="2" t="s">
        <v>592</v>
      </c>
      <c r="C138" s="2" t="s">
        <v>16</v>
      </c>
      <c r="D138" s="2" t="s">
        <v>483</v>
      </c>
      <c r="E138" s="3">
        <v>45047</v>
      </c>
      <c r="F138" s="3">
        <v>45051</v>
      </c>
      <c r="G138" s="18">
        <f t="shared" si="3"/>
        <v>4</v>
      </c>
      <c r="H138" s="18">
        <v>0</v>
      </c>
      <c r="I138" s="18">
        <v>46.1</v>
      </c>
      <c r="J138" s="27">
        <v>177.77</v>
      </c>
      <c r="K138" s="27"/>
      <c r="L138" s="27"/>
      <c r="M138" s="27"/>
      <c r="N138" s="27"/>
      <c r="O138" s="27">
        <v>102.34</v>
      </c>
    </row>
    <row r="139" spans="1:21" ht="15.5" x14ac:dyDescent="0.35">
      <c r="A139" s="18" t="s">
        <v>585</v>
      </c>
      <c r="B139" s="2" t="s">
        <v>593</v>
      </c>
      <c r="C139" s="2" t="s">
        <v>16</v>
      </c>
      <c r="D139" s="2" t="s">
        <v>483</v>
      </c>
      <c r="E139" s="3">
        <v>45047</v>
      </c>
      <c r="F139" s="3">
        <v>45049</v>
      </c>
      <c r="G139" s="18">
        <f t="shared" si="3"/>
        <v>2</v>
      </c>
      <c r="H139" s="18">
        <v>0</v>
      </c>
      <c r="I139" s="18">
        <v>51.7</v>
      </c>
      <c r="J139" s="27">
        <v>190.36</v>
      </c>
      <c r="K139" s="27"/>
      <c r="L139" s="27"/>
      <c r="M139" s="27"/>
      <c r="N139" s="27"/>
      <c r="O139" s="27">
        <v>132.35</v>
      </c>
    </row>
    <row r="140" spans="1:21" ht="15.5" x14ac:dyDescent="0.35">
      <c r="A140" s="18" t="s">
        <v>585</v>
      </c>
      <c r="B140" s="2" t="s">
        <v>594</v>
      </c>
      <c r="C140" s="2" t="s">
        <v>25</v>
      </c>
      <c r="D140" s="2" t="s">
        <v>483</v>
      </c>
      <c r="E140" s="3">
        <v>45047</v>
      </c>
      <c r="F140" s="3">
        <v>45051</v>
      </c>
      <c r="G140" s="18">
        <f t="shared" si="3"/>
        <v>4</v>
      </c>
      <c r="H140" s="18">
        <v>0</v>
      </c>
      <c r="I140" s="18">
        <v>36.1</v>
      </c>
      <c r="J140" s="18">
        <v>114.22</v>
      </c>
      <c r="K140" s="18"/>
      <c r="L140" s="18">
        <v>102.32</v>
      </c>
      <c r="M140" s="18">
        <v>0.53</v>
      </c>
      <c r="N140" s="18"/>
      <c r="O140" s="18">
        <f>L140+M140</f>
        <v>102.85</v>
      </c>
      <c r="P140">
        <f>(J140+J146)/2</f>
        <v>113.3</v>
      </c>
      <c r="Q140">
        <f>(J141+J142+J143+J144+J145+J147)/6</f>
        <v>80.921666666666667</v>
      </c>
      <c r="R140">
        <f>P140/Q140</f>
        <v>1.4001194570881303</v>
      </c>
      <c r="S140">
        <f>(O140+O146)/2</f>
        <v>102.755</v>
      </c>
      <c r="T140">
        <f>(O141+O142+O143+O144+O145+O147)/6</f>
        <v>67.635000000000005</v>
      </c>
      <c r="U140">
        <f>S140/T140</f>
        <v>1.5192577807348264</v>
      </c>
    </row>
    <row r="141" spans="1:21" ht="15.5" x14ac:dyDescent="0.35">
      <c r="A141" s="18" t="s">
        <v>585</v>
      </c>
      <c r="B141" s="2" t="s">
        <v>595</v>
      </c>
      <c r="C141" s="2" t="s">
        <v>25</v>
      </c>
      <c r="D141" s="2" t="s">
        <v>483</v>
      </c>
      <c r="E141" s="3">
        <v>45047</v>
      </c>
      <c r="F141" s="3">
        <v>45051</v>
      </c>
      <c r="G141" s="18">
        <f t="shared" si="3"/>
        <v>4</v>
      </c>
      <c r="H141" s="18">
        <v>0</v>
      </c>
      <c r="I141" s="18">
        <v>40.5</v>
      </c>
      <c r="J141" s="27">
        <v>97.32</v>
      </c>
      <c r="K141" s="18"/>
      <c r="L141" s="18">
        <v>69.540000000000006</v>
      </c>
      <c r="M141" s="18">
        <v>2.3199999999999998</v>
      </c>
      <c r="N141" s="18"/>
      <c r="O141" s="27">
        <f t="shared" ref="O141:O147" si="4">L141+M141</f>
        <v>71.86</v>
      </c>
    </row>
    <row r="142" spans="1:21" ht="15.5" x14ac:dyDescent="0.35">
      <c r="A142" s="18" t="s">
        <v>585</v>
      </c>
      <c r="B142" s="2" t="s">
        <v>596</v>
      </c>
      <c r="C142" s="2" t="s">
        <v>25</v>
      </c>
      <c r="D142" s="2" t="s">
        <v>483</v>
      </c>
      <c r="E142" s="3">
        <v>45047</v>
      </c>
      <c r="F142" s="3">
        <v>45051</v>
      </c>
      <c r="G142" s="18">
        <f t="shared" si="3"/>
        <v>4</v>
      </c>
      <c r="H142" s="18">
        <v>0</v>
      </c>
      <c r="I142" s="18">
        <v>49.9</v>
      </c>
      <c r="J142" s="27">
        <v>91.02</v>
      </c>
      <c r="K142" s="18"/>
      <c r="L142" s="18">
        <v>68.48</v>
      </c>
      <c r="M142" s="18">
        <v>0.54</v>
      </c>
      <c r="N142" s="18"/>
      <c r="O142" s="27">
        <f t="shared" si="4"/>
        <v>69.02000000000001</v>
      </c>
    </row>
    <row r="143" spans="1:21" ht="15.5" x14ac:dyDescent="0.35">
      <c r="A143" s="18" t="s">
        <v>585</v>
      </c>
      <c r="B143" s="2" t="s">
        <v>597</v>
      </c>
      <c r="C143" s="2" t="s">
        <v>25</v>
      </c>
      <c r="D143" s="2" t="s">
        <v>483</v>
      </c>
      <c r="E143" s="3">
        <v>45047</v>
      </c>
      <c r="F143" s="3">
        <v>45051</v>
      </c>
      <c r="G143" s="18">
        <f t="shared" si="3"/>
        <v>4</v>
      </c>
      <c r="H143" s="18">
        <v>16.670000000000002</v>
      </c>
      <c r="I143" s="18">
        <v>46.4</v>
      </c>
      <c r="J143" s="27">
        <v>59.68</v>
      </c>
      <c r="K143" s="18"/>
      <c r="L143" s="18">
        <v>60.16</v>
      </c>
      <c r="M143" s="18">
        <v>0.97</v>
      </c>
      <c r="N143" s="18"/>
      <c r="O143" s="27">
        <f t="shared" si="4"/>
        <v>61.129999999999995</v>
      </c>
    </row>
    <row r="144" spans="1:21" ht="15.5" x14ac:dyDescent="0.35">
      <c r="A144" s="18" t="s">
        <v>585</v>
      </c>
      <c r="B144" s="2" t="s">
        <v>598</v>
      </c>
      <c r="C144" s="2" t="s">
        <v>25</v>
      </c>
      <c r="D144" s="2" t="s">
        <v>483</v>
      </c>
      <c r="E144" s="3">
        <v>45047</v>
      </c>
      <c r="F144" s="3">
        <v>45051</v>
      </c>
      <c r="G144" s="18">
        <f t="shared" si="3"/>
        <v>4</v>
      </c>
      <c r="H144" s="18">
        <v>12.5</v>
      </c>
      <c r="I144" s="18">
        <v>37.799999999999997</v>
      </c>
      <c r="J144" s="27">
        <v>94.82</v>
      </c>
      <c r="K144" s="18"/>
      <c r="L144" s="18">
        <v>71.760000000000005</v>
      </c>
      <c r="M144" s="18">
        <v>1.58</v>
      </c>
      <c r="N144" s="18"/>
      <c r="O144" s="27">
        <f t="shared" si="4"/>
        <v>73.34</v>
      </c>
    </row>
    <row r="145" spans="1:15" ht="15.5" x14ac:dyDescent="0.35">
      <c r="A145" s="18" t="s">
        <v>585</v>
      </c>
      <c r="B145" s="2" t="s">
        <v>599</v>
      </c>
      <c r="C145" s="2" t="s">
        <v>25</v>
      </c>
      <c r="D145" s="2" t="s">
        <v>483</v>
      </c>
      <c r="E145" s="3">
        <v>45047</v>
      </c>
      <c r="F145" s="3">
        <v>45051</v>
      </c>
      <c r="G145" s="18">
        <f t="shared" si="3"/>
        <v>4</v>
      </c>
      <c r="H145" s="18">
        <v>11.11</v>
      </c>
      <c r="I145" s="18">
        <v>46.1</v>
      </c>
      <c r="J145" s="27">
        <v>93.25</v>
      </c>
      <c r="K145" s="18"/>
      <c r="L145" s="18">
        <v>75.48</v>
      </c>
      <c r="M145" s="18">
        <v>0.57999999999999996</v>
      </c>
      <c r="N145" s="18"/>
      <c r="O145" s="27">
        <f t="shared" si="4"/>
        <v>76.06</v>
      </c>
    </row>
    <row r="146" spans="1:15" ht="15.5" x14ac:dyDescent="0.35">
      <c r="A146" s="18" t="s">
        <v>585</v>
      </c>
      <c r="B146" s="2" t="s">
        <v>600</v>
      </c>
      <c r="C146" s="2" t="s">
        <v>25</v>
      </c>
      <c r="D146" s="2" t="s">
        <v>483</v>
      </c>
      <c r="E146" s="3">
        <v>45047</v>
      </c>
      <c r="F146" s="3">
        <v>45051</v>
      </c>
      <c r="G146" s="18">
        <f t="shared" si="3"/>
        <v>4</v>
      </c>
      <c r="H146" s="18">
        <v>0</v>
      </c>
      <c r="I146" s="18">
        <v>46.9</v>
      </c>
      <c r="J146" s="18">
        <v>112.38</v>
      </c>
      <c r="K146" s="18"/>
      <c r="L146" s="18">
        <v>101.82</v>
      </c>
      <c r="M146" s="18">
        <v>0.84</v>
      </c>
      <c r="N146" s="18"/>
      <c r="O146" s="18">
        <f t="shared" si="4"/>
        <v>102.66</v>
      </c>
    </row>
    <row r="147" spans="1:15" ht="15.5" x14ac:dyDescent="0.35">
      <c r="A147" s="18" t="s">
        <v>585</v>
      </c>
      <c r="B147" s="2" t="s">
        <v>601</v>
      </c>
      <c r="C147" s="2" t="s">
        <v>25</v>
      </c>
      <c r="D147" s="2" t="s">
        <v>483</v>
      </c>
      <c r="E147" s="3">
        <v>45047</v>
      </c>
      <c r="F147" s="3">
        <v>45051</v>
      </c>
      <c r="G147" s="18">
        <f t="shared" si="3"/>
        <v>4</v>
      </c>
      <c r="H147" s="18">
        <v>0</v>
      </c>
      <c r="I147" s="18">
        <v>46.4</v>
      </c>
      <c r="J147" s="27">
        <v>49.44</v>
      </c>
      <c r="K147" s="18"/>
      <c r="L147" s="18">
        <v>53.38</v>
      </c>
      <c r="M147" s="18">
        <v>1.02</v>
      </c>
      <c r="N147" s="18"/>
      <c r="O147" s="27">
        <f t="shared" si="4"/>
        <v>54.400000000000006</v>
      </c>
    </row>
    <row r="148" spans="1:15" ht="15.5" x14ac:dyDescent="0.35">
      <c r="A148" s="18" t="s">
        <v>585</v>
      </c>
      <c r="B148" s="2" t="s">
        <v>602</v>
      </c>
      <c r="C148" s="2" t="s">
        <v>34</v>
      </c>
      <c r="D148" s="2" t="s">
        <v>483</v>
      </c>
      <c r="E148" s="3">
        <v>45047</v>
      </c>
      <c r="F148" s="3">
        <v>45051</v>
      </c>
      <c r="G148" s="18">
        <f t="shared" si="3"/>
        <v>4</v>
      </c>
      <c r="H148" s="18">
        <v>16.670000000000002</v>
      </c>
      <c r="I148" s="18">
        <v>29</v>
      </c>
      <c r="J148" s="18">
        <v>213.26</v>
      </c>
      <c r="K148" s="18"/>
      <c r="L148" s="18">
        <v>85.12</v>
      </c>
      <c r="M148" s="18">
        <v>2.08</v>
      </c>
      <c r="N148" s="18"/>
      <c r="O148" s="18">
        <f t="shared" ref="O148:O154" si="5">O156+M148</f>
        <v>258.06</v>
      </c>
    </row>
    <row r="149" spans="1:15" ht="15.5" x14ac:dyDescent="0.35">
      <c r="A149" s="18" t="s">
        <v>585</v>
      </c>
      <c r="B149" s="2" t="s">
        <v>603</v>
      </c>
      <c r="C149" s="2" t="s">
        <v>34</v>
      </c>
      <c r="D149" s="2" t="s">
        <v>483</v>
      </c>
      <c r="E149" s="3">
        <v>45047</v>
      </c>
      <c r="F149" s="3">
        <v>45051</v>
      </c>
      <c r="G149" s="18">
        <f t="shared" si="3"/>
        <v>4</v>
      </c>
      <c r="H149" s="18">
        <v>20</v>
      </c>
      <c r="I149" s="18">
        <v>29.5</v>
      </c>
      <c r="J149" s="18">
        <v>185.66</v>
      </c>
      <c r="K149" s="18"/>
      <c r="L149" s="18">
        <v>89.73</v>
      </c>
      <c r="M149" s="18">
        <v>2.38</v>
      </c>
      <c r="N149" s="18"/>
      <c r="O149" s="18">
        <f t="shared" si="5"/>
        <v>178.87</v>
      </c>
    </row>
    <row r="150" spans="1:15" ht="15.5" x14ac:dyDescent="0.35">
      <c r="A150" s="18" t="s">
        <v>585</v>
      </c>
      <c r="B150" s="2" t="s">
        <v>604</v>
      </c>
      <c r="C150" s="2" t="s">
        <v>34</v>
      </c>
      <c r="D150" s="2" t="s">
        <v>483</v>
      </c>
      <c r="E150" s="3">
        <v>45047</v>
      </c>
      <c r="F150" s="3">
        <v>45051</v>
      </c>
      <c r="G150" s="18">
        <f t="shared" si="3"/>
        <v>4</v>
      </c>
      <c r="H150" s="18">
        <v>16.670000000000002</v>
      </c>
      <c r="I150" s="18">
        <v>28.6</v>
      </c>
      <c r="J150" s="18">
        <v>173.63</v>
      </c>
      <c r="K150" s="18"/>
      <c r="L150" s="18">
        <v>99.81</v>
      </c>
      <c r="M150" s="18">
        <v>1.1599999999999999</v>
      </c>
      <c r="N150" s="18"/>
      <c r="O150" s="18">
        <f t="shared" si="5"/>
        <v>196.47</v>
      </c>
    </row>
    <row r="151" spans="1:15" ht="15.5" x14ac:dyDescent="0.35">
      <c r="A151" s="18" t="s">
        <v>585</v>
      </c>
      <c r="B151" s="2" t="s">
        <v>605</v>
      </c>
      <c r="C151" s="2" t="s">
        <v>34</v>
      </c>
      <c r="D151" s="2" t="s">
        <v>483</v>
      </c>
      <c r="E151" s="3">
        <v>45047</v>
      </c>
      <c r="F151" s="3"/>
      <c r="G151" s="18">
        <f t="shared" si="3"/>
        <v>-45047</v>
      </c>
      <c r="H151" s="18">
        <v>0</v>
      </c>
      <c r="I151" s="18">
        <v>37.6</v>
      </c>
      <c r="J151" s="18">
        <v>77.08</v>
      </c>
      <c r="K151" s="18"/>
      <c r="L151" s="18">
        <v>111.34</v>
      </c>
      <c r="M151" s="18">
        <v>2.0299999999999998</v>
      </c>
      <c r="N151" s="18"/>
      <c r="O151" s="18">
        <f t="shared" si="5"/>
        <v>70.12</v>
      </c>
    </row>
    <row r="152" spans="1:15" ht="15.5" x14ac:dyDescent="0.35">
      <c r="A152" s="18" t="s">
        <v>585</v>
      </c>
      <c r="B152" s="2" t="s">
        <v>606</v>
      </c>
      <c r="C152" s="2" t="s">
        <v>34</v>
      </c>
      <c r="D152" s="2" t="s">
        <v>483</v>
      </c>
      <c r="E152" s="3">
        <v>45047</v>
      </c>
      <c r="F152" s="3">
        <v>45051</v>
      </c>
      <c r="G152" s="18">
        <f t="shared" si="3"/>
        <v>4</v>
      </c>
      <c r="H152" s="18">
        <v>20</v>
      </c>
      <c r="I152" s="18">
        <v>42</v>
      </c>
      <c r="J152" s="18">
        <v>138.79</v>
      </c>
      <c r="K152" s="18"/>
      <c r="L152" s="18">
        <v>144.31</v>
      </c>
      <c r="M152" s="18">
        <v>1.3</v>
      </c>
      <c r="N152" s="18"/>
      <c r="O152" s="18">
        <f t="shared" si="5"/>
        <v>155.71</v>
      </c>
    </row>
    <row r="153" spans="1:15" ht="15.5" x14ac:dyDescent="0.35">
      <c r="A153" s="18" t="s">
        <v>585</v>
      </c>
      <c r="B153" s="2" t="s">
        <v>607</v>
      </c>
      <c r="C153" s="22" t="s">
        <v>34</v>
      </c>
      <c r="D153" s="2" t="s">
        <v>483</v>
      </c>
      <c r="E153" s="3">
        <v>45047</v>
      </c>
      <c r="F153" s="3">
        <v>45051</v>
      </c>
      <c r="G153" s="18">
        <f t="shared" si="3"/>
        <v>4</v>
      </c>
      <c r="H153" s="18">
        <v>12.5</v>
      </c>
      <c r="I153" s="18">
        <v>36.1</v>
      </c>
      <c r="J153" s="18">
        <v>174.12</v>
      </c>
      <c r="K153" s="18"/>
      <c r="L153" s="18">
        <v>115.47</v>
      </c>
      <c r="M153" s="18">
        <v>0.43</v>
      </c>
      <c r="N153" s="18"/>
      <c r="O153" s="18">
        <f t="shared" si="5"/>
        <v>215.14000000000001</v>
      </c>
    </row>
    <row r="154" spans="1:15" ht="15.5" x14ac:dyDescent="0.35">
      <c r="A154" s="18" t="s">
        <v>585</v>
      </c>
      <c r="B154" s="2" t="s">
        <v>608</v>
      </c>
      <c r="C154" s="22" t="s">
        <v>34</v>
      </c>
      <c r="D154" s="2" t="s">
        <v>483</v>
      </c>
      <c r="E154" s="3">
        <v>45047</v>
      </c>
      <c r="F154" s="3">
        <v>45051</v>
      </c>
      <c r="G154" s="18">
        <f t="shared" si="3"/>
        <v>4</v>
      </c>
      <c r="H154" s="18">
        <v>16.670000000000002</v>
      </c>
      <c r="I154" s="18"/>
      <c r="J154" s="18">
        <v>142.1</v>
      </c>
      <c r="K154" s="18"/>
      <c r="L154" s="18">
        <v>101.36</v>
      </c>
      <c r="M154" s="18">
        <v>2.39</v>
      </c>
      <c r="N154" s="18"/>
      <c r="O154" s="18">
        <f t="shared" si="5"/>
        <v>148.20999999999998</v>
      </c>
    </row>
    <row r="155" spans="1:15" ht="15.5" x14ac:dyDescent="0.35">
      <c r="A155" s="18" t="s">
        <v>585</v>
      </c>
      <c r="B155" s="2" t="s">
        <v>609</v>
      </c>
      <c r="C155" s="2" t="s">
        <v>34</v>
      </c>
      <c r="D155" s="2" t="s">
        <v>483</v>
      </c>
      <c r="E155" s="3">
        <v>45047</v>
      </c>
      <c r="F155" s="3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 ht="15.5" x14ac:dyDescent="0.35">
      <c r="A156" s="18" t="s">
        <v>585</v>
      </c>
      <c r="B156" s="2" t="s">
        <v>610</v>
      </c>
      <c r="C156" s="2" t="s">
        <v>43</v>
      </c>
      <c r="D156" s="2" t="s">
        <v>483</v>
      </c>
      <c r="E156" s="3">
        <v>45047</v>
      </c>
      <c r="F156" s="3">
        <v>45051</v>
      </c>
      <c r="G156" s="18">
        <f t="shared" si="3"/>
        <v>4</v>
      </c>
      <c r="H156" s="18">
        <v>0</v>
      </c>
      <c r="I156" s="18">
        <v>48.4</v>
      </c>
      <c r="J156" s="18">
        <v>126.68</v>
      </c>
      <c r="K156" s="18"/>
      <c r="L156" s="18"/>
      <c r="M156" s="18"/>
      <c r="N156" s="18"/>
      <c r="O156" s="18">
        <v>255.98</v>
      </c>
    </row>
    <row r="157" spans="1:15" ht="15.5" x14ac:dyDescent="0.35">
      <c r="A157" s="18" t="s">
        <v>585</v>
      </c>
      <c r="B157" s="2" t="s">
        <v>611</v>
      </c>
      <c r="C157" s="2" t="s">
        <v>43</v>
      </c>
      <c r="D157" s="2" t="s">
        <v>483</v>
      </c>
      <c r="E157" s="3">
        <v>45047</v>
      </c>
      <c r="F157" s="3">
        <v>45051</v>
      </c>
      <c r="G157" s="18">
        <f t="shared" si="3"/>
        <v>4</v>
      </c>
      <c r="H157" s="18">
        <v>0</v>
      </c>
      <c r="I157" s="18">
        <v>45.2</v>
      </c>
      <c r="J157" s="18">
        <v>131.38</v>
      </c>
      <c r="K157" s="18"/>
      <c r="L157" s="18"/>
      <c r="M157" s="18"/>
      <c r="N157" s="18"/>
      <c r="O157" s="18">
        <v>176.49</v>
      </c>
    </row>
    <row r="158" spans="1:15" ht="15.5" x14ac:dyDescent="0.35">
      <c r="A158" s="18" t="s">
        <v>585</v>
      </c>
      <c r="B158" s="2" t="s">
        <v>612</v>
      </c>
      <c r="C158" s="2" t="s">
        <v>43</v>
      </c>
      <c r="D158" s="2" t="s">
        <v>483</v>
      </c>
      <c r="E158" s="3">
        <v>45047</v>
      </c>
      <c r="F158" s="3">
        <v>45051</v>
      </c>
      <c r="G158" s="18">
        <f t="shared" si="3"/>
        <v>4</v>
      </c>
      <c r="H158" s="18">
        <v>0</v>
      </c>
      <c r="I158" s="18">
        <v>45</v>
      </c>
      <c r="J158" s="18">
        <v>174.07</v>
      </c>
      <c r="K158" s="18"/>
      <c r="L158" s="18"/>
      <c r="M158" s="18"/>
      <c r="N158" s="18"/>
      <c r="O158" s="18">
        <v>195.31</v>
      </c>
    </row>
    <row r="159" spans="1:15" ht="15.5" x14ac:dyDescent="0.35">
      <c r="A159" s="18" t="s">
        <v>585</v>
      </c>
      <c r="B159" s="2" t="s">
        <v>613</v>
      </c>
      <c r="C159" s="2" t="s">
        <v>43</v>
      </c>
      <c r="D159" s="2" t="s">
        <v>483</v>
      </c>
      <c r="E159" s="3">
        <v>45047</v>
      </c>
      <c r="F159" s="3"/>
      <c r="G159" s="18">
        <f t="shared" si="3"/>
        <v>-45047</v>
      </c>
      <c r="H159" s="18">
        <v>0</v>
      </c>
      <c r="I159" s="18">
        <v>40.6</v>
      </c>
      <c r="J159" s="18">
        <v>177.75</v>
      </c>
      <c r="K159" s="18"/>
      <c r="L159" s="18"/>
      <c r="M159" s="18"/>
      <c r="N159" s="18"/>
      <c r="O159" s="18">
        <v>68.09</v>
      </c>
    </row>
    <row r="160" spans="1:15" ht="15.5" x14ac:dyDescent="0.35">
      <c r="A160" s="18" t="s">
        <v>585</v>
      </c>
      <c r="B160" s="2" t="s">
        <v>614</v>
      </c>
      <c r="C160" s="2" t="s">
        <v>43</v>
      </c>
      <c r="D160" s="2" t="s">
        <v>483</v>
      </c>
      <c r="E160" s="3">
        <v>45047</v>
      </c>
      <c r="F160" s="3">
        <v>45051</v>
      </c>
      <c r="G160" s="18">
        <f t="shared" si="3"/>
        <v>4</v>
      </c>
      <c r="H160" s="18">
        <v>0</v>
      </c>
      <c r="I160" s="18">
        <v>47.8</v>
      </c>
      <c r="J160" s="18">
        <v>212.54</v>
      </c>
      <c r="K160" s="18"/>
      <c r="L160" s="18"/>
      <c r="M160" s="18"/>
      <c r="N160" s="18"/>
      <c r="O160" s="18">
        <v>154.41</v>
      </c>
    </row>
    <row r="161" spans="1:21" ht="15.5" x14ac:dyDescent="0.35">
      <c r="A161" s="11" t="s">
        <v>585</v>
      </c>
      <c r="B161" s="2" t="s">
        <v>615</v>
      </c>
      <c r="C161" s="22" t="s">
        <v>43</v>
      </c>
      <c r="D161" s="2" t="s">
        <v>483</v>
      </c>
      <c r="E161" s="3">
        <v>45047</v>
      </c>
      <c r="F161" s="3">
        <v>45051</v>
      </c>
      <c r="G161" s="18">
        <f t="shared" si="3"/>
        <v>4</v>
      </c>
      <c r="H161" s="18">
        <v>0</v>
      </c>
      <c r="I161" s="18">
        <v>47.8</v>
      </c>
      <c r="J161" s="18">
        <v>217.35</v>
      </c>
      <c r="K161" s="18"/>
      <c r="L161" s="18"/>
      <c r="M161" s="18"/>
      <c r="N161" s="18"/>
      <c r="O161" s="18">
        <v>214.71</v>
      </c>
    </row>
    <row r="162" spans="1:21" ht="15.5" x14ac:dyDescent="0.35">
      <c r="A162" s="11" t="s">
        <v>585</v>
      </c>
      <c r="B162" s="2" t="s">
        <v>616</v>
      </c>
      <c r="C162" s="22" t="s">
        <v>43</v>
      </c>
      <c r="D162" s="2" t="s">
        <v>483</v>
      </c>
      <c r="E162" s="3">
        <v>45047</v>
      </c>
      <c r="F162" s="3">
        <v>45051</v>
      </c>
      <c r="G162" s="18">
        <f t="shared" si="3"/>
        <v>4</v>
      </c>
      <c r="H162" s="18">
        <v>0</v>
      </c>
      <c r="I162" s="18">
        <v>45.3</v>
      </c>
      <c r="J162" s="18">
        <v>166.99</v>
      </c>
      <c r="K162" s="18"/>
      <c r="L162" s="18"/>
      <c r="M162" s="18"/>
      <c r="N162" s="18"/>
      <c r="O162" s="18">
        <v>145.82</v>
      </c>
    </row>
    <row r="163" spans="1:21" ht="15.5" x14ac:dyDescent="0.35">
      <c r="A163" s="11" t="s">
        <v>585</v>
      </c>
      <c r="B163" s="2" t="s">
        <v>617</v>
      </c>
      <c r="C163" s="2" t="s">
        <v>43</v>
      </c>
      <c r="D163" s="2" t="s">
        <v>483</v>
      </c>
      <c r="E163" s="3">
        <v>45047</v>
      </c>
      <c r="F163" s="3">
        <v>45051</v>
      </c>
      <c r="G163" s="18">
        <f t="shared" si="3"/>
        <v>4</v>
      </c>
      <c r="H163" s="18">
        <v>12.5</v>
      </c>
      <c r="I163" s="18">
        <v>42.8</v>
      </c>
      <c r="J163" s="18">
        <v>139.34</v>
      </c>
      <c r="K163" s="18"/>
      <c r="L163" s="18"/>
      <c r="M163" s="18"/>
      <c r="N163" s="18"/>
      <c r="O163" s="18">
        <v>179.13</v>
      </c>
    </row>
    <row r="166" spans="1:21" ht="15.5" x14ac:dyDescent="0.35">
      <c r="A166" s="18" t="s">
        <v>450</v>
      </c>
      <c r="B166" s="2" t="s">
        <v>451</v>
      </c>
      <c r="C166" s="2" t="s">
        <v>16</v>
      </c>
      <c r="D166" s="2" t="s">
        <v>483</v>
      </c>
      <c r="E166" s="3">
        <v>45019</v>
      </c>
      <c r="F166" s="3">
        <v>45021</v>
      </c>
      <c r="G166" s="17">
        <f t="shared" ref="G166:G197" si="6">F166-E166</f>
        <v>2</v>
      </c>
      <c r="H166" s="6">
        <v>0</v>
      </c>
      <c r="I166" s="6">
        <v>31.8</v>
      </c>
      <c r="J166" s="6">
        <v>230.1</v>
      </c>
      <c r="K166" s="6"/>
      <c r="L166" s="6"/>
      <c r="M166" s="6"/>
      <c r="N166" s="6"/>
      <c r="O166" s="6">
        <v>195.63</v>
      </c>
    </row>
    <row r="167" spans="1:21" ht="15.5" x14ac:dyDescent="0.35">
      <c r="A167" s="18" t="s">
        <v>450</v>
      </c>
      <c r="B167" s="2" t="s">
        <v>452</v>
      </c>
      <c r="C167" s="2" t="s">
        <v>16</v>
      </c>
      <c r="D167" s="2" t="s">
        <v>483</v>
      </c>
      <c r="E167" s="3">
        <v>45019</v>
      </c>
      <c r="F167" s="3">
        <v>45021</v>
      </c>
      <c r="G167" s="17">
        <f t="shared" si="6"/>
        <v>2</v>
      </c>
      <c r="H167" s="6">
        <v>0</v>
      </c>
      <c r="I167" s="6">
        <v>27.3</v>
      </c>
      <c r="J167" s="6">
        <v>206.42</v>
      </c>
      <c r="K167" s="6"/>
      <c r="L167" s="6"/>
      <c r="M167" s="6"/>
      <c r="N167" s="6"/>
      <c r="O167" s="6">
        <v>165.06</v>
      </c>
    </row>
    <row r="168" spans="1:21" ht="15.5" x14ac:dyDescent="0.35">
      <c r="A168" s="18" t="s">
        <v>450</v>
      </c>
      <c r="B168" s="2" t="s">
        <v>453</v>
      </c>
      <c r="C168" s="2" t="s">
        <v>16</v>
      </c>
      <c r="D168" s="2" t="s">
        <v>483</v>
      </c>
      <c r="E168" s="3">
        <v>45019</v>
      </c>
      <c r="F168" s="3">
        <v>45021</v>
      </c>
      <c r="G168" s="17">
        <f t="shared" si="6"/>
        <v>2</v>
      </c>
      <c r="H168" s="6">
        <v>2.5</v>
      </c>
      <c r="I168" s="6">
        <v>33.700000000000003</v>
      </c>
      <c r="J168" s="6">
        <v>182.06</v>
      </c>
      <c r="K168" s="6"/>
      <c r="L168" s="6"/>
      <c r="M168" s="6"/>
      <c r="N168" s="6"/>
      <c r="O168" s="6">
        <v>141.71</v>
      </c>
    </row>
    <row r="169" spans="1:21" ht="15.5" x14ac:dyDescent="0.35">
      <c r="A169" s="18" t="s">
        <v>450</v>
      </c>
      <c r="B169" s="2" t="s">
        <v>454</v>
      </c>
      <c r="C169" s="2" t="s">
        <v>16</v>
      </c>
      <c r="D169" s="2" t="s">
        <v>483</v>
      </c>
      <c r="E169" s="3">
        <v>45019</v>
      </c>
      <c r="F169" s="3">
        <v>45021</v>
      </c>
      <c r="G169" s="17">
        <f t="shared" si="6"/>
        <v>2</v>
      </c>
      <c r="H169" s="6">
        <v>0</v>
      </c>
      <c r="I169" s="6">
        <v>31.3</v>
      </c>
      <c r="J169" s="6">
        <v>239.74</v>
      </c>
      <c r="K169" s="6"/>
      <c r="L169" s="6"/>
      <c r="M169" s="6"/>
      <c r="N169" s="6"/>
      <c r="O169" s="6">
        <v>182.86</v>
      </c>
    </row>
    <row r="170" spans="1:21" ht="15.5" x14ac:dyDescent="0.35">
      <c r="A170" s="18" t="s">
        <v>450</v>
      </c>
      <c r="B170" s="2" t="s">
        <v>455</v>
      </c>
      <c r="C170" s="2" t="s">
        <v>16</v>
      </c>
      <c r="D170" s="2" t="s">
        <v>483</v>
      </c>
      <c r="E170" s="3">
        <v>45019</v>
      </c>
      <c r="F170" s="3">
        <v>45021</v>
      </c>
      <c r="G170" s="17">
        <f t="shared" si="6"/>
        <v>2</v>
      </c>
      <c r="H170" s="6">
        <v>2.5</v>
      </c>
      <c r="I170" s="6">
        <v>30.9</v>
      </c>
      <c r="J170" s="6">
        <v>257.60000000000002</v>
      </c>
      <c r="K170" s="6"/>
      <c r="L170" s="6"/>
      <c r="M170" s="6"/>
      <c r="N170" s="6"/>
      <c r="O170" s="6">
        <v>229.75</v>
      </c>
    </row>
    <row r="171" spans="1:21" ht="15.5" x14ac:dyDescent="0.35">
      <c r="A171" s="18" t="s">
        <v>450</v>
      </c>
      <c r="B171" s="2" t="s">
        <v>456</v>
      </c>
      <c r="C171" s="2" t="s">
        <v>16</v>
      </c>
      <c r="D171" s="2" t="s">
        <v>483</v>
      </c>
      <c r="E171" s="3">
        <v>45019</v>
      </c>
      <c r="F171" s="3">
        <v>45021</v>
      </c>
      <c r="G171" s="17">
        <f t="shared" si="6"/>
        <v>2</v>
      </c>
      <c r="H171" s="6">
        <v>2.5</v>
      </c>
      <c r="I171" s="6">
        <v>32.799999999999997</v>
      </c>
      <c r="J171" s="6">
        <v>232.81</v>
      </c>
      <c r="K171" s="6"/>
      <c r="L171" s="6"/>
      <c r="M171" s="6"/>
      <c r="N171" s="6"/>
      <c r="O171" s="6">
        <v>181.55</v>
      </c>
    </row>
    <row r="172" spans="1:21" ht="15.5" x14ac:dyDescent="0.35">
      <c r="A172" s="18" t="s">
        <v>450</v>
      </c>
      <c r="B172" s="2" t="s">
        <v>457</v>
      </c>
      <c r="C172" s="2" t="s">
        <v>16</v>
      </c>
      <c r="D172" s="2" t="s">
        <v>483</v>
      </c>
      <c r="E172" s="3">
        <v>45019</v>
      </c>
      <c r="F172" s="3">
        <v>45021</v>
      </c>
      <c r="G172" s="17">
        <f t="shared" si="6"/>
        <v>2</v>
      </c>
      <c r="H172" s="6">
        <v>0</v>
      </c>
      <c r="I172" s="6">
        <v>32</v>
      </c>
      <c r="J172" s="6">
        <v>212.14</v>
      </c>
      <c r="K172" s="6"/>
      <c r="L172" s="6"/>
      <c r="M172" s="6"/>
      <c r="N172" s="6"/>
      <c r="O172" s="6">
        <v>164.92</v>
      </c>
    </row>
    <row r="173" spans="1:21" ht="15.5" x14ac:dyDescent="0.35">
      <c r="A173" s="18" t="s">
        <v>450</v>
      </c>
      <c r="B173" s="2" t="s">
        <v>458</v>
      </c>
      <c r="C173" s="2" t="s">
        <v>16</v>
      </c>
      <c r="D173" s="2" t="s">
        <v>483</v>
      </c>
      <c r="E173" s="3">
        <v>45019</v>
      </c>
      <c r="F173" s="3">
        <v>45021</v>
      </c>
      <c r="G173" s="17">
        <f t="shared" si="6"/>
        <v>2</v>
      </c>
      <c r="H173" s="6">
        <v>0</v>
      </c>
      <c r="I173" s="6">
        <v>27.1</v>
      </c>
      <c r="J173" s="6">
        <v>223.6</v>
      </c>
      <c r="K173" s="6"/>
      <c r="L173" s="6"/>
      <c r="M173" s="6"/>
      <c r="N173" s="6"/>
      <c r="O173" s="6">
        <v>179.73</v>
      </c>
    </row>
    <row r="174" spans="1:21" ht="15.5" x14ac:dyDescent="0.35">
      <c r="A174" s="18" t="s">
        <v>450</v>
      </c>
      <c r="B174" s="2" t="s">
        <v>459</v>
      </c>
      <c r="C174" s="2" t="s">
        <v>25</v>
      </c>
      <c r="D174" s="2" t="s">
        <v>483</v>
      </c>
      <c r="E174" s="3">
        <v>45019</v>
      </c>
      <c r="F174" s="3">
        <v>45021</v>
      </c>
      <c r="G174" s="17">
        <f t="shared" si="6"/>
        <v>2</v>
      </c>
      <c r="H174" s="6">
        <v>0</v>
      </c>
      <c r="I174" s="6">
        <v>29.6</v>
      </c>
      <c r="J174" s="6">
        <v>242.6</v>
      </c>
      <c r="K174" s="6"/>
      <c r="L174" s="6">
        <v>168.07</v>
      </c>
      <c r="M174" s="6">
        <v>1.2</v>
      </c>
      <c r="N174" s="6"/>
      <c r="O174" s="6">
        <f>L174+M174</f>
        <v>169.26999999999998</v>
      </c>
      <c r="S174">
        <f>(O174+O175+O177)/3</f>
        <v>142.36666666666667</v>
      </c>
      <c r="T174" s="6">
        <f>(O176+O179)/2</f>
        <v>101.80500000000001</v>
      </c>
      <c r="U174">
        <f>S174/T174</f>
        <v>1.3984250937249316</v>
      </c>
    </row>
    <row r="175" spans="1:21" ht="15.5" x14ac:dyDescent="0.35">
      <c r="A175" s="18" t="s">
        <v>450</v>
      </c>
      <c r="B175" s="2" t="s">
        <v>460</v>
      </c>
      <c r="C175" s="2" t="s">
        <v>25</v>
      </c>
      <c r="D175" s="2" t="s">
        <v>483</v>
      </c>
      <c r="E175" s="3">
        <v>45019</v>
      </c>
      <c r="F175" s="3">
        <v>45021</v>
      </c>
      <c r="G175" s="17">
        <f t="shared" si="6"/>
        <v>2</v>
      </c>
      <c r="H175" s="6">
        <v>0</v>
      </c>
      <c r="I175" s="6">
        <v>23.9</v>
      </c>
      <c r="J175" s="6">
        <v>153.69999999999999</v>
      </c>
      <c r="K175" s="6"/>
      <c r="L175" s="6">
        <v>133.41</v>
      </c>
      <c r="M175" s="6">
        <v>2.93</v>
      </c>
      <c r="N175" s="6"/>
      <c r="O175" s="6">
        <f t="shared" ref="O175:O189" si="7">L175+M175</f>
        <v>136.34</v>
      </c>
    </row>
    <row r="176" spans="1:21" ht="15.5" x14ac:dyDescent="0.35">
      <c r="A176" s="18" t="s">
        <v>450</v>
      </c>
      <c r="B176" s="2" t="s">
        <v>461</v>
      </c>
      <c r="C176" s="2" t="s">
        <v>25</v>
      </c>
      <c r="D176" s="2" t="s">
        <v>483</v>
      </c>
      <c r="E176" s="3">
        <v>45019</v>
      </c>
      <c r="F176" s="3">
        <v>45022</v>
      </c>
      <c r="G176" s="17">
        <f t="shared" si="6"/>
        <v>3</v>
      </c>
      <c r="H176" s="6">
        <v>0</v>
      </c>
      <c r="I176" s="6">
        <v>24.9</v>
      </c>
      <c r="J176" s="6">
        <v>107.13</v>
      </c>
      <c r="K176" s="6"/>
      <c r="L176" s="6">
        <v>93.04</v>
      </c>
      <c r="M176" s="6">
        <v>1.45</v>
      </c>
      <c r="N176" s="6"/>
      <c r="O176" s="26">
        <f t="shared" si="7"/>
        <v>94.490000000000009</v>
      </c>
    </row>
    <row r="177" spans="1:21" ht="15.5" x14ac:dyDescent="0.35">
      <c r="A177" s="18" t="s">
        <v>450</v>
      </c>
      <c r="B177" s="2" t="s">
        <v>462</v>
      </c>
      <c r="C177" s="2" t="s">
        <v>25</v>
      </c>
      <c r="D177" s="2" t="s">
        <v>483</v>
      </c>
      <c r="E177" s="3">
        <v>45019</v>
      </c>
      <c r="F177" s="3">
        <v>45021</v>
      </c>
      <c r="G177" s="17">
        <f t="shared" si="6"/>
        <v>2</v>
      </c>
      <c r="H177" s="6">
        <v>0</v>
      </c>
      <c r="I177" s="6">
        <v>29.9</v>
      </c>
      <c r="J177" s="6">
        <v>161.36000000000001</v>
      </c>
      <c r="K177" s="6"/>
      <c r="L177" s="6">
        <v>121.49</v>
      </c>
      <c r="M177" s="6"/>
      <c r="N177" s="6"/>
      <c r="O177" s="6">
        <f t="shared" si="7"/>
        <v>121.49</v>
      </c>
    </row>
    <row r="178" spans="1:21" ht="15.5" x14ac:dyDescent="0.35">
      <c r="A178" s="18" t="s">
        <v>450</v>
      </c>
      <c r="B178" s="2" t="s">
        <v>463</v>
      </c>
      <c r="C178" s="2" t="s">
        <v>25</v>
      </c>
      <c r="D178" s="2" t="s">
        <v>483</v>
      </c>
      <c r="E178" s="3">
        <v>45019</v>
      </c>
      <c r="F178" s="12"/>
      <c r="G178" s="17">
        <f>Q178-E178</f>
        <v>-45019</v>
      </c>
      <c r="H178" s="13">
        <v>0</v>
      </c>
      <c r="I178" s="6">
        <v>31.6</v>
      </c>
      <c r="J178" s="13">
        <v>31.59</v>
      </c>
      <c r="K178" s="6"/>
      <c r="L178" s="13">
        <v>21.74</v>
      </c>
      <c r="M178" s="6"/>
      <c r="N178" s="6"/>
      <c r="O178" s="13">
        <f t="shared" si="7"/>
        <v>21.74</v>
      </c>
    </row>
    <row r="179" spans="1:21" ht="15.5" x14ac:dyDescent="0.35">
      <c r="A179" s="18" t="s">
        <v>450</v>
      </c>
      <c r="B179" s="2" t="s">
        <v>464</v>
      </c>
      <c r="C179" s="2" t="s">
        <v>25</v>
      </c>
      <c r="D179" s="2" t="s">
        <v>483</v>
      </c>
      <c r="E179" s="3">
        <v>45019</v>
      </c>
      <c r="F179" s="3">
        <v>45021</v>
      </c>
      <c r="G179" s="17">
        <f t="shared" si="6"/>
        <v>2</v>
      </c>
      <c r="H179" s="6">
        <v>2.5</v>
      </c>
      <c r="I179" s="6">
        <v>27</v>
      </c>
      <c r="J179" s="6">
        <v>138.07</v>
      </c>
      <c r="K179" s="6"/>
      <c r="L179" s="6">
        <v>108.22</v>
      </c>
      <c r="M179" s="6">
        <v>0.9</v>
      </c>
      <c r="N179" s="6"/>
      <c r="O179" s="26">
        <f t="shared" si="7"/>
        <v>109.12</v>
      </c>
    </row>
    <row r="180" spans="1:21" ht="15.5" x14ac:dyDescent="0.35">
      <c r="A180" s="12" t="s">
        <v>450</v>
      </c>
      <c r="B180" s="20" t="s">
        <v>465</v>
      </c>
      <c r="C180" s="20" t="s">
        <v>25</v>
      </c>
      <c r="D180" s="2" t="s">
        <v>483</v>
      </c>
      <c r="E180" s="24">
        <v>45019</v>
      </c>
      <c r="F180" s="24"/>
      <c r="G180" s="31">
        <f t="shared" si="6"/>
        <v>-45019</v>
      </c>
      <c r="H180" s="13"/>
      <c r="I180" s="13"/>
      <c r="J180" s="13"/>
      <c r="K180" s="13"/>
      <c r="L180" s="13"/>
      <c r="M180" s="13"/>
      <c r="N180" s="13"/>
      <c r="O180" s="13"/>
    </row>
    <row r="181" spans="1:21" ht="15.5" x14ac:dyDescent="0.35">
      <c r="A181" s="12" t="s">
        <v>450</v>
      </c>
      <c r="B181" s="20" t="s">
        <v>466</v>
      </c>
      <c r="C181" s="20" t="s">
        <v>25</v>
      </c>
      <c r="D181" s="2" t="s">
        <v>483</v>
      </c>
      <c r="E181" s="24">
        <v>45019</v>
      </c>
      <c r="F181" s="24"/>
      <c r="G181" s="31">
        <f t="shared" si="6"/>
        <v>-45019</v>
      </c>
      <c r="H181" s="13"/>
      <c r="I181" s="13"/>
      <c r="J181" s="13"/>
      <c r="K181" s="13"/>
      <c r="L181" s="13"/>
      <c r="M181" s="13"/>
      <c r="N181" s="13"/>
      <c r="O181" s="13"/>
    </row>
    <row r="182" spans="1:21" ht="15.5" x14ac:dyDescent="0.35">
      <c r="A182" s="18" t="s">
        <v>450</v>
      </c>
      <c r="B182" s="2" t="s">
        <v>467</v>
      </c>
      <c r="C182" s="2" t="s">
        <v>34</v>
      </c>
      <c r="D182" s="2" t="s">
        <v>483</v>
      </c>
      <c r="E182" s="3">
        <v>45019</v>
      </c>
      <c r="F182" s="3">
        <v>45022</v>
      </c>
      <c r="G182" s="17">
        <f t="shared" si="6"/>
        <v>3</v>
      </c>
      <c r="H182" s="6">
        <v>0</v>
      </c>
      <c r="I182" s="6">
        <v>28.8</v>
      </c>
      <c r="J182" s="6">
        <v>173.76</v>
      </c>
      <c r="K182" s="6"/>
      <c r="L182" s="6">
        <v>171.71</v>
      </c>
      <c r="M182" s="6">
        <v>0.96</v>
      </c>
      <c r="N182" s="6"/>
      <c r="O182" s="6">
        <f t="shared" si="7"/>
        <v>172.67000000000002</v>
      </c>
      <c r="S182">
        <f>(O182+O183+O184+O185+O186+O189)/6</f>
        <v>148.00333333333333</v>
      </c>
      <c r="T182">
        <f>(O187+O188)/2</f>
        <v>95.575000000000003</v>
      </c>
      <c r="U182">
        <f>S182/T182</f>
        <v>1.5485569796843666</v>
      </c>
    </row>
    <row r="183" spans="1:21" ht="15.5" x14ac:dyDescent="0.35">
      <c r="A183" s="18" t="s">
        <v>450</v>
      </c>
      <c r="B183" s="2" t="s">
        <v>468</v>
      </c>
      <c r="C183" s="2" t="s">
        <v>34</v>
      </c>
      <c r="D183" s="2" t="s">
        <v>483</v>
      </c>
      <c r="E183" s="3">
        <v>45019</v>
      </c>
      <c r="F183" s="3">
        <v>45021</v>
      </c>
      <c r="G183" s="17">
        <f t="shared" si="6"/>
        <v>2</v>
      </c>
      <c r="H183" s="6">
        <v>0</v>
      </c>
      <c r="I183" s="6">
        <v>26.2</v>
      </c>
      <c r="J183" s="6">
        <v>146.99</v>
      </c>
      <c r="K183" s="6"/>
      <c r="L183" s="6">
        <v>132.02000000000001</v>
      </c>
      <c r="M183" s="6">
        <v>2.23</v>
      </c>
      <c r="N183" s="6"/>
      <c r="O183" s="6">
        <f t="shared" si="7"/>
        <v>134.25</v>
      </c>
    </row>
    <row r="184" spans="1:21" ht="15.5" x14ac:dyDescent="0.35">
      <c r="A184" s="18" t="s">
        <v>450</v>
      </c>
      <c r="B184" s="2" t="s">
        <v>469</v>
      </c>
      <c r="C184" s="2" t="s">
        <v>34</v>
      </c>
      <c r="D184" s="2" t="s">
        <v>483</v>
      </c>
      <c r="E184" s="3">
        <v>45019</v>
      </c>
      <c r="F184" s="3">
        <v>45021</v>
      </c>
      <c r="G184" s="17">
        <f t="shared" si="6"/>
        <v>2</v>
      </c>
      <c r="H184" s="6">
        <v>2.5</v>
      </c>
      <c r="I184" s="6">
        <v>31.5</v>
      </c>
      <c r="J184" s="6">
        <v>157.59</v>
      </c>
      <c r="K184" s="6"/>
      <c r="L184" s="6">
        <v>141.29</v>
      </c>
      <c r="M184" s="6">
        <v>0.94</v>
      </c>
      <c r="N184" s="6"/>
      <c r="O184" s="6">
        <f t="shared" si="7"/>
        <v>142.22999999999999</v>
      </c>
    </row>
    <row r="185" spans="1:21" ht="15.5" x14ac:dyDescent="0.35">
      <c r="A185" s="18" t="s">
        <v>450</v>
      </c>
      <c r="B185" s="2" t="s">
        <v>470</v>
      </c>
      <c r="C185" s="2" t="s">
        <v>34</v>
      </c>
      <c r="D185" s="2" t="s">
        <v>483</v>
      </c>
      <c r="E185" s="3">
        <v>45019</v>
      </c>
      <c r="F185" s="3">
        <v>45021</v>
      </c>
      <c r="G185" s="17">
        <f t="shared" si="6"/>
        <v>2</v>
      </c>
      <c r="H185" s="6">
        <v>0</v>
      </c>
      <c r="I185" s="6">
        <v>25.4</v>
      </c>
      <c r="J185" s="6">
        <v>154.66</v>
      </c>
      <c r="K185" s="6"/>
      <c r="L185" s="6">
        <v>110.77</v>
      </c>
      <c r="M185" s="6">
        <v>1.1299999999999999</v>
      </c>
      <c r="N185" s="6"/>
      <c r="O185" s="6">
        <f t="shared" si="7"/>
        <v>111.89999999999999</v>
      </c>
    </row>
    <row r="186" spans="1:21" ht="15.5" x14ac:dyDescent="0.35">
      <c r="A186" s="18" t="s">
        <v>450</v>
      </c>
      <c r="B186" s="2" t="s">
        <v>471</v>
      </c>
      <c r="C186" s="2" t="s">
        <v>34</v>
      </c>
      <c r="D186" s="2" t="s">
        <v>483</v>
      </c>
      <c r="E186" s="3">
        <v>45019</v>
      </c>
      <c r="F186" s="3">
        <v>45021</v>
      </c>
      <c r="G186" s="17">
        <f t="shared" si="6"/>
        <v>2</v>
      </c>
      <c r="H186" s="6">
        <v>0</v>
      </c>
      <c r="I186" s="6">
        <v>23.7</v>
      </c>
      <c r="J186" s="6">
        <v>189.34</v>
      </c>
      <c r="K186" s="6"/>
      <c r="L186" s="6">
        <v>204.01</v>
      </c>
      <c r="M186" s="6">
        <v>1.52</v>
      </c>
      <c r="N186" s="6"/>
      <c r="O186" s="6">
        <f t="shared" si="7"/>
        <v>205.53</v>
      </c>
    </row>
    <row r="187" spans="1:21" ht="15.5" x14ac:dyDescent="0.35">
      <c r="A187" s="11" t="s">
        <v>450</v>
      </c>
      <c r="B187" s="22" t="s">
        <v>472</v>
      </c>
      <c r="C187" s="22" t="s">
        <v>34</v>
      </c>
      <c r="D187" s="2" t="s">
        <v>483</v>
      </c>
      <c r="E187" s="21">
        <v>45019</v>
      </c>
      <c r="F187" s="21">
        <v>45021</v>
      </c>
      <c r="G187" s="17">
        <f t="shared" si="6"/>
        <v>2</v>
      </c>
      <c r="H187" s="6">
        <v>2.5</v>
      </c>
      <c r="I187" s="6">
        <v>26.4</v>
      </c>
      <c r="J187" s="6">
        <v>100.26</v>
      </c>
      <c r="K187" s="6"/>
      <c r="L187" s="6">
        <v>92.11</v>
      </c>
      <c r="M187" s="6">
        <v>0.94</v>
      </c>
      <c r="N187" s="6"/>
      <c r="O187" s="26">
        <f t="shared" si="7"/>
        <v>93.05</v>
      </c>
    </row>
    <row r="188" spans="1:21" ht="15.5" x14ac:dyDescent="0.35">
      <c r="A188" s="11" t="s">
        <v>450</v>
      </c>
      <c r="B188" s="22" t="s">
        <v>473</v>
      </c>
      <c r="C188" s="22" t="s">
        <v>34</v>
      </c>
      <c r="D188" s="2" t="s">
        <v>483</v>
      </c>
      <c r="E188" s="21">
        <v>45019</v>
      </c>
      <c r="F188" s="21">
        <v>45022</v>
      </c>
      <c r="G188" s="17">
        <f t="shared" si="6"/>
        <v>3</v>
      </c>
      <c r="H188" s="6">
        <v>2.5</v>
      </c>
      <c r="I188" s="6">
        <v>31.6</v>
      </c>
      <c r="J188" s="6">
        <v>106.3</v>
      </c>
      <c r="K188" s="6"/>
      <c r="L188" s="6">
        <v>96.93</v>
      </c>
      <c r="M188" s="6">
        <v>1.17</v>
      </c>
      <c r="N188" s="6"/>
      <c r="O188" s="26">
        <f t="shared" si="7"/>
        <v>98.100000000000009</v>
      </c>
    </row>
    <row r="189" spans="1:21" ht="15.5" x14ac:dyDescent="0.35">
      <c r="A189" s="18" t="s">
        <v>450</v>
      </c>
      <c r="B189" s="2" t="s">
        <v>474</v>
      </c>
      <c r="C189" s="2" t="s">
        <v>34</v>
      </c>
      <c r="D189" s="2" t="s">
        <v>483</v>
      </c>
      <c r="E189" s="3">
        <v>45019</v>
      </c>
      <c r="F189" s="3">
        <v>45021</v>
      </c>
      <c r="G189" s="17">
        <f t="shared" si="6"/>
        <v>2</v>
      </c>
      <c r="H189" s="6">
        <v>2.5</v>
      </c>
      <c r="I189" s="6">
        <v>26.2</v>
      </c>
      <c r="J189" s="6">
        <v>144</v>
      </c>
      <c r="K189" s="6"/>
      <c r="L189" s="6">
        <v>120.59</v>
      </c>
      <c r="M189" s="6">
        <v>0.85</v>
      </c>
      <c r="N189" s="6"/>
      <c r="O189" s="6">
        <f t="shared" si="7"/>
        <v>121.44</v>
      </c>
    </row>
    <row r="190" spans="1:21" ht="15.5" x14ac:dyDescent="0.35">
      <c r="A190" s="18" t="s">
        <v>450</v>
      </c>
      <c r="B190" s="2" t="s">
        <v>475</v>
      </c>
      <c r="C190" s="2" t="s">
        <v>43</v>
      </c>
      <c r="D190" s="2" t="s">
        <v>483</v>
      </c>
      <c r="E190" s="3">
        <v>45019</v>
      </c>
      <c r="F190" s="3">
        <v>45021</v>
      </c>
      <c r="G190" s="17">
        <f t="shared" si="6"/>
        <v>2</v>
      </c>
      <c r="H190" s="6">
        <v>0</v>
      </c>
      <c r="I190" s="6">
        <v>28.4</v>
      </c>
      <c r="J190" s="6">
        <v>176.43</v>
      </c>
      <c r="K190" s="6"/>
      <c r="L190" s="6"/>
      <c r="M190" s="6"/>
      <c r="N190" s="6"/>
      <c r="O190" s="26">
        <v>113.28</v>
      </c>
      <c r="S190" s="30">
        <f>(O194+O195+O196+O197)/4</f>
        <v>215.16</v>
      </c>
      <c r="T190" s="30">
        <f>(O190+O192)/2</f>
        <v>114.55</v>
      </c>
      <c r="U190" s="30">
        <f>T190/S190</f>
        <v>0.53239449711842346</v>
      </c>
    </row>
    <row r="191" spans="1:21" ht="15.5" x14ac:dyDescent="0.35">
      <c r="A191" s="18" t="s">
        <v>450</v>
      </c>
      <c r="B191" s="2" t="s">
        <v>476</v>
      </c>
      <c r="C191" s="2" t="s">
        <v>43</v>
      </c>
      <c r="D191" s="2" t="s">
        <v>483</v>
      </c>
      <c r="E191" s="3">
        <v>45019</v>
      </c>
      <c r="F191" s="3">
        <v>45021</v>
      </c>
      <c r="G191" s="17">
        <f t="shared" si="6"/>
        <v>2</v>
      </c>
      <c r="H191" s="6">
        <v>0</v>
      </c>
      <c r="I191" s="6">
        <v>22.6</v>
      </c>
      <c r="J191" s="6">
        <v>165.6</v>
      </c>
      <c r="K191" s="6"/>
      <c r="L191" s="6"/>
      <c r="M191" s="6"/>
      <c r="N191" s="6"/>
      <c r="O191" s="26">
        <v>90.42</v>
      </c>
    </row>
    <row r="192" spans="1:21" ht="15.5" x14ac:dyDescent="0.35">
      <c r="A192" s="18" t="s">
        <v>450</v>
      </c>
      <c r="B192" s="2" t="s">
        <v>477</v>
      </c>
      <c r="C192" s="2" t="s">
        <v>43</v>
      </c>
      <c r="D192" s="2" t="s">
        <v>483</v>
      </c>
      <c r="E192" s="3">
        <v>45019</v>
      </c>
      <c r="F192" s="3">
        <v>45021</v>
      </c>
      <c r="G192" s="17">
        <f t="shared" si="6"/>
        <v>2</v>
      </c>
      <c r="H192" s="6">
        <v>0</v>
      </c>
      <c r="I192" s="6">
        <v>32.700000000000003</v>
      </c>
      <c r="J192" s="6">
        <v>163.41</v>
      </c>
      <c r="K192" s="6"/>
      <c r="L192" s="6"/>
      <c r="M192" s="6"/>
      <c r="N192" s="6"/>
      <c r="O192" s="26">
        <v>115.82</v>
      </c>
    </row>
    <row r="193" spans="1:21" ht="15.5" x14ac:dyDescent="0.35">
      <c r="A193" s="18" t="s">
        <v>450</v>
      </c>
      <c r="B193" s="2" t="s">
        <v>478</v>
      </c>
      <c r="C193" s="2" t="s">
        <v>43</v>
      </c>
      <c r="D193" s="2" t="s">
        <v>483</v>
      </c>
      <c r="E193" s="3">
        <v>45019</v>
      </c>
      <c r="F193" s="3">
        <v>45021</v>
      </c>
      <c r="G193" s="17">
        <f t="shared" si="6"/>
        <v>2</v>
      </c>
      <c r="H193" s="6">
        <v>0</v>
      </c>
      <c r="I193" s="6">
        <v>32.5</v>
      </c>
      <c r="J193" s="6">
        <v>124.89</v>
      </c>
      <c r="K193" s="6"/>
      <c r="L193" s="6"/>
      <c r="M193" s="6"/>
      <c r="N193" s="6"/>
      <c r="O193" s="26">
        <v>73.59</v>
      </c>
    </row>
    <row r="194" spans="1:21" ht="15.5" x14ac:dyDescent="0.35">
      <c r="A194" s="18" t="s">
        <v>450</v>
      </c>
      <c r="B194" s="2" t="s">
        <v>479</v>
      </c>
      <c r="C194" s="2" t="s">
        <v>43</v>
      </c>
      <c r="D194" s="2" t="s">
        <v>483</v>
      </c>
      <c r="E194" s="3">
        <v>45019</v>
      </c>
      <c r="F194" s="3">
        <v>45022</v>
      </c>
      <c r="G194" s="17">
        <f t="shared" si="6"/>
        <v>3</v>
      </c>
      <c r="H194" s="6">
        <v>0</v>
      </c>
      <c r="I194" s="6">
        <v>24.8</v>
      </c>
      <c r="J194" s="6">
        <v>229.71</v>
      </c>
      <c r="K194" s="6"/>
      <c r="L194" s="15"/>
      <c r="M194" s="15"/>
      <c r="N194" s="15"/>
      <c r="O194" s="15">
        <v>201.01</v>
      </c>
    </row>
    <row r="195" spans="1:21" ht="15.5" x14ac:dyDescent="0.35">
      <c r="A195" s="11" t="s">
        <v>450</v>
      </c>
      <c r="B195" s="22" t="s">
        <v>480</v>
      </c>
      <c r="C195" s="22" t="s">
        <v>43</v>
      </c>
      <c r="D195" s="2" t="s">
        <v>483</v>
      </c>
      <c r="E195" s="21">
        <v>45019</v>
      </c>
      <c r="F195" s="21">
        <v>45021</v>
      </c>
      <c r="G195" s="17">
        <f t="shared" si="6"/>
        <v>2</v>
      </c>
      <c r="H195" s="6">
        <v>0</v>
      </c>
      <c r="I195" s="6">
        <v>28.3</v>
      </c>
      <c r="J195" s="6">
        <v>232</v>
      </c>
      <c r="K195" s="6"/>
      <c r="L195" s="6"/>
      <c r="M195" s="6"/>
      <c r="N195" s="6"/>
      <c r="O195" s="6">
        <v>204.86</v>
      </c>
    </row>
    <row r="196" spans="1:21" ht="15.5" x14ac:dyDescent="0.35">
      <c r="A196" s="11" t="s">
        <v>450</v>
      </c>
      <c r="B196" s="22" t="s">
        <v>481</v>
      </c>
      <c r="C196" s="22" t="s">
        <v>43</v>
      </c>
      <c r="D196" s="2" t="s">
        <v>483</v>
      </c>
      <c r="E196" s="21">
        <v>45019</v>
      </c>
      <c r="F196" s="21">
        <v>45022</v>
      </c>
      <c r="G196" s="17">
        <f t="shared" si="6"/>
        <v>3</v>
      </c>
      <c r="H196" s="6">
        <v>2.5</v>
      </c>
      <c r="I196" s="6">
        <v>32</v>
      </c>
      <c r="J196" s="6">
        <v>231.06</v>
      </c>
      <c r="K196" s="6"/>
      <c r="L196" s="6"/>
      <c r="M196" s="6"/>
      <c r="N196" s="6"/>
      <c r="O196" s="6">
        <v>238.16</v>
      </c>
    </row>
    <row r="197" spans="1:21" ht="15.5" x14ac:dyDescent="0.35">
      <c r="A197" s="11" t="s">
        <v>450</v>
      </c>
      <c r="B197" s="22" t="s">
        <v>482</v>
      </c>
      <c r="C197" s="22" t="s">
        <v>43</v>
      </c>
      <c r="D197" s="2" t="s">
        <v>483</v>
      </c>
      <c r="E197" s="21">
        <v>45019</v>
      </c>
      <c r="F197" s="21">
        <v>45022</v>
      </c>
      <c r="G197" s="17">
        <f t="shared" si="6"/>
        <v>3</v>
      </c>
      <c r="H197" s="6">
        <v>0</v>
      </c>
      <c r="I197" s="6">
        <v>27.2</v>
      </c>
      <c r="J197" s="6">
        <v>283.14</v>
      </c>
      <c r="K197" s="6"/>
      <c r="L197" s="6"/>
      <c r="M197" s="6"/>
      <c r="N197" s="6"/>
      <c r="O197" s="6">
        <v>216.61</v>
      </c>
    </row>
    <row r="201" spans="1:21" ht="15.5" x14ac:dyDescent="0.35">
      <c r="A201" s="18" t="s">
        <v>851</v>
      </c>
      <c r="B201" s="23" t="s">
        <v>84</v>
      </c>
      <c r="C201" s="2" t="s">
        <v>16</v>
      </c>
      <c r="D201" s="2" t="s">
        <v>483</v>
      </c>
      <c r="E201" s="14">
        <v>45016</v>
      </c>
      <c r="F201" s="3">
        <v>45022</v>
      </c>
      <c r="G201" s="17">
        <f t="shared" ref="G201:G232" si="8">F201-E201</f>
        <v>6</v>
      </c>
      <c r="H201" s="6">
        <v>5</v>
      </c>
      <c r="I201" s="6">
        <v>35.1</v>
      </c>
      <c r="J201" s="6">
        <v>247.54</v>
      </c>
      <c r="K201" s="6"/>
      <c r="L201" s="6"/>
      <c r="M201" s="6"/>
      <c r="N201" s="6"/>
      <c r="O201" s="18">
        <v>148</v>
      </c>
      <c r="P201">
        <f>(J201+J202+J203)/3</f>
        <v>285.31666666666666</v>
      </c>
      <c r="Q201">
        <f>(J205+J206+J208)/3</f>
        <v>156.6</v>
      </c>
      <c r="R201">
        <f>P201/Q201</f>
        <v>1.8219455087271179</v>
      </c>
      <c r="S201">
        <f>(O202+O203)/2</f>
        <v>226.20499999999998</v>
      </c>
      <c r="T201">
        <f>(O201+O205+O206+O208)/4</f>
        <v>146.10750000000002</v>
      </c>
      <c r="U201">
        <f>S201/T201</f>
        <v>1.5482093663911842</v>
      </c>
    </row>
    <row r="202" spans="1:21" ht="15.5" x14ac:dyDescent="0.35">
      <c r="A202" s="18" t="s">
        <v>851</v>
      </c>
      <c r="B202" s="23" t="s">
        <v>85</v>
      </c>
      <c r="C202" s="2" t="s">
        <v>16</v>
      </c>
      <c r="D202" s="2" t="s">
        <v>483</v>
      </c>
      <c r="E202" s="14">
        <v>45016</v>
      </c>
      <c r="F202" s="3">
        <v>45023</v>
      </c>
      <c r="G202" s="17">
        <f t="shared" si="8"/>
        <v>7</v>
      </c>
      <c r="H202" s="6">
        <v>12</v>
      </c>
      <c r="I202" s="6">
        <v>23.6</v>
      </c>
      <c r="J202" s="6">
        <v>347.17</v>
      </c>
      <c r="K202" s="6"/>
      <c r="L202" s="6"/>
      <c r="M202" s="6"/>
      <c r="N202" s="6"/>
      <c r="O202" s="6">
        <v>234.27</v>
      </c>
    </row>
    <row r="203" spans="1:21" ht="15.5" x14ac:dyDescent="0.35">
      <c r="A203" s="18" t="s">
        <v>851</v>
      </c>
      <c r="B203" s="23" t="s">
        <v>86</v>
      </c>
      <c r="C203" s="2" t="s">
        <v>16</v>
      </c>
      <c r="D203" s="2" t="s">
        <v>483</v>
      </c>
      <c r="E203" s="14">
        <v>45016</v>
      </c>
      <c r="F203" s="3">
        <v>45023</v>
      </c>
      <c r="G203" s="17">
        <f t="shared" si="8"/>
        <v>7</v>
      </c>
      <c r="H203" s="6">
        <v>14.29</v>
      </c>
      <c r="I203" s="6">
        <v>35</v>
      </c>
      <c r="J203" s="6">
        <v>261.24</v>
      </c>
      <c r="K203" s="6"/>
      <c r="L203" s="6"/>
      <c r="M203" s="6"/>
      <c r="N203" s="6"/>
      <c r="O203" s="6">
        <v>218.14</v>
      </c>
    </row>
    <row r="204" spans="1:21" ht="15.5" x14ac:dyDescent="0.35">
      <c r="A204" s="18" t="s">
        <v>851</v>
      </c>
      <c r="B204" s="2" t="s">
        <v>87</v>
      </c>
      <c r="C204" s="2" t="s">
        <v>16</v>
      </c>
      <c r="D204" s="2" t="s">
        <v>483</v>
      </c>
      <c r="E204" s="3">
        <v>45002</v>
      </c>
      <c r="F204" s="3">
        <v>45010</v>
      </c>
      <c r="G204" s="17">
        <f t="shared" si="8"/>
        <v>8</v>
      </c>
      <c r="H204" s="6"/>
      <c r="I204" s="6"/>
      <c r="J204" s="6"/>
      <c r="K204" s="6"/>
      <c r="L204" s="6"/>
      <c r="M204" s="6"/>
      <c r="N204" s="6"/>
      <c r="O204" s="6"/>
    </row>
    <row r="205" spans="1:21" ht="15.5" x14ac:dyDescent="0.35">
      <c r="A205" s="18" t="s">
        <v>851</v>
      </c>
      <c r="B205" s="2" t="s">
        <v>88</v>
      </c>
      <c r="C205" s="2" t="s">
        <v>16</v>
      </c>
      <c r="D205" s="2" t="s">
        <v>483</v>
      </c>
      <c r="E205" s="3">
        <v>45002</v>
      </c>
      <c r="F205" s="3">
        <v>45010</v>
      </c>
      <c r="G205" s="17">
        <f t="shared" si="8"/>
        <v>8</v>
      </c>
      <c r="H205" s="6">
        <v>20</v>
      </c>
      <c r="I205" s="6">
        <v>25.7</v>
      </c>
      <c r="J205" s="26">
        <v>182.44</v>
      </c>
      <c r="K205" s="26"/>
      <c r="L205" s="26"/>
      <c r="M205" s="26"/>
      <c r="N205" s="26"/>
      <c r="O205" s="26">
        <v>169.7</v>
      </c>
    </row>
    <row r="206" spans="1:21" ht="15.5" x14ac:dyDescent="0.35">
      <c r="A206" s="18" t="s">
        <v>851</v>
      </c>
      <c r="B206" s="2" t="s">
        <v>89</v>
      </c>
      <c r="C206" s="2" t="s">
        <v>16</v>
      </c>
      <c r="D206" s="2" t="s">
        <v>483</v>
      </c>
      <c r="E206" s="3">
        <v>45002</v>
      </c>
      <c r="F206" s="3">
        <v>45013</v>
      </c>
      <c r="G206" s="17">
        <f t="shared" si="8"/>
        <v>11</v>
      </c>
      <c r="H206" s="6">
        <v>17</v>
      </c>
      <c r="I206" s="6">
        <v>23.6</v>
      </c>
      <c r="J206" s="26">
        <v>148.74</v>
      </c>
      <c r="K206" s="26"/>
      <c r="L206" s="26"/>
      <c r="M206" s="26"/>
      <c r="N206" s="26"/>
      <c r="O206" s="26">
        <v>132.41</v>
      </c>
    </row>
    <row r="207" spans="1:21" ht="15.5" x14ac:dyDescent="0.35">
      <c r="A207" s="18" t="s">
        <v>851</v>
      </c>
      <c r="B207" s="2" t="s">
        <v>90</v>
      </c>
      <c r="C207" s="2" t="s">
        <v>16</v>
      </c>
      <c r="D207" s="2" t="s">
        <v>483</v>
      </c>
      <c r="E207" s="3"/>
      <c r="F207" s="3"/>
      <c r="G207" s="17">
        <f t="shared" si="8"/>
        <v>0</v>
      </c>
      <c r="H207" s="6"/>
      <c r="I207" s="6"/>
      <c r="J207" s="26"/>
      <c r="K207" s="26"/>
      <c r="L207" s="26"/>
      <c r="M207" s="26"/>
      <c r="N207" s="26"/>
      <c r="O207" s="26"/>
    </row>
    <row r="208" spans="1:21" ht="15.5" x14ac:dyDescent="0.35">
      <c r="A208" s="18" t="s">
        <v>851</v>
      </c>
      <c r="B208" s="2" t="s">
        <v>91</v>
      </c>
      <c r="C208" s="2" t="s">
        <v>16</v>
      </c>
      <c r="D208" s="2" t="s">
        <v>483</v>
      </c>
      <c r="E208" s="3">
        <v>45002</v>
      </c>
      <c r="F208" s="3">
        <v>45010</v>
      </c>
      <c r="G208" s="17">
        <f t="shared" si="8"/>
        <v>8</v>
      </c>
      <c r="H208" s="6">
        <v>20</v>
      </c>
      <c r="I208" s="6">
        <v>23.5</v>
      </c>
      <c r="J208" s="26">
        <v>138.62</v>
      </c>
      <c r="K208" s="26"/>
      <c r="L208" s="26"/>
      <c r="M208" s="26"/>
      <c r="N208" s="26"/>
      <c r="O208" s="26">
        <v>134.32</v>
      </c>
    </row>
    <row r="209" spans="1:15" ht="15.5" x14ac:dyDescent="0.35">
      <c r="A209" s="18" t="s">
        <v>851</v>
      </c>
      <c r="B209" s="23" t="s">
        <v>92</v>
      </c>
      <c r="C209" s="2" t="s">
        <v>25</v>
      </c>
      <c r="D209" s="2" t="s">
        <v>483</v>
      </c>
      <c r="E209" s="14">
        <v>45016</v>
      </c>
      <c r="F209" s="3">
        <v>45021</v>
      </c>
      <c r="G209" s="17">
        <f t="shared" si="8"/>
        <v>5</v>
      </c>
      <c r="H209" s="6">
        <v>0</v>
      </c>
      <c r="I209" s="6">
        <v>32.4</v>
      </c>
      <c r="J209" s="6">
        <v>139.77000000000001</v>
      </c>
      <c r="K209" s="6"/>
      <c r="L209" s="6">
        <v>115.55</v>
      </c>
      <c r="M209" s="6">
        <v>1.1299999999999999</v>
      </c>
      <c r="N209" s="6"/>
      <c r="O209" s="6">
        <f>L209+M209</f>
        <v>116.67999999999999</v>
      </c>
    </row>
    <row r="210" spans="1:15" ht="15.5" x14ac:dyDescent="0.35">
      <c r="A210" s="18" t="s">
        <v>851</v>
      </c>
      <c r="B210" s="23" t="s">
        <v>93</v>
      </c>
      <c r="C210" s="2" t="s">
        <v>25</v>
      </c>
      <c r="D210" s="2" t="s">
        <v>483</v>
      </c>
      <c r="E210" s="14">
        <v>45016</v>
      </c>
      <c r="F210" s="3">
        <v>45022</v>
      </c>
      <c r="G210" s="17">
        <f t="shared" si="8"/>
        <v>6</v>
      </c>
      <c r="H210" s="6">
        <v>0</v>
      </c>
      <c r="I210" s="6">
        <v>36.9</v>
      </c>
      <c r="J210" s="6">
        <v>152.74</v>
      </c>
      <c r="K210" s="6"/>
      <c r="L210" s="6">
        <v>104.27</v>
      </c>
      <c r="M210" s="6">
        <v>1.78</v>
      </c>
      <c r="N210" s="6"/>
      <c r="O210" s="6">
        <f t="shared" ref="O210:O212" si="9">L210+M210</f>
        <v>106.05</v>
      </c>
    </row>
    <row r="211" spans="1:15" ht="15.5" x14ac:dyDescent="0.35">
      <c r="A211" s="18" t="s">
        <v>851</v>
      </c>
      <c r="B211" s="23" t="s">
        <v>94</v>
      </c>
      <c r="C211" s="2" t="s">
        <v>25</v>
      </c>
      <c r="D211" s="2" t="s">
        <v>483</v>
      </c>
      <c r="E211" s="14">
        <v>45016</v>
      </c>
      <c r="F211" s="3">
        <v>45023</v>
      </c>
      <c r="G211" s="17">
        <f t="shared" si="8"/>
        <v>7</v>
      </c>
      <c r="H211" s="6">
        <v>0</v>
      </c>
      <c r="I211" s="6">
        <v>36</v>
      </c>
      <c r="J211" s="6">
        <v>114.47</v>
      </c>
      <c r="K211" s="6"/>
      <c r="L211" s="6">
        <v>74.930000000000007</v>
      </c>
      <c r="M211" s="6">
        <v>2.91</v>
      </c>
      <c r="N211" s="6"/>
      <c r="O211" s="6">
        <f t="shared" si="9"/>
        <v>77.84</v>
      </c>
    </row>
    <row r="212" spans="1:15" ht="15.5" x14ac:dyDescent="0.35">
      <c r="A212" s="18" t="s">
        <v>851</v>
      </c>
      <c r="B212" s="23" t="s">
        <v>95</v>
      </c>
      <c r="C212" s="2" t="s">
        <v>25</v>
      </c>
      <c r="D212" s="2" t="s">
        <v>483</v>
      </c>
      <c r="E212" s="14">
        <v>45016</v>
      </c>
      <c r="F212" s="3">
        <v>45022</v>
      </c>
      <c r="G212" s="17">
        <f t="shared" si="8"/>
        <v>6</v>
      </c>
      <c r="H212" s="6">
        <v>20</v>
      </c>
      <c r="I212" s="6">
        <v>32.1</v>
      </c>
      <c r="J212" s="6">
        <v>164.94</v>
      </c>
      <c r="K212" s="6"/>
      <c r="L212" s="6">
        <v>121.73</v>
      </c>
      <c r="M212" s="6">
        <v>1.89</v>
      </c>
      <c r="N212" s="6"/>
      <c r="O212" s="6">
        <f t="shared" si="9"/>
        <v>123.62</v>
      </c>
    </row>
    <row r="213" spans="1:15" ht="15.5" x14ac:dyDescent="0.35">
      <c r="A213" s="18" t="s">
        <v>851</v>
      </c>
      <c r="B213" s="20" t="s">
        <v>96</v>
      </c>
      <c r="C213" s="2" t="s">
        <v>25</v>
      </c>
      <c r="D213" s="2" t="s">
        <v>483</v>
      </c>
      <c r="E213" s="14">
        <v>45016</v>
      </c>
      <c r="F213" s="24"/>
      <c r="G213" s="31">
        <f t="shared" si="8"/>
        <v>-45016</v>
      </c>
      <c r="H213" s="13"/>
      <c r="I213" s="13"/>
      <c r="J213" s="13"/>
      <c r="K213" s="13"/>
      <c r="L213" s="13"/>
      <c r="M213" s="13"/>
      <c r="N213" s="13"/>
      <c r="O213" s="13"/>
    </row>
    <row r="214" spans="1:15" ht="15.5" x14ac:dyDescent="0.35">
      <c r="A214" s="18" t="s">
        <v>851</v>
      </c>
      <c r="B214" s="23" t="s">
        <v>97</v>
      </c>
      <c r="C214" s="2" t="s">
        <v>25</v>
      </c>
      <c r="D214" s="2" t="s">
        <v>483</v>
      </c>
      <c r="E214" s="14">
        <v>45016</v>
      </c>
      <c r="F214" s="3">
        <v>45022</v>
      </c>
      <c r="G214" s="17">
        <f t="shared" si="8"/>
        <v>6</v>
      </c>
      <c r="H214" s="6">
        <v>10</v>
      </c>
      <c r="I214" s="6">
        <v>33.200000000000003</v>
      </c>
      <c r="J214" s="6">
        <v>217.45</v>
      </c>
      <c r="K214" s="6"/>
      <c r="L214" s="6">
        <v>185.21</v>
      </c>
      <c r="M214" s="6">
        <v>3.12</v>
      </c>
      <c r="N214" s="6"/>
      <c r="O214" s="6">
        <f>L214+M214</f>
        <v>188.33</v>
      </c>
    </row>
    <row r="215" spans="1:15" ht="15.5" x14ac:dyDescent="0.35">
      <c r="A215" s="18" t="s">
        <v>851</v>
      </c>
      <c r="B215" s="23" t="s">
        <v>98</v>
      </c>
      <c r="C215" s="2" t="s">
        <v>25</v>
      </c>
      <c r="D215" s="2" t="s">
        <v>483</v>
      </c>
      <c r="E215" s="14">
        <v>45016</v>
      </c>
      <c r="F215" s="3">
        <v>45023</v>
      </c>
      <c r="G215" s="17">
        <f t="shared" si="8"/>
        <v>7</v>
      </c>
      <c r="H215" s="6">
        <v>0</v>
      </c>
      <c r="I215" s="6">
        <v>28.7</v>
      </c>
      <c r="J215" s="6">
        <v>130.12</v>
      </c>
      <c r="K215" s="6"/>
      <c r="L215" s="6">
        <v>89.14</v>
      </c>
      <c r="M215" s="6">
        <v>2.19</v>
      </c>
      <c r="N215" s="6"/>
      <c r="O215" s="6">
        <f>L215+M215</f>
        <v>91.33</v>
      </c>
    </row>
    <row r="216" spans="1:15" ht="15.5" x14ac:dyDescent="0.35">
      <c r="A216" s="18" t="s">
        <v>851</v>
      </c>
      <c r="B216" s="2" t="s">
        <v>99</v>
      </c>
      <c r="C216" s="2" t="s">
        <v>25</v>
      </c>
      <c r="D216" s="2" t="s">
        <v>483</v>
      </c>
      <c r="E216" s="3"/>
      <c r="F216" s="3">
        <v>45009</v>
      </c>
      <c r="G216" s="17">
        <f t="shared" si="8"/>
        <v>45009</v>
      </c>
      <c r="H216" s="6">
        <v>30</v>
      </c>
      <c r="I216" s="6">
        <v>22.4</v>
      </c>
      <c r="J216" s="6">
        <v>239.63</v>
      </c>
      <c r="K216" s="6"/>
      <c r="L216" s="6">
        <v>231.41</v>
      </c>
      <c r="M216" s="6">
        <v>1.67</v>
      </c>
      <c r="N216" s="6"/>
      <c r="O216" s="6">
        <f>L216+M216</f>
        <v>233.07999999999998</v>
      </c>
    </row>
    <row r="217" spans="1:15" ht="15.5" x14ac:dyDescent="0.35">
      <c r="A217" s="18" t="s">
        <v>851</v>
      </c>
      <c r="B217" s="2" t="s">
        <v>100</v>
      </c>
      <c r="C217" s="2" t="s">
        <v>34</v>
      </c>
      <c r="D217" s="2" t="s">
        <v>483</v>
      </c>
      <c r="E217" s="3">
        <v>45002</v>
      </c>
      <c r="F217" s="3">
        <v>45008</v>
      </c>
      <c r="G217" s="17">
        <f t="shared" si="8"/>
        <v>6</v>
      </c>
      <c r="H217" s="6">
        <v>30</v>
      </c>
      <c r="I217" s="6">
        <v>18.100000000000001</v>
      </c>
      <c r="J217" s="6">
        <v>120.08</v>
      </c>
      <c r="K217" s="6"/>
      <c r="L217" s="6">
        <v>82.6</v>
      </c>
      <c r="M217" s="6">
        <v>0.9</v>
      </c>
      <c r="N217" s="6"/>
      <c r="O217" s="6">
        <f>L217+M217</f>
        <v>83.5</v>
      </c>
    </row>
    <row r="218" spans="1:15" ht="15.5" x14ac:dyDescent="0.35">
      <c r="A218" s="18" t="s">
        <v>851</v>
      </c>
      <c r="B218" s="2" t="s">
        <v>101</v>
      </c>
      <c r="C218" s="2" t="s">
        <v>34</v>
      </c>
      <c r="D218" s="2" t="s">
        <v>483</v>
      </c>
      <c r="E218" s="3">
        <v>45002</v>
      </c>
      <c r="F218" s="3">
        <v>45009</v>
      </c>
      <c r="G218" s="17">
        <f t="shared" si="8"/>
        <v>7</v>
      </c>
      <c r="H218" s="6">
        <v>45</v>
      </c>
      <c r="I218" s="6">
        <v>19.2</v>
      </c>
      <c r="J218" s="6">
        <v>186.61</v>
      </c>
      <c r="K218" s="6"/>
      <c r="L218" s="6">
        <v>129.04</v>
      </c>
      <c r="M218" s="33"/>
      <c r="N218" s="6"/>
      <c r="O218" s="6">
        <f>L218</f>
        <v>129.04</v>
      </c>
    </row>
    <row r="219" spans="1:15" ht="15.5" x14ac:dyDescent="0.35">
      <c r="A219" s="18" t="s">
        <v>851</v>
      </c>
      <c r="B219" s="2" t="s">
        <v>102</v>
      </c>
      <c r="C219" s="2" t="s">
        <v>34</v>
      </c>
      <c r="D219" s="2" t="s">
        <v>483</v>
      </c>
      <c r="E219" s="3">
        <v>45002</v>
      </c>
      <c r="F219" s="3">
        <v>45009</v>
      </c>
      <c r="G219" s="17">
        <f t="shared" si="8"/>
        <v>7</v>
      </c>
      <c r="H219" s="6">
        <v>20</v>
      </c>
      <c r="I219" s="6">
        <v>23</v>
      </c>
      <c r="J219" s="6">
        <v>99.81</v>
      </c>
      <c r="K219" s="6"/>
      <c r="L219" s="6">
        <v>122.77</v>
      </c>
      <c r="M219" s="15">
        <v>1.1299999999999999</v>
      </c>
      <c r="N219" s="6"/>
      <c r="O219" s="6">
        <f t="shared" ref="O219:O224" si="10">L219+M219</f>
        <v>123.89999999999999</v>
      </c>
    </row>
    <row r="220" spans="1:15" ht="15.5" x14ac:dyDescent="0.35">
      <c r="A220" s="18" t="s">
        <v>851</v>
      </c>
      <c r="B220" s="2" t="s">
        <v>103</v>
      </c>
      <c r="C220" s="2" t="s">
        <v>34</v>
      </c>
      <c r="D220" s="2" t="s">
        <v>483</v>
      </c>
      <c r="E220" s="3">
        <v>45002</v>
      </c>
      <c r="F220" s="3">
        <v>45008</v>
      </c>
      <c r="G220" s="17">
        <f t="shared" si="8"/>
        <v>6</v>
      </c>
      <c r="H220" s="6">
        <v>40</v>
      </c>
      <c r="I220" s="6">
        <v>17.7</v>
      </c>
      <c r="J220" s="6">
        <v>174.46</v>
      </c>
      <c r="K220" s="6"/>
      <c r="L220" s="6">
        <v>128.44999999999999</v>
      </c>
      <c r="M220" s="15">
        <v>1.08</v>
      </c>
      <c r="N220" s="6"/>
      <c r="O220" s="6">
        <f t="shared" si="10"/>
        <v>129.53</v>
      </c>
    </row>
    <row r="221" spans="1:15" ht="15.5" x14ac:dyDescent="0.35">
      <c r="A221" s="18" t="s">
        <v>851</v>
      </c>
      <c r="B221" s="23" t="s">
        <v>104</v>
      </c>
      <c r="C221" s="2" t="s">
        <v>34</v>
      </c>
      <c r="D221" s="2" t="s">
        <v>483</v>
      </c>
      <c r="E221" s="14">
        <v>45016</v>
      </c>
      <c r="F221" s="3"/>
      <c r="G221" s="17">
        <f t="shared" si="8"/>
        <v>-45016</v>
      </c>
      <c r="H221" s="6">
        <v>5</v>
      </c>
      <c r="I221" s="6">
        <v>34.200000000000003</v>
      </c>
      <c r="J221" s="6">
        <v>145.11000000000001</v>
      </c>
      <c r="K221" s="6"/>
      <c r="L221" s="6">
        <v>59.42</v>
      </c>
      <c r="M221" s="6">
        <v>2.91</v>
      </c>
      <c r="N221" s="6"/>
      <c r="O221" s="6">
        <f t="shared" si="10"/>
        <v>62.33</v>
      </c>
    </row>
    <row r="222" spans="1:15" ht="15.5" x14ac:dyDescent="0.35">
      <c r="A222" s="18" t="s">
        <v>851</v>
      </c>
      <c r="B222" s="2" t="s">
        <v>105</v>
      </c>
      <c r="C222" s="2" t="s">
        <v>34</v>
      </c>
      <c r="D222" s="2" t="s">
        <v>483</v>
      </c>
      <c r="E222" s="3">
        <v>45002</v>
      </c>
      <c r="F222" s="3">
        <v>45008</v>
      </c>
      <c r="G222" s="17">
        <f t="shared" si="8"/>
        <v>6</v>
      </c>
      <c r="H222" s="6">
        <v>30</v>
      </c>
      <c r="I222" s="6">
        <v>18.600000000000001</v>
      </c>
      <c r="J222" s="6">
        <v>154.47</v>
      </c>
      <c r="K222" s="6"/>
      <c r="L222" s="6">
        <v>142.32</v>
      </c>
      <c r="M222" s="6">
        <v>1.23</v>
      </c>
      <c r="N222" s="6"/>
      <c r="O222" s="6">
        <f t="shared" si="10"/>
        <v>143.54999999999998</v>
      </c>
    </row>
    <row r="223" spans="1:15" ht="15.5" x14ac:dyDescent="0.35">
      <c r="A223" s="18" t="s">
        <v>851</v>
      </c>
      <c r="B223" s="2" t="s">
        <v>106</v>
      </c>
      <c r="C223" s="2" t="s">
        <v>34</v>
      </c>
      <c r="D223" s="2" t="s">
        <v>483</v>
      </c>
      <c r="E223" s="3">
        <v>45002</v>
      </c>
      <c r="F223" s="3">
        <v>45008</v>
      </c>
      <c r="G223" s="17">
        <f t="shared" si="8"/>
        <v>6</v>
      </c>
      <c r="H223" s="6">
        <v>30</v>
      </c>
      <c r="I223" s="6">
        <v>21.4</v>
      </c>
      <c r="J223" s="6">
        <v>183.74</v>
      </c>
      <c r="K223" s="6"/>
      <c r="L223" s="6">
        <v>177.19</v>
      </c>
      <c r="M223" s="6">
        <v>1.33</v>
      </c>
      <c r="N223" s="6"/>
      <c r="O223" s="6">
        <f t="shared" si="10"/>
        <v>178.52</v>
      </c>
    </row>
    <row r="224" spans="1:15" ht="15.5" x14ac:dyDescent="0.35">
      <c r="A224" s="18" t="s">
        <v>851</v>
      </c>
      <c r="B224" s="2" t="s">
        <v>107</v>
      </c>
      <c r="C224" s="2" t="s">
        <v>34</v>
      </c>
      <c r="D224" s="2" t="s">
        <v>483</v>
      </c>
      <c r="E224" s="3">
        <v>45002</v>
      </c>
      <c r="F224" s="3">
        <v>45008</v>
      </c>
      <c r="G224" s="17">
        <f t="shared" si="8"/>
        <v>6</v>
      </c>
      <c r="H224" s="6">
        <v>25</v>
      </c>
      <c r="I224" s="6">
        <v>24.8</v>
      </c>
      <c r="J224" s="6">
        <v>164.85</v>
      </c>
      <c r="K224" s="6"/>
      <c r="L224" s="6">
        <v>110.51</v>
      </c>
      <c r="M224" s="6">
        <v>1.31</v>
      </c>
      <c r="N224" s="6"/>
      <c r="O224" s="6">
        <f t="shared" si="10"/>
        <v>111.82000000000001</v>
      </c>
    </row>
    <row r="225" spans="1:18" ht="15.5" x14ac:dyDescent="0.35">
      <c r="A225" s="18" t="s">
        <v>851</v>
      </c>
      <c r="B225" s="2" t="s">
        <v>108</v>
      </c>
      <c r="C225" s="2" t="s">
        <v>43</v>
      </c>
      <c r="D225" s="2" t="s">
        <v>483</v>
      </c>
      <c r="E225" s="3">
        <v>45002</v>
      </c>
      <c r="F225" s="3">
        <v>45010</v>
      </c>
      <c r="G225" s="17">
        <f t="shared" si="8"/>
        <v>8</v>
      </c>
      <c r="H225" s="6">
        <v>17</v>
      </c>
      <c r="I225" s="6">
        <v>27</v>
      </c>
      <c r="J225" s="6">
        <v>114.37</v>
      </c>
      <c r="K225" s="6"/>
      <c r="L225" s="6"/>
      <c r="M225" s="6"/>
      <c r="N225" s="6"/>
      <c r="O225" s="6">
        <v>115.28</v>
      </c>
      <c r="P225">
        <f>(J225+J229+J230+J231+J232)/5</f>
        <v>148.04599999999999</v>
      </c>
      <c r="Q225">
        <f>(J227+J228)/2</f>
        <v>260.16000000000003</v>
      </c>
      <c r="R225">
        <f>Q225/P225</f>
        <v>1.7572916525944642</v>
      </c>
    </row>
    <row r="226" spans="1:18" ht="15.5" x14ac:dyDescent="0.35">
      <c r="A226" s="18" t="s">
        <v>851</v>
      </c>
      <c r="B226" s="20" t="s">
        <v>109</v>
      </c>
      <c r="C226" s="2" t="s">
        <v>43</v>
      </c>
      <c r="D226" s="2" t="s">
        <v>483</v>
      </c>
      <c r="E226" s="24"/>
      <c r="F226" s="24"/>
      <c r="G226" s="31">
        <f t="shared" si="8"/>
        <v>0</v>
      </c>
      <c r="H226" s="13"/>
      <c r="I226" s="13"/>
      <c r="J226" s="13"/>
      <c r="K226" s="13"/>
      <c r="L226" s="13"/>
      <c r="M226" s="13"/>
      <c r="N226" s="13"/>
      <c r="O226" s="13"/>
    </row>
    <row r="227" spans="1:18" ht="15.5" x14ac:dyDescent="0.35">
      <c r="A227" s="18" t="s">
        <v>851</v>
      </c>
      <c r="B227" s="23" t="s">
        <v>110</v>
      </c>
      <c r="C227" s="2" t="s">
        <v>43</v>
      </c>
      <c r="D227" s="2" t="s">
        <v>483</v>
      </c>
      <c r="E227" s="14">
        <v>45016</v>
      </c>
      <c r="F227" s="3">
        <v>45022</v>
      </c>
      <c r="G227" s="17">
        <f t="shared" si="8"/>
        <v>6</v>
      </c>
      <c r="H227" s="6">
        <v>5</v>
      </c>
      <c r="I227" s="6">
        <v>35.5</v>
      </c>
      <c r="J227" s="26">
        <v>247.09</v>
      </c>
      <c r="K227" s="26"/>
      <c r="L227" s="26"/>
      <c r="M227" s="26"/>
      <c r="N227" s="26"/>
      <c r="O227" s="26">
        <v>134.32</v>
      </c>
    </row>
    <row r="228" spans="1:18" ht="15.5" x14ac:dyDescent="0.35">
      <c r="A228" s="18" t="s">
        <v>851</v>
      </c>
      <c r="B228" s="23" t="s">
        <v>111</v>
      </c>
      <c r="C228" s="2" t="s">
        <v>43</v>
      </c>
      <c r="D228" s="2" t="s">
        <v>483</v>
      </c>
      <c r="E228" s="14">
        <v>45016</v>
      </c>
      <c r="F228" s="3">
        <v>45022</v>
      </c>
      <c r="G228" s="17">
        <f t="shared" si="8"/>
        <v>6</v>
      </c>
      <c r="H228" s="6">
        <v>14.29</v>
      </c>
      <c r="I228" s="6">
        <v>34</v>
      </c>
      <c r="J228" s="26">
        <v>273.23</v>
      </c>
      <c r="K228" s="26"/>
      <c r="L228" s="26"/>
      <c r="M228" s="26"/>
      <c r="N228" s="26"/>
      <c r="O228" s="26">
        <v>129.04</v>
      </c>
    </row>
    <row r="229" spans="1:18" ht="15.5" x14ac:dyDescent="0.35">
      <c r="A229" s="18" t="s">
        <v>851</v>
      </c>
      <c r="B229" s="22" t="s">
        <v>112</v>
      </c>
      <c r="C229" s="2" t="s">
        <v>43</v>
      </c>
      <c r="D229" s="2" t="s">
        <v>483</v>
      </c>
      <c r="E229" s="3">
        <v>45002</v>
      </c>
      <c r="F229" s="3">
        <v>45008</v>
      </c>
      <c r="G229" s="17">
        <f t="shared" si="8"/>
        <v>6</v>
      </c>
      <c r="H229" s="6">
        <v>40</v>
      </c>
      <c r="I229" s="6">
        <v>28.7</v>
      </c>
      <c r="J229" s="6">
        <v>150.87</v>
      </c>
      <c r="K229" s="6"/>
      <c r="L229" s="6"/>
      <c r="M229" s="6"/>
      <c r="N229" s="6"/>
      <c r="O229" s="6">
        <v>124.02</v>
      </c>
    </row>
    <row r="230" spans="1:18" ht="15.5" x14ac:dyDescent="0.35">
      <c r="A230" s="18" t="s">
        <v>851</v>
      </c>
      <c r="B230" s="2" t="s">
        <v>113</v>
      </c>
      <c r="C230" s="2" t="s">
        <v>43</v>
      </c>
      <c r="D230" s="2" t="s">
        <v>483</v>
      </c>
      <c r="E230" s="3">
        <v>45002</v>
      </c>
      <c r="F230" s="3">
        <v>45012</v>
      </c>
      <c r="G230" s="17">
        <f t="shared" si="8"/>
        <v>10</v>
      </c>
      <c r="H230" s="6">
        <v>33.33</v>
      </c>
      <c r="I230" s="6">
        <v>36.200000000000003</v>
      </c>
      <c r="J230" s="6">
        <v>159.41999999999999</v>
      </c>
      <c r="K230" s="6"/>
      <c r="L230" s="6"/>
      <c r="M230" s="6"/>
      <c r="N230" s="6"/>
      <c r="O230" s="6">
        <v>142.35</v>
      </c>
    </row>
    <row r="231" spans="1:18" ht="15.5" x14ac:dyDescent="0.35">
      <c r="A231" s="18" t="s">
        <v>851</v>
      </c>
      <c r="B231" s="2" t="s">
        <v>114</v>
      </c>
      <c r="C231" s="2" t="s">
        <v>43</v>
      </c>
      <c r="D231" s="2" t="s">
        <v>483</v>
      </c>
      <c r="E231" s="3">
        <v>45002</v>
      </c>
      <c r="F231" s="3">
        <v>45011</v>
      </c>
      <c r="G231" s="17">
        <f t="shared" si="8"/>
        <v>9</v>
      </c>
      <c r="H231" s="6">
        <v>20</v>
      </c>
      <c r="I231" s="6">
        <v>28.5</v>
      </c>
      <c r="J231" s="6">
        <v>135.83000000000001</v>
      </c>
      <c r="K231" s="6"/>
      <c r="L231" s="6"/>
      <c r="M231" s="6"/>
      <c r="N231" s="6"/>
      <c r="O231" s="6">
        <v>142.43</v>
      </c>
    </row>
    <row r="232" spans="1:18" ht="15.5" x14ac:dyDescent="0.35">
      <c r="A232" s="18" t="s">
        <v>851</v>
      </c>
      <c r="B232" s="2" t="s">
        <v>115</v>
      </c>
      <c r="C232" s="2" t="s">
        <v>43</v>
      </c>
      <c r="D232" s="2" t="s">
        <v>483</v>
      </c>
      <c r="E232" s="3">
        <v>45002</v>
      </c>
      <c r="F232" s="3">
        <v>45008</v>
      </c>
      <c r="G232" s="17">
        <f t="shared" si="8"/>
        <v>6</v>
      </c>
      <c r="H232" s="6">
        <v>30</v>
      </c>
      <c r="I232" s="6">
        <v>22</v>
      </c>
      <c r="J232" s="6">
        <v>179.74</v>
      </c>
      <c r="K232" s="6"/>
      <c r="L232" s="6"/>
      <c r="M232" s="6"/>
      <c r="N232" s="6"/>
      <c r="O232" s="6">
        <v>124.57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2023-02-18T09:35:17Z</dcterms:created>
  <dcterms:modified xsi:type="dcterms:W3CDTF">2023-10-13T09:46:31Z</dcterms:modified>
</cp:coreProperties>
</file>