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thurre/Documents/PhD/06_Manuscripts/06_02_Lena/MS_LVO_LTh_JW_KS/dataset_s2/input_files/"/>
    </mc:Choice>
  </mc:AlternateContent>
  <xr:revisionPtr revIDLastSave="0" documentId="13_ncr:1_{EB6611C9-D447-9E47-83A9-DF14326AEABF}" xr6:coauthVersionLast="47" xr6:coauthVersionMax="47" xr10:uidLastSave="{00000000-0000-0000-0000-000000000000}"/>
  <bookViews>
    <workbookView xWindow="-3040" yWindow="-21100" windowWidth="38400" windowHeight="21100" xr2:uid="{00000000-000D-0000-FFFF-FFFF00000000}"/>
  </bookViews>
  <sheets>
    <sheet name="Datenzusammenzug 109533" sheetId="1" r:id="rId1"/>
    <sheet name="Tabelle1" sheetId="2" r:id="rId2"/>
    <sheet name="Tabelle2" sheetId="3" r:id="rId3"/>
    <sheet name="Tabelle3" sheetId="4" r:id="rId4"/>
  </sheets>
  <definedNames>
    <definedName name="_xlnm._FilterDatabase" localSheetId="0" hidden="1">'Datenzusammenzug 109533'!$B$1:$X$1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4" l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" i="4"/>
  <c r="P21" i="4"/>
  <c r="P22" i="4"/>
  <c r="P23" i="4"/>
  <c r="P24" i="4"/>
  <c r="P25" i="4"/>
  <c r="P26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" i="4"/>
  <c r="L25" i="4"/>
  <c r="L26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" i="4"/>
  <c r="AJ3" i="4" l="1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" i="4"/>
  <c r="AF26" i="4" l="1"/>
  <c r="AG26" i="4" s="1"/>
  <c r="AF25" i="4"/>
  <c r="AF24" i="4"/>
  <c r="AF23" i="4"/>
  <c r="AF22" i="4"/>
  <c r="AG22" i="4" s="1"/>
  <c r="AF21" i="4"/>
  <c r="AF20" i="4"/>
  <c r="AF19" i="4"/>
  <c r="AG19" i="4" s="1"/>
  <c r="AF18" i="4"/>
  <c r="AG18" i="4" s="1"/>
  <c r="AF17" i="4"/>
  <c r="AF16" i="4"/>
  <c r="AF15" i="4"/>
  <c r="AG15" i="4" s="1"/>
  <c r="AF14" i="4"/>
  <c r="AG14" i="4" s="1"/>
  <c r="AF13" i="4"/>
  <c r="AF12" i="4"/>
  <c r="AF11" i="4"/>
  <c r="AG11" i="4" s="1"/>
  <c r="AF10" i="4"/>
  <c r="AG10" i="4" s="1"/>
  <c r="AF9" i="4"/>
  <c r="AF8" i="4"/>
  <c r="AF7" i="4"/>
  <c r="AG7" i="4" s="1"/>
  <c r="AF6" i="4"/>
  <c r="AG6" i="4" s="1"/>
  <c r="AF4" i="4"/>
  <c r="AF3" i="4"/>
  <c r="AG24" i="4" l="1"/>
  <c r="AG23" i="4"/>
  <c r="AG2" i="4"/>
  <c r="AG5" i="4"/>
  <c r="AG3" i="4"/>
  <c r="AG8" i="4"/>
  <c r="AG12" i="4"/>
  <c r="AG16" i="4"/>
  <c r="AG20" i="4"/>
  <c r="AG4" i="4"/>
  <c r="AG9" i="4"/>
  <c r="AG13" i="4"/>
  <c r="AG17" i="4"/>
  <c r="AG21" i="4"/>
  <c r="AG25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Y2" i="4"/>
  <c r="V12" i="1" l="1"/>
  <c r="B3" i="2" l="1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" i="2"/>
  <c r="C2" i="2" s="1"/>
  <c r="V26" i="1" l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<sst xmlns="http://schemas.openxmlformats.org/spreadsheetml/2006/main" count="248" uniqueCount="112">
  <si>
    <t>Humus</t>
  </si>
  <si>
    <t>Sand</t>
  </si>
  <si>
    <t>Magnesium</t>
  </si>
  <si>
    <t>Calcium</t>
  </si>
  <si>
    <t>WHC</t>
  </si>
  <si>
    <t>Corg</t>
  </si>
  <si>
    <t>SOM</t>
  </si>
  <si>
    <t>Nmin</t>
  </si>
  <si>
    <t>CEC</t>
  </si>
  <si>
    <t>pH</t>
  </si>
  <si>
    <t>Soil_ID</t>
  </si>
  <si>
    <t>F1</t>
  </si>
  <si>
    <t>F4</t>
  </si>
  <si>
    <t>F5</t>
  </si>
  <si>
    <t>F9</t>
  </si>
  <si>
    <t>F10</t>
  </si>
  <si>
    <t>F11</t>
  </si>
  <si>
    <t>F16</t>
  </si>
  <si>
    <t>F19</t>
  </si>
  <si>
    <t>F21</t>
  </si>
  <si>
    <t>F22</t>
  </si>
  <si>
    <t>F23</t>
  </si>
  <si>
    <t>F29</t>
  </si>
  <si>
    <t>F31</t>
  </si>
  <si>
    <t>F33</t>
  </si>
  <si>
    <t>F34</t>
  </si>
  <si>
    <t>F36</t>
  </si>
  <si>
    <t>F37</t>
  </si>
  <si>
    <t>F48</t>
  </si>
  <si>
    <t>F52</t>
  </si>
  <si>
    <t>F53</t>
  </si>
  <si>
    <t>F57</t>
  </si>
  <si>
    <t>F61</t>
  </si>
  <si>
    <t>F62</t>
  </si>
  <si>
    <t>F63</t>
  </si>
  <si>
    <t>F64</t>
  </si>
  <si>
    <t>PlantGrowth_no_fertilizer_mean</t>
  </si>
  <si>
    <t>in %</t>
  </si>
  <si>
    <t>soil_ID</t>
  </si>
  <si>
    <t>F01</t>
  </si>
  <si>
    <t>F04</t>
  </si>
  <si>
    <t>F05</t>
  </si>
  <si>
    <t>F09</t>
  </si>
  <si>
    <t>Clay</t>
  </si>
  <si>
    <t>Silt</t>
  </si>
  <si>
    <t>Phosphorus</t>
  </si>
  <si>
    <t>Potassium</t>
  </si>
  <si>
    <t>Nitrate</t>
  </si>
  <si>
    <t>Copper</t>
  </si>
  <si>
    <t>Manganese</t>
  </si>
  <si>
    <t>Boron</t>
  </si>
  <si>
    <t>Iron</t>
  </si>
  <si>
    <t>Sample name</t>
  </si>
  <si>
    <t>P</t>
  </si>
  <si>
    <t>K</t>
  </si>
  <si>
    <t>Mn</t>
  </si>
  <si>
    <t>Ca</t>
  </si>
  <si>
    <t>P_tot</t>
  </si>
  <si>
    <t>K_tot</t>
  </si>
  <si>
    <t>Mg_tot</t>
  </si>
  <si>
    <t>Ca_tot</t>
  </si>
  <si>
    <t>Cu</t>
  </si>
  <si>
    <t>Fe</t>
  </si>
  <si>
    <t>B</t>
  </si>
  <si>
    <t>Mg</t>
  </si>
  <si>
    <t>Cmic</t>
  </si>
  <si>
    <t>Nmic</t>
  </si>
  <si>
    <t>Bodenart</t>
  </si>
  <si>
    <t>Sl3</t>
  </si>
  <si>
    <t>Sl4</t>
  </si>
  <si>
    <t>Sl2</t>
  </si>
  <si>
    <t>Ls3</t>
  </si>
  <si>
    <t>Ls4</t>
  </si>
  <si>
    <t>Su3</t>
  </si>
  <si>
    <t>Hummusgehalt</t>
  </si>
  <si>
    <t>h1</t>
  </si>
  <si>
    <t>h2</t>
  </si>
  <si>
    <t>h3</t>
  </si>
  <si>
    <t>h4</t>
  </si>
  <si>
    <t>Nutzbare Feldkapazität</t>
  </si>
  <si>
    <t>CEC level</t>
  </si>
  <si>
    <t>Nutzbare Feldkapazität_level</t>
  </si>
  <si>
    <t>nFK levels</t>
  </si>
  <si>
    <t>CEC levels</t>
  </si>
  <si>
    <t>22=1</t>
  </si>
  <si>
    <t>23=2</t>
  </si>
  <si>
    <t>24=3</t>
  </si>
  <si>
    <t>25=4</t>
  </si>
  <si>
    <t>26=5</t>
  </si>
  <si>
    <t>27=6</t>
  </si>
  <si>
    <t>28=7</t>
  </si>
  <si>
    <t>11-14=1</t>
  </si>
  <si>
    <t>15-18=2</t>
  </si>
  <si>
    <t>19-22=3</t>
  </si>
  <si>
    <t>23-26=4</t>
  </si>
  <si>
    <t>27-30=5</t>
  </si>
  <si>
    <t>31-34=6</t>
  </si>
  <si>
    <t>35-38=7</t>
  </si>
  <si>
    <t>Fertility Index</t>
  </si>
  <si>
    <t>Fertility Index [%]</t>
  </si>
  <si>
    <t>P_store</t>
  </si>
  <si>
    <t>K_store</t>
  </si>
  <si>
    <t>Mg_store</t>
  </si>
  <si>
    <t>Ca_store</t>
  </si>
  <si>
    <t>P_AAE</t>
  </si>
  <si>
    <t>K_AAE</t>
  </si>
  <si>
    <t>Mg_AAE</t>
  </si>
  <si>
    <t>Ca_AAE</t>
  </si>
  <si>
    <t>P_H2O</t>
  </si>
  <si>
    <t>K_H2O</t>
  </si>
  <si>
    <t>Mg_H2O</t>
  </si>
  <si>
    <t>Ca_H2O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</si>
</sst>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10" xfId="0" applyBorder="1"/>
    <xf numFmtId="0" fontId="0" fillId="0" borderId="11" xfId="0" applyBorder="1"/>
    <xf numFmtId="2" fontId="0" fillId="0" borderId="0" xfId="0" applyNumberFormat="1"/>
    <xf numFmtId="2" fontId="20" fillId="0" borderId="0" xfId="0" applyNumberFormat="1" applyFont="1"/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16" fillId="0" borderId="10" xfId="0" applyFont="1" applyBorder="1" applyAlignment="1">
      <alignment wrapText="1"/>
    </xf>
    <xf numFmtId="164" fontId="0" fillId="0" borderId="0" xfId="0" applyNumberFormat="1"/>
    <xf numFmtId="0" fontId="0" fillId="33" borderId="12" xfId="0" applyFill="1" applyBorder="1" applyAlignment="1">
      <alignment wrapText="1"/>
    </xf>
    <xf numFmtId="0" fontId="0" fillId="33" borderId="10" xfId="0" applyFill="1" applyBorder="1" applyAlignment="1">
      <alignment wrapText="1"/>
    </xf>
    <xf numFmtId="0" fontId="0" fillId="34" borderId="10" xfId="0" applyFill="1" applyBorder="1" applyAlignment="1">
      <alignment wrapText="1"/>
    </xf>
    <xf numFmtId="0" fontId="21" fillId="36" borderId="13" xfId="0" applyFont="1" applyFill="1" applyBorder="1" applyAlignment="1">
      <alignment wrapText="1"/>
    </xf>
    <xf numFmtId="0" fontId="0" fillId="0" borderId="13" xfId="0" applyBorder="1"/>
    <xf numFmtId="2" fontId="0" fillId="0" borderId="13" xfId="0" applyNumberFormat="1" applyBorder="1"/>
    <xf numFmtId="2" fontId="20" fillId="0" borderId="13" xfId="0" applyNumberFormat="1" applyFont="1" applyBorder="1"/>
    <xf numFmtId="0" fontId="0" fillId="35" borderId="13" xfId="0" applyFill="1" applyBorder="1"/>
    <xf numFmtId="2" fontId="0" fillId="35" borderId="13" xfId="0" applyNumberFormat="1" applyFill="1" applyBorder="1"/>
    <xf numFmtId="2" fontId="20" fillId="35" borderId="13" xfId="0" applyNumberFormat="1" applyFont="1" applyFill="1" applyBorder="1"/>
    <xf numFmtId="0" fontId="21" fillId="36" borderId="0" xfId="0" applyFont="1" applyFill="1" applyAlignment="1">
      <alignment wrapText="1"/>
    </xf>
    <xf numFmtId="0" fontId="0" fillId="35" borderId="0" xfId="0" applyFill="1"/>
    <xf numFmtId="2" fontId="0" fillId="35" borderId="0" xfId="0" applyNumberFormat="1" applyFill="1"/>
    <xf numFmtId="2" fontId="20" fillId="35" borderId="0" xfId="0" applyNumberFormat="1" applyFont="1" applyFill="1"/>
    <xf numFmtId="2" fontId="20" fillId="37" borderId="0" xfId="0" applyNumberFormat="1" applyFont="1" applyFill="1"/>
    <xf numFmtId="1" fontId="20" fillId="0" borderId="0" xfId="0" applyNumberFormat="1" applyFont="1"/>
    <xf numFmtId="1" fontId="20" fillId="35" borderId="0" xfId="0" applyNumberFormat="1" applyFont="1" applyFill="1"/>
    <xf numFmtId="0" fontId="0" fillId="0" borderId="14" xfId="0" applyBorder="1"/>
    <xf numFmtId="0" fontId="21" fillId="38" borderId="10" xfId="0" applyFont="1" applyFill="1" applyBorder="1" applyAlignment="1">
      <alignment wrapText="1"/>
    </xf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 % - Akzent1 2" xfId="46" xr:uid="{00000000-0005-0000-0000-00000D000000}"/>
    <cellStyle name="60 % - Akzent2 2" xfId="47" xr:uid="{00000000-0005-0000-0000-00000F000000}"/>
    <cellStyle name="60 % - Akzent3 2" xfId="48" xr:uid="{00000000-0005-0000-0000-000011000000}"/>
    <cellStyle name="60 % - Akzent4 2" xfId="49" xr:uid="{00000000-0005-0000-0000-000013000000}"/>
    <cellStyle name="60 % - Akzent5 2" xfId="50" xr:uid="{00000000-0005-0000-0000-000015000000}"/>
    <cellStyle name="60 % - Akzent6 2" xfId="51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Gut 2" xfId="43" xr:uid="{00000000-0005-0000-0000-000024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5" xr:uid="{00000000-0005-0000-0000-000026000000}"/>
    <cellStyle name="Normal" xfId="0" builtinId="0"/>
    <cellStyle name="Note" xfId="15" builtinId="10" customBuiltin="1"/>
    <cellStyle name="Output" xfId="10" builtinId="21" customBuiltin="1"/>
    <cellStyle name="Standard 2" xfId="42" xr:uid="{00000000-0005-0000-0000-00002A000000}"/>
    <cellStyle name="Title" xfId="1" builtinId="15" customBuiltin="1"/>
    <cellStyle name="Total" xfId="17" builtinId="25" customBuiltin="1"/>
    <cellStyle name="Überschrift 5" xfId="44" xr:uid="{00000000-0005-0000-0000-000030000000}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"/>
  <sheetViews>
    <sheetView tabSelected="1" workbookViewId="0">
      <selection activeCell="AA7" sqref="AA7:AA8"/>
    </sheetView>
  </sheetViews>
  <sheetFormatPr baseColWidth="10" defaultRowHeight="15" x14ac:dyDescent="0.2"/>
  <cols>
    <col min="1" max="1" width="6.5" bestFit="1" customWidth="1"/>
    <col min="2" max="2" width="9" style="2" bestFit="1" customWidth="1"/>
    <col min="3" max="3" width="6.5" bestFit="1" customWidth="1"/>
    <col min="4" max="4" width="5.5" bestFit="1" customWidth="1"/>
    <col min="5" max="5" width="7.1640625" bestFit="1" customWidth="1"/>
    <col min="6" max="6" width="5.5" bestFit="1" customWidth="1"/>
    <col min="7" max="7" width="5.83203125" style="2" bestFit="1" customWidth="1"/>
    <col min="8" max="10" width="5.83203125" bestFit="1" customWidth="1"/>
    <col min="11" max="11" width="8.83203125" bestFit="1" customWidth="1"/>
    <col min="12" max="13" width="7.5" bestFit="1" customWidth="1"/>
    <col min="14" max="14" width="9.1640625" bestFit="1" customWidth="1"/>
    <col min="15" max="15" width="8.5" bestFit="1" customWidth="1"/>
    <col min="16" max="18" width="5.83203125" bestFit="1" customWidth="1"/>
    <col min="19" max="19" width="4.83203125" bestFit="1" customWidth="1"/>
    <col min="20" max="20" width="7.33203125" bestFit="1" customWidth="1"/>
    <col min="21" max="21" width="6.83203125" bestFit="1" customWidth="1"/>
    <col min="22" max="22" width="7.1640625" bestFit="1" customWidth="1"/>
    <col min="23" max="23" width="7.5" bestFit="1" customWidth="1"/>
    <col min="24" max="24" width="6.33203125" bestFit="1" customWidth="1"/>
  </cols>
  <sheetData>
    <row r="1" spans="1:24" s="1" customFormat="1" ht="32" x14ac:dyDescent="0.2">
      <c r="A1" s="1" t="s">
        <v>38</v>
      </c>
      <c r="B1" s="6" t="s">
        <v>0</v>
      </c>
      <c r="C1" s="5" t="s">
        <v>43</v>
      </c>
      <c r="D1" s="5" t="s">
        <v>44</v>
      </c>
      <c r="E1" s="5" t="s">
        <v>1</v>
      </c>
      <c r="F1" s="5" t="s">
        <v>9</v>
      </c>
      <c r="G1" s="9" t="s">
        <v>108</v>
      </c>
      <c r="H1" s="10" t="s">
        <v>109</v>
      </c>
      <c r="I1" s="10" t="s">
        <v>110</v>
      </c>
      <c r="J1" s="10" t="s">
        <v>111</v>
      </c>
      <c r="K1" s="10" t="s">
        <v>47</v>
      </c>
      <c r="L1" s="11" t="s">
        <v>104</v>
      </c>
      <c r="M1" s="11" t="s">
        <v>105</v>
      </c>
      <c r="N1" s="11" t="s">
        <v>106</v>
      </c>
      <c r="O1" s="11" t="s">
        <v>107</v>
      </c>
      <c r="P1" s="11" t="s">
        <v>61</v>
      </c>
      <c r="Q1" s="11" t="s">
        <v>62</v>
      </c>
      <c r="R1" s="11" t="s">
        <v>55</v>
      </c>
      <c r="S1" s="11" t="s">
        <v>63</v>
      </c>
      <c r="T1" s="27" t="s">
        <v>4</v>
      </c>
      <c r="U1" s="27" t="s">
        <v>5</v>
      </c>
      <c r="V1" s="27" t="s">
        <v>6</v>
      </c>
      <c r="W1" s="27" t="s">
        <v>7</v>
      </c>
      <c r="X1" s="27" t="s">
        <v>8</v>
      </c>
    </row>
    <row r="2" spans="1:24" x14ac:dyDescent="0.2">
      <c r="A2" t="s">
        <v>39</v>
      </c>
      <c r="B2" s="2">
        <v>3</v>
      </c>
      <c r="C2">
        <v>11</v>
      </c>
      <c r="D2">
        <v>21</v>
      </c>
      <c r="E2">
        <v>67</v>
      </c>
      <c r="F2">
        <v>7.6</v>
      </c>
      <c r="G2" s="2">
        <v>5.49</v>
      </c>
      <c r="H2">
        <v>17.89</v>
      </c>
      <c r="I2">
        <v>11.44</v>
      </c>
      <c r="J2">
        <v>131.6</v>
      </c>
      <c r="K2">
        <v>11.54</v>
      </c>
      <c r="L2" s="2">
        <v>138.94999999999999</v>
      </c>
      <c r="M2">
        <v>159.25</v>
      </c>
      <c r="N2">
        <v>231.7</v>
      </c>
      <c r="O2">
        <v>4771</v>
      </c>
      <c r="P2">
        <v>7.29</v>
      </c>
      <c r="Q2">
        <v>275.60000000000002</v>
      </c>
      <c r="R2">
        <v>564.9</v>
      </c>
      <c r="S2">
        <v>0.64</v>
      </c>
      <c r="T2" s="3">
        <v>219.04</v>
      </c>
      <c r="U2" s="3">
        <v>0.5252</v>
      </c>
      <c r="V2" s="3">
        <f>U2*1.724</f>
        <v>0.90544479999999994</v>
      </c>
      <c r="W2" s="3">
        <v>12.2005</v>
      </c>
      <c r="X2" s="4">
        <v>18.131963524495895</v>
      </c>
    </row>
    <row r="3" spans="1:24" x14ac:dyDescent="0.2">
      <c r="A3" t="s">
        <v>40</v>
      </c>
      <c r="B3" s="2">
        <v>3</v>
      </c>
      <c r="C3">
        <v>16</v>
      </c>
      <c r="D3">
        <v>31</v>
      </c>
      <c r="E3">
        <v>51.5</v>
      </c>
      <c r="F3">
        <v>7.6</v>
      </c>
      <c r="G3" s="2">
        <v>4.4400000000000004</v>
      </c>
      <c r="H3">
        <v>25.3</v>
      </c>
      <c r="I3">
        <v>13.1</v>
      </c>
      <c r="J3">
        <v>157</v>
      </c>
      <c r="K3">
        <v>14.01</v>
      </c>
      <c r="L3" s="2">
        <v>97.09</v>
      </c>
      <c r="M3">
        <v>191.69</v>
      </c>
      <c r="N3">
        <v>448.9</v>
      </c>
      <c r="O3">
        <v>11650</v>
      </c>
      <c r="P3">
        <v>12.28</v>
      </c>
      <c r="Q3">
        <v>310.5</v>
      </c>
      <c r="R3">
        <v>381.6</v>
      </c>
      <c r="S3">
        <v>1.4</v>
      </c>
      <c r="T3" s="3">
        <v>224.05</v>
      </c>
      <c r="U3" s="3">
        <v>0.82640000000000002</v>
      </c>
      <c r="V3" s="3">
        <f t="shared" ref="V3:V26" si="0">U3*1.724</f>
        <v>1.4247136</v>
      </c>
      <c r="W3" s="3">
        <v>16.333333333333336</v>
      </c>
      <c r="X3" s="4">
        <v>21.968340138117981</v>
      </c>
    </row>
    <row r="4" spans="1:24" x14ac:dyDescent="0.2">
      <c r="A4" t="s">
        <v>41</v>
      </c>
      <c r="B4" s="2">
        <v>5</v>
      </c>
      <c r="C4">
        <v>6</v>
      </c>
      <c r="D4">
        <v>11</v>
      </c>
      <c r="E4">
        <v>82.1</v>
      </c>
      <c r="F4">
        <v>7.4</v>
      </c>
      <c r="G4" s="2">
        <v>10.65</v>
      </c>
      <c r="H4">
        <v>79.72</v>
      </c>
      <c r="I4">
        <v>6.67</v>
      </c>
      <c r="J4">
        <v>120.8</v>
      </c>
      <c r="K4">
        <v>17.3</v>
      </c>
      <c r="L4" s="2">
        <v>161.38</v>
      </c>
      <c r="M4">
        <v>307.95</v>
      </c>
      <c r="N4">
        <v>126.4</v>
      </c>
      <c r="O4">
        <v>8883</v>
      </c>
      <c r="P4">
        <v>5.3</v>
      </c>
      <c r="Q4">
        <v>410.4</v>
      </c>
      <c r="R4">
        <v>225.9</v>
      </c>
      <c r="S4">
        <v>0.91</v>
      </c>
      <c r="T4" s="3">
        <v>251.32</v>
      </c>
      <c r="U4" s="3">
        <v>2.2231000000000001</v>
      </c>
      <c r="V4" s="3">
        <f t="shared" si="0"/>
        <v>3.8326244000000003</v>
      </c>
      <c r="W4" s="3">
        <v>22.351999999999997</v>
      </c>
      <c r="X4" s="4">
        <v>25.456784993078788</v>
      </c>
    </row>
    <row r="5" spans="1:24" x14ac:dyDescent="0.2">
      <c r="A5" s="26" t="s">
        <v>42</v>
      </c>
      <c r="B5">
        <v>3</v>
      </c>
      <c r="C5">
        <v>11</v>
      </c>
      <c r="D5">
        <v>31</v>
      </c>
      <c r="E5">
        <v>56.7</v>
      </c>
      <c r="F5">
        <v>7.11</v>
      </c>
      <c r="G5" s="2">
        <v>2.94</v>
      </c>
      <c r="H5">
        <v>26.62</v>
      </c>
      <c r="I5">
        <v>9.8699999999999992</v>
      </c>
      <c r="J5">
        <v>65.56</v>
      </c>
      <c r="K5">
        <v>13.67</v>
      </c>
      <c r="L5" s="2">
        <v>54.14</v>
      </c>
      <c r="M5">
        <v>140.36000000000001</v>
      </c>
      <c r="N5">
        <v>112.4</v>
      </c>
      <c r="O5">
        <v>2028</v>
      </c>
      <c r="P5">
        <v>11.61</v>
      </c>
      <c r="Q5">
        <v>485</v>
      </c>
      <c r="R5">
        <v>494.7</v>
      </c>
      <c r="S5">
        <v>0.65</v>
      </c>
      <c r="T5" s="3">
        <v>231.81</v>
      </c>
      <c r="U5" s="3">
        <v>0.29509999999999997</v>
      </c>
      <c r="V5" s="3">
        <f t="shared" si="0"/>
        <v>0.50875239999999999</v>
      </c>
      <c r="W5" s="3">
        <v>13.892500000000002</v>
      </c>
      <c r="X5" s="4">
        <v>13.286850632351356</v>
      </c>
    </row>
    <row r="6" spans="1:24" x14ac:dyDescent="0.2">
      <c r="A6" t="s">
        <v>15</v>
      </c>
      <c r="B6" s="2">
        <v>4</v>
      </c>
      <c r="C6">
        <v>16</v>
      </c>
      <c r="D6">
        <v>31</v>
      </c>
      <c r="E6">
        <v>51</v>
      </c>
      <c r="F6">
        <v>7.6</v>
      </c>
      <c r="G6" s="2">
        <v>3.67</v>
      </c>
      <c r="H6">
        <v>28.83</v>
      </c>
      <c r="I6">
        <v>7.4</v>
      </c>
      <c r="J6">
        <v>221.8</v>
      </c>
      <c r="K6">
        <v>21.01</v>
      </c>
      <c r="L6" s="2">
        <v>31.69</v>
      </c>
      <c r="M6">
        <v>206.09</v>
      </c>
      <c r="N6">
        <v>239.5</v>
      </c>
      <c r="O6">
        <v>30970</v>
      </c>
      <c r="P6">
        <v>11.58</v>
      </c>
      <c r="Q6">
        <v>292.89999999999998</v>
      </c>
      <c r="R6">
        <v>268.60000000000002</v>
      </c>
      <c r="S6">
        <v>0.84</v>
      </c>
      <c r="T6" s="3">
        <v>244.09</v>
      </c>
      <c r="U6" s="3">
        <v>2.0573999999999999</v>
      </c>
      <c r="V6" s="3">
        <f t="shared" si="0"/>
        <v>3.5469575999999998</v>
      </c>
      <c r="W6" s="3">
        <v>23.833333333333332</v>
      </c>
      <c r="X6" s="4">
        <v>22.271901074841782</v>
      </c>
    </row>
    <row r="7" spans="1:24" x14ac:dyDescent="0.2">
      <c r="A7" t="s">
        <v>16</v>
      </c>
      <c r="B7" s="2">
        <v>4</v>
      </c>
      <c r="C7">
        <v>16</v>
      </c>
      <c r="D7">
        <v>31</v>
      </c>
      <c r="E7">
        <v>51</v>
      </c>
      <c r="F7">
        <v>7.3</v>
      </c>
      <c r="G7" s="2">
        <v>4.78</v>
      </c>
      <c r="H7">
        <v>17.309999999999999</v>
      </c>
      <c r="I7">
        <v>10.210000000000001</v>
      </c>
      <c r="J7">
        <v>134.80000000000001</v>
      </c>
      <c r="K7">
        <v>16.96</v>
      </c>
      <c r="L7" s="2">
        <v>91.53</v>
      </c>
      <c r="M7">
        <v>182.78</v>
      </c>
      <c r="N7">
        <v>167.2</v>
      </c>
      <c r="O7">
        <v>4827</v>
      </c>
      <c r="P7">
        <v>13.19</v>
      </c>
      <c r="Q7">
        <v>393.3</v>
      </c>
      <c r="R7">
        <v>385.8</v>
      </c>
      <c r="S7">
        <v>1.31</v>
      </c>
      <c r="T7" s="3">
        <v>238.72</v>
      </c>
      <c r="U7" s="3">
        <v>1.3983000000000001</v>
      </c>
      <c r="V7" s="3">
        <f t="shared" si="0"/>
        <v>2.4106692000000001</v>
      </c>
      <c r="W7" s="3">
        <v>14.474</v>
      </c>
      <c r="X7" s="4">
        <v>21.85443051600646</v>
      </c>
    </row>
    <row r="8" spans="1:24" x14ac:dyDescent="0.2">
      <c r="A8" t="s">
        <v>17</v>
      </c>
      <c r="B8" s="2">
        <v>5</v>
      </c>
      <c r="C8">
        <v>16</v>
      </c>
      <c r="D8">
        <v>31</v>
      </c>
      <c r="E8">
        <v>50.5</v>
      </c>
      <c r="F8">
        <v>7.3</v>
      </c>
      <c r="G8" s="2">
        <v>18.809999999999999</v>
      </c>
      <c r="H8">
        <v>100.5</v>
      </c>
      <c r="I8">
        <v>11.01</v>
      </c>
      <c r="J8">
        <v>163.19999999999999</v>
      </c>
      <c r="K8">
        <v>25.78</v>
      </c>
      <c r="L8" s="2">
        <v>246.99</v>
      </c>
      <c r="M8">
        <v>462.8</v>
      </c>
      <c r="N8">
        <v>359.1</v>
      </c>
      <c r="O8">
        <v>34600</v>
      </c>
      <c r="P8">
        <v>29.22</v>
      </c>
      <c r="Q8">
        <v>457.8</v>
      </c>
      <c r="R8">
        <v>210</v>
      </c>
      <c r="S8">
        <v>1.21</v>
      </c>
      <c r="T8" s="3">
        <v>251.61333333333337</v>
      </c>
      <c r="U8" s="3">
        <v>2.6703999999999999</v>
      </c>
      <c r="V8" s="3">
        <f t="shared" si="0"/>
        <v>4.6037695999999997</v>
      </c>
      <c r="W8" s="3">
        <v>28.923367213726216</v>
      </c>
      <c r="X8" s="4">
        <v>30.575383403917435</v>
      </c>
    </row>
    <row r="9" spans="1:24" x14ac:dyDescent="0.2">
      <c r="A9" t="s">
        <v>18</v>
      </c>
      <c r="B9" s="2">
        <v>3.5</v>
      </c>
      <c r="C9">
        <v>11</v>
      </c>
      <c r="D9">
        <v>21</v>
      </c>
      <c r="E9">
        <v>66.8</v>
      </c>
      <c r="F9">
        <v>7</v>
      </c>
      <c r="G9" s="2">
        <v>9.5500000000000007</v>
      </c>
      <c r="H9">
        <v>20.56</v>
      </c>
      <c r="I9">
        <v>9.75</v>
      </c>
      <c r="J9">
        <v>123.9</v>
      </c>
      <c r="K9">
        <v>7.68</v>
      </c>
      <c r="L9" s="2">
        <v>142.46</v>
      </c>
      <c r="M9">
        <v>138.68</v>
      </c>
      <c r="N9">
        <v>134.80000000000001</v>
      </c>
      <c r="O9">
        <v>4112</v>
      </c>
      <c r="P9">
        <v>8.1</v>
      </c>
      <c r="Q9">
        <v>396.1</v>
      </c>
      <c r="R9">
        <v>408.1</v>
      </c>
      <c r="S9">
        <v>0.9</v>
      </c>
      <c r="T9" s="3">
        <v>244.4</v>
      </c>
      <c r="U9" s="3">
        <v>1.9003000000000001</v>
      </c>
      <c r="V9" s="3">
        <f t="shared" si="0"/>
        <v>3.2761172000000003</v>
      </c>
      <c r="W9" s="3">
        <v>16.066666666666663</v>
      </c>
      <c r="X9" s="4">
        <v>20.133972395514913</v>
      </c>
    </row>
    <row r="10" spans="1:24" x14ac:dyDescent="0.2">
      <c r="A10" t="s">
        <v>19</v>
      </c>
      <c r="B10" s="2">
        <v>2.5</v>
      </c>
      <c r="C10">
        <v>16</v>
      </c>
      <c r="D10">
        <v>21</v>
      </c>
      <c r="E10">
        <v>62.1</v>
      </c>
      <c r="F10">
        <v>7.7</v>
      </c>
      <c r="G10" s="2">
        <v>4.7699999999999996</v>
      </c>
      <c r="H10">
        <v>12.16</v>
      </c>
      <c r="I10">
        <v>9.16</v>
      </c>
      <c r="J10">
        <v>193.8</v>
      </c>
      <c r="K10">
        <v>25.39</v>
      </c>
      <c r="L10" s="2">
        <v>93.9</v>
      </c>
      <c r="M10">
        <v>115.52</v>
      </c>
      <c r="N10">
        <v>253.7</v>
      </c>
      <c r="O10">
        <v>15010</v>
      </c>
      <c r="P10">
        <v>7.21</v>
      </c>
      <c r="Q10">
        <v>275.89999999999998</v>
      </c>
      <c r="R10">
        <v>224.4</v>
      </c>
      <c r="S10">
        <v>1</v>
      </c>
      <c r="T10" s="3">
        <v>255.19</v>
      </c>
      <c r="U10" s="3">
        <v>1.0271999999999999</v>
      </c>
      <c r="V10" s="3">
        <f t="shared" si="0"/>
        <v>1.7708927999999997</v>
      </c>
      <c r="W10" s="3">
        <v>22.295751771726966</v>
      </c>
      <c r="X10" s="4">
        <v>20.311068589423826</v>
      </c>
    </row>
    <row r="11" spans="1:24" x14ac:dyDescent="0.2">
      <c r="A11" t="s">
        <v>20</v>
      </c>
      <c r="B11" s="2">
        <v>4</v>
      </c>
      <c r="C11">
        <v>11</v>
      </c>
      <c r="D11">
        <v>21</v>
      </c>
      <c r="E11">
        <v>66.7</v>
      </c>
      <c r="F11">
        <v>7.5</v>
      </c>
      <c r="G11" s="2">
        <v>4.79</v>
      </c>
      <c r="H11">
        <v>11.06</v>
      </c>
      <c r="I11">
        <v>14.33</v>
      </c>
      <c r="J11">
        <v>201.7</v>
      </c>
      <c r="K11">
        <v>23.5</v>
      </c>
      <c r="L11" s="2">
        <v>67.08</v>
      </c>
      <c r="M11">
        <v>122.06</v>
      </c>
      <c r="N11">
        <v>306.39999999999998</v>
      </c>
      <c r="O11">
        <v>11390</v>
      </c>
      <c r="P11">
        <v>5.21</v>
      </c>
      <c r="Q11">
        <v>224.5</v>
      </c>
      <c r="R11">
        <v>380.8</v>
      </c>
      <c r="S11">
        <v>1.75</v>
      </c>
      <c r="T11" s="3">
        <v>230.73</v>
      </c>
      <c r="U11" s="3">
        <v>2.2946</v>
      </c>
      <c r="V11" s="3">
        <f t="shared" si="0"/>
        <v>3.9558903999999999</v>
      </c>
      <c r="W11" s="3">
        <v>22.500000000000004</v>
      </c>
      <c r="X11" s="4">
        <v>27.659635962216939</v>
      </c>
    </row>
    <row r="12" spans="1:24" x14ac:dyDescent="0.2">
      <c r="A12" t="s">
        <v>21</v>
      </c>
      <c r="B12" s="2">
        <v>2.5</v>
      </c>
      <c r="C12">
        <v>16</v>
      </c>
      <c r="D12">
        <v>21</v>
      </c>
      <c r="E12">
        <v>62.1</v>
      </c>
      <c r="F12">
        <v>7.6</v>
      </c>
      <c r="G12" s="2">
        <v>7.23</v>
      </c>
      <c r="H12">
        <v>55.96</v>
      </c>
      <c r="I12">
        <v>12.53</v>
      </c>
      <c r="J12">
        <v>185.5</v>
      </c>
      <c r="K12">
        <v>7</v>
      </c>
      <c r="L12" s="2">
        <v>47.49</v>
      </c>
      <c r="M12">
        <v>186.5</v>
      </c>
      <c r="N12">
        <v>511.2</v>
      </c>
      <c r="O12">
        <v>60170</v>
      </c>
      <c r="P12">
        <v>5.39</v>
      </c>
      <c r="Q12">
        <v>325.7</v>
      </c>
      <c r="R12">
        <v>228.5</v>
      </c>
      <c r="S12">
        <v>0.78</v>
      </c>
      <c r="T12" s="3">
        <v>205.13333333333333</v>
      </c>
      <c r="U12" s="3">
        <v>1.3974</v>
      </c>
      <c r="V12" s="3">
        <f t="shared" si="0"/>
        <v>2.4091176000000001</v>
      </c>
      <c r="W12" s="3">
        <v>14.272</v>
      </c>
      <c r="X12" s="4">
        <v>18.848841539915856</v>
      </c>
    </row>
    <row r="13" spans="1:24" x14ac:dyDescent="0.2">
      <c r="A13" t="s">
        <v>22</v>
      </c>
      <c r="B13" s="2">
        <v>4</v>
      </c>
      <c r="C13">
        <v>21</v>
      </c>
      <c r="D13">
        <v>31</v>
      </c>
      <c r="E13">
        <v>45.8</v>
      </c>
      <c r="F13">
        <v>7.2</v>
      </c>
      <c r="G13" s="2">
        <v>6.42</v>
      </c>
      <c r="H13">
        <v>25.78</v>
      </c>
      <c r="I13">
        <v>17.62</v>
      </c>
      <c r="J13">
        <v>220.2</v>
      </c>
      <c r="K13">
        <v>24.18</v>
      </c>
      <c r="L13" s="2">
        <v>130.51</v>
      </c>
      <c r="M13">
        <v>288.18</v>
      </c>
      <c r="N13">
        <v>338.1</v>
      </c>
      <c r="O13">
        <v>9772</v>
      </c>
      <c r="P13">
        <v>9.58</v>
      </c>
      <c r="Q13">
        <v>502.3</v>
      </c>
      <c r="R13">
        <v>168</v>
      </c>
      <c r="S13">
        <v>1.24</v>
      </c>
      <c r="T13" s="3">
        <v>229.87</v>
      </c>
      <c r="U13" s="3">
        <v>3.4462999999999999</v>
      </c>
      <c r="V13" s="3">
        <f t="shared" si="0"/>
        <v>5.9414211999999997</v>
      </c>
      <c r="W13" s="3">
        <v>15.138499999999999</v>
      </c>
      <c r="X13" s="4">
        <v>36.757045367969226</v>
      </c>
    </row>
    <row r="14" spans="1:24" x14ac:dyDescent="0.2">
      <c r="A14" t="s">
        <v>23</v>
      </c>
      <c r="B14" s="2">
        <v>3</v>
      </c>
      <c r="C14">
        <v>16</v>
      </c>
      <c r="D14">
        <v>21</v>
      </c>
      <c r="E14">
        <v>61.9</v>
      </c>
      <c r="F14">
        <v>7.5</v>
      </c>
      <c r="G14" s="2">
        <v>2.9</v>
      </c>
      <c r="H14">
        <v>18.829999999999998</v>
      </c>
      <c r="I14">
        <v>11.5</v>
      </c>
      <c r="J14">
        <v>182.8</v>
      </c>
      <c r="K14">
        <v>13.85</v>
      </c>
      <c r="L14" s="2">
        <v>52.31</v>
      </c>
      <c r="M14">
        <v>165.81</v>
      </c>
      <c r="N14">
        <v>236.9</v>
      </c>
      <c r="O14">
        <v>8020</v>
      </c>
      <c r="P14">
        <v>4.25</v>
      </c>
      <c r="Q14">
        <v>161.19999999999999</v>
      </c>
      <c r="R14">
        <v>411</v>
      </c>
      <c r="S14">
        <v>0.71</v>
      </c>
      <c r="T14" s="3">
        <v>192.71</v>
      </c>
      <c r="U14" s="3">
        <v>0.79420000000000002</v>
      </c>
      <c r="V14" s="3">
        <f t="shared" si="0"/>
        <v>1.3692008</v>
      </c>
      <c r="W14" s="3">
        <v>22.43</v>
      </c>
      <c r="X14" s="4">
        <v>18.35757113302963</v>
      </c>
    </row>
    <row r="15" spans="1:24" x14ac:dyDescent="0.2">
      <c r="A15" t="s">
        <v>24</v>
      </c>
      <c r="B15" s="2">
        <v>4</v>
      </c>
      <c r="C15">
        <v>16</v>
      </c>
      <c r="D15">
        <v>21</v>
      </c>
      <c r="E15">
        <v>61.5</v>
      </c>
      <c r="F15">
        <v>7.1</v>
      </c>
      <c r="G15" s="2">
        <v>2.78</v>
      </c>
      <c r="H15">
        <v>11.05</v>
      </c>
      <c r="I15">
        <v>10.96</v>
      </c>
      <c r="J15">
        <v>100.5</v>
      </c>
      <c r="K15">
        <v>17.190000000000001</v>
      </c>
      <c r="L15" s="2">
        <v>25.49</v>
      </c>
      <c r="M15">
        <v>104.21</v>
      </c>
      <c r="N15">
        <v>178.5</v>
      </c>
      <c r="O15">
        <v>2933</v>
      </c>
      <c r="P15">
        <v>6.75</v>
      </c>
      <c r="Q15">
        <v>188.7</v>
      </c>
      <c r="R15">
        <v>410.9</v>
      </c>
      <c r="S15">
        <v>0.67</v>
      </c>
      <c r="T15" s="3">
        <v>246.72</v>
      </c>
      <c r="U15" s="3">
        <v>1.3759999999999999</v>
      </c>
      <c r="V15" s="3">
        <f t="shared" si="0"/>
        <v>2.3722239999999997</v>
      </c>
      <c r="W15" s="3">
        <v>18.966666666666665</v>
      </c>
      <c r="X15" s="4">
        <v>18.949662209480394</v>
      </c>
    </row>
    <row r="16" spans="1:24" x14ac:dyDescent="0.2">
      <c r="A16" t="s">
        <v>25</v>
      </c>
      <c r="B16" s="2">
        <v>4.5</v>
      </c>
      <c r="C16">
        <v>16</v>
      </c>
      <c r="D16">
        <v>31</v>
      </c>
      <c r="E16">
        <v>50.8</v>
      </c>
      <c r="F16">
        <v>7.6</v>
      </c>
      <c r="G16" s="2">
        <v>2.19</v>
      </c>
      <c r="H16">
        <v>7.44</v>
      </c>
      <c r="I16">
        <v>7.5</v>
      </c>
      <c r="J16">
        <v>189.5</v>
      </c>
      <c r="K16">
        <v>11.52</v>
      </c>
      <c r="L16" s="2">
        <v>59.69</v>
      </c>
      <c r="M16">
        <v>93.5</v>
      </c>
      <c r="N16">
        <v>102.5</v>
      </c>
      <c r="O16">
        <v>7521</v>
      </c>
      <c r="P16">
        <v>10.84</v>
      </c>
      <c r="Q16">
        <v>261.5</v>
      </c>
      <c r="R16">
        <v>535.20000000000005</v>
      </c>
      <c r="S16">
        <v>0.98</v>
      </c>
      <c r="T16" s="3">
        <v>231.82666666666668</v>
      </c>
      <c r="U16" s="3">
        <v>1.4211</v>
      </c>
      <c r="V16" s="3">
        <f t="shared" si="0"/>
        <v>2.4499764000000002</v>
      </c>
      <c r="W16" s="3">
        <v>17.436500000000002</v>
      </c>
      <c r="X16" s="4">
        <v>19.155260846911915</v>
      </c>
    </row>
    <row r="17" spans="1:24" x14ac:dyDescent="0.2">
      <c r="A17" t="s">
        <v>26</v>
      </c>
      <c r="B17" s="2">
        <v>2.5</v>
      </c>
      <c r="C17">
        <v>21</v>
      </c>
      <c r="D17">
        <v>21</v>
      </c>
      <c r="E17">
        <v>56.9</v>
      </c>
      <c r="F17">
        <v>7.4</v>
      </c>
      <c r="G17" s="2">
        <v>1.72</v>
      </c>
      <c r="H17">
        <v>3.48</v>
      </c>
      <c r="I17">
        <v>13.14</v>
      </c>
      <c r="J17">
        <v>237.9</v>
      </c>
      <c r="K17">
        <v>21.61</v>
      </c>
      <c r="L17" s="2">
        <v>12.49</v>
      </c>
      <c r="M17">
        <v>184.98</v>
      </c>
      <c r="N17">
        <v>328.4</v>
      </c>
      <c r="O17">
        <v>14780</v>
      </c>
      <c r="P17">
        <v>5.37</v>
      </c>
      <c r="Q17">
        <v>256.60000000000002</v>
      </c>
      <c r="R17">
        <v>344.4</v>
      </c>
      <c r="S17">
        <v>1.31</v>
      </c>
      <c r="T17" s="3">
        <v>224.06666666666663</v>
      </c>
      <c r="U17" s="3">
        <v>1.8912</v>
      </c>
      <c r="V17" s="3">
        <f t="shared" si="0"/>
        <v>3.2604288000000001</v>
      </c>
      <c r="W17" s="3">
        <v>21.966666666666665</v>
      </c>
      <c r="X17" s="4">
        <v>30.158023869841827</v>
      </c>
    </row>
    <row r="18" spans="1:24" x14ac:dyDescent="0.2">
      <c r="A18" t="s">
        <v>27</v>
      </c>
      <c r="B18" s="2">
        <v>4</v>
      </c>
      <c r="C18">
        <v>16</v>
      </c>
      <c r="D18">
        <v>31</v>
      </c>
      <c r="E18">
        <v>51</v>
      </c>
      <c r="F18">
        <v>7.3</v>
      </c>
      <c r="G18" s="2">
        <v>9.42</v>
      </c>
      <c r="H18">
        <v>62.75</v>
      </c>
      <c r="I18">
        <v>10.78</v>
      </c>
      <c r="J18">
        <v>170.4</v>
      </c>
      <c r="K18">
        <v>28.49</v>
      </c>
      <c r="L18" s="2">
        <v>199.24</v>
      </c>
      <c r="M18">
        <v>305.58999999999997</v>
      </c>
      <c r="N18">
        <v>195.2</v>
      </c>
      <c r="O18">
        <v>11000</v>
      </c>
      <c r="P18">
        <v>7.7</v>
      </c>
      <c r="Q18">
        <v>376.8</v>
      </c>
      <c r="R18">
        <v>332.2</v>
      </c>
      <c r="S18">
        <v>1.1100000000000001</v>
      </c>
      <c r="T18" s="3">
        <v>242.03</v>
      </c>
      <c r="U18" s="3">
        <v>2.0914999999999999</v>
      </c>
      <c r="V18" s="3">
        <f t="shared" si="0"/>
        <v>3.6057459999999999</v>
      </c>
      <c r="W18" s="3">
        <v>27.333333333333336</v>
      </c>
      <c r="X18" s="4">
        <v>22.215439871404318</v>
      </c>
    </row>
    <row r="19" spans="1:24" x14ac:dyDescent="0.2">
      <c r="A19" t="s">
        <v>28</v>
      </c>
      <c r="B19" s="2">
        <v>3.5</v>
      </c>
      <c r="C19">
        <v>11</v>
      </c>
      <c r="D19">
        <v>21</v>
      </c>
      <c r="E19">
        <v>66.8</v>
      </c>
      <c r="F19">
        <v>7.3</v>
      </c>
      <c r="G19" s="2">
        <v>2.4</v>
      </c>
      <c r="H19">
        <v>9.31</v>
      </c>
      <c r="I19">
        <v>7.56</v>
      </c>
      <c r="J19">
        <v>104.4</v>
      </c>
      <c r="K19">
        <v>8.6300000000000008</v>
      </c>
      <c r="L19" s="2">
        <v>110.86</v>
      </c>
      <c r="M19">
        <v>196.08</v>
      </c>
      <c r="N19">
        <v>257.10000000000002</v>
      </c>
      <c r="O19">
        <v>23750</v>
      </c>
      <c r="P19">
        <v>6.38</v>
      </c>
      <c r="Q19">
        <v>138.30000000000001</v>
      </c>
      <c r="R19">
        <v>205.7</v>
      </c>
      <c r="S19">
        <v>0.26</v>
      </c>
      <c r="T19" s="3">
        <v>231.29</v>
      </c>
      <c r="U19" s="3">
        <v>0.87519999999999998</v>
      </c>
      <c r="V19" s="3">
        <f t="shared" si="0"/>
        <v>1.5088447999999999</v>
      </c>
      <c r="W19" s="3">
        <v>6.8999999999999995</v>
      </c>
      <c r="X19" s="4">
        <v>11.34</v>
      </c>
    </row>
    <row r="20" spans="1:24" x14ac:dyDescent="0.2">
      <c r="A20" t="s">
        <v>29</v>
      </c>
      <c r="B20" s="2">
        <v>4</v>
      </c>
      <c r="C20">
        <v>16</v>
      </c>
      <c r="D20">
        <v>21</v>
      </c>
      <c r="E20">
        <v>61.5</v>
      </c>
      <c r="F20">
        <v>7.4</v>
      </c>
      <c r="G20" s="2">
        <v>11.84</v>
      </c>
      <c r="H20">
        <v>53.72</v>
      </c>
      <c r="I20">
        <v>9.1999999999999993</v>
      </c>
      <c r="J20">
        <v>105.1</v>
      </c>
      <c r="K20">
        <v>11.51</v>
      </c>
      <c r="L20" s="2">
        <v>31.05</v>
      </c>
      <c r="M20">
        <v>66.03</v>
      </c>
      <c r="N20">
        <v>90.82</v>
      </c>
      <c r="O20">
        <v>2960</v>
      </c>
      <c r="P20">
        <v>16.36</v>
      </c>
      <c r="Q20">
        <v>327.5</v>
      </c>
      <c r="R20">
        <v>414.9</v>
      </c>
      <c r="S20">
        <v>1.1599999999999999</v>
      </c>
      <c r="T20" s="3">
        <v>218.75</v>
      </c>
      <c r="U20" s="3">
        <v>1.2484</v>
      </c>
      <c r="V20" s="3">
        <f t="shared" si="0"/>
        <v>2.1522416</v>
      </c>
      <c r="W20" s="3">
        <v>16.108000000000001</v>
      </c>
      <c r="X20" s="4">
        <v>17.52571754063764</v>
      </c>
    </row>
    <row r="21" spans="1:24" x14ac:dyDescent="0.2">
      <c r="A21" s="26" t="s">
        <v>30</v>
      </c>
      <c r="B21">
        <v>3</v>
      </c>
      <c r="C21">
        <v>11</v>
      </c>
      <c r="D21">
        <v>31</v>
      </c>
      <c r="E21">
        <v>56.7</v>
      </c>
      <c r="F21">
        <v>7.5</v>
      </c>
      <c r="G21" s="2">
        <v>14.17</v>
      </c>
      <c r="H21">
        <v>59.34</v>
      </c>
      <c r="I21">
        <v>14.8</v>
      </c>
      <c r="J21">
        <v>158</v>
      </c>
      <c r="K21">
        <v>11.43</v>
      </c>
      <c r="L21" s="2">
        <v>210.62</v>
      </c>
      <c r="M21">
        <v>322.20999999999998</v>
      </c>
      <c r="N21">
        <v>150.69999999999999</v>
      </c>
      <c r="O21">
        <v>5322</v>
      </c>
      <c r="P21">
        <v>5.87</v>
      </c>
      <c r="Q21">
        <v>322.7</v>
      </c>
      <c r="R21">
        <v>313</v>
      </c>
      <c r="S21">
        <v>1.5</v>
      </c>
      <c r="T21" s="3">
        <v>202.35</v>
      </c>
      <c r="U21" s="3">
        <v>0.87250000000000005</v>
      </c>
      <c r="V21" s="3">
        <f t="shared" si="0"/>
        <v>1.5041900000000001</v>
      </c>
      <c r="W21" s="3">
        <v>10.633333333333331</v>
      </c>
      <c r="X21" s="4">
        <v>16.29</v>
      </c>
    </row>
    <row r="22" spans="1:24" x14ac:dyDescent="0.2">
      <c r="A22" t="s">
        <v>31</v>
      </c>
      <c r="B22" s="2">
        <v>4.5</v>
      </c>
      <c r="C22">
        <v>11</v>
      </c>
      <c r="D22">
        <v>21</v>
      </c>
      <c r="E22">
        <v>66.5</v>
      </c>
      <c r="F22">
        <v>6.8</v>
      </c>
      <c r="G22" s="2">
        <v>7.03</v>
      </c>
      <c r="H22">
        <v>19.84</v>
      </c>
      <c r="I22">
        <v>8.19</v>
      </c>
      <c r="J22">
        <v>158.4</v>
      </c>
      <c r="K22">
        <v>41.2</v>
      </c>
      <c r="L22" s="2">
        <v>127.31</v>
      </c>
      <c r="M22">
        <v>242.89</v>
      </c>
      <c r="N22">
        <v>391.5</v>
      </c>
      <c r="O22">
        <v>20860</v>
      </c>
      <c r="P22">
        <v>7.43</v>
      </c>
      <c r="Q22">
        <v>421.6</v>
      </c>
      <c r="R22">
        <v>409.3</v>
      </c>
      <c r="S22">
        <v>0.48</v>
      </c>
      <c r="T22" s="3">
        <v>244.37</v>
      </c>
      <c r="U22" s="3">
        <v>2.8146</v>
      </c>
      <c r="V22" s="3">
        <f t="shared" si="0"/>
        <v>4.8523703999999999</v>
      </c>
      <c r="W22" s="3">
        <v>36.200000000000003</v>
      </c>
      <c r="X22" s="4">
        <v>18.88</v>
      </c>
    </row>
    <row r="23" spans="1:24" x14ac:dyDescent="0.2">
      <c r="A23" t="s">
        <v>32</v>
      </c>
      <c r="B23" s="2">
        <v>6</v>
      </c>
      <c r="C23">
        <v>6</v>
      </c>
      <c r="D23">
        <v>31</v>
      </c>
      <c r="E23">
        <v>60.6</v>
      </c>
      <c r="F23">
        <v>7.3</v>
      </c>
      <c r="G23" s="2">
        <v>27.08</v>
      </c>
      <c r="H23">
        <v>55.02</v>
      </c>
      <c r="I23">
        <v>10.32</v>
      </c>
      <c r="J23">
        <v>127.5</v>
      </c>
      <c r="K23">
        <v>14.66</v>
      </c>
      <c r="L23" s="2">
        <v>103.38</v>
      </c>
      <c r="M23">
        <v>115.6</v>
      </c>
      <c r="N23">
        <v>93.23</v>
      </c>
      <c r="O23">
        <v>3996</v>
      </c>
      <c r="P23">
        <v>28.68</v>
      </c>
      <c r="Q23">
        <v>527.70000000000005</v>
      </c>
      <c r="R23">
        <v>210.8</v>
      </c>
      <c r="S23">
        <v>1.02</v>
      </c>
      <c r="T23" s="3">
        <v>188.17</v>
      </c>
      <c r="U23" s="3">
        <v>3.0238999999999998</v>
      </c>
      <c r="V23" s="3">
        <f t="shared" si="0"/>
        <v>5.2132035999999999</v>
      </c>
      <c r="W23" s="3">
        <v>17.463999999999999</v>
      </c>
      <c r="X23" s="4">
        <v>23.102029120011263</v>
      </c>
    </row>
    <row r="24" spans="1:24" x14ac:dyDescent="0.2">
      <c r="A24" t="s">
        <v>33</v>
      </c>
      <c r="B24" s="2">
        <v>3.5</v>
      </c>
      <c r="C24">
        <v>16</v>
      </c>
      <c r="D24">
        <v>31</v>
      </c>
      <c r="E24">
        <v>51.3</v>
      </c>
      <c r="F24">
        <v>7.4</v>
      </c>
      <c r="G24" s="2">
        <v>10.199999999999999</v>
      </c>
      <c r="H24">
        <v>24.81</v>
      </c>
      <c r="I24">
        <v>9.8800000000000008</v>
      </c>
      <c r="J24">
        <v>183.3</v>
      </c>
      <c r="K24">
        <v>19.97</v>
      </c>
      <c r="L24" s="2">
        <v>579.04999999999995</v>
      </c>
      <c r="M24">
        <v>316.13</v>
      </c>
      <c r="N24">
        <v>189.5</v>
      </c>
      <c r="O24">
        <v>11910</v>
      </c>
      <c r="P24">
        <v>6.74</v>
      </c>
      <c r="Q24">
        <v>207.5</v>
      </c>
      <c r="R24">
        <v>195.7</v>
      </c>
      <c r="S24">
        <v>0.78</v>
      </c>
      <c r="T24" s="3">
        <v>242.5333333333333</v>
      </c>
      <c r="U24" s="3">
        <v>1.1709000000000001</v>
      </c>
      <c r="V24" s="3">
        <f t="shared" si="0"/>
        <v>2.0186316</v>
      </c>
      <c r="W24" s="3">
        <v>20.400000000000002</v>
      </c>
      <c r="X24" s="4">
        <v>18.78</v>
      </c>
    </row>
    <row r="25" spans="1:24" x14ac:dyDescent="0.2">
      <c r="A25" t="s">
        <v>34</v>
      </c>
      <c r="B25" s="2">
        <v>3.5</v>
      </c>
      <c r="C25">
        <v>21</v>
      </c>
      <c r="D25">
        <v>31</v>
      </c>
      <c r="E25">
        <v>46.1</v>
      </c>
      <c r="F25">
        <v>7.1</v>
      </c>
      <c r="G25" s="2">
        <v>3.55</v>
      </c>
      <c r="H25">
        <v>14.52</v>
      </c>
      <c r="I25">
        <v>15.17</v>
      </c>
      <c r="J25">
        <v>147.80000000000001</v>
      </c>
      <c r="K25">
        <v>39.380000000000003</v>
      </c>
      <c r="L25" s="2">
        <v>66.19</v>
      </c>
      <c r="M25">
        <v>192.64</v>
      </c>
      <c r="N25">
        <v>218.3</v>
      </c>
      <c r="O25">
        <v>3862</v>
      </c>
      <c r="P25">
        <v>5.76</v>
      </c>
      <c r="Q25">
        <v>224.6</v>
      </c>
      <c r="R25">
        <v>521.20000000000005</v>
      </c>
      <c r="S25">
        <v>1.25</v>
      </c>
      <c r="T25" s="3">
        <v>233.01333333333332</v>
      </c>
      <c r="U25" s="3">
        <v>1.7224999999999999</v>
      </c>
      <c r="V25" s="3">
        <f t="shared" si="0"/>
        <v>2.9695899999999997</v>
      </c>
      <c r="W25" s="3">
        <v>38.3899367773219</v>
      </c>
      <c r="X25" s="4">
        <v>20.94</v>
      </c>
    </row>
    <row r="26" spans="1:24" x14ac:dyDescent="0.2">
      <c r="A26" t="s">
        <v>35</v>
      </c>
      <c r="B26" s="2">
        <v>4</v>
      </c>
      <c r="C26">
        <v>16</v>
      </c>
      <c r="D26">
        <v>31</v>
      </c>
      <c r="E26">
        <v>51</v>
      </c>
      <c r="F26">
        <v>7.2</v>
      </c>
      <c r="G26" s="2">
        <v>4.45</v>
      </c>
      <c r="H26">
        <v>8.9600000000000009</v>
      </c>
      <c r="I26">
        <v>20.89</v>
      </c>
      <c r="J26">
        <v>163.69999999999999</v>
      </c>
      <c r="K26">
        <v>18.68</v>
      </c>
      <c r="L26" s="2">
        <v>28.42</v>
      </c>
      <c r="M26">
        <v>95.79</v>
      </c>
      <c r="N26">
        <v>339.8</v>
      </c>
      <c r="O26">
        <v>5989</v>
      </c>
      <c r="P26">
        <v>10.14</v>
      </c>
      <c r="Q26">
        <v>186.3</v>
      </c>
      <c r="R26">
        <v>460.2</v>
      </c>
      <c r="S26">
        <v>1.5</v>
      </c>
      <c r="T26" s="3">
        <v>271.85000000000002</v>
      </c>
      <c r="U26" s="3">
        <v>2.3271000000000002</v>
      </c>
      <c r="V26" s="3">
        <f t="shared" si="0"/>
        <v>4.0119204000000002</v>
      </c>
      <c r="W26" s="3">
        <v>26.766666666666669</v>
      </c>
      <c r="X26" s="4">
        <v>25.681295434178043</v>
      </c>
    </row>
  </sheetData>
  <autoFilter ref="B1:X1" xr:uid="{00000000-0009-0000-0000-000000000000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workbookViewId="0">
      <selection activeCell="G2" sqref="G2:G26"/>
    </sheetView>
  </sheetViews>
  <sheetFormatPr baseColWidth="10" defaultRowHeight="15" x14ac:dyDescent="0.2"/>
  <sheetData>
    <row r="1" spans="1:6" ht="48" x14ac:dyDescent="0.2">
      <c r="A1" s="7" t="s">
        <v>36</v>
      </c>
      <c r="C1" t="s">
        <v>37</v>
      </c>
      <c r="F1" s="1" t="s">
        <v>10</v>
      </c>
    </row>
    <row r="2" spans="1:6" x14ac:dyDescent="0.2">
      <c r="A2" s="8">
        <v>0.93685303248425755</v>
      </c>
      <c r="B2" s="8">
        <f>A2-1</f>
        <v>-6.3146967515742447E-2</v>
      </c>
      <c r="C2">
        <f>B2*100</f>
        <v>-6.3146967515742443</v>
      </c>
      <c r="F2" t="s">
        <v>11</v>
      </c>
    </row>
    <row r="3" spans="1:6" x14ac:dyDescent="0.2">
      <c r="A3" s="8">
        <v>0.98773950556437817</v>
      </c>
      <c r="B3" s="8">
        <f t="shared" ref="B3:B26" si="0">A3-1</f>
        <v>-1.2260494435621827E-2</v>
      </c>
      <c r="C3">
        <f t="shared" ref="C3:C26" si="1">B3*100</f>
        <v>-1.2260494435621827</v>
      </c>
      <c r="F3" t="s">
        <v>12</v>
      </c>
    </row>
    <row r="4" spans="1:6" x14ac:dyDescent="0.2">
      <c r="A4" s="8">
        <v>0.84489683221588685</v>
      </c>
      <c r="B4" s="8">
        <f t="shared" si="0"/>
        <v>-0.15510316778411315</v>
      </c>
      <c r="C4">
        <f t="shared" si="1"/>
        <v>-15.510316778411315</v>
      </c>
      <c r="F4" t="s">
        <v>13</v>
      </c>
    </row>
    <row r="5" spans="1:6" x14ac:dyDescent="0.2">
      <c r="A5" s="8">
        <v>0.99704723459688971</v>
      </c>
      <c r="B5" s="8">
        <f t="shared" si="0"/>
        <v>-2.9527654031102912E-3</v>
      </c>
      <c r="C5">
        <f t="shared" si="1"/>
        <v>-0.29527654031102912</v>
      </c>
      <c r="F5" t="s">
        <v>14</v>
      </c>
    </row>
    <row r="6" spans="1:6" x14ac:dyDescent="0.2">
      <c r="A6" s="8">
        <v>1.1028442494587338</v>
      </c>
      <c r="B6" s="8">
        <f t="shared" si="0"/>
        <v>0.10284424945873383</v>
      </c>
      <c r="C6">
        <f t="shared" si="1"/>
        <v>10.284424945873383</v>
      </c>
      <c r="F6" t="s">
        <v>15</v>
      </c>
    </row>
    <row r="7" spans="1:6" x14ac:dyDescent="0.2">
      <c r="A7" s="8">
        <v>0.86733406821698855</v>
      </c>
      <c r="B7" s="8">
        <f t="shared" si="0"/>
        <v>-0.13266593178301145</v>
      </c>
      <c r="C7">
        <f t="shared" si="1"/>
        <v>-13.266593178301145</v>
      </c>
      <c r="F7" t="s">
        <v>16</v>
      </c>
    </row>
    <row r="8" spans="1:6" x14ac:dyDescent="0.2">
      <c r="A8" s="8">
        <v>0.96676388489518239</v>
      </c>
      <c r="B8" s="8">
        <f t="shared" si="0"/>
        <v>-3.323611510481761E-2</v>
      </c>
      <c r="C8">
        <f t="shared" si="1"/>
        <v>-3.323611510481761</v>
      </c>
      <c r="F8" t="s">
        <v>17</v>
      </c>
    </row>
    <row r="9" spans="1:6" x14ac:dyDescent="0.2">
      <c r="A9" s="8">
        <v>1.005872722821763</v>
      </c>
      <c r="B9" s="8">
        <f t="shared" si="0"/>
        <v>5.8727228217629879E-3</v>
      </c>
      <c r="C9">
        <f t="shared" si="1"/>
        <v>0.58727228217629879</v>
      </c>
      <c r="F9" t="s">
        <v>18</v>
      </c>
    </row>
    <row r="10" spans="1:6" x14ac:dyDescent="0.2">
      <c r="A10" s="8">
        <v>1.2244611004044534</v>
      </c>
      <c r="B10" s="8">
        <f t="shared" si="0"/>
        <v>0.22446110040445344</v>
      </c>
      <c r="C10">
        <f t="shared" si="1"/>
        <v>22.446110040445344</v>
      </c>
      <c r="F10" t="s">
        <v>19</v>
      </c>
    </row>
    <row r="11" spans="1:6" x14ac:dyDescent="0.2">
      <c r="A11" s="8">
        <v>0.86591094391753198</v>
      </c>
      <c r="B11" s="8">
        <f t="shared" si="0"/>
        <v>-0.13408905608246802</v>
      </c>
      <c r="C11">
        <f t="shared" si="1"/>
        <v>-13.408905608246801</v>
      </c>
      <c r="F11" t="s">
        <v>20</v>
      </c>
    </row>
    <row r="12" spans="1:6" x14ac:dyDescent="0.2">
      <c r="A12" s="8">
        <v>0.90362690818049685</v>
      </c>
      <c r="B12" s="8">
        <f t="shared" si="0"/>
        <v>-9.6373091819503154E-2</v>
      </c>
      <c r="C12">
        <f t="shared" si="1"/>
        <v>-9.6373091819503145</v>
      </c>
      <c r="F12" t="s">
        <v>21</v>
      </c>
    </row>
    <row r="13" spans="1:6" x14ac:dyDescent="0.2">
      <c r="A13" s="8">
        <v>0.75680280337892725</v>
      </c>
      <c r="B13" s="8">
        <f t="shared" si="0"/>
        <v>-0.24319719662107275</v>
      </c>
      <c r="C13">
        <f t="shared" si="1"/>
        <v>-24.319719662107275</v>
      </c>
      <c r="F13" t="s">
        <v>22</v>
      </c>
    </row>
    <row r="14" spans="1:6" x14ac:dyDescent="0.2">
      <c r="A14" s="8">
        <v>0.9062081760116647</v>
      </c>
      <c r="B14" s="8">
        <f t="shared" si="0"/>
        <v>-9.3791823988335299E-2</v>
      </c>
      <c r="C14">
        <f t="shared" si="1"/>
        <v>-9.3791823988335299</v>
      </c>
      <c r="F14" t="s">
        <v>23</v>
      </c>
    </row>
    <row r="15" spans="1:6" x14ac:dyDescent="0.2">
      <c r="A15" s="8">
        <v>1.1099240338846972</v>
      </c>
      <c r="B15" s="8">
        <f t="shared" si="0"/>
        <v>0.10992403388469718</v>
      </c>
      <c r="C15">
        <f t="shared" si="1"/>
        <v>10.992403388469718</v>
      </c>
      <c r="F15" t="s">
        <v>24</v>
      </c>
    </row>
    <row r="16" spans="1:6" x14ac:dyDescent="0.2">
      <c r="A16" s="8">
        <v>0.92469546707075634</v>
      </c>
      <c r="B16" s="8">
        <f t="shared" si="0"/>
        <v>-7.5304532929243662E-2</v>
      </c>
      <c r="C16">
        <f t="shared" si="1"/>
        <v>-7.5304532929243662</v>
      </c>
      <c r="F16" t="s">
        <v>25</v>
      </c>
    </row>
    <row r="17" spans="1:6" x14ac:dyDescent="0.2">
      <c r="A17" s="8">
        <v>0.95201597508718361</v>
      </c>
      <c r="B17" s="8">
        <f t="shared" si="0"/>
        <v>-4.7984024912816392E-2</v>
      </c>
      <c r="C17">
        <f t="shared" si="1"/>
        <v>-4.7984024912816388</v>
      </c>
      <c r="F17" t="s">
        <v>26</v>
      </c>
    </row>
    <row r="18" spans="1:6" x14ac:dyDescent="0.2">
      <c r="A18" s="8">
        <v>0.9871617568992973</v>
      </c>
      <c r="B18" s="8">
        <f t="shared" si="0"/>
        <v>-1.2838243100702695E-2</v>
      </c>
      <c r="C18">
        <f t="shared" si="1"/>
        <v>-1.2838243100702695</v>
      </c>
      <c r="F18" t="s">
        <v>27</v>
      </c>
    </row>
    <row r="19" spans="1:6" x14ac:dyDescent="0.2">
      <c r="A19" s="8">
        <v>0.66381743125685089</v>
      </c>
      <c r="B19" s="8">
        <f t="shared" si="0"/>
        <v>-0.33618256874314911</v>
      </c>
      <c r="C19">
        <f t="shared" si="1"/>
        <v>-33.618256874314909</v>
      </c>
      <c r="F19" t="s">
        <v>28</v>
      </c>
    </row>
    <row r="20" spans="1:6" x14ac:dyDescent="0.2">
      <c r="A20" s="8">
        <v>0.92397595251496223</v>
      </c>
      <c r="B20" s="8">
        <f t="shared" si="0"/>
        <v>-7.6024047485037771E-2</v>
      </c>
      <c r="C20">
        <f t="shared" si="1"/>
        <v>-7.6024047485037771</v>
      </c>
      <c r="F20" t="s">
        <v>29</v>
      </c>
    </row>
    <row r="21" spans="1:6" x14ac:dyDescent="0.2">
      <c r="A21">
        <v>0.73870389977933237</v>
      </c>
      <c r="B21" s="8">
        <f t="shared" si="0"/>
        <v>-0.26129610022066763</v>
      </c>
      <c r="C21">
        <f t="shared" si="1"/>
        <v>-26.129610022066764</v>
      </c>
      <c r="F21" t="s">
        <v>30</v>
      </c>
    </row>
    <row r="22" spans="1:6" x14ac:dyDescent="0.2">
      <c r="A22" s="8">
        <v>0.8328185591094085</v>
      </c>
      <c r="B22" s="8">
        <f t="shared" si="0"/>
        <v>-0.1671814408905915</v>
      </c>
      <c r="C22">
        <f t="shared" si="1"/>
        <v>-16.718144089059152</v>
      </c>
      <c r="F22" t="s">
        <v>31</v>
      </c>
    </row>
    <row r="23" spans="1:6" x14ac:dyDescent="0.2">
      <c r="A23" s="8">
        <v>0.49759745533297234</v>
      </c>
      <c r="B23" s="8">
        <f t="shared" si="0"/>
        <v>-0.50240254466702772</v>
      </c>
      <c r="C23">
        <f t="shared" si="1"/>
        <v>-50.240254466702773</v>
      </c>
      <c r="F23" t="s">
        <v>32</v>
      </c>
    </row>
    <row r="24" spans="1:6" x14ac:dyDescent="0.2">
      <c r="A24" s="8">
        <v>1.0144628976291394</v>
      </c>
      <c r="B24" s="8">
        <f t="shared" si="0"/>
        <v>1.4462897629139437E-2</v>
      </c>
      <c r="C24">
        <f t="shared" si="1"/>
        <v>1.4462897629139437</v>
      </c>
      <c r="F24" t="s">
        <v>33</v>
      </c>
    </row>
    <row r="25" spans="1:6" x14ac:dyDescent="0.2">
      <c r="A25" s="8">
        <v>0.89341532836837423</v>
      </c>
      <c r="B25" s="8">
        <f t="shared" si="0"/>
        <v>-0.10658467163162577</v>
      </c>
      <c r="C25">
        <f t="shared" si="1"/>
        <v>-10.658467163162577</v>
      </c>
      <c r="F25" t="s">
        <v>34</v>
      </c>
    </row>
    <row r="26" spans="1:6" x14ac:dyDescent="0.2">
      <c r="A26">
        <v>1.0184905442548413</v>
      </c>
      <c r="B26" s="8">
        <f t="shared" si="0"/>
        <v>1.8490544254841312E-2</v>
      </c>
      <c r="C26">
        <f t="shared" si="1"/>
        <v>1.8490544254841312</v>
      </c>
      <c r="F26" t="s">
        <v>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5"/>
  <sheetViews>
    <sheetView topLeftCell="A16" workbookViewId="0">
      <selection sqref="A1:S26"/>
    </sheetView>
  </sheetViews>
  <sheetFormatPr baseColWidth="10" defaultRowHeight="15" x14ac:dyDescent="0.2"/>
  <cols>
    <col min="1" max="1" width="8.5" customWidth="1"/>
    <col min="2" max="2" width="6.6640625" bestFit="1" customWidth="1"/>
    <col min="3" max="3" width="5.5" customWidth="1"/>
    <col min="4" max="4" width="5.83203125" customWidth="1"/>
    <col min="5" max="5" width="6" customWidth="1"/>
    <col min="6" max="6" width="6.1640625" customWidth="1"/>
    <col min="8" max="8" width="9.5" bestFit="1" customWidth="1"/>
    <col min="9" max="9" width="10.5" bestFit="1" customWidth="1"/>
    <col min="10" max="10" width="7.33203125" bestFit="1" customWidth="1"/>
    <col min="11" max="11" width="6.6640625" bestFit="1" customWidth="1"/>
    <col min="12" max="12" width="6.83203125" bestFit="1" customWidth="1"/>
    <col min="13" max="13" width="5.83203125" bestFit="1" customWidth="1"/>
    <col min="14" max="14" width="10.5" bestFit="1" customWidth="1"/>
    <col min="15" max="15" width="5.83203125" bestFit="1" customWidth="1"/>
    <col min="16" max="16" width="8.1640625" customWidth="1"/>
    <col min="17" max="17" width="7.1640625" customWidth="1"/>
    <col min="18" max="18" width="7.5" customWidth="1"/>
    <col min="19" max="19" width="6.83203125" customWidth="1"/>
  </cols>
  <sheetData>
    <row r="1" spans="1:21" ht="32" x14ac:dyDescent="0.2">
      <c r="A1" s="12" t="s">
        <v>52</v>
      </c>
      <c r="B1" s="12" t="s">
        <v>0</v>
      </c>
      <c r="C1" s="12" t="s">
        <v>43</v>
      </c>
      <c r="D1" s="12" t="s">
        <v>44</v>
      </c>
      <c r="E1" s="12" t="s">
        <v>1</v>
      </c>
      <c r="F1" s="12" t="s">
        <v>9</v>
      </c>
      <c r="G1" s="12" t="s">
        <v>45</v>
      </c>
      <c r="H1" s="12" t="s">
        <v>46</v>
      </c>
      <c r="I1" s="12" t="s">
        <v>2</v>
      </c>
      <c r="J1" s="12" t="s">
        <v>3</v>
      </c>
      <c r="K1" s="12" t="s">
        <v>47</v>
      </c>
      <c r="L1" s="12" t="s">
        <v>48</v>
      </c>
      <c r="M1" s="12" t="s">
        <v>51</v>
      </c>
      <c r="N1" s="12" t="s">
        <v>49</v>
      </c>
      <c r="O1" s="12" t="s">
        <v>50</v>
      </c>
      <c r="P1" s="12" t="s">
        <v>4</v>
      </c>
      <c r="Q1" s="12" t="s">
        <v>6</v>
      </c>
      <c r="R1" s="12" t="s">
        <v>7</v>
      </c>
      <c r="S1" s="12" t="s">
        <v>8</v>
      </c>
    </row>
    <row r="2" spans="1:21" x14ac:dyDescent="0.2">
      <c r="A2" s="13" t="s">
        <v>39</v>
      </c>
      <c r="B2" s="13">
        <v>3</v>
      </c>
      <c r="C2" s="13">
        <v>11</v>
      </c>
      <c r="D2" s="13">
        <v>21</v>
      </c>
      <c r="E2" s="13">
        <v>67</v>
      </c>
      <c r="F2" s="13">
        <v>7.6</v>
      </c>
      <c r="G2" s="13">
        <v>5.49</v>
      </c>
      <c r="H2" s="13">
        <v>17.89</v>
      </c>
      <c r="I2" s="13">
        <v>11.44</v>
      </c>
      <c r="J2" s="13">
        <v>131.6</v>
      </c>
      <c r="K2" s="13">
        <v>11.54</v>
      </c>
      <c r="L2" s="13">
        <v>7.29</v>
      </c>
      <c r="M2" s="13">
        <v>275.60000000000002</v>
      </c>
      <c r="N2" s="13">
        <v>564.9</v>
      </c>
      <c r="O2" s="13">
        <v>0.64</v>
      </c>
      <c r="P2" s="14">
        <v>37.511131407694933</v>
      </c>
      <c r="Q2" s="14">
        <v>0.90544479999999994</v>
      </c>
      <c r="R2" s="14">
        <v>12.2005</v>
      </c>
      <c r="S2" s="15">
        <v>18.131963524495895</v>
      </c>
      <c r="U2" s="3"/>
    </row>
    <row r="3" spans="1:21" x14ac:dyDescent="0.2">
      <c r="A3" s="16" t="s">
        <v>40</v>
      </c>
      <c r="B3" s="16">
        <v>3</v>
      </c>
      <c r="C3" s="16">
        <v>16</v>
      </c>
      <c r="D3" s="16">
        <v>31</v>
      </c>
      <c r="E3" s="16">
        <v>51.5</v>
      </c>
      <c r="F3" s="16">
        <v>7.6</v>
      </c>
      <c r="G3" s="16">
        <v>4.4400000000000004</v>
      </c>
      <c r="H3" s="16">
        <v>25.3</v>
      </c>
      <c r="I3" s="16">
        <v>13.1</v>
      </c>
      <c r="J3" s="16">
        <v>157</v>
      </c>
      <c r="K3" s="16">
        <v>14.01</v>
      </c>
      <c r="L3" s="16">
        <v>12.28</v>
      </c>
      <c r="M3" s="16">
        <v>310.5</v>
      </c>
      <c r="N3" s="16">
        <v>381.6</v>
      </c>
      <c r="O3" s="16">
        <v>1.4</v>
      </c>
      <c r="P3" s="17">
        <v>37.809378093780929</v>
      </c>
      <c r="Q3" s="17">
        <v>1.4247136</v>
      </c>
      <c r="R3" s="17">
        <v>16.333333333333336</v>
      </c>
      <c r="S3" s="18">
        <v>21.968340138117981</v>
      </c>
      <c r="U3" s="3"/>
    </row>
    <row r="4" spans="1:21" x14ac:dyDescent="0.2">
      <c r="A4" s="13" t="s">
        <v>41</v>
      </c>
      <c r="B4" s="13">
        <v>5</v>
      </c>
      <c r="C4" s="13">
        <v>6</v>
      </c>
      <c r="D4" s="13">
        <v>11</v>
      </c>
      <c r="E4" s="13">
        <v>82.1</v>
      </c>
      <c r="F4" s="13">
        <v>7.4</v>
      </c>
      <c r="G4" s="13">
        <v>10.65</v>
      </c>
      <c r="H4" s="13">
        <v>79.72</v>
      </c>
      <c r="I4" s="13">
        <v>6.67</v>
      </c>
      <c r="J4" s="13">
        <v>120.8</v>
      </c>
      <c r="K4" s="13">
        <v>17.3</v>
      </c>
      <c r="L4" s="13">
        <v>5.3</v>
      </c>
      <c r="M4" s="13">
        <v>410.4</v>
      </c>
      <c r="N4" s="13">
        <v>225.9</v>
      </c>
      <c r="O4" s="13">
        <v>0.91</v>
      </c>
      <c r="P4" s="14">
        <v>43.410870566559197</v>
      </c>
      <c r="Q4" s="14">
        <v>3.8326244000000003</v>
      </c>
      <c r="R4" s="14">
        <v>22.351999999999997</v>
      </c>
      <c r="S4" s="15">
        <v>25.456784993078788</v>
      </c>
      <c r="U4" s="3"/>
    </row>
    <row r="5" spans="1:21" x14ac:dyDescent="0.2">
      <c r="A5" s="16" t="s">
        <v>42</v>
      </c>
      <c r="B5" s="16">
        <v>3</v>
      </c>
      <c r="C5" s="16">
        <v>11</v>
      </c>
      <c r="D5" s="16">
        <v>31</v>
      </c>
      <c r="E5" s="16">
        <v>56.7</v>
      </c>
      <c r="F5" s="16">
        <v>7.11</v>
      </c>
      <c r="G5" s="16">
        <v>2.94</v>
      </c>
      <c r="H5" s="16">
        <v>26.62</v>
      </c>
      <c r="I5" s="16">
        <v>9.8699999999999992</v>
      </c>
      <c r="J5" s="16">
        <v>65.56</v>
      </c>
      <c r="K5" s="16">
        <v>13.67</v>
      </c>
      <c r="L5" s="16">
        <v>11.61</v>
      </c>
      <c r="M5" s="16">
        <v>485</v>
      </c>
      <c r="N5" s="16">
        <v>494.7</v>
      </c>
      <c r="O5" s="16">
        <v>0.65</v>
      </c>
      <c r="P5" s="17">
        <v>40.204421422625089</v>
      </c>
      <c r="Q5" s="17">
        <v>0.50875239999999999</v>
      </c>
      <c r="R5" s="17">
        <v>13.892500000000002</v>
      </c>
      <c r="S5" s="18">
        <v>13.286850632351356</v>
      </c>
      <c r="U5" s="3"/>
    </row>
    <row r="6" spans="1:21" x14ac:dyDescent="0.2">
      <c r="A6" s="13" t="s">
        <v>15</v>
      </c>
      <c r="B6" s="13">
        <v>4</v>
      </c>
      <c r="C6" s="13">
        <v>16</v>
      </c>
      <c r="D6" s="13">
        <v>31</v>
      </c>
      <c r="E6" s="13">
        <v>51</v>
      </c>
      <c r="F6" s="13">
        <v>7.6</v>
      </c>
      <c r="G6" s="13">
        <v>3.67</v>
      </c>
      <c r="H6" s="13">
        <v>28.83</v>
      </c>
      <c r="I6" s="13">
        <v>7.4</v>
      </c>
      <c r="J6" s="13">
        <v>221.8</v>
      </c>
      <c r="K6" s="13">
        <v>0.01</v>
      </c>
      <c r="L6" s="13">
        <v>11.58</v>
      </c>
      <c r="M6" s="13">
        <v>292.89999999999998</v>
      </c>
      <c r="N6" s="13">
        <v>268.60000000000002</v>
      </c>
      <c r="O6" s="13">
        <v>0.84</v>
      </c>
      <c r="P6" s="14">
        <v>45.211399782673098</v>
      </c>
      <c r="Q6" s="14">
        <v>3.5469575999999998</v>
      </c>
      <c r="R6" s="14">
        <v>23.833333333333332</v>
      </c>
      <c r="S6" s="15">
        <v>22.271901074841782</v>
      </c>
      <c r="U6" s="3"/>
    </row>
    <row r="7" spans="1:21" x14ac:dyDescent="0.2">
      <c r="A7" s="16" t="s">
        <v>16</v>
      </c>
      <c r="B7" s="16">
        <v>4</v>
      </c>
      <c r="C7" s="16">
        <v>16</v>
      </c>
      <c r="D7" s="16">
        <v>31</v>
      </c>
      <c r="E7" s="16">
        <v>51</v>
      </c>
      <c r="F7" s="16">
        <v>7.3</v>
      </c>
      <c r="G7" s="16">
        <v>4.78</v>
      </c>
      <c r="H7" s="16">
        <v>17.309999999999999</v>
      </c>
      <c r="I7" s="16">
        <v>10.210000000000001</v>
      </c>
      <c r="J7" s="16">
        <v>134.80000000000001</v>
      </c>
      <c r="K7" s="16">
        <v>16.96</v>
      </c>
      <c r="L7" s="16">
        <v>13.19</v>
      </c>
      <c r="M7" s="16">
        <v>393.3</v>
      </c>
      <c r="N7" s="16">
        <v>385.8</v>
      </c>
      <c r="O7" s="16">
        <v>1.31</v>
      </c>
      <c r="P7" s="17">
        <v>42.944520400086354</v>
      </c>
      <c r="Q7" s="17">
        <v>2.4106692000000001</v>
      </c>
      <c r="R7" s="17">
        <v>14.474</v>
      </c>
      <c r="S7" s="18">
        <v>21.85443051600646</v>
      </c>
      <c r="U7" s="3"/>
    </row>
    <row r="8" spans="1:21" x14ac:dyDescent="0.2">
      <c r="A8" s="13" t="s">
        <v>17</v>
      </c>
      <c r="B8" s="13">
        <v>5</v>
      </c>
      <c r="C8" s="13">
        <v>16</v>
      </c>
      <c r="D8" s="13">
        <v>31</v>
      </c>
      <c r="E8" s="13">
        <v>50.5</v>
      </c>
      <c r="F8" s="13">
        <v>7.3</v>
      </c>
      <c r="G8" s="13">
        <v>18.809999999999999</v>
      </c>
      <c r="H8" s="13">
        <v>100.5</v>
      </c>
      <c r="I8" s="13">
        <v>11.01</v>
      </c>
      <c r="J8" s="13">
        <v>163.19999999999999</v>
      </c>
      <c r="K8" s="13">
        <v>25.78</v>
      </c>
      <c r="L8" s="13">
        <v>29.22</v>
      </c>
      <c r="M8" s="13">
        <v>457.8</v>
      </c>
      <c r="N8" s="13">
        <v>210</v>
      </c>
      <c r="O8" s="13">
        <v>1.21</v>
      </c>
      <c r="P8" s="14">
        <v>48.471694236103986</v>
      </c>
      <c r="Q8" s="14">
        <v>4.6037695999999997</v>
      </c>
      <c r="R8" s="14">
        <v>28.923367213726216</v>
      </c>
      <c r="S8" s="15">
        <v>30.575383403917435</v>
      </c>
      <c r="U8" s="3"/>
    </row>
    <row r="9" spans="1:21" x14ac:dyDescent="0.2">
      <c r="A9" s="16" t="s">
        <v>18</v>
      </c>
      <c r="B9" s="16">
        <v>3.5</v>
      </c>
      <c r="C9" s="16">
        <v>11</v>
      </c>
      <c r="D9" s="16">
        <v>21</v>
      </c>
      <c r="E9" s="16">
        <v>66.8</v>
      </c>
      <c r="F9" s="16">
        <v>7</v>
      </c>
      <c r="G9" s="16">
        <v>9.5500000000000007</v>
      </c>
      <c r="H9" s="16">
        <v>20.56</v>
      </c>
      <c r="I9" s="16">
        <v>9.75</v>
      </c>
      <c r="J9" s="16">
        <v>123.9</v>
      </c>
      <c r="K9" s="16">
        <v>7.68</v>
      </c>
      <c r="L9" s="16">
        <v>8.1</v>
      </c>
      <c r="M9" s="16">
        <v>396.1</v>
      </c>
      <c r="N9" s="16">
        <v>408.1</v>
      </c>
      <c r="O9" s="16">
        <v>0.9</v>
      </c>
      <c r="P9" s="17">
        <v>45.160018724284932</v>
      </c>
      <c r="Q9" s="17">
        <v>3.2761172000000003</v>
      </c>
      <c r="R9" s="17">
        <v>16.066666666666663</v>
      </c>
      <c r="S9" s="18">
        <v>20.133972395514913</v>
      </c>
      <c r="U9" s="3"/>
    </row>
    <row r="10" spans="1:21" x14ac:dyDescent="0.2">
      <c r="A10" s="13" t="s">
        <v>19</v>
      </c>
      <c r="B10" s="13">
        <v>2.5</v>
      </c>
      <c r="C10" s="13">
        <v>16</v>
      </c>
      <c r="D10" s="13">
        <v>21</v>
      </c>
      <c r="E10" s="13">
        <v>62.1</v>
      </c>
      <c r="F10" s="13">
        <v>7.7</v>
      </c>
      <c r="G10" s="13">
        <v>4.7699999999999996</v>
      </c>
      <c r="H10" s="13">
        <v>12.16</v>
      </c>
      <c r="I10" s="13">
        <v>9.16</v>
      </c>
      <c r="J10" s="13">
        <v>193.8</v>
      </c>
      <c r="K10" s="13">
        <v>25.39</v>
      </c>
      <c r="L10" s="13">
        <v>7.21</v>
      </c>
      <c r="M10" s="13">
        <v>275.89999999999998</v>
      </c>
      <c r="N10" s="13">
        <v>224.4</v>
      </c>
      <c r="O10" s="13">
        <v>1</v>
      </c>
      <c r="P10" s="14">
        <v>45.697435652547618</v>
      </c>
      <c r="Q10" s="14">
        <v>1.7708927999999997</v>
      </c>
      <c r="R10" s="14">
        <v>22.295751771726966</v>
      </c>
      <c r="S10" s="15">
        <v>20.311068589423826</v>
      </c>
      <c r="U10" s="3"/>
    </row>
    <row r="11" spans="1:21" x14ac:dyDescent="0.2">
      <c r="A11" s="16" t="s">
        <v>20</v>
      </c>
      <c r="B11" s="16">
        <v>4</v>
      </c>
      <c r="C11" s="16">
        <v>11</v>
      </c>
      <c r="D11" s="16">
        <v>21</v>
      </c>
      <c r="E11" s="16">
        <v>66.7</v>
      </c>
      <c r="F11" s="16">
        <v>7.5</v>
      </c>
      <c r="G11" s="16">
        <v>4.79</v>
      </c>
      <c r="H11" s="16">
        <v>11.06</v>
      </c>
      <c r="I11" s="16">
        <v>14.33</v>
      </c>
      <c r="J11" s="16">
        <v>201.7</v>
      </c>
      <c r="K11" s="16">
        <v>23.5</v>
      </c>
      <c r="L11" s="16">
        <v>5.21</v>
      </c>
      <c r="M11" s="16">
        <v>224.5</v>
      </c>
      <c r="N11" s="16">
        <v>380.8</v>
      </c>
      <c r="O11" s="16">
        <v>1.75</v>
      </c>
      <c r="P11" s="17">
        <v>43.795712803381143</v>
      </c>
      <c r="Q11" s="17">
        <v>3.9558903999999999</v>
      </c>
      <c r="R11" s="17">
        <v>22.500000000000004</v>
      </c>
      <c r="S11" s="18">
        <v>27.659635962216939</v>
      </c>
      <c r="U11" s="3"/>
    </row>
    <row r="12" spans="1:21" x14ac:dyDescent="0.2">
      <c r="A12" s="13" t="s">
        <v>21</v>
      </c>
      <c r="B12" s="13">
        <v>2.5</v>
      </c>
      <c r="C12" s="13">
        <v>16</v>
      </c>
      <c r="D12" s="13">
        <v>21</v>
      </c>
      <c r="E12" s="13">
        <v>62.1</v>
      </c>
      <c r="F12" s="13">
        <v>7.6</v>
      </c>
      <c r="G12" s="13">
        <v>7.23</v>
      </c>
      <c r="H12" s="13">
        <v>55.96</v>
      </c>
      <c r="I12" s="13">
        <v>12.53</v>
      </c>
      <c r="J12" s="13">
        <v>185.5</v>
      </c>
      <c r="K12" s="13">
        <v>7</v>
      </c>
      <c r="L12" s="13">
        <v>5.39</v>
      </c>
      <c r="M12" s="13">
        <v>325.7</v>
      </c>
      <c r="N12" s="13">
        <v>228.5</v>
      </c>
      <c r="O12" s="13">
        <v>0.78</v>
      </c>
      <c r="P12" s="14">
        <v>36.179569184460533</v>
      </c>
      <c r="Q12" s="14">
        <v>2.4091176000000001</v>
      </c>
      <c r="R12" s="14">
        <v>14.272</v>
      </c>
      <c r="S12" s="15">
        <v>18.848841539915856</v>
      </c>
      <c r="U12" s="3"/>
    </row>
    <row r="13" spans="1:21" x14ac:dyDescent="0.2">
      <c r="A13" s="16" t="s">
        <v>22</v>
      </c>
      <c r="B13" s="16">
        <v>4</v>
      </c>
      <c r="C13" s="16">
        <v>21</v>
      </c>
      <c r="D13" s="16">
        <v>31</v>
      </c>
      <c r="E13" s="16">
        <v>45.8</v>
      </c>
      <c r="F13" s="16">
        <v>7.2</v>
      </c>
      <c r="G13" s="16">
        <v>6.42</v>
      </c>
      <c r="H13" s="16">
        <v>25.78</v>
      </c>
      <c r="I13" s="16">
        <v>17.62</v>
      </c>
      <c r="J13" s="16">
        <v>220.2</v>
      </c>
      <c r="K13" s="16">
        <v>24.18</v>
      </c>
      <c r="L13" s="16">
        <v>9.58</v>
      </c>
      <c r="M13" s="16">
        <v>502.3</v>
      </c>
      <c r="N13" s="16">
        <v>168</v>
      </c>
      <c r="O13" s="16">
        <v>1.24</v>
      </c>
      <c r="P13" s="17">
        <v>43.634522905593492</v>
      </c>
      <c r="Q13" s="17">
        <v>5.9414211999999997</v>
      </c>
      <c r="R13" s="17">
        <v>15.138499999999999</v>
      </c>
      <c r="S13" s="18">
        <v>36.757045367969226</v>
      </c>
      <c r="U13" s="3"/>
    </row>
    <row r="14" spans="1:21" x14ac:dyDescent="0.2">
      <c r="A14" s="13" t="s">
        <v>23</v>
      </c>
      <c r="B14" s="13">
        <v>3</v>
      </c>
      <c r="C14" s="13">
        <v>16</v>
      </c>
      <c r="D14" s="13">
        <v>21</v>
      </c>
      <c r="E14" s="13">
        <v>61.9</v>
      </c>
      <c r="F14" s="13">
        <v>7.5</v>
      </c>
      <c r="G14" s="13">
        <v>2.9</v>
      </c>
      <c r="H14" s="13">
        <v>18.829999999999998</v>
      </c>
      <c r="I14" s="13">
        <v>11.5</v>
      </c>
      <c r="J14" s="13">
        <v>182.8</v>
      </c>
      <c r="K14" s="13">
        <v>13.85</v>
      </c>
      <c r="L14" s="13">
        <v>4.25</v>
      </c>
      <c r="M14" s="13">
        <v>161.19999999999999</v>
      </c>
      <c r="N14" s="13">
        <v>411</v>
      </c>
      <c r="O14" s="13">
        <v>0.71</v>
      </c>
      <c r="P14" s="14">
        <v>31.617518375918785</v>
      </c>
      <c r="Q14" s="14">
        <v>1.3692008</v>
      </c>
      <c r="R14" s="14">
        <v>22.43</v>
      </c>
      <c r="S14" s="15">
        <v>18.35757113302963</v>
      </c>
      <c r="U14" s="3"/>
    </row>
    <row r="15" spans="1:21" x14ac:dyDescent="0.2">
      <c r="A15" s="16" t="s">
        <v>24</v>
      </c>
      <c r="B15" s="16">
        <v>4</v>
      </c>
      <c r="C15" s="16">
        <v>16</v>
      </c>
      <c r="D15" s="16">
        <v>21</v>
      </c>
      <c r="E15" s="16">
        <v>61.5</v>
      </c>
      <c r="F15" s="16">
        <v>7.1</v>
      </c>
      <c r="G15" s="16">
        <v>2.78</v>
      </c>
      <c r="H15" s="16">
        <v>11.05</v>
      </c>
      <c r="I15" s="16">
        <v>10.96</v>
      </c>
      <c r="J15" s="16">
        <v>100.5</v>
      </c>
      <c r="K15" s="16">
        <v>17.190000000000001</v>
      </c>
      <c r="L15" s="16">
        <v>6.75</v>
      </c>
      <c r="M15" s="16">
        <v>188.7</v>
      </c>
      <c r="N15" s="16">
        <v>410.9</v>
      </c>
      <c r="O15" s="16">
        <v>0.67</v>
      </c>
      <c r="P15" s="17">
        <v>45.79517893382166</v>
      </c>
      <c r="Q15" s="17">
        <v>2.3722239999999997</v>
      </c>
      <c r="R15" s="17">
        <v>18.966666666666665</v>
      </c>
      <c r="S15" s="18">
        <v>18.949662209480394</v>
      </c>
      <c r="U15" s="3"/>
    </row>
    <row r="16" spans="1:21" x14ac:dyDescent="0.2">
      <c r="A16" s="13" t="s">
        <v>25</v>
      </c>
      <c r="B16" s="13">
        <v>4.5</v>
      </c>
      <c r="C16" s="13">
        <v>16</v>
      </c>
      <c r="D16" s="13">
        <v>31</v>
      </c>
      <c r="E16" s="13">
        <v>50.8</v>
      </c>
      <c r="F16" s="13">
        <v>7.6</v>
      </c>
      <c r="G16" s="13">
        <v>2.19</v>
      </c>
      <c r="H16" s="13">
        <v>7.44</v>
      </c>
      <c r="I16" s="13">
        <v>7.5</v>
      </c>
      <c r="J16" s="13">
        <v>189.5</v>
      </c>
      <c r="K16" s="13">
        <v>11.52</v>
      </c>
      <c r="L16" s="13">
        <v>10.84</v>
      </c>
      <c r="M16" s="13">
        <v>261.5</v>
      </c>
      <c r="N16" s="13">
        <v>535.20000000000005</v>
      </c>
      <c r="O16" s="13">
        <v>0.98</v>
      </c>
      <c r="P16" s="14">
        <v>42.88110094458284</v>
      </c>
      <c r="Q16" s="14">
        <v>2.4499764000000002</v>
      </c>
      <c r="R16" s="14">
        <v>17.436500000000002</v>
      </c>
      <c r="S16" s="15">
        <v>19.155260846911915</v>
      </c>
      <c r="U16" s="3"/>
    </row>
    <row r="17" spans="1:21" x14ac:dyDescent="0.2">
      <c r="A17" s="16" t="s">
        <v>26</v>
      </c>
      <c r="B17" s="16">
        <v>2.5</v>
      </c>
      <c r="C17" s="16">
        <v>21</v>
      </c>
      <c r="D17" s="16">
        <v>21</v>
      </c>
      <c r="E17" s="16">
        <v>56.9</v>
      </c>
      <c r="F17" s="16">
        <v>7.4</v>
      </c>
      <c r="G17" s="16">
        <v>1.72</v>
      </c>
      <c r="H17" s="16">
        <v>3.48</v>
      </c>
      <c r="I17" s="16">
        <v>13.14</v>
      </c>
      <c r="J17" s="16">
        <v>237.9</v>
      </c>
      <c r="K17" s="16">
        <v>21.61</v>
      </c>
      <c r="L17" s="16">
        <v>5.37</v>
      </c>
      <c r="M17" s="16">
        <v>256.60000000000002</v>
      </c>
      <c r="N17" s="16">
        <v>344.4</v>
      </c>
      <c r="O17" s="16">
        <v>1.31</v>
      </c>
      <c r="P17" s="17">
        <v>46.818409762077231</v>
      </c>
      <c r="Q17" s="17">
        <v>3.2604288000000001</v>
      </c>
      <c r="R17" s="17">
        <v>21.966666666666665</v>
      </c>
      <c r="S17" s="18">
        <v>30.158023869841827</v>
      </c>
      <c r="U17" s="3"/>
    </row>
    <row r="18" spans="1:21" x14ac:dyDescent="0.2">
      <c r="A18" s="13" t="s">
        <v>27</v>
      </c>
      <c r="B18" s="13">
        <v>4</v>
      </c>
      <c r="C18" s="13">
        <v>16</v>
      </c>
      <c r="D18" s="13">
        <v>31</v>
      </c>
      <c r="E18" s="13">
        <v>51</v>
      </c>
      <c r="F18" s="13">
        <v>7.3</v>
      </c>
      <c r="G18" s="13">
        <v>9.42</v>
      </c>
      <c r="H18" s="13">
        <v>62.75</v>
      </c>
      <c r="I18" s="13">
        <v>10.78</v>
      </c>
      <c r="J18" s="13">
        <v>170.4</v>
      </c>
      <c r="K18" s="13">
        <v>28.49</v>
      </c>
      <c r="L18" s="13">
        <v>7.7</v>
      </c>
      <c r="M18" s="13">
        <v>376.8</v>
      </c>
      <c r="N18" s="13">
        <v>332.2</v>
      </c>
      <c r="O18" s="13">
        <v>1.1100000000000001</v>
      </c>
      <c r="P18" s="14">
        <v>47.555671993712345</v>
      </c>
      <c r="Q18" s="14">
        <v>3.6057459999999999</v>
      </c>
      <c r="R18" s="14">
        <v>27.333333333333336</v>
      </c>
      <c r="S18" s="15">
        <v>22.215439871404318</v>
      </c>
      <c r="U18" s="3"/>
    </row>
    <row r="19" spans="1:21" x14ac:dyDescent="0.2">
      <c r="A19" s="16" t="s">
        <v>28</v>
      </c>
      <c r="B19" s="16">
        <v>3.5</v>
      </c>
      <c r="C19" s="16">
        <v>11</v>
      </c>
      <c r="D19" s="16">
        <v>21</v>
      </c>
      <c r="E19" s="16">
        <v>66.8</v>
      </c>
      <c r="F19" s="16">
        <v>7.3</v>
      </c>
      <c r="G19" s="16">
        <v>2.4</v>
      </c>
      <c r="H19" s="16">
        <v>9.31</v>
      </c>
      <c r="I19" s="16">
        <v>7.56</v>
      </c>
      <c r="J19" s="16">
        <v>104.4</v>
      </c>
      <c r="K19" s="16">
        <v>8.6300000000000008</v>
      </c>
      <c r="L19" s="16">
        <v>6.38</v>
      </c>
      <c r="M19" s="16">
        <v>138.30000000000001</v>
      </c>
      <c r="N19" s="16">
        <v>205.7</v>
      </c>
      <c r="O19" s="16">
        <v>0.26</v>
      </c>
      <c r="P19" s="17">
        <v>42.880802887229933</v>
      </c>
      <c r="Q19" s="17">
        <v>1.5088447999999999</v>
      </c>
      <c r="R19" s="17">
        <v>6.8999999999999995</v>
      </c>
      <c r="S19" s="18">
        <v>9.419498111828867</v>
      </c>
      <c r="U19" s="3"/>
    </row>
    <row r="20" spans="1:21" x14ac:dyDescent="0.2">
      <c r="A20" s="13" t="s">
        <v>29</v>
      </c>
      <c r="B20" s="13">
        <v>4</v>
      </c>
      <c r="C20" s="13">
        <v>16</v>
      </c>
      <c r="D20" s="13">
        <v>21</v>
      </c>
      <c r="E20" s="13">
        <v>61.5</v>
      </c>
      <c r="F20" s="13">
        <v>7.4</v>
      </c>
      <c r="G20" s="13">
        <v>11.84</v>
      </c>
      <c r="H20" s="13">
        <v>53.72</v>
      </c>
      <c r="I20" s="13">
        <v>9.1999999999999993</v>
      </c>
      <c r="J20" s="13">
        <v>105.1</v>
      </c>
      <c r="K20" s="13">
        <v>11.51</v>
      </c>
      <c r="L20" s="13">
        <v>16.36</v>
      </c>
      <c r="M20" s="13">
        <v>327.5</v>
      </c>
      <c r="N20" s="13">
        <v>414.9</v>
      </c>
      <c r="O20" s="13">
        <v>1.1599999999999999</v>
      </c>
      <c r="P20" s="14">
        <v>38.823418051019971</v>
      </c>
      <c r="Q20" s="14">
        <v>2.1522416</v>
      </c>
      <c r="R20" s="14">
        <v>16.108000000000001</v>
      </c>
      <c r="S20" s="15">
        <v>17.52571754063764</v>
      </c>
      <c r="U20" s="3"/>
    </row>
    <row r="21" spans="1:21" x14ac:dyDescent="0.2">
      <c r="A21" s="16" t="s">
        <v>30</v>
      </c>
      <c r="B21" s="16">
        <v>3</v>
      </c>
      <c r="C21" s="16">
        <v>11</v>
      </c>
      <c r="D21" s="16">
        <v>31</v>
      </c>
      <c r="E21" s="16">
        <v>56.7</v>
      </c>
      <c r="F21" s="16">
        <v>7.5</v>
      </c>
      <c r="G21" s="16">
        <v>14.17</v>
      </c>
      <c r="H21" s="16">
        <v>59.34</v>
      </c>
      <c r="I21" s="16">
        <v>14.8</v>
      </c>
      <c r="J21" s="16">
        <v>158</v>
      </c>
      <c r="K21" s="16">
        <v>11.43</v>
      </c>
      <c r="L21" s="16">
        <v>5.87</v>
      </c>
      <c r="M21" s="16">
        <v>322.7</v>
      </c>
      <c r="N21" s="16">
        <v>313</v>
      </c>
      <c r="O21" s="16">
        <v>1.5</v>
      </c>
      <c r="P21" s="17">
        <v>35.31534467906782</v>
      </c>
      <c r="Q21" s="17">
        <v>1.5041900000000001</v>
      </c>
      <c r="R21" s="17">
        <v>10.633333333333331</v>
      </c>
      <c r="S21" s="18">
        <v>12.013685552435398</v>
      </c>
      <c r="U21" s="3"/>
    </row>
    <row r="22" spans="1:21" x14ac:dyDescent="0.2">
      <c r="A22" s="13" t="s">
        <v>31</v>
      </c>
      <c r="B22" s="13">
        <v>4.5</v>
      </c>
      <c r="C22" s="13">
        <v>11</v>
      </c>
      <c r="D22" s="13">
        <v>21</v>
      </c>
      <c r="E22" s="13">
        <v>66.5</v>
      </c>
      <c r="F22" s="13">
        <v>6.8</v>
      </c>
      <c r="G22" s="13">
        <v>7.03</v>
      </c>
      <c r="H22" s="13">
        <v>19.84</v>
      </c>
      <c r="I22" s="13">
        <v>8.19</v>
      </c>
      <c r="J22" s="13">
        <v>158.4</v>
      </c>
      <c r="K22" s="13">
        <v>41.2</v>
      </c>
      <c r="L22" s="13">
        <v>7.43</v>
      </c>
      <c r="M22" s="13">
        <v>421.6</v>
      </c>
      <c r="N22" s="13">
        <v>409.3</v>
      </c>
      <c r="O22" s="13">
        <v>0.48</v>
      </c>
      <c r="P22" s="14">
        <v>54.615888908754982</v>
      </c>
      <c r="Q22" s="14">
        <v>4.8523703999999999</v>
      </c>
      <c r="R22" s="14">
        <v>36.200000000000003</v>
      </c>
      <c r="S22" s="15">
        <v>18.346306269391555</v>
      </c>
      <c r="U22" s="3"/>
    </row>
    <row r="23" spans="1:21" x14ac:dyDescent="0.2">
      <c r="A23" s="16" t="s">
        <v>32</v>
      </c>
      <c r="B23" s="16">
        <v>6</v>
      </c>
      <c r="C23" s="16">
        <v>6</v>
      </c>
      <c r="D23" s="16">
        <v>31</v>
      </c>
      <c r="E23" s="16">
        <v>60.6</v>
      </c>
      <c r="F23" s="16">
        <v>7.3</v>
      </c>
      <c r="G23" s="16">
        <v>27.08</v>
      </c>
      <c r="H23" s="16">
        <v>55.02</v>
      </c>
      <c r="I23" s="16">
        <v>10.32</v>
      </c>
      <c r="J23" s="16">
        <v>127.5</v>
      </c>
      <c r="K23" s="16">
        <v>14.66</v>
      </c>
      <c r="L23" s="16">
        <v>28.68</v>
      </c>
      <c r="M23" s="16">
        <v>527.70000000000005</v>
      </c>
      <c r="N23" s="16">
        <v>210.8</v>
      </c>
      <c r="O23" s="16">
        <v>1.02</v>
      </c>
      <c r="P23" s="17">
        <v>33.500284846183071</v>
      </c>
      <c r="Q23" s="17">
        <v>5.2132035999999999</v>
      </c>
      <c r="R23" s="17">
        <v>17.463999999999999</v>
      </c>
      <c r="S23" s="18">
        <v>23.102029120011263</v>
      </c>
      <c r="U23" s="3"/>
    </row>
    <row r="24" spans="1:21" x14ac:dyDescent="0.2">
      <c r="A24" s="13" t="s">
        <v>33</v>
      </c>
      <c r="B24" s="13">
        <v>3.5</v>
      </c>
      <c r="C24" s="13">
        <v>16</v>
      </c>
      <c r="D24" s="13">
        <v>31</v>
      </c>
      <c r="E24" s="13">
        <v>51.3</v>
      </c>
      <c r="F24" s="13">
        <v>7.4</v>
      </c>
      <c r="G24" s="13">
        <v>10.199999999999999</v>
      </c>
      <c r="H24" s="13">
        <v>24.81</v>
      </c>
      <c r="I24" s="13">
        <v>9.8800000000000008</v>
      </c>
      <c r="J24" s="13">
        <v>183.3</v>
      </c>
      <c r="K24" s="13">
        <v>19.97</v>
      </c>
      <c r="L24" s="13">
        <v>6.74</v>
      </c>
      <c r="M24" s="13">
        <v>207.5</v>
      </c>
      <c r="N24" s="13">
        <v>195.7</v>
      </c>
      <c r="O24" s="13">
        <v>0.78</v>
      </c>
      <c r="P24" s="14">
        <v>44.083076848508348</v>
      </c>
      <c r="Q24" s="14">
        <v>2.0186316</v>
      </c>
      <c r="R24" s="14">
        <v>20.400000000000002</v>
      </c>
      <c r="S24" s="15">
        <v>17.990049321368076</v>
      </c>
      <c r="U24" s="3"/>
    </row>
    <row r="25" spans="1:21" x14ac:dyDescent="0.2">
      <c r="A25" s="16" t="s">
        <v>34</v>
      </c>
      <c r="B25" s="16">
        <v>3.5</v>
      </c>
      <c r="C25" s="16">
        <v>21</v>
      </c>
      <c r="D25" s="16">
        <v>31</v>
      </c>
      <c r="E25" s="16">
        <v>46.1</v>
      </c>
      <c r="F25" s="16">
        <v>7.1</v>
      </c>
      <c r="G25" s="16">
        <v>3.55</v>
      </c>
      <c r="H25" s="16">
        <v>14.52</v>
      </c>
      <c r="I25" s="16">
        <v>15.17</v>
      </c>
      <c r="J25" s="16">
        <v>147.80000000000001</v>
      </c>
      <c r="K25" s="16">
        <v>39.380000000000003</v>
      </c>
      <c r="L25" s="16">
        <v>5.76</v>
      </c>
      <c r="M25" s="16">
        <v>224.6</v>
      </c>
      <c r="N25" s="16">
        <v>521.20000000000005</v>
      </c>
      <c r="O25" s="16">
        <v>1.25</v>
      </c>
      <c r="P25" s="17">
        <v>46.305079356667832</v>
      </c>
      <c r="Q25" s="17">
        <v>2.9695899999999997</v>
      </c>
      <c r="R25" s="17">
        <v>38.3899367773219</v>
      </c>
      <c r="S25" s="18">
        <v>20.264224964212961</v>
      </c>
      <c r="U25" s="3"/>
    </row>
    <row r="26" spans="1:21" x14ac:dyDescent="0.2">
      <c r="A26" s="13" t="s">
        <v>35</v>
      </c>
      <c r="B26" s="13">
        <v>4</v>
      </c>
      <c r="C26" s="13">
        <v>16</v>
      </c>
      <c r="D26" s="13">
        <v>31</v>
      </c>
      <c r="E26" s="13">
        <v>51</v>
      </c>
      <c r="F26" s="13">
        <v>7.2</v>
      </c>
      <c r="G26" s="13">
        <v>4.45</v>
      </c>
      <c r="H26" s="13">
        <v>8.9600000000000009</v>
      </c>
      <c r="I26" s="13">
        <v>20.89</v>
      </c>
      <c r="J26" s="13">
        <v>163.69999999999999</v>
      </c>
      <c r="K26" s="13">
        <v>18.68</v>
      </c>
      <c r="L26" s="13">
        <v>10.14</v>
      </c>
      <c r="M26" s="13">
        <v>186.3</v>
      </c>
      <c r="N26" s="13">
        <v>460.2</v>
      </c>
      <c r="O26" s="13">
        <v>1.5</v>
      </c>
      <c r="P26" s="14">
        <v>56.568543129040329</v>
      </c>
      <c r="Q26" s="14">
        <v>4.0119204000000002</v>
      </c>
      <c r="R26" s="14">
        <v>26.766666666666669</v>
      </c>
      <c r="S26" s="15">
        <v>25.681295434178043</v>
      </c>
      <c r="U26" s="3"/>
    </row>
    <row r="27" spans="1:21" x14ac:dyDescent="0.2">
      <c r="U27" s="3"/>
    </row>
    <row r="28" spans="1:21" x14ac:dyDescent="0.2">
      <c r="U28" s="3"/>
    </row>
    <row r="29" spans="1:21" x14ac:dyDescent="0.2">
      <c r="U29" s="3"/>
    </row>
    <row r="30" spans="1:21" x14ac:dyDescent="0.2">
      <c r="U30" s="3"/>
    </row>
    <row r="31" spans="1:21" x14ac:dyDescent="0.2">
      <c r="U31" s="3"/>
    </row>
    <row r="32" spans="1:21" x14ac:dyDescent="0.2">
      <c r="U32" s="3"/>
    </row>
    <row r="33" spans="21:21" x14ac:dyDescent="0.2">
      <c r="U33" s="3"/>
    </row>
    <row r="34" spans="21:21" x14ac:dyDescent="0.2">
      <c r="U34" s="3"/>
    </row>
    <row r="35" spans="21:21" x14ac:dyDescent="0.2">
      <c r="U35" s="3"/>
    </row>
    <row r="36" spans="21:21" x14ac:dyDescent="0.2">
      <c r="U36" s="3"/>
    </row>
    <row r="37" spans="21:21" x14ac:dyDescent="0.2">
      <c r="U37" s="3"/>
    </row>
    <row r="38" spans="21:21" x14ac:dyDescent="0.2">
      <c r="U38" s="3"/>
    </row>
    <row r="39" spans="21:21" x14ac:dyDescent="0.2">
      <c r="U39" s="3"/>
    </row>
    <row r="40" spans="21:21" x14ac:dyDescent="0.2">
      <c r="U40" s="3"/>
    </row>
    <row r="41" spans="21:21" x14ac:dyDescent="0.2">
      <c r="U41" s="3"/>
    </row>
    <row r="42" spans="21:21" x14ac:dyDescent="0.2">
      <c r="U42" s="3"/>
    </row>
    <row r="43" spans="21:21" x14ac:dyDescent="0.2">
      <c r="U43" s="3"/>
    </row>
    <row r="44" spans="21:21" x14ac:dyDescent="0.2">
      <c r="U44" s="3"/>
    </row>
    <row r="45" spans="21:21" x14ac:dyDescent="0.2">
      <c r="U45" s="3"/>
    </row>
    <row r="46" spans="21:21" x14ac:dyDescent="0.2">
      <c r="U46" s="3"/>
    </row>
    <row r="47" spans="21:21" x14ac:dyDescent="0.2">
      <c r="U47" s="3"/>
    </row>
    <row r="48" spans="21:21" x14ac:dyDescent="0.2">
      <c r="U48" s="3"/>
    </row>
    <row r="49" spans="21:21" x14ac:dyDescent="0.2">
      <c r="U49" s="3"/>
    </row>
    <row r="50" spans="21:21" x14ac:dyDescent="0.2">
      <c r="U50" s="3"/>
    </row>
    <row r="51" spans="21:21" x14ac:dyDescent="0.2">
      <c r="U51" s="3"/>
    </row>
    <row r="52" spans="21:21" x14ac:dyDescent="0.2">
      <c r="U52" s="3"/>
    </row>
    <row r="53" spans="21:21" x14ac:dyDescent="0.2">
      <c r="U53" s="3"/>
    </row>
    <row r="54" spans="21:21" x14ac:dyDescent="0.2">
      <c r="U54" s="3"/>
    </row>
    <row r="55" spans="21:21" x14ac:dyDescent="0.2">
      <c r="U55" s="3"/>
    </row>
    <row r="56" spans="21:21" x14ac:dyDescent="0.2">
      <c r="U56" s="3"/>
    </row>
    <row r="57" spans="21:21" x14ac:dyDescent="0.2">
      <c r="U57" s="3"/>
    </row>
    <row r="58" spans="21:21" x14ac:dyDescent="0.2">
      <c r="U58" s="3"/>
    </row>
    <row r="59" spans="21:21" x14ac:dyDescent="0.2">
      <c r="U59" s="3"/>
    </row>
    <row r="60" spans="21:21" x14ac:dyDescent="0.2">
      <c r="U60" s="3"/>
    </row>
    <row r="61" spans="21:21" x14ac:dyDescent="0.2">
      <c r="U61" s="3"/>
    </row>
    <row r="62" spans="21:21" x14ac:dyDescent="0.2">
      <c r="U62" s="3"/>
    </row>
    <row r="63" spans="21:21" x14ac:dyDescent="0.2">
      <c r="U63" s="3"/>
    </row>
    <row r="64" spans="21:21" x14ac:dyDescent="0.2">
      <c r="U64" s="3"/>
    </row>
    <row r="65" spans="21:21" x14ac:dyDescent="0.2">
      <c r="U65" s="3"/>
    </row>
    <row r="66" spans="21:21" x14ac:dyDescent="0.2">
      <c r="U66" s="3"/>
    </row>
    <row r="67" spans="21:21" x14ac:dyDescent="0.2">
      <c r="U67" s="3"/>
    </row>
    <row r="68" spans="21:21" x14ac:dyDescent="0.2">
      <c r="U68" s="3"/>
    </row>
    <row r="69" spans="21:21" x14ac:dyDescent="0.2">
      <c r="U69" s="3"/>
    </row>
    <row r="70" spans="21:21" x14ac:dyDescent="0.2">
      <c r="U70" s="3"/>
    </row>
    <row r="71" spans="21:21" x14ac:dyDescent="0.2">
      <c r="U71" s="3"/>
    </row>
    <row r="72" spans="21:21" x14ac:dyDescent="0.2">
      <c r="U72" s="3"/>
    </row>
    <row r="73" spans="21:21" x14ac:dyDescent="0.2">
      <c r="U73" s="3"/>
    </row>
    <row r="74" spans="21:21" x14ac:dyDescent="0.2">
      <c r="U74" s="3"/>
    </row>
    <row r="75" spans="21:21" x14ac:dyDescent="0.2">
      <c r="U75" s="3"/>
    </row>
    <row r="76" spans="21:21" x14ac:dyDescent="0.2">
      <c r="U76" s="3"/>
    </row>
    <row r="77" spans="21:21" x14ac:dyDescent="0.2">
      <c r="U77" s="3"/>
    </row>
    <row r="78" spans="21:21" x14ac:dyDescent="0.2">
      <c r="U78" s="3"/>
    </row>
    <row r="79" spans="21:21" x14ac:dyDescent="0.2">
      <c r="U79" s="3"/>
    </row>
    <row r="80" spans="21:21" x14ac:dyDescent="0.2">
      <c r="U80" s="3"/>
    </row>
    <row r="81" spans="21:21" x14ac:dyDescent="0.2">
      <c r="U81" s="3"/>
    </row>
    <row r="82" spans="21:21" x14ac:dyDescent="0.2">
      <c r="U82" s="3"/>
    </row>
    <row r="83" spans="21:21" x14ac:dyDescent="0.2">
      <c r="U83" s="3"/>
    </row>
    <row r="84" spans="21:21" x14ac:dyDescent="0.2">
      <c r="U84" s="3"/>
    </row>
    <row r="85" spans="21:21" x14ac:dyDescent="0.2">
      <c r="U85" s="3"/>
    </row>
    <row r="86" spans="21:21" x14ac:dyDescent="0.2">
      <c r="U86" s="3"/>
    </row>
    <row r="87" spans="21:21" x14ac:dyDescent="0.2">
      <c r="U87" s="3"/>
    </row>
    <row r="88" spans="21:21" x14ac:dyDescent="0.2">
      <c r="U88" s="3"/>
    </row>
    <row r="89" spans="21:21" x14ac:dyDescent="0.2">
      <c r="U89" s="3"/>
    </row>
    <row r="90" spans="21:21" x14ac:dyDescent="0.2">
      <c r="U90" s="3"/>
    </row>
    <row r="91" spans="21:21" x14ac:dyDescent="0.2">
      <c r="U91" s="3"/>
    </row>
    <row r="92" spans="21:21" x14ac:dyDescent="0.2">
      <c r="U92" s="3"/>
    </row>
    <row r="93" spans="21:21" x14ac:dyDescent="0.2">
      <c r="U93" s="3"/>
    </row>
    <row r="94" spans="21:21" x14ac:dyDescent="0.2">
      <c r="U94" s="3"/>
    </row>
    <row r="95" spans="21:21" x14ac:dyDescent="0.2">
      <c r="U95" s="3"/>
    </row>
    <row r="96" spans="21:21" x14ac:dyDescent="0.2">
      <c r="U96" s="3"/>
    </row>
    <row r="97" spans="21:21" x14ac:dyDescent="0.2">
      <c r="U97" s="3"/>
    </row>
    <row r="98" spans="21:21" x14ac:dyDescent="0.2">
      <c r="U98" s="3"/>
    </row>
    <row r="99" spans="21:21" x14ac:dyDescent="0.2">
      <c r="U99" s="3"/>
    </row>
    <row r="100" spans="21:21" x14ac:dyDescent="0.2">
      <c r="U100" s="3"/>
    </row>
    <row r="101" spans="21:21" x14ac:dyDescent="0.2">
      <c r="U101" s="3"/>
    </row>
    <row r="102" spans="21:21" x14ac:dyDescent="0.2">
      <c r="U102" s="3"/>
    </row>
    <row r="103" spans="21:21" x14ac:dyDescent="0.2">
      <c r="U103" s="3"/>
    </row>
    <row r="104" spans="21:21" x14ac:dyDescent="0.2">
      <c r="U104" s="3"/>
    </row>
    <row r="105" spans="21:21" x14ac:dyDescent="0.2">
      <c r="U105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27"/>
  <sheetViews>
    <sheetView topLeftCell="T10" workbookViewId="0">
      <selection activeCell="AG2" sqref="AG2:AG26"/>
    </sheetView>
  </sheetViews>
  <sheetFormatPr baseColWidth="10" defaultRowHeight="15" x14ac:dyDescent="0.2"/>
  <cols>
    <col min="1" max="1" width="6.83203125" customWidth="1"/>
    <col min="2" max="2" width="4.5" customWidth="1"/>
    <col min="3" max="3" width="4.33203125" bestFit="1" customWidth="1"/>
    <col min="4" max="4" width="3.33203125" bestFit="1" customWidth="1"/>
    <col min="5" max="6" width="4.83203125" bestFit="1" customWidth="1"/>
    <col min="7" max="10" width="5.83203125" bestFit="1" customWidth="1"/>
    <col min="11" max="11" width="6.83203125" bestFit="1" customWidth="1"/>
    <col min="12" max="12" width="6.83203125" customWidth="1"/>
    <col min="13" max="13" width="6.83203125" bestFit="1" customWidth="1"/>
    <col min="14" max="14" width="6.83203125" customWidth="1"/>
    <col min="15" max="15" width="7" bestFit="1" customWidth="1"/>
    <col min="16" max="16" width="7" customWidth="1"/>
    <col min="17" max="17" width="6.5" bestFit="1" customWidth="1"/>
    <col min="18" max="18" width="6.5" customWidth="1"/>
    <col min="19" max="19" width="5.33203125" bestFit="1" customWidth="1"/>
    <col min="20" max="21" width="6.33203125" bestFit="1" customWidth="1"/>
    <col min="22" max="22" width="4.33203125" bestFit="1" customWidth="1"/>
    <col min="23" max="23" width="6.83203125" bestFit="1" customWidth="1"/>
    <col min="24" max="24" width="4.6640625" bestFit="1" customWidth="1"/>
    <col min="25" max="25" width="4.83203125" bestFit="1" customWidth="1"/>
    <col min="26" max="27" width="5.33203125" bestFit="1" customWidth="1"/>
    <col min="28" max="28" width="7.1640625" customWidth="1"/>
    <col min="29" max="29" width="6.83203125" customWidth="1"/>
    <col min="30" max="30" width="8.83203125" customWidth="1"/>
  </cols>
  <sheetData>
    <row r="1" spans="1:39" ht="44.5" customHeight="1" x14ac:dyDescent="0.2">
      <c r="A1" s="19" t="s">
        <v>52</v>
      </c>
      <c r="B1" s="19" t="s">
        <v>0</v>
      </c>
      <c r="C1" s="19" t="s">
        <v>43</v>
      </c>
      <c r="D1" s="19" t="s">
        <v>44</v>
      </c>
      <c r="E1" s="19" t="s">
        <v>1</v>
      </c>
      <c r="F1" s="19" t="s">
        <v>9</v>
      </c>
      <c r="G1" s="19" t="s">
        <v>53</v>
      </c>
      <c r="H1" s="19" t="s">
        <v>54</v>
      </c>
      <c r="I1" s="19" t="s">
        <v>64</v>
      </c>
      <c r="J1" s="19" t="s">
        <v>56</v>
      </c>
      <c r="K1" s="19" t="s">
        <v>57</v>
      </c>
      <c r="L1" s="19" t="s">
        <v>100</v>
      </c>
      <c r="M1" s="19" t="s">
        <v>58</v>
      </c>
      <c r="N1" s="19" t="s">
        <v>101</v>
      </c>
      <c r="O1" s="19" t="s">
        <v>59</v>
      </c>
      <c r="P1" s="19" t="s">
        <v>102</v>
      </c>
      <c r="Q1" s="19" t="s">
        <v>60</v>
      </c>
      <c r="R1" s="19" t="s">
        <v>103</v>
      </c>
      <c r="S1" s="19" t="s">
        <v>61</v>
      </c>
      <c r="T1" s="19" t="s">
        <v>62</v>
      </c>
      <c r="U1" s="19" t="s">
        <v>55</v>
      </c>
      <c r="V1" s="19" t="s">
        <v>63</v>
      </c>
      <c r="W1" s="19" t="s">
        <v>4</v>
      </c>
      <c r="X1" s="19" t="s">
        <v>5</v>
      </c>
      <c r="Y1" s="19" t="s">
        <v>6</v>
      </c>
      <c r="Z1" s="19" t="s">
        <v>7</v>
      </c>
      <c r="AA1" s="19" t="s">
        <v>8</v>
      </c>
      <c r="AB1" s="19" t="s">
        <v>65</v>
      </c>
      <c r="AC1" s="19" t="s">
        <v>66</v>
      </c>
      <c r="AD1" s="19" t="s">
        <v>67</v>
      </c>
      <c r="AE1" s="19" t="s">
        <v>74</v>
      </c>
      <c r="AF1" s="19" t="s">
        <v>79</v>
      </c>
      <c r="AG1" s="19" t="s">
        <v>99</v>
      </c>
      <c r="AH1" s="19" t="s">
        <v>81</v>
      </c>
      <c r="AI1" s="19" t="s">
        <v>80</v>
      </c>
      <c r="AJ1" s="19" t="s">
        <v>98</v>
      </c>
      <c r="AL1" s="19" t="s">
        <v>82</v>
      </c>
      <c r="AM1" s="19" t="s">
        <v>83</v>
      </c>
    </row>
    <row r="2" spans="1:39" x14ac:dyDescent="0.2">
      <c r="A2" t="s">
        <v>39</v>
      </c>
      <c r="B2">
        <v>3</v>
      </c>
      <c r="C2">
        <v>11</v>
      </c>
      <c r="D2">
        <v>21</v>
      </c>
      <c r="E2">
        <v>67</v>
      </c>
      <c r="F2">
        <v>7.6</v>
      </c>
      <c r="G2">
        <v>5.49</v>
      </c>
      <c r="H2">
        <v>17.89</v>
      </c>
      <c r="I2">
        <v>11.44</v>
      </c>
      <c r="J2">
        <v>131.6</v>
      </c>
      <c r="K2">
        <v>138.94999999999999</v>
      </c>
      <c r="L2">
        <f>K2-G2</f>
        <v>133.45999999999998</v>
      </c>
      <c r="M2">
        <v>159.25</v>
      </c>
      <c r="N2">
        <f>M2-H2</f>
        <v>141.36000000000001</v>
      </c>
      <c r="O2">
        <v>231.7</v>
      </c>
      <c r="P2">
        <f>O2-I2</f>
        <v>220.26</v>
      </c>
      <c r="Q2">
        <v>4771</v>
      </c>
      <c r="R2">
        <f>Q2-J2</f>
        <v>4639.3999999999996</v>
      </c>
      <c r="S2" s="3">
        <v>7.29</v>
      </c>
      <c r="T2" s="3">
        <v>275.60000000000002</v>
      </c>
      <c r="U2" s="3">
        <v>564.9</v>
      </c>
      <c r="V2" s="4">
        <v>0.64</v>
      </c>
      <c r="W2">
        <v>219.04</v>
      </c>
      <c r="X2" s="3">
        <v>0.5252</v>
      </c>
      <c r="Y2" s="3">
        <f>X2*1.724</f>
        <v>0.90544479999999994</v>
      </c>
      <c r="Z2" s="3">
        <v>12.2005</v>
      </c>
      <c r="AA2" s="4">
        <v>18.131963524495895</v>
      </c>
      <c r="AB2" s="3">
        <v>368.6874403610127</v>
      </c>
      <c r="AC2" s="4">
        <v>61.899054872291309</v>
      </c>
      <c r="AD2" s="4" t="s">
        <v>68</v>
      </c>
      <c r="AE2" s="4" t="s">
        <v>75</v>
      </c>
      <c r="AF2" s="24">
        <v>22</v>
      </c>
      <c r="AG2" s="24">
        <f>((AF2-AF$2)*(100/(AF$23-AF$2)))+((AA2-AA$19)*(100/(AA$13-AA$19)))</f>
        <v>26.722081289020256</v>
      </c>
      <c r="AH2" s="24">
        <v>1</v>
      </c>
      <c r="AI2" s="24">
        <v>2</v>
      </c>
      <c r="AJ2" s="24">
        <f t="shared" ref="AJ2:AJ26" si="0">AH2+AI2</f>
        <v>3</v>
      </c>
      <c r="AL2" t="s">
        <v>84</v>
      </c>
      <c r="AM2" t="s">
        <v>91</v>
      </c>
    </row>
    <row r="3" spans="1:39" x14ac:dyDescent="0.2">
      <c r="A3" s="20" t="s">
        <v>40</v>
      </c>
      <c r="B3" s="20">
        <v>3</v>
      </c>
      <c r="C3" s="20">
        <v>16</v>
      </c>
      <c r="D3" s="20">
        <v>31</v>
      </c>
      <c r="E3" s="20">
        <v>51.5</v>
      </c>
      <c r="F3" s="20">
        <v>7.6</v>
      </c>
      <c r="G3" s="20">
        <v>4.4400000000000004</v>
      </c>
      <c r="H3" s="20">
        <v>25.3</v>
      </c>
      <c r="I3" s="20">
        <v>13.1</v>
      </c>
      <c r="J3" s="20">
        <v>157</v>
      </c>
      <c r="K3" s="20">
        <v>97.09</v>
      </c>
      <c r="L3" s="20">
        <f t="shared" ref="L3:L26" si="1">K3-G3</f>
        <v>92.65</v>
      </c>
      <c r="M3" s="20">
        <v>191.69</v>
      </c>
      <c r="N3" s="20">
        <f t="shared" ref="N3:N26" si="2">M3-H3</f>
        <v>166.39</v>
      </c>
      <c r="O3" s="20">
        <v>448.9</v>
      </c>
      <c r="P3" s="20">
        <f t="shared" ref="P3:P26" si="3">O3-I3</f>
        <v>435.79999999999995</v>
      </c>
      <c r="Q3" s="20">
        <v>11650</v>
      </c>
      <c r="R3" s="20">
        <f t="shared" ref="R3:R26" si="4">Q3-J3</f>
        <v>11493</v>
      </c>
      <c r="S3" s="21">
        <v>12.28</v>
      </c>
      <c r="T3" s="21">
        <v>310.5</v>
      </c>
      <c r="U3" s="21">
        <v>381.6</v>
      </c>
      <c r="V3" s="22">
        <v>1.4</v>
      </c>
      <c r="W3" s="20">
        <v>224.05</v>
      </c>
      <c r="X3" s="21">
        <v>0.82640000000000002</v>
      </c>
      <c r="Y3" s="21">
        <f t="shared" ref="Y3:Y26" si="5">X3*1.724</f>
        <v>1.4247136</v>
      </c>
      <c r="Z3" s="21">
        <v>16.333333333333336</v>
      </c>
      <c r="AA3" s="22">
        <v>21.968340138117981</v>
      </c>
      <c r="AB3" s="21">
        <v>505.65967908851997</v>
      </c>
      <c r="AC3" s="22">
        <v>79.771764722952213</v>
      </c>
      <c r="AD3" s="22" t="s">
        <v>69</v>
      </c>
      <c r="AE3" s="22" t="s">
        <v>76</v>
      </c>
      <c r="AF3" s="25">
        <f>22+2</f>
        <v>24</v>
      </c>
      <c r="AG3" s="25">
        <f>((AF3-AF$2)*(100/(AF$23-AF$2)))+((AA3-AA$19)*(100/(AA$13-AA$19)))</f>
        <v>75.14913050506874</v>
      </c>
      <c r="AH3" s="25">
        <v>3</v>
      </c>
      <c r="AI3" s="25">
        <v>3</v>
      </c>
      <c r="AJ3" s="25">
        <f t="shared" si="0"/>
        <v>6</v>
      </c>
      <c r="AL3" t="s">
        <v>85</v>
      </c>
      <c r="AM3" t="s">
        <v>92</v>
      </c>
    </row>
    <row r="4" spans="1:39" x14ac:dyDescent="0.2">
      <c r="A4" t="s">
        <v>41</v>
      </c>
      <c r="B4">
        <v>5</v>
      </c>
      <c r="C4">
        <v>6</v>
      </c>
      <c r="D4">
        <v>11</v>
      </c>
      <c r="E4">
        <v>82.1</v>
      </c>
      <c r="F4">
        <v>7.4</v>
      </c>
      <c r="G4">
        <v>10.65</v>
      </c>
      <c r="H4">
        <v>79.72</v>
      </c>
      <c r="I4">
        <v>6.67</v>
      </c>
      <c r="J4">
        <v>120.8</v>
      </c>
      <c r="K4">
        <v>161.38</v>
      </c>
      <c r="L4">
        <f t="shared" si="1"/>
        <v>150.72999999999999</v>
      </c>
      <c r="M4">
        <v>307.95</v>
      </c>
      <c r="N4">
        <f t="shared" si="2"/>
        <v>228.23</v>
      </c>
      <c r="O4">
        <v>126.4</v>
      </c>
      <c r="P4">
        <f t="shared" si="3"/>
        <v>119.73</v>
      </c>
      <c r="Q4">
        <v>8883</v>
      </c>
      <c r="R4">
        <f t="shared" si="4"/>
        <v>8762.2000000000007</v>
      </c>
      <c r="S4" s="3">
        <v>5.3</v>
      </c>
      <c r="T4" s="3">
        <v>410.4</v>
      </c>
      <c r="U4" s="3">
        <v>225.9</v>
      </c>
      <c r="V4" s="4">
        <v>0.91</v>
      </c>
      <c r="W4">
        <v>251.32</v>
      </c>
      <c r="X4" s="3">
        <v>2.2231000000000001</v>
      </c>
      <c r="Y4" s="3">
        <f t="shared" si="5"/>
        <v>3.8326244000000003</v>
      </c>
      <c r="Z4" s="3">
        <v>22.351999999999997</v>
      </c>
      <c r="AA4" s="4">
        <v>25.456784993078788</v>
      </c>
      <c r="AB4" s="3">
        <v>596.68693170641939</v>
      </c>
      <c r="AC4" s="4">
        <v>86.19266478707209</v>
      </c>
      <c r="AD4" s="4" t="s">
        <v>70</v>
      </c>
      <c r="AE4" s="4" t="s">
        <v>77</v>
      </c>
      <c r="AF4" s="24">
        <f>20+3</f>
        <v>23</v>
      </c>
      <c r="AG4" s="24">
        <f t="shared" ref="AG4:AG26" si="6">((AF4-AF$2)*(100/(AF$23-AF$2)))+((AA4-AA$19)*(100/(AA$13-AA$19)))</f>
        <v>72.207288279865182</v>
      </c>
      <c r="AH4" s="24">
        <v>2</v>
      </c>
      <c r="AI4" s="24">
        <v>4</v>
      </c>
      <c r="AJ4" s="24">
        <f t="shared" si="0"/>
        <v>6</v>
      </c>
      <c r="AL4" t="s">
        <v>86</v>
      </c>
      <c r="AM4" t="s">
        <v>93</v>
      </c>
    </row>
    <row r="5" spans="1:39" x14ac:dyDescent="0.2">
      <c r="A5" s="20" t="s">
        <v>42</v>
      </c>
      <c r="B5" s="20">
        <v>3</v>
      </c>
      <c r="C5" s="20">
        <v>11</v>
      </c>
      <c r="D5" s="20">
        <v>31</v>
      </c>
      <c r="E5" s="20">
        <v>56.7</v>
      </c>
      <c r="F5" s="20">
        <v>7.11</v>
      </c>
      <c r="G5" s="20">
        <v>2.94</v>
      </c>
      <c r="H5" s="20">
        <v>26.62</v>
      </c>
      <c r="I5" s="20">
        <v>9.8699999999999992</v>
      </c>
      <c r="J5" s="20">
        <v>65.56</v>
      </c>
      <c r="K5" s="20">
        <v>54.14</v>
      </c>
      <c r="L5" s="20">
        <f t="shared" si="1"/>
        <v>51.2</v>
      </c>
      <c r="M5" s="20">
        <v>140.36000000000001</v>
      </c>
      <c r="N5" s="20">
        <f t="shared" si="2"/>
        <v>113.74000000000001</v>
      </c>
      <c r="O5" s="20">
        <v>112.4</v>
      </c>
      <c r="P5" s="20">
        <f t="shared" si="3"/>
        <v>102.53</v>
      </c>
      <c r="Q5" s="20">
        <v>2028</v>
      </c>
      <c r="R5" s="20">
        <f t="shared" si="4"/>
        <v>1962.44</v>
      </c>
      <c r="S5" s="21">
        <v>11.61</v>
      </c>
      <c r="T5" s="21">
        <v>485</v>
      </c>
      <c r="U5" s="21">
        <v>494.7</v>
      </c>
      <c r="V5" s="22">
        <v>0.65</v>
      </c>
      <c r="W5" s="20">
        <v>231.81</v>
      </c>
      <c r="X5" s="21">
        <v>0.29509999999999997</v>
      </c>
      <c r="Y5" s="21">
        <f t="shared" si="5"/>
        <v>0.50875239999999999</v>
      </c>
      <c r="Z5" s="21">
        <v>13.892500000000002</v>
      </c>
      <c r="AA5" s="22">
        <v>13.286850632351356</v>
      </c>
      <c r="AB5" s="21">
        <v>359.3498234516145</v>
      </c>
      <c r="AC5" s="22">
        <v>53.986935107551034</v>
      </c>
      <c r="AD5" s="22" t="s">
        <v>68</v>
      </c>
      <c r="AE5" s="22" t="s">
        <v>75</v>
      </c>
      <c r="AF5" s="25">
        <v>22</v>
      </c>
      <c r="AG5" s="25">
        <f t="shared" si="6"/>
        <v>7.6596260665482152</v>
      </c>
      <c r="AH5" s="25">
        <v>1</v>
      </c>
      <c r="AI5" s="25">
        <v>1</v>
      </c>
      <c r="AJ5" s="25">
        <f t="shared" si="0"/>
        <v>2</v>
      </c>
      <c r="AL5" t="s">
        <v>87</v>
      </c>
      <c r="AM5" t="s">
        <v>94</v>
      </c>
    </row>
    <row r="6" spans="1:39" x14ac:dyDescent="0.2">
      <c r="A6" t="s">
        <v>15</v>
      </c>
      <c r="B6">
        <v>4</v>
      </c>
      <c r="C6">
        <v>16</v>
      </c>
      <c r="D6">
        <v>31</v>
      </c>
      <c r="E6">
        <v>51</v>
      </c>
      <c r="F6">
        <v>7.6</v>
      </c>
      <c r="G6">
        <v>3.67</v>
      </c>
      <c r="H6">
        <v>28.83</v>
      </c>
      <c r="I6">
        <v>7.4</v>
      </c>
      <c r="J6">
        <v>221.8</v>
      </c>
      <c r="K6">
        <v>31.69</v>
      </c>
      <c r="L6">
        <f t="shared" si="1"/>
        <v>28.020000000000003</v>
      </c>
      <c r="M6">
        <v>206.09</v>
      </c>
      <c r="N6">
        <f t="shared" si="2"/>
        <v>177.26</v>
      </c>
      <c r="O6">
        <v>239.5</v>
      </c>
      <c r="P6">
        <f t="shared" si="3"/>
        <v>232.1</v>
      </c>
      <c r="Q6">
        <v>30970</v>
      </c>
      <c r="R6">
        <f t="shared" si="4"/>
        <v>30748.2</v>
      </c>
      <c r="S6" s="3">
        <v>11.58</v>
      </c>
      <c r="T6" s="3">
        <v>292.89999999999998</v>
      </c>
      <c r="U6" s="3">
        <v>268.60000000000002</v>
      </c>
      <c r="V6" s="4">
        <v>0.84</v>
      </c>
      <c r="W6">
        <v>244.09</v>
      </c>
      <c r="X6" s="3">
        <v>2.0573999999999999</v>
      </c>
      <c r="Y6" s="3">
        <f t="shared" si="5"/>
        <v>3.5469575999999998</v>
      </c>
      <c r="Z6" s="3">
        <v>23.833333333333332</v>
      </c>
      <c r="AA6" s="4">
        <v>22.271901074841782</v>
      </c>
      <c r="AB6" s="3">
        <v>457.9407075628726</v>
      </c>
      <c r="AC6" s="4">
        <v>44.925841019726249</v>
      </c>
      <c r="AD6" s="4" t="s">
        <v>69</v>
      </c>
      <c r="AE6" s="4" t="s">
        <v>77</v>
      </c>
      <c r="AF6" s="24">
        <f>22+4</f>
        <v>26</v>
      </c>
      <c r="AG6" s="24">
        <f>((AF6-AF$2)*(100/(AF$23-AF$2)))+((AA6-AA$19)*(100/(AA$13-AA$19)))</f>
        <v>109.67678415505993</v>
      </c>
      <c r="AH6" s="24">
        <v>5</v>
      </c>
      <c r="AI6" s="24">
        <v>3</v>
      </c>
      <c r="AJ6" s="24">
        <f t="shared" si="0"/>
        <v>8</v>
      </c>
      <c r="AL6" t="s">
        <v>88</v>
      </c>
      <c r="AM6" t="s">
        <v>95</v>
      </c>
    </row>
    <row r="7" spans="1:39" x14ac:dyDescent="0.2">
      <c r="A7" s="20" t="s">
        <v>16</v>
      </c>
      <c r="B7" s="20">
        <v>4</v>
      </c>
      <c r="C7" s="20">
        <v>16</v>
      </c>
      <c r="D7" s="20">
        <v>31</v>
      </c>
      <c r="E7" s="20">
        <v>51</v>
      </c>
      <c r="F7" s="20">
        <v>7.3</v>
      </c>
      <c r="G7" s="20">
        <v>4.78</v>
      </c>
      <c r="H7" s="20">
        <v>17.309999999999999</v>
      </c>
      <c r="I7" s="20">
        <v>10.210000000000001</v>
      </c>
      <c r="J7" s="20">
        <v>134.80000000000001</v>
      </c>
      <c r="K7" s="20">
        <v>91.53</v>
      </c>
      <c r="L7" s="20">
        <f t="shared" si="1"/>
        <v>86.75</v>
      </c>
      <c r="M7" s="20">
        <v>182.78</v>
      </c>
      <c r="N7" s="20">
        <f t="shared" si="2"/>
        <v>165.47</v>
      </c>
      <c r="O7" s="20">
        <v>167.2</v>
      </c>
      <c r="P7" s="20">
        <f t="shared" si="3"/>
        <v>156.98999999999998</v>
      </c>
      <c r="Q7" s="20">
        <v>4827</v>
      </c>
      <c r="R7" s="20">
        <f t="shared" si="4"/>
        <v>4692.2</v>
      </c>
      <c r="S7" s="21">
        <v>13.19</v>
      </c>
      <c r="T7" s="21">
        <v>393.3</v>
      </c>
      <c r="U7" s="21">
        <v>385.8</v>
      </c>
      <c r="V7" s="22">
        <v>1.31</v>
      </c>
      <c r="W7" s="20">
        <v>238.72</v>
      </c>
      <c r="X7" s="21">
        <v>1.3983000000000001</v>
      </c>
      <c r="Y7" s="21">
        <f t="shared" si="5"/>
        <v>2.4106692000000001</v>
      </c>
      <c r="Z7" s="21">
        <v>14.474</v>
      </c>
      <c r="AA7" s="22">
        <v>21.85443051600646</v>
      </c>
      <c r="AB7" s="21">
        <v>645.03592043902381</v>
      </c>
      <c r="AC7" s="22">
        <v>107.45150209552958</v>
      </c>
      <c r="AD7" s="22" t="s">
        <v>69</v>
      </c>
      <c r="AE7" s="22" t="s">
        <v>77</v>
      </c>
      <c r="AF7" s="25">
        <f>22+4</f>
        <v>26</v>
      </c>
      <c r="AG7" s="25">
        <f t="shared" si="6"/>
        <v>108.03430151086785</v>
      </c>
      <c r="AH7" s="25">
        <v>5</v>
      </c>
      <c r="AI7" s="25">
        <v>3</v>
      </c>
      <c r="AJ7" s="25">
        <f t="shared" si="0"/>
        <v>8</v>
      </c>
      <c r="AL7" t="s">
        <v>89</v>
      </c>
      <c r="AM7" t="s">
        <v>96</v>
      </c>
    </row>
    <row r="8" spans="1:39" x14ac:dyDescent="0.2">
      <c r="A8" t="s">
        <v>17</v>
      </c>
      <c r="B8">
        <v>5</v>
      </c>
      <c r="C8">
        <v>16</v>
      </c>
      <c r="D8">
        <v>31</v>
      </c>
      <c r="E8">
        <v>50.5</v>
      </c>
      <c r="F8">
        <v>7.3</v>
      </c>
      <c r="G8">
        <v>18.809999999999999</v>
      </c>
      <c r="H8">
        <v>100.5</v>
      </c>
      <c r="I8">
        <v>11.01</v>
      </c>
      <c r="J8">
        <v>163.19999999999999</v>
      </c>
      <c r="K8">
        <v>246.99</v>
      </c>
      <c r="L8">
        <f t="shared" si="1"/>
        <v>228.18</v>
      </c>
      <c r="M8">
        <v>462.8</v>
      </c>
      <c r="N8">
        <f t="shared" si="2"/>
        <v>362.3</v>
      </c>
      <c r="O8">
        <v>359.1</v>
      </c>
      <c r="P8">
        <f t="shared" si="3"/>
        <v>348.09000000000003</v>
      </c>
      <c r="Q8">
        <v>34600</v>
      </c>
      <c r="R8">
        <f t="shared" si="4"/>
        <v>34436.800000000003</v>
      </c>
      <c r="S8" s="3">
        <v>29.22</v>
      </c>
      <c r="T8" s="3">
        <v>457.8</v>
      </c>
      <c r="U8" s="3">
        <v>210</v>
      </c>
      <c r="V8" s="4">
        <v>1.21</v>
      </c>
      <c r="W8" s="3">
        <v>251.61333333333337</v>
      </c>
      <c r="X8" s="3">
        <v>2.6703999999999999</v>
      </c>
      <c r="Y8" s="3">
        <f t="shared" si="5"/>
        <v>4.6037695999999997</v>
      </c>
      <c r="Z8" s="3">
        <v>28.923367213726216</v>
      </c>
      <c r="AA8" s="4">
        <v>30.575383403917435</v>
      </c>
      <c r="AB8" s="3">
        <v>561.66390409693736</v>
      </c>
      <c r="AC8" s="4">
        <v>82.705847504935946</v>
      </c>
      <c r="AD8" s="4" t="s">
        <v>69</v>
      </c>
      <c r="AE8" s="4" t="s">
        <v>78</v>
      </c>
      <c r="AF8" s="24">
        <f>22+5</f>
        <v>27</v>
      </c>
      <c r="AG8" s="24">
        <f t="shared" si="6"/>
        <v>159.01240273515305</v>
      </c>
      <c r="AH8" s="24">
        <v>6</v>
      </c>
      <c r="AI8" s="24">
        <v>6</v>
      </c>
      <c r="AJ8" s="24">
        <f t="shared" si="0"/>
        <v>12</v>
      </c>
      <c r="AL8" t="s">
        <v>90</v>
      </c>
      <c r="AM8" t="s">
        <v>97</v>
      </c>
    </row>
    <row r="9" spans="1:39" x14ac:dyDescent="0.2">
      <c r="A9" s="20" t="s">
        <v>18</v>
      </c>
      <c r="B9" s="20">
        <v>3.5</v>
      </c>
      <c r="C9" s="20">
        <v>11</v>
      </c>
      <c r="D9" s="20">
        <v>21</v>
      </c>
      <c r="E9" s="20">
        <v>66.8</v>
      </c>
      <c r="F9" s="20">
        <v>7</v>
      </c>
      <c r="G9" s="20">
        <v>9.5500000000000007</v>
      </c>
      <c r="H9" s="20">
        <v>20.56</v>
      </c>
      <c r="I9" s="20">
        <v>9.75</v>
      </c>
      <c r="J9" s="20">
        <v>123.9</v>
      </c>
      <c r="K9" s="20">
        <v>142.46</v>
      </c>
      <c r="L9" s="20">
        <f t="shared" si="1"/>
        <v>132.91</v>
      </c>
      <c r="M9" s="20">
        <v>138.68</v>
      </c>
      <c r="N9" s="20">
        <f t="shared" si="2"/>
        <v>118.12</v>
      </c>
      <c r="O9" s="20">
        <v>134.80000000000001</v>
      </c>
      <c r="P9" s="20">
        <f t="shared" si="3"/>
        <v>125.05000000000001</v>
      </c>
      <c r="Q9" s="20">
        <v>4112</v>
      </c>
      <c r="R9" s="20">
        <f t="shared" si="4"/>
        <v>3988.1</v>
      </c>
      <c r="S9" s="21">
        <v>8.1</v>
      </c>
      <c r="T9" s="21">
        <v>396.1</v>
      </c>
      <c r="U9" s="21">
        <v>408.1</v>
      </c>
      <c r="V9" s="22">
        <v>0.9</v>
      </c>
      <c r="W9" s="21">
        <v>244.4</v>
      </c>
      <c r="X9" s="21">
        <v>1.9003000000000001</v>
      </c>
      <c r="Y9" s="21">
        <f t="shared" si="5"/>
        <v>3.2761172000000003</v>
      </c>
      <c r="Z9" s="21">
        <v>16.066666666666663</v>
      </c>
      <c r="AA9" s="22">
        <v>20.133972395514913</v>
      </c>
      <c r="AB9" s="21">
        <v>712.19891943524067</v>
      </c>
      <c r="AC9" s="22">
        <v>105.00669631752284</v>
      </c>
      <c r="AD9" s="22" t="s">
        <v>68</v>
      </c>
      <c r="AE9" s="22" t="s">
        <v>77</v>
      </c>
      <c r="AF9" s="25">
        <f>22+3</f>
        <v>25</v>
      </c>
      <c r="AG9" s="25">
        <f t="shared" si="6"/>
        <v>84.59872014312549</v>
      </c>
      <c r="AH9" s="25">
        <v>4</v>
      </c>
      <c r="AI9" s="25">
        <v>3</v>
      </c>
      <c r="AJ9" s="25">
        <f t="shared" si="0"/>
        <v>7</v>
      </c>
    </row>
    <row r="10" spans="1:39" x14ac:dyDescent="0.2">
      <c r="A10" t="s">
        <v>19</v>
      </c>
      <c r="B10">
        <v>2.5</v>
      </c>
      <c r="C10">
        <v>16</v>
      </c>
      <c r="D10">
        <v>21</v>
      </c>
      <c r="E10">
        <v>62.1</v>
      </c>
      <c r="F10">
        <v>7.7</v>
      </c>
      <c r="G10">
        <v>4.7699999999999996</v>
      </c>
      <c r="H10">
        <v>12.16</v>
      </c>
      <c r="I10">
        <v>9.16</v>
      </c>
      <c r="J10">
        <v>193.8</v>
      </c>
      <c r="K10">
        <v>93.9</v>
      </c>
      <c r="L10">
        <f t="shared" si="1"/>
        <v>89.13000000000001</v>
      </c>
      <c r="M10">
        <v>115.52</v>
      </c>
      <c r="N10">
        <f t="shared" si="2"/>
        <v>103.36</v>
      </c>
      <c r="O10">
        <v>253.7</v>
      </c>
      <c r="P10">
        <f t="shared" si="3"/>
        <v>244.54</v>
      </c>
      <c r="Q10">
        <v>15010</v>
      </c>
      <c r="R10">
        <f t="shared" si="4"/>
        <v>14816.2</v>
      </c>
      <c r="S10" s="3">
        <v>7.21</v>
      </c>
      <c r="T10" s="3">
        <v>275.89999999999998</v>
      </c>
      <c r="U10" s="3">
        <v>224.4</v>
      </c>
      <c r="V10" s="4">
        <v>1</v>
      </c>
      <c r="W10" s="3">
        <v>255.19</v>
      </c>
      <c r="X10" s="3">
        <v>1.0271999999999999</v>
      </c>
      <c r="Y10" s="3">
        <f t="shared" si="5"/>
        <v>1.7708927999999997</v>
      </c>
      <c r="Z10" s="3">
        <v>22.295751771726966</v>
      </c>
      <c r="AA10" s="4">
        <v>20.311068589423826</v>
      </c>
      <c r="AB10" s="3">
        <v>408.50772180480396</v>
      </c>
      <c r="AC10" s="4">
        <v>60.944919176583042</v>
      </c>
      <c r="AD10" s="4" t="s">
        <v>69</v>
      </c>
      <c r="AE10" s="4" t="s">
        <v>76</v>
      </c>
      <c r="AF10" s="24">
        <f>22+2</f>
        <v>24</v>
      </c>
      <c r="AG10" s="24">
        <f t="shared" si="6"/>
        <v>68.628815005366079</v>
      </c>
      <c r="AH10" s="24">
        <v>3</v>
      </c>
      <c r="AI10" s="24">
        <v>3</v>
      </c>
      <c r="AJ10" s="24">
        <f t="shared" si="0"/>
        <v>6</v>
      </c>
    </row>
    <row r="11" spans="1:39" x14ac:dyDescent="0.2">
      <c r="A11" s="20" t="s">
        <v>20</v>
      </c>
      <c r="B11" s="20">
        <v>4</v>
      </c>
      <c r="C11" s="20">
        <v>11</v>
      </c>
      <c r="D11" s="20">
        <v>21</v>
      </c>
      <c r="E11" s="20">
        <v>66.7</v>
      </c>
      <c r="F11" s="20">
        <v>7.5</v>
      </c>
      <c r="G11" s="20">
        <v>4.79</v>
      </c>
      <c r="H11" s="20">
        <v>11.06</v>
      </c>
      <c r="I11" s="20">
        <v>14.33</v>
      </c>
      <c r="J11" s="20">
        <v>201.7</v>
      </c>
      <c r="K11" s="20">
        <v>67.08</v>
      </c>
      <c r="L11" s="20">
        <f t="shared" si="1"/>
        <v>62.29</v>
      </c>
      <c r="M11" s="20">
        <v>122.06</v>
      </c>
      <c r="N11" s="20">
        <f t="shared" si="2"/>
        <v>111</v>
      </c>
      <c r="O11" s="20">
        <v>306.39999999999998</v>
      </c>
      <c r="P11" s="20">
        <f t="shared" si="3"/>
        <v>292.07</v>
      </c>
      <c r="Q11" s="20">
        <v>11390</v>
      </c>
      <c r="R11" s="20">
        <f t="shared" si="4"/>
        <v>11188.3</v>
      </c>
      <c r="S11" s="21">
        <v>5.21</v>
      </c>
      <c r="T11" s="21">
        <v>224.5</v>
      </c>
      <c r="U11" s="21">
        <v>380.8</v>
      </c>
      <c r="V11" s="22">
        <v>1.75</v>
      </c>
      <c r="W11" s="21">
        <v>230.73</v>
      </c>
      <c r="X11" s="21">
        <v>2.2946</v>
      </c>
      <c r="Y11" s="21">
        <f t="shared" si="5"/>
        <v>3.9558903999999999</v>
      </c>
      <c r="Z11" s="21">
        <v>22.500000000000004</v>
      </c>
      <c r="AA11" s="22">
        <v>27.659635962216939</v>
      </c>
      <c r="AB11" s="21">
        <v>658.79886722018409</v>
      </c>
      <c r="AC11" s="22">
        <v>107.84468635999929</v>
      </c>
      <c r="AD11" s="22" t="s">
        <v>68</v>
      </c>
      <c r="AE11" s="22" t="s">
        <v>77</v>
      </c>
      <c r="AF11" s="25">
        <f>22+3</f>
        <v>25</v>
      </c>
      <c r="AG11" s="25">
        <f t="shared" si="6"/>
        <v>114.20744711257069</v>
      </c>
      <c r="AH11" s="25">
        <v>4</v>
      </c>
      <c r="AI11" s="25">
        <v>5</v>
      </c>
      <c r="AJ11" s="25">
        <f t="shared" si="0"/>
        <v>9</v>
      </c>
    </row>
    <row r="12" spans="1:39" x14ac:dyDescent="0.2">
      <c r="A12" t="s">
        <v>21</v>
      </c>
      <c r="B12">
        <v>2.5</v>
      </c>
      <c r="C12">
        <v>16</v>
      </c>
      <c r="D12">
        <v>21</v>
      </c>
      <c r="E12">
        <v>62.1</v>
      </c>
      <c r="F12">
        <v>7.6</v>
      </c>
      <c r="G12">
        <v>7.23</v>
      </c>
      <c r="H12">
        <v>55.96</v>
      </c>
      <c r="I12">
        <v>12.53</v>
      </c>
      <c r="J12">
        <v>185.5</v>
      </c>
      <c r="K12">
        <v>47.49</v>
      </c>
      <c r="L12">
        <f t="shared" si="1"/>
        <v>40.260000000000005</v>
      </c>
      <c r="M12">
        <v>186.5</v>
      </c>
      <c r="N12">
        <f t="shared" si="2"/>
        <v>130.54</v>
      </c>
      <c r="O12">
        <v>511.2</v>
      </c>
      <c r="P12">
        <f t="shared" si="3"/>
        <v>498.67</v>
      </c>
      <c r="Q12">
        <v>60170</v>
      </c>
      <c r="R12">
        <f t="shared" si="4"/>
        <v>59984.5</v>
      </c>
      <c r="S12" s="3">
        <v>5.39</v>
      </c>
      <c r="T12" s="3">
        <v>325.7</v>
      </c>
      <c r="U12" s="3">
        <v>228.5</v>
      </c>
      <c r="V12" s="4">
        <v>0.78</v>
      </c>
      <c r="W12" s="3">
        <v>205.13333333333333</v>
      </c>
      <c r="X12" s="3">
        <v>1.3974</v>
      </c>
      <c r="Y12" s="3">
        <f t="shared" si="5"/>
        <v>2.4091176000000001</v>
      </c>
      <c r="Z12" s="3">
        <v>14.272</v>
      </c>
      <c r="AA12" s="4">
        <v>18.848841539915856</v>
      </c>
      <c r="AB12" s="3">
        <v>608.10332984873867</v>
      </c>
      <c r="AC12" s="4">
        <v>85.235071509129256</v>
      </c>
      <c r="AD12" s="4" t="s">
        <v>69</v>
      </c>
      <c r="AE12" s="4" t="s">
        <v>77</v>
      </c>
      <c r="AF12" s="24">
        <f>22+4</f>
        <v>26</v>
      </c>
      <c r="AG12" s="24">
        <f t="shared" si="6"/>
        <v>96.209209598814724</v>
      </c>
      <c r="AH12" s="24">
        <v>5</v>
      </c>
      <c r="AI12" s="24">
        <v>3</v>
      </c>
      <c r="AJ12" s="24">
        <f t="shared" si="0"/>
        <v>8</v>
      </c>
    </row>
    <row r="13" spans="1:39" x14ac:dyDescent="0.2">
      <c r="A13" s="20" t="s">
        <v>22</v>
      </c>
      <c r="B13" s="20">
        <v>4</v>
      </c>
      <c r="C13" s="20">
        <v>21</v>
      </c>
      <c r="D13" s="20">
        <v>31</v>
      </c>
      <c r="E13" s="20">
        <v>45.8</v>
      </c>
      <c r="F13" s="20">
        <v>7.2</v>
      </c>
      <c r="G13" s="20">
        <v>6.42</v>
      </c>
      <c r="H13" s="20">
        <v>25.78</v>
      </c>
      <c r="I13" s="20">
        <v>17.62</v>
      </c>
      <c r="J13" s="20">
        <v>220.2</v>
      </c>
      <c r="K13" s="20">
        <v>130.51</v>
      </c>
      <c r="L13" s="20">
        <f t="shared" si="1"/>
        <v>124.08999999999999</v>
      </c>
      <c r="M13" s="20">
        <v>288.18</v>
      </c>
      <c r="N13" s="20">
        <f t="shared" si="2"/>
        <v>262.39999999999998</v>
      </c>
      <c r="O13" s="20">
        <v>338.1</v>
      </c>
      <c r="P13" s="20">
        <f t="shared" si="3"/>
        <v>320.48</v>
      </c>
      <c r="Q13" s="20">
        <v>9772</v>
      </c>
      <c r="R13" s="20">
        <f t="shared" si="4"/>
        <v>9551.7999999999993</v>
      </c>
      <c r="S13" s="21">
        <v>9.58</v>
      </c>
      <c r="T13" s="21">
        <v>502.3</v>
      </c>
      <c r="U13" s="21">
        <v>168</v>
      </c>
      <c r="V13" s="22">
        <v>1.24</v>
      </c>
      <c r="W13" s="21">
        <v>229.87</v>
      </c>
      <c r="X13" s="21">
        <v>3.4462999999999999</v>
      </c>
      <c r="Y13" s="21">
        <f t="shared" si="5"/>
        <v>5.9414211999999997</v>
      </c>
      <c r="Z13" s="21">
        <v>15.138499999999999</v>
      </c>
      <c r="AA13" s="22">
        <v>36.757045367969226</v>
      </c>
      <c r="AB13" s="21">
        <v>1106.7511216281227</v>
      </c>
      <c r="AC13" s="22">
        <v>125.42460881315645</v>
      </c>
      <c r="AD13" s="22" t="s">
        <v>71</v>
      </c>
      <c r="AE13" s="22" t="s">
        <v>78</v>
      </c>
      <c r="AF13" s="25">
        <f>21+5</f>
        <v>26</v>
      </c>
      <c r="AG13" s="25">
        <f t="shared" si="6"/>
        <v>166.66666666666669</v>
      </c>
      <c r="AH13" s="25">
        <v>5</v>
      </c>
      <c r="AI13" s="25">
        <v>7</v>
      </c>
      <c r="AJ13" s="25">
        <f t="shared" si="0"/>
        <v>12</v>
      </c>
    </row>
    <row r="14" spans="1:39" x14ac:dyDescent="0.2">
      <c r="A14" t="s">
        <v>23</v>
      </c>
      <c r="B14">
        <v>3</v>
      </c>
      <c r="C14">
        <v>16</v>
      </c>
      <c r="D14">
        <v>21</v>
      </c>
      <c r="E14">
        <v>61.9</v>
      </c>
      <c r="F14">
        <v>7.5</v>
      </c>
      <c r="G14">
        <v>2.9</v>
      </c>
      <c r="H14">
        <v>18.829999999999998</v>
      </c>
      <c r="I14">
        <v>11.5</v>
      </c>
      <c r="J14">
        <v>182.8</v>
      </c>
      <c r="K14">
        <v>52.31</v>
      </c>
      <c r="L14">
        <f t="shared" si="1"/>
        <v>49.410000000000004</v>
      </c>
      <c r="M14">
        <v>165.81</v>
      </c>
      <c r="N14">
        <f t="shared" si="2"/>
        <v>146.98000000000002</v>
      </c>
      <c r="O14">
        <v>236.9</v>
      </c>
      <c r="P14">
        <f t="shared" si="3"/>
        <v>225.4</v>
      </c>
      <c r="Q14">
        <v>8020</v>
      </c>
      <c r="R14">
        <f t="shared" si="4"/>
        <v>7837.2</v>
      </c>
      <c r="S14" s="3">
        <v>4.25</v>
      </c>
      <c r="T14" s="3">
        <v>161.19999999999999</v>
      </c>
      <c r="U14" s="3">
        <v>411</v>
      </c>
      <c r="V14" s="4">
        <v>0.71</v>
      </c>
      <c r="W14" s="3">
        <v>192.71</v>
      </c>
      <c r="X14" s="3">
        <v>0.79420000000000002</v>
      </c>
      <c r="Y14" s="3">
        <f t="shared" si="5"/>
        <v>1.3692008</v>
      </c>
      <c r="Z14" s="3">
        <v>22.43</v>
      </c>
      <c r="AA14" s="4">
        <v>18.35757113302963</v>
      </c>
      <c r="AB14" s="3">
        <v>304.09961696632996</v>
      </c>
      <c r="AC14" s="4">
        <v>22.649158278386032</v>
      </c>
      <c r="AD14" s="4" t="s">
        <v>69</v>
      </c>
      <c r="AE14" s="4" t="s">
        <v>76</v>
      </c>
      <c r="AF14" s="24">
        <f>22+2</f>
        <v>24</v>
      </c>
      <c r="AG14" s="24">
        <f t="shared" si="6"/>
        <v>60.943037889604192</v>
      </c>
      <c r="AH14" s="24">
        <v>3</v>
      </c>
      <c r="AI14" s="24">
        <v>2</v>
      </c>
      <c r="AJ14" s="24">
        <f t="shared" si="0"/>
        <v>5</v>
      </c>
    </row>
    <row r="15" spans="1:39" x14ac:dyDescent="0.2">
      <c r="A15" s="20" t="s">
        <v>24</v>
      </c>
      <c r="B15" s="20">
        <v>4</v>
      </c>
      <c r="C15" s="20">
        <v>16</v>
      </c>
      <c r="D15" s="20">
        <v>21</v>
      </c>
      <c r="E15" s="20">
        <v>61.5</v>
      </c>
      <c r="F15" s="20">
        <v>7.1</v>
      </c>
      <c r="G15" s="20">
        <v>2.78</v>
      </c>
      <c r="H15" s="20">
        <v>11.05</v>
      </c>
      <c r="I15" s="20">
        <v>10.96</v>
      </c>
      <c r="J15" s="20">
        <v>100.5</v>
      </c>
      <c r="K15" s="20">
        <v>25.49</v>
      </c>
      <c r="L15" s="20">
        <f t="shared" si="1"/>
        <v>22.709999999999997</v>
      </c>
      <c r="M15" s="20">
        <v>104.21</v>
      </c>
      <c r="N15" s="20">
        <f t="shared" si="2"/>
        <v>93.16</v>
      </c>
      <c r="O15" s="20">
        <v>178.5</v>
      </c>
      <c r="P15" s="20">
        <f t="shared" si="3"/>
        <v>167.54</v>
      </c>
      <c r="Q15" s="20">
        <v>2933</v>
      </c>
      <c r="R15" s="20">
        <f t="shared" si="4"/>
        <v>2832.5</v>
      </c>
      <c r="S15" s="21">
        <v>6.75</v>
      </c>
      <c r="T15" s="21">
        <v>188.7</v>
      </c>
      <c r="U15" s="21">
        <v>410.9</v>
      </c>
      <c r="V15" s="22">
        <v>0.67</v>
      </c>
      <c r="W15" s="21">
        <v>246.72</v>
      </c>
      <c r="X15" s="21">
        <v>1.3759999999999999</v>
      </c>
      <c r="Y15" s="21">
        <f t="shared" si="5"/>
        <v>2.3722239999999997</v>
      </c>
      <c r="Z15" s="21">
        <v>18.966666666666665</v>
      </c>
      <c r="AA15" s="22">
        <v>18.949662209480394</v>
      </c>
      <c r="AB15" s="21">
        <v>776.19135569414004</v>
      </c>
      <c r="AC15" s="22">
        <v>115.92998857613725</v>
      </c>
      <c r="AD15" s="22" t="s">
        <v>69</v>
      </c>
      <c r="AE15" s="22" t="s">
        <v>77</v>
      </c>
      <c r="AF15" s="25">
        <f>22+4</f>
        <v>26</v>
      </c>
      <c r="AG15" s="25">
        <f t="shared" si="6"/>
        <v>96.605875175418646</v>
      </c>
      <c r="AH15" s="25">
        <v>5</v>
      </c>
      <c r="AI15" s="25">
        <v>3</v>
      </c>
      <c r="AJ15" s="25">
        <f t="shared" si="0"/>
        <v>8</v>
      </c>
    </row>
    <row r="16" spans="1:39" x14ac:dyDescent="0.2">
      <c r="A16" t="s">
        <v>25</v>
      </c>
      <c r="B16">
        <v>4.5</v>
      </c>
      <c r="C16">
        <v>16</v>
      </c>
      <c r="D16">
        <v>31</v>
      </c>
      <c r="E16">
        <v>50.8</v>
      </c>
      <c r="F16">
        <v>7.6</v>
      </c>
      <c r="G16">
        <v>2.19</v>
      </c>
      <c r="H16">
        <v>7.44</v>
      </c>
      <c r="I16">
        <v>7.5</v>
      </c>
      <c r="J16">
        <v>189.5</v>
      </c>
      <c r="K16">
        <v>59.69</v>
      </c>
      <c r="L16">
        <f t="shared" si="1"/>
        <v>57.5</v>
      </c>
      <c r="M16">
        <v>93.5</v>
      </c>
      <c r="N16">
        <f t="shared" si="2"/>
        <v>86.06</v>
      </c>
      <c r="O16">
        <v>102.5</v>
      </c>
      <c r="P16">
        <f t="shared" si="3"/>
        <v>95</v>
      </c>
      <c r="Q16">
        <v>7521</v>
      </c>
      <c r="R16">
        <f t="shared" si="4"/>
        <v>7331.5</v>
      </c>
      <c r="S16" s="3">
        <v>10.84</v>
      </c>
      <c r="T16" s="3">
        <v>261.5</v>
      </c>
      <c r="U16" s="3">
        <v>535.20000000000005</v>
      </c>
      <c r="V16" s="4">
        <v>0.98</v>
      </c>
      <c r="W16" s="3">
        <v>231.82666666666668</v>
      </c>
      <c r="X16" s="3">
        <v>1.4211</v>
      </c>
      <c r="Y16" s="3">
        <f t="shared" si="5"/>
        <v>2.4499764000000002</v>
      </c>
      <c r="Z16" s="3">
        <v>17.436500000000002</v>
      </c>
      <c r="AA16" s="4">
        <v>19.155260846911915</v>
      </c>
      <c r="AB16" s="3">
        <v>652.19679544674398</v>
      </c>
      <c r="AC16" s="4">
        <v>108.75411621744766</v>
      </c>
      <c r="AD16" s="4" t="s">
        <v>69</v>
      </c>
      <c r="AE16" s="4" t="s">
        <v>77</v>
      </c>
      <c r="AF16" s="24">
        <f>22+4</f>
        <v>26</v>
      </c>
      <c r="AG16" s="24">
        <f t="shared" si="6"/>
        <v>97.414775794884903</v>
      </c>
      <c r="AH16" s="24">
        <v>5</v>
      </c>
      <c r="AI16" s="24">
        <v>3</v>
      </c>
      <c r="AJ16" s="24">
        <f t="shared" si="0"/>
        <v>8</v>
      </c>
    </row>
    <row r="17" spans="1:36" x14ac:dyDescent="0.2">
      <c r="A17" s="20" t="s">
        <v>26</v>
      </c>
      <c r="B17" s="20">
        <v>2.5</v>
      </c>
      <c r="C17" s="20">
        <v>21</v>
      </c>
      <c r="D17" s="20">
        <v>21</v>
      </c>
      <c r="E17" s="20">
        <v>56.9</v>
      </c>
      <c r="F17" s="20">
        <v>7.4</v>
      </c>
      <c r="G17" s="20">
        <v>1.72</v>
      </c>
      <c r="H17" s="20">
        <v>3.48</v>
      </c>
      <c r="I17" s="20">
        <v>13.14</v>
      </c>
      <c r="J17" s="20">
        <v>237.9</v>
      </c>
      <c r="K17" s="20">
        <v>12.49</v>
      </c>
      <c r="L17" s="20">
        <f t="shared" si="1"/>
        <v>10.77</v>
      </c>
      <c r="M17" s="20">
        <v>184.98</v>
      </c>
      <c r="N17" s="20">
        <f t="shared" si="2"/>
        <v>181.5</v>
      </c>
      <c r="O17" s="20">
        <v>328.4</v>
      </c>
      <c r="P17" s="20">
        <f t="shared" si="3"/>
        <v>315.26</v>
      </c>
      <c r="Q17" s="20">
        <v>14780</v>
      </c>
      <c r="R17" s="20">
        <f t="shared" si="4"/>
        <v>14542.1</v>
      </c>
      <c r="S17" s="21">
        <v>5.37</v>
      </c>
      <c r="T17" s="21">
        <v>256.60000000000002</v>
      </c>
      <c r="U17" s="21">
        <v>344.4</v>
      </c>
      <c r="V17" s="22">
        <v>1.31</v>
      </c>
      <c r="W17" s="21">
        <v>224.06666666666663</v>
      </c>
      <c r="X17" s="21">
        <v>1.8912</v>
      </c>
      <c r="Y17" s="21">
        <f t="shared" si="5"/>
        <v>3.2604288000000001</v>
      </c>
      <c r="Z17" s="21">
        <v>21.966666666666665</v>
      </c>
      <c r="AA17" s="22">
        <v>30.158023869841827</v>
      </c>
      <c r="AB17" s="21">
        <v>1007.2137807710857</v>
      </c>
      <c r="AC17" s="22">
        <v>123.50520761260391</v>
      </c>
      <c r="AD17" s="22" t="s">
        <v>72</v>
      </c>
      <c r="AE17" s="22" t="s">
        <v>77</v>
      </c>
      <c r="AF17" s="25">
        <f>20+4</f>
        <v>24</v>
      </c>
      <c r="AG17" s="25">
        <f t="shared" si="6"/>
        <v>107.37035690317933</v>
      </c>
      <c r="AH17" s="25">
        <v>3</v>
      </c>
      <c r="AI17" s="25">
        <v>5</v>
      </c>
      <c r="AJ17" s="25">
        <f t="shared" si="0"/>
        <v>8</v>
      </c>
    </row>
    <row r="18" spans="1:36" x14ac:dyDescent="0.2">
      <c r="A18" t="s">
        <v>27</v>
      </c>
      <c r="B18">
        <v>4</v>
      </c>
      <c r="C18">
        <v>16</v>
      </c>
      <c r="D18">
        <v>31</v>
      </c>
      <c r="E18">
        <v>51</v>
      </c>
      <c r="F18">
        <v>7.3</v>
      </c>
      <c r="G18">
        <v>9.42</v>
      </c>
      <c r="H18">
        <v>62.75</v>
      </c>
      <c r="I18">
        <v>10.78</v>
      </c>
      <c r="J18">
        <v>170.4</v>
      </c>
      <c r="K18">
        <v>199.24</v>
      </c>
      <c r="L18">
        <f t="shared" si="1"/>
        <v>189.82000000000002</v>
      </c>
      <c r="M18">
        <v>305.58999999999997</v>
      </c>
      <c r="N18">
        <f t="shared" si="2"/>
        <v>242.83999999999997</v>
      </c>
      <c r="O18">
        <v>195.2</v>
      </c>
      <c r="P18">
        <f t="shared" si="3"/>
        <v>184.42</v>
      </c>
      <c r="Q18">
        <v>11000</v>
      </c>
      <c r="R18">
        <f t="shared" si="4"/>
        <v>10829.6</v>
      </c>
      <c r="S18" s="3">
        <v>7.7</v>
      </c>
      <c r="T18" s="3">
        <v>376.8</v>
      </c>
      <c r="U18" s="3">
        <v>332.2</v>
      </c>
      <c r="V18" s="4">
        <v>1.1100000000000001</v>
      </c>
      <c r="W18" s="3">
        <v>242.03</v>
      </c>
      <c r="X18" s="3">
        <v>2.0914999999999999</v>
      </c>
      <c r="Y18" s="3">
        <f t="shared" si="5"/>
        <v>3.6057459999999999</v>
      </c>
      <c r="Z18" s="3">
        <v>27.333333333333336</v>
      </c>
      <c r="AA18" s="4">
        <v>22.215439871404318</v>
      </c>
      <c r="AB18" s="3">
        <v>816.30766968749163</v>
      </c>
      <c r="AC18" s="4">
        <v>112.77283217936036</v>
      </c>
      <c r="AD18" s="4" t="s">
        <v>69</v>
      </c>
      <c r="AE18" s="4" t="s">
        <v>77</v>
      </c>
      <c r="AF18" s="24">
        <f>22+4</f>
        <v>26</v>
      </c>
      <c r="AG18" s="24">
        <f t="shared" si="6"/>
        <v>109.45464502511757</v>
      </c>
      <c r="AH18" s="24">
        <v>5</v>
      </c>
      <c r="AI18" s="24">
        <v>3</v>
      </c>
      <c r="AJ18" s="24">
        <f t="shared" si="0"/>
        <v>8</v>
      </c>
    </row>
    <row r="19" spans="1:36" x14ac:dyDescent="0.2">
      <c r="A19" s="20" t="s">
        <v>28</v>
      </c>
      <c r="B19" s="20">
        <v>3.5</v>
      </c>
      <c r="C19" s="20">
        <v>11</v>
      </c>
      <c r="D19" s="20">
        <v>21</v>
      </c>
      <c r="E19" s="20">
        <v>66.8</v>
      </c>
      <c r="F19" s="20">
        <v>7.3</v>
      </c>
      <c r="G19" s="20">
        <v>2.4</v>
      </c>
      <c r="H19" s="20">
        <v>9.31</v>
      </c>
      <c r="I19" s="20">
        <v>7.56</v>
      </c>
      <c r="J19" s="20">
        <v>104.4</v>
      </c>
      <c r="K19" s="20">
        <v>110.86</v>
      </c>
      <c r="L19" s="20">
        <f t="shared" si="1"/>
        <v>108.46</v>
      </c>
      <c r="M19" s="20">
        <v>196.08</v>
      </c>
      <c r="N19" s="20">
        <f t="shared" si="2"/>
        <v>186.77</v>
      </c>
      <c r="O19" s="20">
        <v>257.10000000000002</v>
      </c>
      <c r="P19" s="20">
        <f t="shared" si="3"/>
        <v>249.54000000000002</v>
      </c>
      <c r="Q19" s="20">
        <v>23750</v>
      </c>
      <c r="R19" s="20">
        <f t="shared" si="4"/>
        <v>23645.599999999999</v>
      </c>
      <c r="S19" s="21">
        <v>6.38</v>
      </c>
      <c r="T19" s="21">
        <v>138.30000000000001</v>
      </c>
      <c r="U19" s="21">
        <v>205.7</v>
      </c>
      <c r="V19" s="22">
        <v>0.26</v>
      </c>
      <c r="W19" s="21">
        <v>231.29</v>
      </c>
      <c r="X19" s="21">
        <v>0.87519999999999998</v>
      </c>
      <c r="Y19" s="21">
        <f t="shared" si="5"/>
        <v>1.5088447999999999</v>
      </c>
      <c r="Z19" s="21">
        <v>6.8999999999999995</v>
      </c>
      <c r="AA19" s="23">
        <v>11.34</v>
      </c>
      <c r="AB19" s="21">
        <v>250.68363978187691</v>
      </c>
      <c r="AC19" s="22">
        <v>44.288510221148968</v>
      </c>
      <c r="AD19" s="22" t="s">
        <v>68</v>
      </c>
      <c r="AE19" s="22" t="s">
        <v>76</v>
      </c>
      <c r="AF19" s="25">
        <f>22+1</f>
        <v>23</v>
      </c>
      <c r="AG19" s="25">
        <f t="shared" si="6"/>
        <v>16.666666666666668</v>
      </c>
      <c r="AH19" s="25">
        <v>2</v>
      </c>
      <c r="AI19" s="25">
        <v>1</v>
      </c>
      <c r="AJ19" s="25">
        <f t="shared" si="0"/>
        <v>3</v>
      </c>
    </row>
    <row r="20" spans="1:36" x14ac:dyDescent="0.2">
      <c r="A20" t="s">
        <v>29</v>
      </c>
      <c r="B20">
        <v>4</v>
      </c>
      <c r="C20">
        <v>16</v>
      </c>
      <c r="D20">
        <v>21</v>
      </c>
      <c r="E20">
        <v>61.5</v>
      </c>
      <c r="F20">
        <v>7.4</v>
      </c>
      <c r="G20">
        <v>11.84</v>
      </c>
      <c r="H20">
        <v>53.72</v>
      </c>
      <c r="I20">
        <v>9.1999999999999993</v>
      </c>
      <c r="J20">
        <v>105.1</v>
      </c>
      <c r="K20">
        <v>31.05</v>
      </c>
      <c r="L20">
        <f t="shared" si="1"/>
        <v>19.21</v>
      </c>
      <c r="M20">
        <v>66.03</v>
      </c>
      <c r="N20">
        <f t="shared" si="2"/>
        <v>12.310000000000002</v>
      </c>
      <c r="O20">
        <v>90.82</v>
      </c>
      <c r="P20">
        <f t="shared" si="3"/>
        <v>81.61999999999999</v>
      </c>
      <c r="Q20">
        <v>2960</v>
      </c>
      <c r="R20">
        <f t="shared" si="4"/>
        <v>2854.9</v>
      </c>
      <c r="S20" s="3">
        <v>16.36</v>
      </c>
      <c r="T20" s="3">
        <v>327.5</v>
      </c>
      <c r="U20" s="3">
        <v>414.9</v>
      </c>
      <c r="V20" s="4">
        <v>1.1599999999999999</v>
      </c>
      <c r="W20" s="3">
        <v>218.75</v>
      </c>
      <c r="X20" s="3">
        <v>1.2484</v>
      </c>
      <c r="Y20" s="3">
        <f t="shared" si="5"/>
        <v>2.1522416</v>
      </c>
      <c r="Z20" s="3">
        <v>16.108000000000001</v>
      </c>
      <c r="AA20" s="4">
        <v>17.52571754063764</v>
      </c>
      <c r="AB20" s="3">
        <v>475.13030293693737</v>
      </c>
      <c r="AC20" s="4">
        <v>79.518911924587712</v>
      </c>
      <c r="AD20" s="4" t="s">
        <v>69</v>
      </c>
      <c r="AE20" s="4" t="s">
        <v>77</v>
      </c>
      <c r="AF20" s="24">
        <f>22+4</f>
        <v>26</v>
      </c>
      <c r="AG20" s="24">
        <f t="shared" si="6"/>
        <v>91.003553394000178</v>
      </c>
      <c r="AH20" s="24">
        <v>5</v>
      </c>
      <c r="AI20" s="24">
        <v>2</v>
      </c>
      <c r="AJ20" s="24">
        <f t="shared" si="0"/>
        <v>7</v>
      </c>
    </row>
    <row r="21" spans="1:36" x14ac:dyDescent="0.2">
      <c r="A21" s="20" t="s">
        <v>30</v>
      </c>
      <c r="B21" s="20">
        <v>3</v>
      </c>
      <c r="C21" s="20">
        <v>11</v>
      </c>
      <c r="D21" s="20">
        <v>31</v>
      </c>
      <c r="E21" s="20">
        <v>56.7</v>
      </c>
      <c r="F21" s="20">
        <v>7.5</v>
      </c>
      <c r="G21" s="20">
        <v>14.17</v>
      </c>
      <c r="H21" s="20">
        <v>59.34</v>
      </c>
      <c r="I21" s="20">
        <v>14.8</v>
      </c>
      <c r="J21" s="20">
        <v>158</v>
      </c>
      <c r="K21" s="20">
        <v>210.62</v>
      </c>
      <c r="L21" s="20">
        <f t="shared" si="1"/>
        <v>196.45000000000002</v>
      </c>
      <c r="M21" s="20">
        <v>322.20999999999998</v>
      </c>
      <c r="N21" s="20">
        <f t="shared" si="2"/>
        <v>262.87</v>
      </c>
      <c r="O21" s="20">
        <v>150.69999999999999</v>
      </c>
      <c r="P21" s="20">
        <f>O21-I21</f>
        <v>135.89999999999998</v>
      </c>
      <c r="Q21" s="20">
        <v>5322</v>
      </c>
      <c r="R21" s="20">
        <f t="shared" si="4"/>
        <v>5164</v>
      </c>
      <c r="S21" s="21">
        <v>5.87</v>
      </c>
      <c r="T21" s="21">
        <v>322.7</v>
      </c>
      <c r="U21" s="21">
        <v>313</v>
      </c>
      <c r="V21" s="22">
        <v>1.5</v>
      </c>
      <c r="W21" s="21">
        <v>202.35</v>
      </c>
      <c r="X21" s="21">
        <v>0.87250000000000005</v>
      </c>
      <c r="Y21" s="21">
        <f t="shared" si="5"/>
        <v>1.5041900000000001</v>
      </c>
      <c r="Z21" s="21">
        <v>10.633333333333331</v>
      </c>
      <c r="AA21" s="23">
        <v>16.29</v>
      </c>
      <c r="AB21" s="21">
        <v>572.2056870247975</v>
      </c>
      <c r="AC21" s="22">
        <v>84.357534496181813</v>
      </c>
      <c r="AD21" s="22" t="s">
        <v>68</v>
      </c>
      <c r="AE21" s="22" t="s">
        <v>76</v>
      </c>
      <c r="AF21" s="25">
        <f>22+1</f>
        <v>23</v>
      </c>
      <c r="AG21" s="25">
        <f>((AF21-AF$2)*(100/(AF$23-AF$2)))+((AA21-AA$19)*(100/(AA$13-AA$19)))</f>
        <v>36.141786328836488</v>
      </c>
      <c r="AH21" s="25">
        <v>2</v>
      </c>
      <c r="AI21" s="25">
        <v>2</v>
      </c>
      <c r="AJ21" s="25">
        <f t="shared" si="0"/>
        <v>4</v>
      </c>
    </row>
    <row r="22" spans="1:36" x14ac:dyDescent="0.2">
      <c r="A22" t="s">
        <v>31</v>
      </c>
      <c r="B22">
        <v>4.5</v>
      </c>
      <c r="C22">
        <v>11</v>
      </c>
      <c r="D22">
        <v>21</v>
      </c>
      <c r="E22">
        <v>66.5</v>
      </c>
      <c r="F22">
        <v>6.8</v>
      </c>
      <c r="G22">
        <v>7.03</v>
      </c>
      <c r="H22">
        <v>19.84</v>
      </c>
      <c r="I22">
        <v>8.19</v>
      </c>
      <c r="J22">
        <v>158.4</v>
      </c>
      <c r="K22">
        <v>127.31</v>
      </c>
      <c r="L22">
        <f t="shared" si="1"/>
        <v>120.28</v>
      </c>
      <c r="M22">
        <v>242.89</v>
      </c>
      <c r="N22">
        <f t="shared" si="2"/>
        <v>223.04999999999998</v>
      </c>
      <c r="O22">
        <v>391.5</v>
      </c>
      <c r="P22">
        <f t="shared" si="3"/>
        <v>383.31</v>
      </c>
      <c r="Q22">
        <v>20860</v>
      </c>
      <c r="R22">
        <f t="shared" si="4"/>
        <v>20701.599999999999</v>
      </c>
      <c r="S22" s="3">
        <v>7.43</v>
      </c>
      <c r="T22" s="3">
        <v>421.6</v>
      </c>
      <c r="U22" s="3">
        <v>409.3</v>
      </c>
      <c r="V22" s="4">
        <v>0.48</v>
      </c>
      <c r="W22" s="3">
        <v>244.37</v>
      </c>
      <c r="X22" s="3">
        <v>2.8146</v>
      </c>
      <c r="Y22" s="3">
        <f t="shared" si="5"/>
        <v>4.8523703999999999</v>
      </c>
      <c r="Z22" s="3">
        <v>36.200000000000003</v>
      </c>
      <c r="AA22" s="23">
        <v>18.88</v>
      </c>
      <c r="AB22" s="3">
        <v>1294.2085060686104</v>
      </c>
      <c r="AC22" s="4">
        <v>187.47606797764769</v>
      </c>
      <c r="AD22" s="4" t="s">
        <v>68</v>
      </c>
      <c r="AE22" s="4" t="s">
        <v>78</v>
      </c>
      <c r="AF22" s="24">
        <f>22+4</f>
        <v>26</v>
      </c>
      <c r="AG22" s="24">
        <f t="shared" si="6"/>
        <v>96.331798434901117</v>
      </c>
      <c r="AH22" s="24">
        <v>5</v>
      </c>
      <c r="AI22" s="24">
        <v>3</v>
      </c>
      <c r="AJ22" s="24">
        <f t="shared" si="0"/>
        <v>8</v>
      </c>
    </row>
    <row r="23" spans="1:36" x14ac:dyDescent="0.2">
      <c r="A23" s="20" t="s">
        <v>32</v>
      </c>
      <c r="B23" s="20">
        <v>6</v>
      </c>
      <c r="C23" s="20">
        <v>6</v>
      </c>
      <c r="D23" s="20">
        <v>31</v>
      </c>
      <c r="E23" s="20">
        <v>60.6</v>
      </c>
      <c r="F23" s="20">
        <v>7.3</v>
      </c>
      <c r="G23" s="20">
        <v>27.08</v>
      </c>
      <c r="H23" s="20">
        <v>55.02</v>
      </c>
      <c r="I23" s="20">
        <v>10.32</v>
      </c>
      <c r="J23" s="20">
        <v>127.5</v>
      </c>
      <c r="K23" s="20">
        <v>103.38</v>
      </c>
      <c r="L23" s="20">
        <f t="shared" si="1"/>
        <v>76.3</v>
      </c>
      <c r="M23" s="20">
        <v>115.6</v>
      </c>
      <c r="N23" s="20">
        <f t="shared" si="2"/>
        <v>60.579999999999991</v>
      </c>
      <c r="O23" s="20">
        <v>93.23</v>
      </c>
      <c r="P23" s="20">
        <f t="shared" si="3"/>
        <v>82.91</v>
      </c>
      <c r="Q23" s="20">
        <v>3996</v>
      </c>
      <c r="R23" s="20">
        <f t="shared" si="4"/>
        <v>3868.5</v>
      </c>
      <c r="S23" s="21">
        <v>28.68</v>
      </c>
      <c r="T23" s="21">
        <v>527.70000000000005</v>
      </c>
      <c r="U23" s="21">
        <v>210.8</v>
      </c>
      <c r="V23" s="22">
        <v>1.02</v>
      </c>
      <c r="W23" s="21">
        <v>188.17</v>
      </c>
      <c r="X23" s="21">
        <v>3.0238999999999998</v>
      </c>
      <c r="Y23" s="21">
        <f t="shared" si="5"/>
        <v>5.2132035999999999</v>
      </c>
      <c r="Z23" s="21">
        <v>17.463999999999999</v>
      </c>
      <c r="AA23" s="22">
        <v>23.102029120011263</v>
      </c>
      <c r="AB23" s="21">
        <v>290.52679168669135</v>
      </c>
      <c r="AC23" s="22">
        <v>32.136576367161325</v>
      </c>
      <c r="AD23" s="22" t="s">
        <v>73</v>
      </c>
      <c r="AE23" s="22" t="s">
        <v>78</v>
      </c>
      <c r="AF23" s="25">
        <f>25+3</f>
        <v>28</v>
      </c>
      <c r="AG23" s="25">
        <f t="shared" si="6"/>
        <v>146.27614638023141</v>
      </c>
      <c r="AH23" s="25">
        <v>7</v>
      </c>
      <c r="AI23" s="25">
        <v>4</v>
      </c>
      <c r="AJ23" s="25">
        <f t="shared" si="0"/>
        <v>11</v>
      </c>
    </row>
    <row r="24" spans="1:36" x14ac:dyDescent="0.2">
      <c r="A24" t="s">
        <v>33</v>
      </c>
      <c r="B24">
        <v>3.5</v>
      </c>
      <c r="C24">
        <v>16</v>
      </c>
      <c r="D24">
        <v>31</v>
      </c>
      <c r="E24">
        <v>51.3</v>
      </c>
      <c r="F24">
        <v>7.4</v>
      </c>
      <c r="G24">
        <v>10.199999999999999</v>
      </c>
      <c r="H24">
        <v>24.81</v>
      </c>
      <c r="I24">
        <v>9.8800000000000008</v>
      </c>
      <c r="J24">
        <v>183.3</v>
      </c>
      <c r="K24">
        <v>579.04999999999995</v>
      </c>
      <c r="L24">
        <f t="shared" si="1"/>
        <v>568.84999999999991</v>
      </c>
      <c r="M24">
        <v>316.13</v>
      </c>
      <c r="N24">
        <f t="shared" si="2"/>
        <v>291.32</v>
      </c>
      <c r="O24">
        <v>189.5</v>
      </c>
      <c r="P24">
        <f t="shared" si="3"/>
        <v>179.62</v>
      </c>
      <c r="Q24">
        <v>11910</v>
      </c>
      <c r="R24">
        <f t="shared" si="4"/>
        <v>11726.7</v>
      </c>
      <c r="S24" s="3">
        <v>6.74</v>
      </c>
      <c r="T24" s="3">
        <v>207.5</v>
      </c>
      <c r="U24" s="3">
        <v>195.7</v>
      </c>
      <c r="V24" s="4">
        <v>0.78</v>
      </c>
      <c r="W24" s="3">
        <v>242.5333333333333</v>
      </c>
      <c r="X24" s="3">
        <v>1.1709000000000001</v>
      </c>
      <c r="Y24" s="3">
        <f t="shared" si="5"/>
        <v>2.0186316</v>
      </c>
      <c r="Z24" s="3">
        <v>20.400000000000002</v>
      </c>
      <c r="AA24" s="23">
        <v>18.78</v>
      </c>
      <c r="AB24" s="3">
        <v>559.99827129050323</v>
      </c>
      <c r="AC24" s="4">
        <v>82.830192229214987</v>
      </c>
      <c r="AD24" s="4" t="s">
        <v>69</v>
      </c>
      <c r="AE24" s="4" t="s">
        <v>77</v>
      </c>
      <c r="AF24" s="24">
        <f>22+4</f>
        <v>26</v>
      </c>
      <c r="AG24" s="24">
        <f t="shared" si="6"/>
        <v>95.938361674049204</v>
      </c>
      <c r="AH24" s="24">
        <v>5</v>
      </c>
      <c r="AI24" s="24">
        <v>3</v>
      </c>
      <c r="AJ24" s="24">
        <f t="shared" si="0"/>
        <v>8</v>
      </c>
    </row>
    <row r="25" spans="1:36" x14ac:dyDescent="0.2">
      <c r="A25" s="20" t="s">
        <v>34</v>
      </c>
      <c r="B25" s="20">
        <v>3.5</v>
      </c>
      <c r="C25" s="20">
        <v>21</v>
      </c>
      <c r="D25" s="20">
        <v>31</v>
      </c>
      <c r="E25" s="20">
        <v>46.1</v>
      </c>
      <c r="F25" s="20">
        <v>7.1</v>
      </c>
      <c r="G25" s="20">
        <v>3.55</v>
      </c>
      <c r="H25" s="20">
        <v>14.52</v>
      </c>
      <c r="I25" s="20">
        <v>15.17</v>
      </c>
      <c r="J25" s="20">
        <v>147.80000000000001</v>
      </c>
      <c r="K25" s="20">
        <v>66.19</v>
      </c>
      <c r="L25" s="20">
        <f>K25-G25</f>
        <v>62.64</v>
      </c>
      <c r="M25" s="20">
        <v>192.64</v>
      </c>
      <c r="N25" s="20">
        <f t="shared" si="2"/>
        <v>178.11999999999998</v>
      </c>
      <c r="O25" s="20">
        <v>218.3</v>
      </c>
      <c r="P25" s="20">
        <f t="shared" si="3"/>
        <v>203.13000000000002</v>
      </c>
      <c r="Q25" s="20">
        <v>3862</v>
      </c>
      <c r="R25" s="20">
        <f t="shared" si="4"/>
        <v>3714.2</v>
      </c>
      <c r="S25" s="21">
        <v>5.76</v>
      </c>
      <c r="T25" s="21">
        <v>224.6</v>
      </c>
      <c r="U25" s="21">
        <v>521.20000000000005</v>
      </c>
      <c r="V25" s="22">
        <v>1.25</v>
      </c>
      <c r="W25" s="21">
        <v>233.01333333333332</v>
      </c>
      <c r="X25" s="21">
        <v>1.7224999999999999</v>
      </c>
      <c r="Y25" s="21">
        <f t="shared" si="5"/>
        <v>2.9695899999999997</v>
      </c>
      <c r="Z25" s="21">
        <v>38.3899367773219</v>
      </c>
      <c r="AA25" s="23">
        <v>20.94</v>
      </c>
      <c r="AB25" s="21">
        <v>802.41733685684176</v>
      </c>
      <c r="AC25" s="22">
        <v>118.96519472897805</v>
      </c>
      <c r="AD25" s="22" t="s">
        <v>71</v>
      </c>
      <c r="AE25" s="22" t="s">
        <v>77</v>
      </c>
      <c r="AF25" s="25">
        <f>21+3</f>
        <v>24</v>
      </c>
      <c r="AG25" s="25">
        <f t="shared" si="6"/>
        <v>71.103262375117254</v>
      </c>
      <c r="AH25" s="25">
        <v>3</v>
      </c>
      <c r="AI25" s="25">
        <v>3</v>
      </c>
      <c r="AJ25" s="25">
        <f t="shared" si="0"/>
        <v>6</v>
      </c>
    </row>
    <row r="26" spans="1:36" x14ac:dyDescent="0.2">
      <c r="A26" t="s">
        <v>35</v>
      </c>
      <c r="B26">
        <v>4</v>
      </c>
      <c r="C26">
        <v>16</v>
      </c>
      <c r="D26">
        <v>31</v>
      </c>
      <c r="E26">
        <v>51</v>
      </c>
      <c r="F26">
        <v>7.2</v>
      </c>
      <c r="G26">
        <v>4.45</v>
      </c>
      <c r="H26">
        <v>8.9600000000000009</v>
      </c>
      <c r="I26">
        <v>20.89</v>
      </c>
      <c r="J26">
        <v>163.69999999999999</v>
      </c>
      <c r="K26">
        <v>28.42</v>
      </c>
      <c r="L26">
        <f t="shared" si="1"/>
        <v>23.970000000000002</v>
      </c>
      <c r="M26">
        <v>95.79</v>
      </c>
      <c r="N26">
        <f t="shared" si="2"/>
        <v>86.830000000000013</v>
      </c>
      <c r="O26">
        <v>339.8</v>
      </c>
      <c r="P26">
        <f t="shared" si="3"/>
        <v>318.91000000000003</v>
      </c>
      <c r="Q26">
        <v>5989</v>
      </c>
      <c r="R26">
        <f t="shared" si="4"/>
        <v>5825.3</v>
      </c>
      <c r="S26" s="3">
        <v>10.14</v>
      </c>
      <c r="T26" s="3">
        <v>186.3</v>
      </c>
      <c r="U26" s="3">
        <v>460.2</v>
      </c>
      <c r="V26" s="4">
        <v>1.5</v>
      </c>
      <c r="W26" s="3">
        <v>271.85000000000002</v>
      </c>
      <c r="X26" s="3">
        <v>2.3271000000000002</v>
      </c>
      <c r="Y26" s="3">
        <f t="shared" si="5"/>
        <v>4.0119204000000002</v>
      </c>
      <c r="Z26" s="3">
        <v>26.766666666666669</v>
      </c>
      <c r="AA26" s="4">
        <v>25.681295434178043</v>
      </c>
      <c r="AB26" s="3">
        <v>1301.2886314249213</v>
      </c>
      <c r="AC26" s="4">
        <v>216.21592070465692</v>
      </c>
      <c r="AD26" s="4" t="s">
        <v>69</v>
      </c>
      <c r="AE26" s="4" t="s">
        <v>78</v>
      </c>
      <c r="AF26" s="24">
        <f>22+5</f>
        <v>27</v>
      </c>
      <c r="AG26" s="24">
        <f t="shared" si="6"/>
        <v>139.75726155376711</v>
      </c>
      <c r="AH26" s="24">
        <v>6</v>
      </c>
      <c r="AI26" s="24">
        <v>4</v>
      </c>
      <c r="AJ26" s="24">
        <f t="shared" si="0"/>
        <v>10</v>
      </c>
    </row>
    <row r="27" spans="1:36" x14ac:dyDescent="0.2">
      <c r="AD27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Datenzusammenzug 109533</vt:lpstr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Muster Matthias</dc:creator>
  <cp:lastModifiedBy>Loïc Thurre</cp:lastModifiedBy>
  <dcterms:created xsi:type="dcterms:W3CDTF">2023-03-27T14:29:28Z</dcterms:created>
  <dcterms:modified xsi:type="dcterms:W3CDTF">2024-09-17T15:17:25Z</dcterms:modified>
</cp:coreProperties>
</file>