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\Documents\"/>
    </mc:Choice>
  </mc:AlternateContent>
  <workbookProtection workbookAlgorithmName="SHA-512" workbookHashValue="Wx9Y4c/JO51KRNx9DGpmERiYRoJj0QapAnQHuoA0/hu2SVbpwZ+caQeqpoMgTzTdujGDcAeFvEDuLVrgb7moAA==" workbookSaltValue="cAHi+rvErqHsWpy6rhK6eQ==" workbookSpinCount="100000" lockStructure="1"/>
  <bookViews>
    <workbookView xWindow="0" yWindow="0" windowWidth="15840" windowHeight="8310"/>
  </bookViews>
  <sheets>
    <sheet name="Sheet1" sheetId="1" r:id="rId1"/>
    <sheet name="Pictures" sheetId="2" state="hidden" r:id="rId2"/>
  </sheets>
  <definedNames>
    <definedName name="danger">Pictures!$A$6</definedName>
    <definedName name="excl">Pictures!$A$1</definedName>
    <definedName name="hap">Pictures!$A$4</definedName>
    <definedName name="happ">Pictures!$A$5</definedName>
    <definedName name="neu">Pictures!$A$3</definedName>
    <definedName name="Picture">INDIRECT(Sheet1!$I$44)</definedName>
    <definedName name="sad">Pictures!$A$2</definedName>
    <definedName name="tick">Pictures!$A$7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31" i="1" s="1"/>
  <c r="B46" i="1" s="1"/>
  <c r="D46" i="1"/>
  <c r="C27" i="1" l="1"/>
  <c r="C28" i="1" l="1"/>
  <c r="C30" i="1" l="1"/>
  <c r="B47" i="1" s="1"/>
  <c r="D47" i="1"/>
  <c r="B48" i="1" l="1"/>
  <c r="J17" i="1"/>
  <c r="K47" i="1"/>
  <c r="I44" i="1"/>
  <c r="K44" i="1"/>
  <c r="K45" i="1"/>
  <c r="K46" i="1"/>
  <c r="J44" i="1"/>
  <c r="K10" i="1" l="1"/>
  <c r="N9" i="1"/>
  <c r="L10" i="1"/>
  <c r="K6" i="1"/>
  <c r="J13" i="1"/>
  <c r="J12" i="1"/>
  <c r="J15" i="1"/>
  <c r="J14" i="1"/>
  <c r="M9" i="1"/>
  <c r="N10" i="1"/>
  <c r="M10" i="1"/>
  <c r="K9" i="1"/>
  <c r="L9" i="1"/>
</calcChain>
</file>

<file path=xl/sharedStrings.xml><?xml version="1.0" encoding="utf-8"?>
<sst xmlns="http://schemas.openxmlformats.org/spreadsheetml/2006/main" count="188" uniqueCount="136">
  <si>
    <t>rpm</t>
  </si>
  <si>
    <t>rpm=</t>
  </si>
  <si>
    <t>Watts=</t>
  </si>
  <si>
    <t>Nm</t>
  </si>
  <si>
    <t>MOTOR:</t>
  </si>
  <si>
    <t>If rpm not known</t>
  </si>
  <si>
    <t>:1</t>
  </si>
  <si>
    <t>ratio</t>
  </si>
  <si>
    <t>Torque Capacity</t>
  </si>
  <si>
    <t xml:space="preserve">Maximum </t>
  </si>
  <si>
    <t>*Normally 50 or 60</t>
  </si>
  <si>
    <r>
      <rPr>
        <vertAlign val="superscript"/>
        <sz val="10"/>
        <color theme="1"/>
        <rFont val="Calibri"/>
        <family val="2"/>
        <scheme val="minor"/>
      </rPr>
      <t>†</t>
    </r>
    <r>
      <rPr>
        <sz val="7"/>
        <color theme="1"/>
        <rFont val="Calibri"/>
        <family val="2"/>
        <scheme val="minor"/>
      </rPr>
      <t>An even number such as 2 or 4</t>
    </r>
  </si>
  <si>
    <t>leave blank if unknown</t>
  </si>
  <si>
    <t>Or if power not known</t>
  </si>
  <si>
    <t>Full load/ Rated</t>
  </si>
  <si>
    <t xml:space="preserve">or          W </t>
  </si>
  <si>
    <r>
      <rPr>
        <b/>
        <sz val="11"/>
        <color theme="1"/>
        <rFont val="Calibri"/>
        <family val="2"/>
        <scheme val="minor"/>
      </rPr>
      <t>rpm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</si>
  <si>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 </t>
    </r>
    <r>
      <rPr>
        <b/>
        <sz val="11"/>
        <color theme="1"/>
        <rFont val="Calibri"/>
        <family val="2"/>
        <scheme val="minor"/>
      </rPr>
      <t>Mains Freq.</t>
    </r>
    <r>
      <rPr>
        <sz val="11"/>
        <color theme="1"/>
        <rFont val="Calibri"/>
        <family val="2"/>
        <scheme val="minor"/>
      </rPr>
      <t xml:space="preserve"> Hz*</t>
    </r>
  </si>
  <si>
    <r>
      <rPr>
        <sz val="8"/>
        <color theme="1"/>
        <rFont val="Calibri"/>
        <family val="2"/>
        <scheme val="minor"/>
      </rPr>
      <t xml:space="preserve">      and</t>
    </r>
    <r>
      <rPr>
        <sz val="11"/>
        <color theme="1"/>
        <rFont val="Calibri"/>
        <family val="2"/>
        <scheme val="minor"/>
      </rPr>
      <t xml:space="preserve">  No. </t>
    </r>
    <r>
      <rPr>
        <b/>
        <sz val="11"/>
        <color theme="1"/>
        <rFont val="Calibri"/>
        <family val="2"/>
        <scheme val="minor"/>
      </rPr>
      <t>Poles</t>
    </r>
    <r>
      <rPr>
        <vertAlign val="superscript"/>
        <sz val="10"/>
        <color theme="1"/>
        <rFont val="Calibri"/>
        <family val="2"/>
        <scheme val="minor"/>
      </rPr>
      <t>†</t>
    </r>
  </si>
  <si>
    <r>
      <rPr>
        <b/>
        <sz val="11"/>
        <color theme="1"/>
        <rFont val="Calibri"/>
        <family val="2"/>
        <scheme val="minor"/>
      </rPr>
      <t>Power</t>
    </r>
    <r>
      <rPr>
        <sz val="11"/>
        <color theme="1"/>
        <rFont val="Calibri"/>
        <family val="2"/>
        <scheme val="minor"/>
      </rPr>
      <t xml:space="preserve">,       KW </t>
    </r>
  </si>
  <si>
    <r>
      <rPr>
        <b/>
        <sz val="11"/>
        <color theme="1"/>
        <rFont val="Calibri"/>
        <family val="2"/>
        <scheme val="minor"/>
      </rPr>
      <t>Voltage</t>
    </r>
    <r>
      <rPr>
        <sz val="11"/>
        <color theme="1"/>
        <rFont val="Calibri"/>
        <family val="2"/>
        <scheme val="minor"/>
      </rPr>
      <t xml:space="preserve"> V</t>
    </r>
  </si>
  <si>
    <r>
      <rPr>
        <b/>
        <sz val="11"/>
        <color theme="1"/>
        <rFont val="Calibri"/>
        <family val="2"/>
        <scheme val="minor"/>
      </rPr>
      <t>Current</t>
    </r>
    <r>
      <rPr>
        <sz val="11"/>
        <color theme="1"/>
        <rFont val="Calibri"/>
        <family val="2"/>
        <scheme val="minor"/>
      </rPr>
      <t xml:space="preserve"> Amps/A/I</t>
    </r>
  </si>
  <si>
    <t>shredder torque</t>
  </si>
  <si>
    <t>shredder speed</t>
  </si>
  <si>
    <t>Motor Torque</t>
  </si>
  <si>
    <t>Ratings:</t>
  </si>
  <si>
    <t>speed:</t>
  </si>
  <si>
    <t>Low</t>
  </si>
  <si>
    <t>Good</t>
  </si>
  <si>
    <t>High</t>
  </si>
  <si>
    <t>Too Low</t>
  </si>
  <si>
    <t>Too High</t>
  </si>
  <si>
    <t>Torque:</t>
  </si>
  <si>
    <t>Very Good</t>
  </si>
  <si>
    <t>RESULTS:</t>
  </si>
  <si>
    <t>speed rating</t>
  </si>
  <si>
    <t>torque rating</t>
  </si>
  <si>
    <t>array:</t>
  </si>
  <si>
    <t>result:</t>
  </si>
  <si>
    <t>speed rating:</t>
  </si>
  <si>
    <t>torque rating:</t>
  </si>
  <si>
    <t>comment 1</t>
  </si>
  <si>
    <t>comment 2</t>
  </si>
  <si>
    <t>comment 3</t>
  </si>
  <si>
    <t>comment4</t>
  </si>
  <si>
    <t>Won't Shred</t>
  </si>
  <si>
    <t>The torque is too low and the speed is</t>
  </si>
  <si>
    <t>Also very low.</t>
  </si>
  <si>
    <t>Very poor</t>
  </si>
  <si>
    <t>Try a more powerful motor.</t>
  </si>
  <si>
    <t>combined rating</t>
  </si>
  <si>
    <t>Picture</t>
  </si>
  <si>
    <t>Not enough data to calculate result</t>
  </si>
  <si>
    <t>picture:</t>
  </si>
  <si>
    <t>Heading:</t>
  </si>
  <si>
    <t>Text:</t>
  </si>
  <si>
    <t>excl</t>
  </si>
  <si>
    <t>sad</t>
  </si>
  <si>
    <t>neu</t>
  </si>
  <si>
    <t>The speed is also very slow.</t>
  </si>
  <si>
    <t>More power needed.</t>
  </si>
  <si>
    <t>It may shred light material, but will jam often.</t>
  </si>
  <si>
    <t>Marginal</t>
  </si>
  <si>
    <t>More power would be better.</t>
  </si>
  <si>
    <t xml:space="preserve">It has enough torque to shred but may jam </t>
  </si>
  <si>
    <t>occasionally. It is also very slow.</t>
  </si>
  <si>
    <t>It has plenty of torque but is very slow.</t>
  </si>
  <si>
    <t>A gearbox with less reduction</t>
  </si>
  <si>
    <t>would give better results.</t>
  </si>
  <si>
    <t>Danger!</t>
  </si>
  <si>
    <t>danger</t>
  </si>
  <si>
    <t>The torque is very high and may damage</t>
  </si>
  <si>
    <t>the shredder unit. The speed is also very low.</t>
  </si>
  <si>
    <t>The gearbox has too high a reduction ratio.</t>
  </si>
  <si>
    <t>Also low.</t>
  </si>
  <si>
    <t>A more powerful motor would be better.</t>
  </si>
  <si>
    <t>Will shred light material but will jam often.</t>
  </si>
  <si>
    <t>The speed is also quite low</t>
  </si>
  <si>
    <t>hap</t>
  </si>
  <si>
    <t>Fair</t>
  </si>
  <si>
    <t>Good torque, should not jam often.</t>
  </si>
  <si>
    <t>The speed is low but this may not</t>
  </si>
  <si>
    <t>be a problem if you are not in a hurry.</t>
  </si>
  <si>
    <t>The speed however is slow.</t>
  </si>
  <si>
    <t xml:space="preserve">Superior torque, should cope with thicker </t>
  </si>
  <si>
    <t>plastics and only jam infequently.</t>
  </si>
  <si>
    <t>the shredder unit. The speed is also low.</t>
  </si>
  <si>
    <t>This may be a good choice of motor but</t>
  </si>
  <si>
    <t>the gearbox has too high a reduction ratio.</t>
  </si>
  <si>
    <t>The speed is good but there is not</t>
  </si>
  <si>
    <t>enough torque.</t>
  </si>
  <si>
    <t>The shredder will jam.</t>
  </si>
  <si>
    <t>Speed is good but torque is low.</t>
  </si>
  <si>
    <t xml:space="preserve">May cope with light material </t>
  </si>
  <si>
    <t>but could jam often.</t>
  </si>
  <si>
    <t>Good speed and good torque.</t>
  </si>
  <si>
    <t xml:space="preserve">Should work well, may jam occasionally </t>
  </si>
  <si>
    <t>on thicker plastic.</t>
  </si>
  <si>
    <t>Superior</t>
  </si>
  <si>
    <t>Good speed and superior torque.</t>
  </si>
  <si>
    <t>happ</t>
  </si>
  <si>
    <t>Will work well and be able to cope</t>
  </si>
  <si>
    <t>with all types of plastic.</t>
  </si>
  <si>
    <t xml:space="preserve">the shredder unit or gearbox. </t>
  </si>
  <si>
    <t>A less powerful motor would be better.</t>
  </si>
  <si>
    <t>a higher reduction ratio.</t>
  </si>
  <si>
    <t>The speed is high and the torque is too</t>
  </si>
  <si>
    <t>low. It will work better with a gearbox with</t>
  </si>
  <si>
    <t>The speed is high and the torque is quite</t>
  </si>
  <si>
    <t>low. It may cope with thin material but</t>
  </si>
  <si>
    <t>will jam easily. A gearbox with a higher</t>
  </si>
  <si>
    <t>ratio will work much better.</t>
  </si>
  <si>
    <t>It will shred but may have trouble</t>
  </si>
  <si>
    <t>The speed is high but the torque good.</t>
  </si>
  <si>
    <t>feeding material due to the speed</t>
  </si>
  <si>
    <t xml:space="preserve">A larger gear reduction or slower </t>
  </si>
  <si>
    <t>motor may work better.</t>
  </si>
  <si>
    <t>The speed is high and also the torque.</t>
  </si>
  <si>
    <t>You don't need this much power.</t>
  </si>
  <si>
    <t>You really don't need such</t>
  </si>
  <si>
    <t>a powerful motor.</t>
  </si>
  <si>
    <t>Gearbox efficiency</t>
  </si>
  <si>
    <t>GEARING:</t>
  </si>
  <si>
    <t>The speed is very high and the torque is too</t>
  </si>
  <si>
    <t>low. You need to use a higher gear reduction</t>
  </si>
  <si>
    <t>will work better with a higher gear ratio.</t>
  </si>
  <si>
    <t xml:space="preserve">The speed is very high and the torque is </t>
  </si>
  <si>
    <t>quite low. It may cope with thin material but</t>
  </si>
  <si>
    <t>Very high speed but adequate torque.</t>
  </si>
  <si>
    <t>Will work but the blades may have</t>
  </si>
  <si>
    <t>trouble catching the plastic and</t>
  </si>
  <si>
    <t>it may throw material out.</t>
  </si>
  <si>
    <t>Very high speed and also high torque.</t>
  </si>
  <si>
    <t>Will work better with the same gear reduction</t>
  </si>
  <si>
    <t>but a slower less powerful motor.</t>
  </si>
  <si>
    <t>Calculator for the Precious Plastic Shredder by Andy Noyes     andysmachines@gmail.com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</si>
</sst>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Arial Black"/>
      <family val="2"/>
    </font>
    <font>
      <sz val="7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Arial Black"/>
      <family val="2"/>
    </font>
    <font>
      <sz val="2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0" xfId="0" applyFill="1" applyBorder="1" applyProtection="1">
      <protection hidden="1"/>
    </xf>
    <xf numFmtId="0" fontId="0" fillId="0" borderId="21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2" xfId="0" applyBorder="1" applyProtection="1">
      <protection hidden="1"/>
    </xf>
    <xf numFmtId="0" fontId="0" fillId="3" borderId="0" xfId="0" applyFill="1" applyProtection="1">
      <protection hidden="1"/>
    </xf>
    <xf numFmtId="0" fontId="0" fillId="0" borderId="0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2" xfId="0" applyBorder="1" applyProtection="1">
      <protection hidden="1"/>
    </xf>
    <xf numFmtId="0" fontId="0" fillId="0" borderId="16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0" xfId="0" applyProtection="1">
      <protection hidden="1"/>
    </xf>
    <xf numFmtId="0" fontId="0" fillId="0" borderId="19" xfId="0" applyBorder="1" applyProtection="1">
      <protection hidden="1"/>
    </xf>
    <xf numFmtId="0" fontId="0" fillId="0" borderId="25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26" xfId="0" applyBorder="1" applyProtection="1">
      <protection hidden="1"/>
    </xf>
    <xf numFmtId="0" fontId="0" fillId="3" borderId="19" xfId="0" applyFill="1" applyBorder="1" applyProtection="1">
      <protection hidden="1"/>
    </xf>
    <xf numFmtId="0" fontId="0" fillId="3" borderId="2" xfId="0" applyFill="1" applyBorder="1" applyAlignment="1" applyProtection="1">
      <alignment horizontal="right"/>
      <protection hidden="1"/>
    </xf>
    <xf numFmtId="0" fontId="2" fillId="3" borderId="3" xfId="0" applyFont="1" applyFill="1" applyBorder="1" applyProtection="1">
      <protection hidden="1"/>
    </xf>
    <xf numFmtId="0" fontId="0" fillId="0" borderId="3" xfId="0" applyBorder="1" applyProtection="1">
      <protection hidden="1"/>
    </xf>
    <xf numFmtId="0" fontId="0" fillId="3" borderId="4" xfId="0" applyFill="1" applyBorder="1" applyProtection="1">
      <protection hidden="1"/>
    </xf>
    <xf numFmtId="0" fontId="0" fillId="3" borderId="12" xfId="0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5" xfId="0" applyFill="1" applyBorder="1" applyProtection="1">
      <protection hidden="1"/>
    </xf>
    <xf numFmtId="0" fontId="0" fillId="3" borderId="0" xfId="0" applyFill="1" applyBorder="1" applyAlignment="1" applyProtection="1">
      <alignment horizontal="right"/>
      <protection hidden="1"/>
    </xf>
    <xf numFmtId="0" fontId="0" fillId="3" borderId="6" xfId="0" applyFont="1" applyFill="1" applyBorder="1" applyProtection="1">
      <protection hidden="1"/>
    </xf>
    <xf numFmtId="0" fontId="0" fillId="3" borderId="0" xfId="0" applyFont="1" applyFill="1" applyBorder="1" applyProtection="1">
      <protection hidden="1"/>
    </xf>
    <xf numFmtId="0" fontId="0" fillId="3" borderId="13" xfId="0" applyFill="1" applyBorder="1" applyProtection="1">
      <protection hidden="1"/>
    </xf>
    <xf numFmtId="0" fontId="0" fillId="3" borderId="6" xfId="0" applyFill="1" applyBorder="1" applyProtection="1">
      <protection hidden="1"/>
    </xf>
    <xf numFmtId="0" fontId="1" fillId="3" borderId="5" xfId="0" applyFont="1" applyFill="1" applyBorder="1" applyAlignment="1" applyProtection="1">
      <alignment horizontal="right"/>
      <protection hidden="1"/>
    </xf>
    <xf numFmtId="0" fontId="1" fillId="3" borderId="13" xfId="0" applyFont="1" applyFill="1" applyBorder="1" applyProtection="1">
      <protection hidden="1"/>
    </xf>
    <xf numFmtId="0" fontId="1" fillId="3" borderId="0" xfId="0" applyFont="1" applyFill="1" applyProtection="1">
      <protection hidden="1"/>
    </xf>
    <xf numFmtId="0" fontId="1" fillId="3" borderId="5" xfId="0" applyFont="1" applyFill="1" applyBorder="1" applyProtection="1">
      <protection hidden="1"/>
    </xf>
    <xf numFmtId="0" fontId="1" fillId="3" borderId="0" xfId="0" applyFont="1" applyFill="1" applyBorder="1" applyProtection="1">
      <protection hidden="1"/>
    </xf>
    <xf numFmtId="0" fontId="0" fillId="3" borderId="5" xfId="0" applyFill="1" applyBorder="1" applyAlignment="1" applyProtection="1">
      <alignment horizontal="righ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0" fillId="3" borderId="0" xfId="0" applyFill="1" applyBorder="1" applyAlignment="1" applyProtection="1">
      <alignment horizontal="left"/>
      <protection hidden="1"/>
    </xf>
    <xf numFmtId="0" fontId="12" fillId="3" borderId="0" xfId="0" applyFont="1" applyFill="1" applyBorder="1" applyAlignment="1" applyProtection="1">
      <alignment horizontal="right"/>
      <protection hidden="1"/>
    </xf>
    <xf numFmtId="0" fontId="12" fillId="3" borderId="0" xfId="0" applyFont="1" applyFill="1" applyBorder="1" applyProtection="1">
      <protection hidden="1"/>
    </xf>
    <xf numFmtId="1" fontId="12" fillId="3" borderId="0" xfId="0" applyNumberFormat="1" applyFont="1" applyFill="1" applyBorder="1" applyProtection="1">
      <protection hidden="1"/>
    </xf>
    <xf numFmtId="0" fontId="0" fillId="3" borderId="14" xfId="0" applyFill="1" applyBorder="1" applyProtection="1">
      <protection hidden="1"/>
    </xf>
    <xf numFmtId="0" fontId="1" fillId="3" borderId="5" xfId="0" applyFont="1" applyFill="1" applyBorder="1" applyAlignment="1" applyProtection="1">
      <alignment horizontal="left"/>
      <protection hidden="1"/>
    </xf>
    <xf numFmtId="0" fontId="11" fillId="3" borderId="0" xfId="0" applyFon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8" xfId="0" applyFill="1" applyBorder="1" applyProtection="1">
      <protection hidden="1"/>
    </xf>
    <xf numFmtId="0" fontId="0" fillId="0" borderId="8" xfId="0" applyBorder="1" applyProtection="1">
      <protection hidden="1"/>
    </xf>
    <xf numFmtId="0" fontId="0" fillId="3" borderId="9" xfId="0" applyFill="1" applyBorder="1" applyProtection="1">
      <protection hidden="1"/>
    </xf>
    <xf numFmtId="0" fontId="3" fillId="0" borderId="29" xfId="0" applyFont="1" applyBorder="1" applyProtection="1">
      <protection hidden="1"/>
    </xf>
    <xf numFmtId="0" fontId="0" fillId="0" borderId="30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31" xfId="0" applyBorder="1" applyProtection="1">
      <protection hidden="1"/>
    </xf>
    <xf numFmtId="0" fontId="0" fillId="0" borderId="0" xfId="0" applyBorder="1" applyAlignment="1" applyProtection="1">
      <alignment horizontal="right"/>
      <protection hidden="1"/>
    </xf>
    <xf numFmtId="0" fontId="0" fillId="3" borderId="15" xfId="0" applyFill="1" applyBorder="1" applyProtection="1">
      <protection hidden="1"/>
    </xf>
    <xf numFmtId="0" fontId="4" fillId="3" borderId="0" xfId="0" applyFont="1" applyFill="1" applyBorder="1" applyProtection="1">
      <protection hidden="1"/>
    </xf>
    <xf numFmtId="0" fontId="0" fillId="0" borderId="28" xfId="0" applyBorder="1" applyProtection="1">
      <protection hidden="1"/>
    </xf>
    <xf numFmtId="0" fontId="0" fillId="0" borderId="17" xfId="0" applyBorder="1" applyProtection="1">
      <protection hidden="1"/>
    </xf>
    <xf numFmtId="0" fontId="0" fillId="3" borderId="25" xfId="0" applyFill="1" applyBorder="1" applyProtection="1">
      <protection hidden="1"/>
    </xf>
    <xf numFmtId="0" fontId="0" fillId="3" borderId="24" xfId="0" applyFill="1" applyBorder="1" applyProtection="1">
      <protection hidden="1"/>
    </xf>
    <xf numFmtId="0" fontId="6" fillId="0" borderId="25" xfId="0" applyFont="1" applyBorder="1" applyProtection="1">
      <protection hidden="1"/>
    </xf>
    <xf numFmtId="0" fontId="6" fillId="0" borderId="12" xfId="0" applyFont="1" applyBorder="1" applyProtection="1">
      <protection hidden="1"/>
    </xf>
    <xf numFmtId="0" fontId="1" fillId="0" borderId="0" xfId="0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ont="1" applyProtection="1"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0" fontId="13" fillId="0" borderId="17" xfId="0" applyFont="1" applyBorder="1" applyProtection="1">
      <protection hidden="1"/>
    </xf>
    <xf numFmtId="0" fontId="8" fillId="3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3</xdr:row>
          <xdr:rowOff>238125</xdr:rowOff>
        </xdr:from>
        <xdr:to>
          <xdr:col>9</xdr:col>
          <xdr:colOff>542925</xdr:colOff>
          <xdr:row>9</xdr:row>
          <xdr:rowOff>30092</xdr:rowOff>
        </xdr:to>
        <xdr:pic>
          <xdr:nvPicPr>
            <xdr:cNvPr id="2" name="Picture 1"/>
            <xdr:cNvPicPr>
              <a:picLocks noChangeAspect="1"/>
              <a:extLst>
                <a:ext uri="{84589F7E-364E-4C9E-8A38-B11213B215E9}">
                  <a14:cameraTool cellRange="Picture" spid="_x0000_s1069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391150" y="819150"/>
              <a:ext cx="933450" cy="906392"/>
            </a:xfrm>
            <a:prstGeom prst="rect">
              <a:avLst/>
            </a:prstGeom>
            <a:ln>
              <a:noFill/>
            </a:ln>
            <a:effec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1238250</xdr:rowOff>
    </xdr:from>
    <xdr:to>
      <xdr:col>1</xdr:col>
      <xdr:colOff>47625</xdr:colOff>
      <xdr:row>3</xdr:row>
      <xdr:rowOff>77329</xdr:rowOff>
    </xdr:to>
    <xdr:pic>
      <xdr:nvPicPr>
        <xdr:cNvPr id="4" name="pic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14600"/>
          <a:ext cx="1362075" cy="13822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1228725</xdr:rowOff>
    </xdr:from>
    <xdr:to>
      <xdr:col>1</xdr:col>
      <xdr:colOff>123825</xdr:colOff>
      <xdr:row>5</xdr:row>
      <xdr:rowOff>123825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48250"/>
          <a:ext cx="1438275" cy="1438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1238249</xdr:rowOff>
    </xdr:from>
    <xdr:to>
      <xdr:col>1</xdr:col>
      <xdr:colOff>47624</xdr:colOff>
      <xdr:row>4</xdr:row>
      <xdr:rowOff>66674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0949"/>
          <a:ext cx="1362074" cy="1362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1247775</xdr:rowOff>
    </xdr:from>
    <xdr:to>
      <xdr:col>1</xdr:col>
      <xdr:colOff>28575</xdr:colOff>
      <xdr:row>6</xdr:row>
      <xdr:rowOff>57150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34125"/>
          <a:ext cx="1343025" cy="1343025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219076</xdr:colOff>
      <xdr:row>6</xdr:row>
      <xdr:rowOff>19050</xdr:rowOff>
    </xdr:from>
    <xdr:to>
      <xdr:col>0</xdr:col>
      <xdr:colOff>942976</xdr:colOff>
      <xdr:row>6</xdr:row>
      <xdr:rowOff>690133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6" y="7639050"/>
          <a:ext cx="723900" cy="6710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97644</xdr:colOff>
      <xdr:row>1</xdr:row>
      <xdr:rowOff>66674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2094" cy="13430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1247775</xdr:rowOff>
    </xdr:from>
    <xdr:to>
      <xdr:col>1</xdr:col>
      <xdr:colOff>85725</xdr:colOff>
      <xdr:row>2</xdr:row>
      <xdr:rowOff>95250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7775"/>
          <a:ext cx="1400175" cy="1400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8"/>
  <sheetViews>
    <sheetView tabSelected="1" zoomScaleNormal="100" workbookViewId="0">
      <selection activeCell="D19" sqref="D19"/>
    </sheetView>
  </sheetViews>
  <sheetFormatPr defaultRowHeight="15" x14ac:dyDescent="0.25"/>
  <cols>
    <col min="1" max="1" width="3.28515625" style="3" customWidth="1"/>
    <col min="2" max="2" width="15.5703125" style="15" customWidth="1"/>
    <col min="3" max="3" width="16.140625" style="15" customWidth="1"/>
    <col min="4" max="4" width="9.140625" style="15"/>
    <col min="5" max="5" width="2.28515625" style="7" customWidth="1"/>
    <col min="6" max="6" width="2.140625" style="3" customWidth="1"/>
    <col min="7" max="7" width="20.7109375" style="15" customWidth="1"/>
    <col min="8" max="8" width="9.28515625" style="15" customWidth="1"/>
    <col min="9" max="9" width="8.140625" style="15" customWidth="1"/>
    <col min="10" max="10" width="8.5703125" style="15" customWidth="1"/>
    <col min="11" max="14" width="9.140625" style="15"/>
    <col min="15" max="15" width="6.42578125" style="15" customWidth="1"/>
    <col min="16" max="16" width="0.5703125" style="15" customWidth="1"/>
    <col min="17" max="16384" width="9.140625" style="15"/>
  </cols>
  <sheetData>
    <row r="1" spans="2:18" x14ac:dyDescent="0.25">
      <c r="B1" s="4"/>
      <c r="C1" s="5"/>
      <c r="D1" s="6"/>
      <c r="G1" s="8"/>
      <c r="H1" s="9"/>
      <c r="I1" s="9"/>
      <c r="J1" s="10"/>
      <c r="K1" s="11"/>
      <c r="L1" s="12"/>
      <c r="M1" s="10"/>
      <c r="N1" s="6"/>
      <c r="O1" s="5"/>
      <c r="P1" s="13"/>
      <c r="Q1" s="13"/>
      <c r="R1" s="14"/>
    </row>
    <row r="2" spans="2:18" x14ac:dyDescent="0.25">
      <c r="B2" s="16"/>
      <c r="C2" s="11"/>
      <c r="D2" s="17"/>
      <c r="G2" s="5"/>
      <c r="H2" s="13"/>
      <c r="I2" s="13"/>
      <c r="J2" s="6"/>
      <c r="K2" s="6"/>
      <c r="L2" s="6"/>
      <c r="M2" s="6"/>
      <c r="N2" s="6"/>
      <c r="O2" s="6"/>
      <c r="P2" s="14"/>
      <c r="Q2" s="6"/>
      <c r="R2" s="10"/>
    </row>
    <row r="3" spans="2:18" ht="15.75" thickBot="1" x14ac:dyDescent="0.3">
      <c r="B3" s="18"/>
      <c r="D3" s="19"/>
      <c r="G3" s="7"/>
      <c r="H3" s="7"/>
      <c r="I3" s="7"/>
      <c r="J3" s="7"/>
      <c r="K3" s="7"/>
      <c r="L3" s="7"/>
      <c r="M3" s="7"/>
      <c r="N3" s="7"/>
      <c r="O3" s="7"/>
      <c r="P3" s="7"/>
      <c r="Q3" s="20"/>
      <c r="R3" s="10"/>
    </row>
    <row r="4" spans="2:18" ht="22.5" x14ac:dyDescent="0.45">
      <c r="B4" s="21"/>
      <c r="C4" s="22" t="s">
        <v>4</v>
      </c>
      <c r="D4" s="23"/>
      <c r="E4" s="24"/>
      <c r="G4" s="25"/>
      <c r="H4" s="7"/>
      <c r="I4" s="26"/>
      <c r="J4" s="27"/>
      <c r="K4" s="27"/>
      <c r="L4" s="22" t="s">
        <v>34</v>
      </c>
      <c r="M4" s="27"/>
      <c r="N4" s="27"/>
      <c r="O4" s="27"/>
      <c r="P4" s="24"/>
      <c r="Q4" s="20"/>
      <c r="R4" s="11"/>
    </row>
    <row r="5" spans="2:18" x14ac:dyDescent="0.25">
      <c r="B5" s="28"/>
      <c r="C5" s="29" t="s">
        <v>16</v>
      </c>
      <c r="D5" s="1"/>
      <c r="E5" s="30"/>
      <c r="F5" s="31"/>
      <c r="G5" s="32"/>
      <c r="H5" s="7"/>
      <c r="I5" s="28"/>
      <c r="J5" s="3"/>
      <c r="K5" s="3"/>
      <c r="L5" s="3"/>
      <c r="M5" s="3"/>
      <c r="N5" s="3"/>
      <c r="O5" s="3"/>
      <c r="P5" s="33"/>
      <c r="Q5" s="20"/>
      <c r="R5" s="13"/>
    </row>
    <row r="6" spans="2:18" x14ac:dyDescent="0.25">
      <c r="B6" s="34" t="s">
        <v>5</v>
      </c>
      <c r="C6" s="3" t="s">
        <v>17</v>
      </c>
      <c r="D6" s="1"/>
      <c r="E6" s="30"/>
      <c r="F6" s="31"/>
      <c r="G6" s="35"/>
      <c r="H6" s="36"/>
      <c r="I6" s="28"/>
      <c r="J6" s="3"/>
      <c r="K6" s="72" t="str">
        <f ca="1">IF(J44&lt;&gt;0, J44,"")</f>
        <v/>
      </c>
      <c r="L6" s="73"/>
      <c r="M6" s="73"/>
      <c r="N6" s="73"/>
      <c r="O6" s="3"/>
      <c r="P6" s="33"/>
      <c r="Q6" s="20"/>
      <c r="R6" s="13"/>
    </row>
    <row r="7" spans="2:18" ht="15.75" x14ac:dyDescent="0.25">
      <c r="B7" s="34"/>
      <c r="C7" s="3" t="s">
        <v>18</v>
      </c>
      <c r="D7" s="1"/>
      <c r="E7" s="30"/>
      <c r="F7" s="31"/>
      <c r="G7" s="35"/>
      <c r="H7" s="36"/>
      <c r="I7" s="37"/>
      <c r="J7" s="38"/>
      <c r="K7" s="74"/>
      <c r="L7" s="73"/>
      <c r="M7" s="73"/>
      <c r="N7" s="73"/>
      <c r="O7" s="3"/>
      <c r="P7" s="33"/>
      <c r="Q7" s="20"/>
      <c r="R7" s="10"/>
    </row>
    <row r="8" spans="2:18" ht="4.5" customHeight="1" x14ac:dyDescent="0.25">
      <c r="B8" s="28"/>
      <c r="C8" s="3"/>
      <c r="D8" s="31"/>
      <c r="E8" s="30"/>
      <c r="F8" s="31"/>
      <c r="G8" s="35"/>
      <c r="H8" s="36"/>
      <c r="I8" s="37"/>
      <c r="J8" s="38"/>
      <c r="K8" s="73"/>
      <c r="L8" s="73"/>
      <c r="M8" s="73"/>
      <c r="N8" s="73"/>
      <c r="O8" s="3"/>
      <c r="P8" s="33"/>
      <c r="Q8" s="20"/>
      <c r="R8" s="8"/>
    </row>
    <row r="9" spans="2:18" x14ac:dyDescent="0.25">
      <c r="B9" s="39"/>
      <c r="C9" s="29" t="s">
        <v>19</v>
      </c>
      <c r="D9" s="2"/>
      <c r="E9" s="33"/>
      <c r="G9" s="25"/>
      <c r="H9" s="7"/>
      <c r="I9" s="28"/>
      <c r="J9" s="3"/>
      <c r="K9" s="40" t="str">
        <f>IF(B48&gt;0,"Speed:","")</f>
        <v/>
      </c>
      <c r="L9" s="41" t="str">
        <f>IF(B48&gt;0,D46,"")</f>
        <v/>
      </c>
      <c r="M9" s="40" t="str">
        <f>IF(B48&gt;0,"Torque:","")</f>
        <v/>
      </c>
      <c r="N9" s="3" t="str">
        <f>IF(B48&gt;0,D47,"")</f>
        <v/>
      </c>
      <c r="O9" s="3"/>
      <c r="P9" s="33"/>
      <c r="Q9" s="20"/>
      <c r="R9" s="10"/>
    </row>
    <row r="10" spans="2:18" x14ac:dyDescent="0.25">
      <c r="B10" s="39"/>
      <c r="C10" s="29" t="s">
        <v>15</v>
      </c>
      <c r="D10" s="2"/>
      <c r="E10" s="33"/>
      <c r="G10" s="32"/>
      <c r="H10" s="7"/>
      <c r="I10" s="28"/>
      <c r="J10" s="3"/>
      <c r="K10" s="42" t="str">
        <f>IF(B48&gt;0,C31,"")</f>
        <v/>
      </c>
      <c r="L10" s="43" t="str">
        <f>IF(B48&gt;0,"rpm","")</f>
        <v/>
      </c>
      <c r="M10" s="44" t="str">
        <f>IF(B48&gt;0,C30,"")</f>
        <v/>
      </c>
      <c r="N10" s="43" t="str">
        <f>IF(B48&gt;0,"Nm","")</f>
        <v/>
      </c>
      <c r="O10" s="3"/>
      <c r="P10" s="33"/>
      <c r="Q10" s="20"/>
      <c r="R10" s="10"/>
    </row>
    <row r="11" spans="2:18" x14ac:dyDescent="0.25">
      <c r="B11" s="39"/>
      <c r="C11" s="29"/>
      <c r="D11" s="3"/>
      <c r="E11" s="33"/>
      <c r="G11" s="45"/>
      <c r="H11" s="7"/>
      <c r="I11" s="28"/>
      <c r="K11" s="3"/>
      <c r="L11" s="3"/>
      <c r="M11" s="3"/>
      <c r="N11" s="3"/>
      <c r="O11" s="3"/>
      <c r="P11" s="33"/>
      <c r="Q11" s="20"/>
      <c r="R11" s="10"/>
    </row>
    <row r="12" spans="2:18" ht="15.75" x14ac:dyDescent="0.25">
      <c r="B12" s="46" t="s">
        <v>13</v>
      </c>
      <c r="C12" s="29" t="s">
        <v>20</v>
      </c>
      <c r="D12" s="2"/>
      <c r="E12" s="33"/>
      <c r="G12" s="7"/>
      <c r="H12" s="7"/>
      <c r="I12" s="28"/>
      <c r="J12" s="47" t="str">
        <f ca="1">IF(K44&lt;&gt;0,K44,"")</f>
        <v>Not enough data to calculate result</v>
      </c>
      <c r="K12" s="3"/>
      <c r="L12" s="3"/>
      <c r="M12" s="3"/>
      <c r="N12" s="3"/>
      <c r="O12" s="3"/>
      <c r="P12" s="33"/>
      <c r="Q12" s="20"/>
      <c r="R12" s="8"/>
    </row>
    <row r="13" spans="2:18" ht="15.75" x14ac:dyDescent="0.25">
      <c r="B13" s="34" t="s">
        <v>14</v>
      </c>
      <c r="C13" s="29" t="s">
        <v>21</v>
      </c>
      <c r="D13" s="2"/>
      <c r="E13" s="33"/>
      <c r="G13" s="7"/>
      <c r="H13" s="7"/>
      <c r="I13" s="28"/>
      <c r="J13" s="47" t="str">
        <f ca="1">IF(K45&lt;&gt;0,K45,"")</f>
        <v/>
      </c>
      <c r="K13" s="3"/>
      <c r="L13" s="3"/>
      <c r="M13" s="3"/>
      <c r="N13" s="3"/>
      <c r="O13" s="3"/>
      <c r="P13" s="33"/>
      <c r="Q13" s="20"/>
      <c r="R13" s="10"/>
    </row>
    <row r="14" spans="2:18" ht="16.5" thickBot="1" x14ac:dyDescent="0.3">
      <c r="B14" s="48"/>
      <c r="C14" s="49"/>
      <c r="D14" s="50"/>
      <c r="E14" s="51"/>
      <c r="G14" s="7"/>
      <c r="H14" s="7"/>
      <c r="I14" s="28"/>
      <c r="J14" s="47" t="str">
        <f ca="1">IF(K46&lt;&gt;0,K46,"")</f>
        <v/>
      </c>
      <c r="K14" s="3"/>
      <c r="L14" s="3"/>
      <c r="M14" s="3"/>
      <c r="N14" s="3"/>
      <c r="O14" s="3"/>
      <c r="P14" s="33"/>
      <c r="Q14" s="7"/>
      <c r="R14" s="5"/>
    </row>
    <row r="15" spans="2:18" ht="13.5" customHeight="1" x14ac:dyDescent="0.25">
      <c r="B15" s="52" t="s">
        <v>10</v>
      </c>
      <c r="C15" s="53"/>
      <c r="D15" s="54"/>
      <c r="G15" s="7"/>
      <c r="H15" s="7"/>
      <c r="I15" s="28"/>
      <c r="J15" s="47" t="str">
        <f ca="1">IF(K47&lt;&gt;0,K47,"")</f>
        <v/>
      </c>
      <c r="K15" s="3"/>
      <c r="L15" s="3"/>
      <c r="M15" s="3"/>
      <c r="N15" s="3"/>
      <c r="O15" s="3"/>
      <c r="P15" s="33"/>
      <c r="Q15" s="7"/>
      <c r="R15" s="5"/>
    </row>
    <row r="16" spans="2:18" ht="13.5" customHeight="1" x14ac:dyDescent="0.25">
      <c r="B16" s="15" t="s">
        <v>11</v>
      </c>
      <c r="C16" s="8"/>
      <c r="D16" s="10"/>
      <c r="G16" s="7"/>
      <c r="H16" s="7"/>
      <c r="I16" s="28"/>
      <c r="J16" s="3"/>
      <c r="K16" s="3"/>
      <c r="L16" s="3"/>
      <c r="M16" s="3"/>
      <c r="N16" s="3"/>
      <c r="O16" s="3"/>
      <c r="P16" s="33"/>
      <c r="Q16" s="7"/>
      <c r="R16" s="12"/>
    </row>
    <row r="17" spans="2:18" ht="15.75" thickBot="1" x14ac:dyDescent="0.3">
      <c r="B17" s="18"/>
      <c r="C17" s="55"/>
      <c r="D17" s="19"/>
      <c r="G17" s="7"/>
      <c r="H17" s="7"/>
      <c r="I17" s="28"/>
      <c r="J17" s="3" t="str">
        <f>IF(AND(D21&lt;&gt;0,C30&gt;D21),"WARNING: Torque exceeds gearbox rating. It may break","")</f>
        <v/>
      </c>
      <c r="K17" s="3"/>
      <c r="L17" s="3"/>
      <c r="M17" s="3"/>
      <c r="N17" s="3"/>
      <c r="O17" s="3"/>
      <c r="P17" s="33"/>
      <c r="Q17" s="7"/>
      <c r="R17" s="8"/>
    </row>
    <row r="18" spans="2:18" ht="22.5" x14ac:dyDescent="0.45">
      <c r="B18" s="26"/>
      <c r="C18" s="22" t="s">
        <v>122</v>
      </c>
      <c r="D18" s="27"/>
      <c r="E18" s="24"/>
      <c r="G18" s="7"/>
      <c r="H18" s="7"/>
      <c r="I18" s="28"/>
      <c r="J18" s="3"/>
      <c r="K18" s="3"/>
      <c r="L18" s="3"/>
      <c r="M18" s="3"/>
      <c r="N18" s="3"/>
      <c r="O18" s="3"/>
      <c r="P18" s="33"/>
      <c r="Q18" s="7"/>
      <c r="R18" s="12"/>
    </row>
    <row r="19" spans="2:18" x14ac:dyDescent="0.25">
      <c r="B19" s="28"/>
      <c r="C19" s="56" t="s">
        <v>7</v>
      </c>
      <c r="D19" s="2"/>
      <c r="E19" s="33" t="s">
        <v>6</v>
      </c>
      <c r="G19" s="57"/>
      <c r="H19" s="7"/>
      <c r="I19" s="28"/>
      <c r="J19" s="3"/>
      <c r="K19" s="3"/>
      <c r="L19" s="3"/>
      <c r="M19" s="3"/>
      <c r="N19" s="3"/>
      <c r="O19" s="3"/>
      <c r="P19" s="33"/>
      <c r="Q19" s="7"/>
      <c r="R19" s="5"/>
    </row>
    <row r="20" spans="2:18" x14ac:dyDescent="0.25">
      <c r="B20" s="28"/>
      <c r="C20" s="3"/>
      <c r="D20" s="3"/>
      <c r="E20" s="33"/>
      <c r="G20" s="7"/>
      <c r="H20" s="7"/>
      <c r="I20" s="28"/>
      <c r="J20" s="3"/>
      <c r="K20" s="3"/>
      <c r="L20" s="3"/>
      <c r="M20" s="3"/>
      <c r="N20" s="3"/>
      <c r="O20" s="3"/>
      <c r="P20" s="33"/>
      <c r="Q20" s="7"/>
      <c r="R20" s="5"/>
    </row>
    <row r="21" spans="2:18" x14ac:dyDescent="0.25">
      <c r="B21" s="39" t="s">
        <v>9</v>
      </c>
      <c r="C21" s="41" t="s">
        <v>8</v>
      </c>
      <c r="D21" s="2"/>
      <c r="E21" s="33"/>
      <c r="G21" s="7"/>
      <c r="H21" s="7"/>
      <c r="I21" s="28"/>
      <c r="J21" s="3"/>
      <c r="K21" s="3"/>
      <c r="L21" s="3"/>
      <c r="M21" s="3"/>
      <c r="N21" s="3"/>
      <c r="O21" s="3"/>
      <c r="P21" s="33"/>
      <c r="Q21" s="7"/>
      <c r="R21" s="5"/>
    </row>
    <row r="22" spans="2:18" ht="18" thickBot="1" x14ac:dyDescent="0.3">
      <c r="B22" s="28"/>
      <c r="C22" s="58" t="s">
        <v>12</v>
      </c>
      <c r="D22" s="3"/>
      <c r="E22" s="33"/>
      <c r="G22" s="7"/>
      <c r="H22" s="7"/>
      <c r="I22" s="48"/>
      <c r="J22" s="49"/>
      <c r="K22" s="49"/>
      <c r="L22" s="49"/>
      <c r="M22" s="49"/>
      <c r="N22" s="49"/>
      <c r="O22" s="49"/>
      <c r="P22" s="51"/>
      <c r="Q22" s="7"/>
      <c r="R22" s="5"/>
    </row>
    <row r="23" spans="2:18" ht="0.75" customHeight="1" thickBot="1" x14ac:dyDescent="0.3">
      <c r="B23" s="48"/>
      <c r="C23" s="49"/>
      <c r="D23" s="49"/>
      <c r="E23" s="51"/>
      <c r="G23" s="5"/>
      <c r="R23" s="12"/>
    </row>
    <row r="24" spans="2:18" x14ac:dyDescent="0.25">
      <c r="C24" s="59"/>
      <c r="D24" s="54"/>
      <c r="G24" s="5"/>
      <c r="H24" s="13"/>
      <c r="I24" s="7"/>
      <c r="J24" s="7"/>
      <c r="K24" s="7"/>
      <c r="L24" s="7"/>
      <c r="M24" s="7"/>
      <c r="N24" s="7"/>
      <c r="O24" s="7"/>
      <c r="P24" s="7"/>
      <c r="Q24" s="60"/>
      <c r="R24" s="13"/>
    </row>
    <row r="25" spans="2:18" ht="15.75" x14ac:dyDescent="0.25">
      <c r="B25" s="11"/>
      <c r="C25" s="17"/>
      <c r="D25" s="12"/>
      <c r="E25" s="61"/>
      <c r="F25" s="62"/>
      <c r="G25" s="63"/>
      <c r="H25" s="64"/>
      <c r="I25" s="6"/>
      <c r="J25" s="12"/>
      <c r="K25" s="11"/>
      <c r="L25" s="17"/>
      <c r="M25" s="10"/>
      <c r="N25" s="11"/>
      <c r="O25" s="11"/>
      <c r="P25" s="12"/>
      <c r="Q25" s="11"/>
      <c r="R25" s="17"/>
    </row>
    <row r="26" spans="2:18" hidden="1" x14ac:dyDescent="0.25">
      <c r="B26" s="65" t="s">
        <v>1</v>
      </c>
      <c r="C26" s="13">
        <f>IF(D5&gt;0,D5,IF(D7&gt;0,(D6*114/D7),0))</f>
        <v>0</v>
      </c>
      <c r="D26" s="13"/>
      <c r="G26" s="9"/>
      <c r="H26" s="11"/>
      <c r="I26" s="11"/>
      <c r="J26" s="17"/>
      <c r="K26" s="11"/>
      <c r="L26" s="17"/>
      <c r="N26" s="6"/>
      <c r="O26" s="13"/>
      <c r="P26" s="6"/>
      <c r="Q26" s="13"/>
      <c r="R26" s="13"/>
    </row>
    <row r="27" spans="2:18" hidden="1" x14ac:dyDescent="0.25">
      <c r="B27" s="65" t="s">
        <v>2</v>
      </c>
      <c r="C27" s="65">
        <f>IF(D10&gt;0,D10,IF(D9&gt;0,D9*1000,D12*D13*0.8))</f>
        <v>0</v>
      </c>
      <c r="N27" s="16"/>
    </row>
    <row r="28" spans="2:18" hidden="1" x14ac:dyDescent="0.25">
      <c r="B28" s="66" t="s">
        <v>24</v>
      </c>
      <c r="C28" s="66">
        <f>IF(C26&gt;0,C27/(C26*2*PI()/60),0)</f>
        <v>0</v>
      </c>
      <c r="D28" s="67" t="s">
        <v>3</v>
      </c>
    </row>
    <row r="29" spans="2:18" hidden="1" x14ac:dyDescent="0.25">
      <c r="B29" s="66" t="s">
        <v>121</v>
      </c>
      <c r="C29" s="66">
        <v>0.75</v>
      </c>
      <c r="D29" s="67"/>
    </row>
    <row r="30" spans="2:18" hidden="1" x14ac:dyDescent="0.25">
      <c r="B30" s="15" t="s">
        <v>22</v>
      </c>
      <c r="C30" s="15">
        <f>C28*D19*C29</f>
        <v>0</v>
      </c>
      <c r="D30" s="15" t="s">
        <v>3</v>
      </c>
    </row>
    <row r="31" spans="2:18" hidden="1" x14ac:dyDescent="0.25">
      <c r="B31" s="15" t="s">
        <v>23</v>
      </c>
      <c r="C31" s="15">
        <f>IF(D19&lt;&gt;0,C26/D19,0)</f>
        <v>0</v>
      </c>
      <c r="D31" s="15" t="s">
        <v>0</v>
      </c>
    </row>
    <row r="32" spans="2:18" hidden="1" x14ac:dyDescent="0.25"/>
    <row r="33" spans="2:11" hidden="1" x14ac:dyDescent="0.25">
      <c r="B33" s="15" t="s">
        <v>25</v>
      </c>
      <c r="G33" s="15">
        <v>0</v>
      </c>
    </row>
    <row r="34" spans="2:11" hidden="1" x14ac:dyDescent="0.25">
      <c r="B34" s="15" t="s">
        <v>26</v>
      </c>
      <c r="C34" s="15">
        <v>1</v>
      </c>
      <c r="D34" s="15" t="s">
        <v>30</v>
      </c>
      <c r="G34" s="15">
        <v>10</v>
      </c>
    </row>
    <row r="35" spans="2:11" hidden="1" x14ac:dyDescent="0.25">
      <c r="C35" s="15">
        <v>2</v>
      </c>
      <c r="D35" s="68" t="s">
        <v>27</v>
      </c>
      <c r="G35" s="15">
        <v>50</v>
      </c>
    </row>
    <row r="36" spans="2:11" hidden="1" x14ac:dyDescent="0.25">
      <c r="C36" s="15">
        <v>3</v>
      </c>
      <c r="D36" s="15" t="s">
        <v>28</v>
      </c>
      <c r="G36" s="15">
        <v>120</v>
      </c>
    </row>
    <row r="37" spans="2:11" hidden="1" x14ac:dyDescent="0.25">
      <c r="C37" s="15">
        <v>4</v>
      </c>
      <c r="D37" s="15" t="s">
        <v>29</v>
      </c>
      <c r="G37" s="15">
        <v>200</v>
      </c>
    </row>
    <row r="38" spans="2:11" hidden="1" x14ac:dyDescent="0.25">
      <c r="C38" s="15">
        <v>5</v>
      </c>
      <c r="D38" s="15" t="s">
        <v>31</v>
      </c>
    </row>
    <row r="39" spans="2:11" hidden="1" x14ac:dyDescent="0.25">
      <c r="G39" s="15">
        <v>0</v>
      </c>
    </row>
    <row r="40" spans="2:11" hidden="1" x14ac:dyDescent="0.25">
      <c r="B40" s="15" t="s">
        <v>32</v>
      </c>
      <c r="C40" s="15">
        <v>1</v>
      </c>
      <c r="D40" s="15" t="s">
        <v>30</v>
      </c>
      <c r="G40" s="15">
        <v>60</v>
      </c>
    </row>
    <row r="41" spans="2:11" hidden="1" x14ac:dyDescent="0.25">
      <c r="C41" s="15">
        <v>2</v>
      </c>
      <c r="D41" s="15" t="s">
        <v>27</v>
      </c>
      <c r="G41" s="15">
        <v>110</v>
      </c>
    </row>
    <row r="42" spans="2:11" hidden="1" x14ac:dyDescent="0.25">
      <c r="C42" s="15">
        <v>3</v>
      </c>
      <c r="D42" s="15" t="s">
        <v>28</v>
      </c>
      <c r="G42" s="15">
        <v>250</v>
      </c>
    </row>
    <row r="43" spans="2:11" hidden="1" x14ac:dyDescent="0.25">
      <c r="C43" s="15">
        <v>4</v>
      </c>
      <c r="D43" s="15" t="s">
        <v>33</v>
      </c>
      <c r="G43" s="15">
        <v>400</v>
      </c>
      <c r="I43" s="15" t="s">
        <v>53</v>
      </c>
      <c r="J43" s="15" t="s">
        <v>54</v>
      </c>
      <c r="K43" s="15" t="s">
        <v>55</v>
      </c>
    </row>
    <row r="44" spans="2:11" hidden="1" x14ac:dyDescent="0.25">
      <c r="C44" s="15">
        <v>5</v>
      </c>
      <c r="D44" s="15" t="s">
        <v>31</v>
      </c>
      <c r="I44" s="15" t="str">
        <f ca="1">INDIRECT("H"&amp;51+B48)</f>
        <v>excl</v>
      </c>
      <c r="J44" s="15">
        <f ca="1">INDIRECT("G"&amp;51+B48)</f>
        <v>0</v>
      </c>
      <c r="K44" s="15" t="str">
        <f ca="1">IF(AND(B46&gt;0,B47&gt;0),INDIRECT("I"&amp;51+B48))</f>
        <v>Not enough data to calculate result</v>
      </c>
    </row>
    <row r="45" spans="2:11" hidden="1" x14ac:dyDescent="0.25">
      <c r="K45" s="15">
        <f ca="1">IF(AND(B46&gt;0,B47&gt;0),INDIRECT("J"&amp;51+B48))</f>
        <v>0</v>
      </c>
    </row>
    <row r="46" spans="2:11" hidden="1" x14ac:dyDescent="0.25">
      <c r="B46" s="15">
        <f>IF(AND(C31&gt;=G33,C31&lt;G34),C34,IF(AND(C31&gt;=G34,C31&lt;G35),C35,IF(AND(C31&gt;=G35,C31&lt;G36),C36,IF(AND(C31&gt;=G36,C31&lt;G37),C37,IF(C31&gt;=G37,C38,)))))</f>
        <v>1</v>
      </c>
      <c r="C46" s="15" t="s">
        <v>35</v>
      </c>
      <c r="D46" s="68" t="str">
        <f ca="1">INDIRECT("D"&amp;B46+33)</f>
        <v>Too Low</v>
      </c>
      <c r="K46" s="15">
        <f ca="1">IF(AND(B46&gt;0,B47&gt;0),INDIRECT("K"&amp;51+B48),"")</f>
        <v>0</v>
      </c>
    </row>
    <row r="47" spans="2:11" hidden="1" x14ac:dyDescent="0.25">
      <c r="B47" s="15">
        <f>IF(AND(C30&gt;=G39,C30&lt;G40),C40,IF(AND(C30&gt;=G40,C30&lt;G41),C41,IF(AND(C30&gt;=G41,C30&lt;G42),C42,IF(AND(C30&gt;=G42,C30&lt;G43),C43,IF(C30&gt;=G43,C44,)))))</f>
        <v>1</v>
      </c>
      <c r="C47" s="15" t="s">
        <v>36</v>
      </c>
      <c r="D47" s="15" t="str">
        <f ca="1">INDIRECT("D"&amp;B47+39)</f>
        <v>Too Low</v>
      </c>
      <c r="K47" s="15">
        <f ca="1">IF(AND(B46&gt;0,B47&gt;0),INDIRECT("L"&amp;51+B48),"")</f>
        <v>0</v>
      </c>
    </row>
    <row r="48" spans="2:11" hidden="1" x14ac:dyDescent="0.25">
      <c r="B48" s="15">
        <f>IF(C30*C31&lt;&gt;0,(B46-1)*5+B47,0)</f>
        <v>0</v>
      </c>
      <c r="C48" s="15" t="s">
        <v>50</v>
      </c>
    </row>
    <row r="49" spans="1:12" hidden="1" x14ac:dyDescent="0.25">
      <c r="B49" s="15" t="s">
        <v>37</v>
      </c>
    </row>
    <row r="50" spans="1:12" hidden="1" x14ac:dyDescent="0.25">
      <c r="B50" s="15" t="s">
        <v>39</v>
      </c>
      <c r="C50" s="15" t="s">
        <v>40</v>
      </c>
      <c r="G50" s="15" t="s">
        <v>38</v>
      </c>
      <c r="H50" s="15" t="s">
        <v>51</v>
      </c>
      <c r="I50" s="15" t="s">
        <v>41</v>
      </c>
      <c r="J50" s="15" t="s">
        <v>42</v>
      </c>
      <c r="K50" s="15" t="s">
        <v>43</v>
      </c>
      <c r="L50" s="15" t="s">
        <v>44</v>
      </c>
    </row>
    <row r="51" spans="1:12" hidden="1" x14ac:dyDescent="0.25">
      <c r="A51" s="3">
        <v>0</v>
      </c>
      <c r="B51" s="15">
        <v>0</v>
      </c>
      <c r="C51" s="15">
        <v>0</v>
      </c>
      <c r="H51" s="15" t="s">
        <v>56</v>
      </c>
      <c r="I51" s="15" t="s">
        <v>52</v>
      </c>
    </row>
    <row r="52" spans="1:12" hidden="1" x14ac:dyDescent="0.25">
      <c r="A52" s="3">
        <v>1</v>
      </c>
      <c r="B52" s="15">
        <v>1</v>
      </c>
      <c r="C52" s="15">
        <v>1</v>
      </c>
      <c r="G52" s="15" t="s">
        <v>45</v>
      </c>
      <c r="H52" s="15" t="s">
        <v>57</v>
      </c>
      <c r="I52" s="15" t="s">
        <v>46</v>
      </c>
      <c r="J52" s="15" t="s">
        <v>47</v>
      </c>
      <c r="K52" s="15" t="s">
        <v>49</v>
      </c>
    </row>
    <row r="53" spans="1:12" hidden="1" x14ac:dyDescent="0.25">
      <c r="A53" s="3">
        <v>2</v>
      </c>
      <c r="B53" s="15">
        <v>1</v>
      </c>
      <c r="C53" s="15">
        <v>2</v>
      </c>
      <c r="G53" s="15" t="s">
        <v>48</v>
      </c>
      <c r="H53" s="15" t="s">
        <v>57</v>
      </c>
      <c r="I53" s="15" t="s">
        <v>61</v>
      </c>
      <c r="J53" s="15" t="s">
        <v>59</v>
      </c>
      <c r="K53" s="15" t="s">
        <v>60</v>
      </c>
    </row>
    <row r="54" spans="1:12" hidden="1" x14ac:dyDescent="0.25">
      <c r="A54" s="3">
        <v>3</v>
      </c>
      <c r="B54" s="15">
        <v>1</v>
      </c>
      <c r="C54" s="15">
        <v>3</v>
      </c>
      <c r="G54" s="15" t="s">
        <v>62</v>
      </c>
      <c r="H54" s="15" t="s">
        <v>58</v>
      </c>
      <c r="I54" s="15" t="s">
        <v>64</v>
      </c>
      <c r="J54" s="15" t="s">
        <v>65</v>
      </c>
      <c r="K54" s="15" t="s">
        <v>63</v>
      </c>
    </row>
    <row r="55" spans="1:12" hidden="1" x14ac:dyDescent="0.25">
      <c r="A55" s="3">
        <v>4</v>
      </c>
      <c r="B55" s="15">
        <v>1</v>
      </c>
      <c r="C55" s="15">
        <v>4</v>
      </c>
      <c r="G55" s="15" t="s">
        <v>62</v>
      </c>
      <c r="H55" s="15" t="s">
        <v>58</v>
      </c>
      <c r="I55" s="15" t="s">
        <v>66</v>
      </c>
      <c r="J55" s="15" t="s">
        <v>67</v>
      </c>
      <c r="K55" s="15" t="s">
        <v>68</v>
      </c>
    </row>
    <row r="56" spans="1:12" hidden="1" x14ac:dyDescent="0.25">
      <c r="A56" s="3">
        <v>5</v>
      </c>
      <c r="B56" s="15">
        <v>1</v>
      </c>
      <c r="C56" s="15">
        <v>5</v>
      </c>
      <c r="G56" s="15" t="s">
        <v>69</v>
      </c>
      <c r="H56" s="15" t="s">
        <v>70</v>
      </c>
      <c r="I56" s="15" t="s">
        <v>71</v>
      </c>
      <c r="J56" s="15" t="s">
        <v>72</v>
      </c>
      <c r="K56" s="15" t="s">
        <v>73</v>
      </c>
    </row>
    <row r="57" spans="1:12" hidden="1" x14ac:dyDescent="0.25">
      <c r="A57" s="3">
        <v>6</v>
      </c>
      <c r="B57" s="15">
        <v>2</v>
      </c>
      <c r="C57" s="15">
        <v>1</v>
      </c>
      <c r="G57" s="15" t="s">
        <v>45</v>
      </c>
      <c r="H57" s="15" t="s">
        <v>57</v>
      </c>
      <c r="I57" s="15" t="s">
        <v>46</v>
      </c>
      <c r="J57" s="15" t="s">
        <v>74</v>
      </c>
      <c r="K57" s="15" t="s">
        <v>75</v>
      </c>
    </row>
    <row r="58" spans="1:12" hidden="1" x14ac:dyDescent="0.25">
      <c r="A58" s="3">
        <v>7</v>
      </c>
      <c r="B58" s="15">
        <v>2</v>
      </c>
      <c r="C58" s="15">
        <v>2</v>
      </c>
      <c r="G58" s="15" t="s">
        <v>62</v>
      </c>
      <c r="H58" s="15" t="s">
        <v>58</v>
      </c>
      <c r="I58" s="15" t="s">
        <v>76</v>
      </c>
      <c r="J58" s="15" t="s">
        <v>77</v>
      </c>
    </row>
    <row r="59" spans="1:12" hidden="1" x14ac:dyDescent="0.25">
      <c r="A59" s="3">
        <v>8</v>
      </c>
      <c r="B59" s="15">
        <v>2</v>
      </c>
      <c r="C59" s="15">
        <v>3</v>
      </c>
      <c r="G59" s="15" t="s">
        <v>79</v>
      </c>
      <c r="H59" s="15" t="s">
        <v>58</v>
      </c>
      <c r="I59" s="15" t="s">
        <v>80</v>
      </c>
      <c r="J59" s="15" t="s">
        <v>81</v>
      </c>
      <c r="K59" s="15" t="s">
        <v>82</v>
      </c>
    </row>
    <row r="60" spans="1:12" hidden="1" x14ac:dyDescent="0.25">
      <c r="A60" s="3">
        <v>9</v>
      </c>
      <c r="B60" s="15">
        <v>2</v>
      </c>
      <c r="C60" s="15">
        <v>4</v>
      </c>
      <c r="G60" s="15" t="s">
        <v>79</v>
      </c>
      <c r="H60" s="15" t="s">
        <v>58</v>
      </c>
      <c r="I60" s="15" t="s">
        <v>84</v>
      </c>
      <c r="J60" s="15" t="s">
        <v>85</v>
      </c>
      <c r="K60" s="15" t="s">
        <v>83</v>
      </c>
    </row>
    <row r="61" spans="1:12" hidden="1" x14ac:dyDescent="0.25">
      <c r="A61" s="3">
        <v>10</v>
      </c>
      <c r="B61" s="15">
        <v>2</v>
      </c>
      <c r="C61" s="15">
        <v>5</v>
      </c>
      <c r="G61" s="15" t="s">
        <v>69</v>
      </c>
      <c r="H61" s="15" t="s">
        <v>70</v>
      </c>
      <c r="I61" s="15" t="s">
        <v>71</v>
      </c>
      <c r="J61" s="15" t="s">
        <v>86</v>
      </c>
      <c r="K61" s="15" t="s">
        <v>87</v>
      </c>
      <c r="L61" s="15" t="s">
        <v>88</v>
      </c>
    </row>
    <row r="62" spans="1:12" hidden="1" x14ac:dyDescent="0.25">
      <c r="A62" s="3">
        <v>11</v>
      </c>
      <c r="B62" s="15">
        <v>3</v>
      </c>
      <c r="C62" s="15">
        <v>1</v>
      </c>
      <c r="G62" s="15" t="s">
        <v>45</v>
      </c>
      <c r="H62" s="15" t="s">
        <v>57</v>
      </c>
      <c r="I62" s="15" t="s">
        <v>89</v>
      </c>
      <c r="J62" s="15" t="s">
        <v>90</v>
      </c>
      <c r="K62" s="15" t="s">
        <v>91</v>
      </c>
      <c r="L62" s="15" t="s">
        <v>49</v>
      </c>
    </row>
    <row r="63" spans="1:12" hidden="1" x14ac:dyDescent="0.25">
      <c r="A63" s="3">
        <v>12</v>
      </c>
      <c r="B63" s="15">
        <v>3</v>
      </c>
      <c r="C63" s="15">
        <v>2</v>
      </c>
      <c r="G63" s="15" t="s">
        <v>62</v>
      </c>
      <c r="H63" s="15" t="s">
        <v>58</v>
      </c>
      <c r="I63" s="15" t="s">
        <v>92</v>
      </c>
      <c r="J63" s="15" t="s">
        <v>93</v>
      </c>
      <c r="K63" s="15" t="s">
        <v>94</v>
      </c>
    </row>
    <row r="64" spans="1:12" hidden="1" x14ac:dyDescent="0.25">
      <c r="A64" s="3">
        <v>13</v>
      </c>
      <c r="B64" s="15">
        <v>3</v>
      </c>
      <c r="C64" s="15">
        <v>3</v>
      </c>
      <c r="G64" s="15" t="s">
        <v>28</v>
      </c>
      <c r="H64" s="15" t="s">
        <v>78</v>
      </c>
      <c r="I64" s="15" t="s">
        <v>95</v>
      </c>
      <c r="J64" s="15" t="s">
        <v>96</v>
      </c>
      <c r="K64" s="15" t="s">
        <v>97</v>
      </c>
    </row>
    <row r="65" spans="1:18" hidden="1" x14ac:dyDescent="0.25">
      <c r="A65" s="3">
        <v>14</v>
      </c>
      <c r="B65" s="15">
        <v>3</v>
      </c>
      <c r="C65" s="15">
        <v>4</v>
      </c>
      <c r="G65" s="15" t="s">
        <v>98</v>
      </c>
      <c r="H65" s="15" t="s">
        <v>100</v>
      </c>
      <c r="I65" s="15" t="s">
        <v>99</v>
      </c>
      <c r="J65" s="15" t="s">
        <v>101</v>
      </c>
      <c r="K65" s="15" t="s">
        <v>102</v>
      </c>
    </row>
    <row r="66" spans="1:18" hidden="1" x14ac:dyDescent="0.25">
      <c r="A66" s="3">
        <v>15</v>
      </c>
      <c r="B66" s="15">
        <v>3</v>
      </c>
      <c r="C66" s="15">
        <v>5</v>
      </c>
      <c r="G66" s="15" t="s">
        <v>69</v>
      </c>
      <c r="H66" s="15" t="s">
        <v>70</v>
      </c>
      <c r="I66" s="15" t="s">
        <v>71</v>
      </c>
      <c r="J66" s="15" t="s">
        <v>103</v>
      </c>
      <c r="K66" s="15" t="s">
        <v>104</v>
      </c>
    </row>
    <row r="67" spans="1:18" hidden="1" x14ac:dyDescent="0.25">
      <c r="A67" s="3">
        <v>16</v>
      </c>
      <c r="B67" s="15">
        <v>4</v>
      </c>
      <c r="C67" s="15">
        <v>1</v>
      </c>
      <c r="G67" s="15" t="s">
        <v>45</v>
      </c>
      <c r="H67" s="15" t="s">
        <v>57</v>
      </c>
      <c r="I67" s="15" t="s">
        <v>106</v>
      </c>
      <c r="J67" s="15" t="s">
        <v>107</v>
      </c>
      <c r="K67" s="15" t="s">
        <v>105</v>
      </c>
    </row>
    <row r="68" spans="1:18" hidden="1" x14ac:dyDescent="0.25">
      <c r="A68" s="3">
        <v>17</v>
      </c>
      <c r="B68" s="15">
        <v>4</v>
      </c>
      <c r="C68" s="15">
        <v>2</v>
      </c>
      <c r="G68" s="15" t="s">
        <v>62</v>
      </c>
      <c r="H68" s="15" t="s">
        <v>58</v>
      </c>
      <c r="I68" s="15" t="s">
        <v>108</v>
      </c>
      <c r="J68" s="15" t="s">
        <v>109</v>
      </c>
      <c r="K68" s="15" t="s">
        <v>110</v>
      </c>
      <c r="L68" s="15" t="s">
        <v>111</v>
      </c>
    </row>
    <row r="69" spans="1:18" hidden="1" x14ac:dyDescent="0.25">
      <c r="A69" s="3">
        <v>18</v>
      </c>
      <c r="B69" s="15">
        <v>4</v>
      </c>
      <c r="C69" s="15">
        <v>3</v>
      </c>
      <c r="G69" s="15" t="s">
        <v>79</v>
      </c>
      <c r="H69" s="15" t="s">
        <v>58</v>
      </c>
      <c r="I69" s="15" t="s">
        <v>113</v>
      </c>
      <c r="J69" s="15" t="s">
        <v>112</v>
      </c>
      <c r="K69" s="15" t="s">
        <v>114</v>
      </c>
    </row>
    <row r="70" spans="1:18" hidden="1" x14ac:dyDescent="0.25">
      <c r="A70" s="3">
        <v>19</v>
      </c>
      <c r="B70" s="15">
        <v>4</v>
      </c>
      <c r="C70" s="15">
        <v>4</v>
      </c>
      <c r="G70" s="15" t="s">
        <v>79</v>
      </c>
      <c r="H70" s="15" t="s">
        <v>58</v>
      </c>
      <c r="I70" s="15" t="s">
        <v>117</v>
      </c>
      <c r="J70" s="15" t="s">
        <v>115</v>
      </c>
      <c r="K70" s="15" t="s">
        <v>116</v>
      </c>
    </row>
    <row r="71" spans="1:18" hidden="1" x14ac:dyDescent="0.25">
      <c r="A71" s="3">
        <v>20</v>
      </c>
      <c r="B71" s="15">
        <v>4</v>
      </c>
      <c r="C71" s="15">
        <v>5</v>
      </c>
      <c r="G71" s="15" t="s">
        <v>69</v>
      </c>
      <c r="H71" s="15" t="s">
        <v>70</v>
      </c>
      <c r="I71" s="15" t="s">
        <v>71</v>
      </c>
      <c r="J71" s="15" t="s">
        <v>103</v>
      </c>
      <c r="K71" s="15" t="s">
        <v>118</v>
      </c>
    </row>
    <row r="72" spans="1:18" hidden="1" x14ac:dyDescent="0.25">
      <c r="A72" s="3">
        <v>21</v>
      </c>
      <c r="B72" s="15">
        <v>5</v>
      </c>
      <c r="C72" s="15">
        <v>1</v>
      </c>
      <c r="G72" s="15" t="s">
        <v>45</v>
      </c>
      <c r="H72" s="15" t="s">
        <v>57</v>
      </c>
      <c r="I72" s="15" t="s">
        <v>123</v>
      </c>
      <c r="J72" s="15" t="s">
        <v>124</v>
      </c>
    </row>
    <row r="73" spans="1:18" hidden="1" x14ac:dyDescent="0.25">
      <c r="A73" s="3">
        <v>22</v>
      </c>
      <c r="B73" s="15">
        <v>5</v>
      </c>
      <c r="C73" s="15">
        <v>2</v>
      </c>
      <c r="G73" s="15" t="s">
        <v>62</v>
      </c>
      <c r="H73" s="15" t="s">
        <v>58</v>
      </c>
      <c r="I73" s="15" t="s">
        <v>126</v>
      </c>
      <c r="J73" s="15" t="s">
        <v>127</v>
      </c>
      <c r="K73" s="15" t="s">
        <v>125</v>
      </c>
    </row>
    <row r="74" spans="1:18" hidden="1" x14ac:dyDescent="0.25">
      <c r="A74" s="3">
        <v>23</v>
      </c>
      <c r="B74" s="15">
        <v>5</v>
      </c>
      <c r="C74" s="15">
        <v>3</v>
      </c>
      <c r="G74" s="15" t="s">
        <v>79</v>
      </c>
      <c r="H74" s="15" t="s">
        <v>58</v>
      </c>
      <c r="I74" s="15" t="s">
        <v>128</v>
      </c>
      <c r="J74" s="15" t="s">
        <v>129</v>
      </c>
      <c r="K74" s="15" t="s">
        <v>130</v>
      </c>
      <c r="L74" s="15" t="s">
        <v>131</v>
      </c>
    </row>
    <row r="75" spans="1:18" hidden="1" x14ac:dyDescent="0.25">
      <c r="A75" s="3">
        <v>24</v>
      </c>
      <c r="B75" s="15">
        <v>5</v>
      </c>
      <c r="C75" s="15">
        <v>4</v>
      </c>
      <c r="G75" s="15" t="s">
        <v>79</v>
      </c>
      <c r="H75" s="15" t="s">
        <v>58</v>
      </c>
      <c r="I75" s="15" t="s">
        <v>132</v>
      </c>
      <c r="J75" s="15" t="s">
        <v>133</v>
      </c>
      <c r="K75" s="15" t="s">
        <v>134</v>
      </c>
    </row>
    <row r="76" spans="1:18" hidden="1" x14ac:dyDescent="0.25">
      <c r="A76" s="3">
        <v>25</v>
      </c>
      <c r="B76" s="15">
        <v>5</v>
      </c>
      <c r="C76" s="15">
        <v>5</v>
      </c>
      <c r="G76" s="15" t="s">
        <v>69</v>
      </c>
      <c r="H76" s="15" t="s">
        <v>70</v>
      </c>
      <c r="I76" s="15" t="s">
        <v>71</v>
      </c>
      <c r="J76" s="15" t="s">
        <v>103</v>
      </c>
      <c r="K76" s="15" t="s">
        <v>119</v>
      </c>
      <c r="L76" s="15" t="s">
        <v>120</v>
      </c>
    </row>
    <row r="77" spans="1:18" x14ac:dyDescent="0.25">
      <c r="B77" s="8"/>
      <c r="C77" s="14"/>
      <c r="D77" s="9"/>
      <c r="E77" s="3"/>
      <c r="G77" s="4"/>
      <c r="H77" s="6"/>
      <c r="I77" s="13"/>
      <c r="J77" s="70"/>
      <c r="K77" s="14"/>
      <c r="L77" s="14"/>
      <c r="M77" s="14"/>
      <c r="N77" s="14"/>
      <c r="O77" s="69"/>
      <c r="P77" s="16"/>
      <c r="Q77" s="8"/>
      <c r="R77" s="14"/>
    </row>
    <row r="78" spans="1:18" x14ac:dyDescent="0.25">
      <c r="B78" s="5"/>
      <c r="C78" s="13"/>
      <c r="D78" s="14"/>
      <c r="E78" s="3"/>
      <c r="G78" s="71" t="s">
        <v>135</v>
      </c>
      <c r="H78" s="13"/>
      <c r="I78" s="6"/>
      <c r="J78" s="6"/>
      <c r="K78" s="13"/>
      <c r="L78" s="13"/>
      <c r="M78" s="13"/>
      <c r="N78" s="13"/>
      <c r="O78" s="13"/>
      <c r="P78" s="14"/>
      <c r="Q78" s="6"/>
      <c r="R78" s="13"/>
    </row>
  </sheetData>
  <sheetProtection algorithmName="SHA-512" hashValue="7RHrAHa6zSgjNCF3tM87muQyJ7QZ6PtdiUYLsxS+1gWz90FEwLwcD1mJObviLDNGJT+GkaW7B9ZAPmfZVYh14w==" saltValue="Xfdfk2XTZJ5vk10Ky1QRAg==" spinCount="100000" sheet="1" objects="1" scenarios="1" selectLockedCells="1"/>
  <mergeCells count="1">
    <mergeCell ref="K6:N8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A5" workbookViewId="0">
      <selection activeCell="A6" sqref="A6"/>
    </sheetView>
  </sheetViews>
  <sheetFormatPr defaultRowHeight="15" x14ac:dyDescent="0.25"/>
  <cols>
    <col min="1" max="1" width="19.7109375" customWidth="1"/>
  </cols>
  <sheetData>
    <row r="1" ht="100.5" customHeight="1" x14ac:dyDescent="0.25"/>
    <row r="2" ht="100.5" customHeight="1" x14ac:dyDescent="0.25"/>
    <row r="3" ht="99.75" customHeight="1" x14ac:dyDescent="0.25"/>
    <row r="4" ht="99.75" customHeight="1" x14ac:dyDescent="0.25"/>
    <row r="5" ht="100.5" customHeight="1" x14ac:dyDescent="0.25"/>
    <row r="6" ht="99" customHeight="1" x14ac:dyDescent="0.25"/>
    <row r="7" ht="55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Pictures</vt:lpstr>
      <vt:lpstr>danger</vt:lpstr>
      <vt:lpstr>excl</vt:lpstr>
      <vt:lpstr>hap</vt:lpstr>
      <vt:lpstr>happ</vt:lpstr>
      <vt:lpstr>neu</vt:lpstr>
      <vt:lpstr>sad</vt:lpstr>
      <vt:lpstr>tick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2017-11-09T18:48:03Z</dcterms:created>
  <dcterms:modified xsi:type="dcterms:W3CDTF">2017-12-12T12:46:33Z</dcterms:modified>
</cp:coreProperties>
</file>