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lav/Desktop/"/>
    </mc:Choice>
  </mc:AlternateContent>
  <bookViews>
    <workbookView xWindow="12080" yWindow="1100" windowWidth="27460" windowHeight="16880" tabRatio="500" activeTab="1"/>
  </bookViews>
  <sheets>
    <sheet name="Feuil1" sheetId="1" r:id="rId1"/>
    <sheet name="Feuil2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" i="2" l="1"/>
  <c r="N187" i="2"/>
  <c r="I157" i="2"/>
  <c r="K159" i="2"/>
  <c r="F157" i="2"/>
  <c r="M187" i="2"/>
  <c r="L186" i="2"/>
  <c r="N186" i="2"/>
  <c r="M186" i="2"/>
  <c r="L185" i="2"/>
  <c r="N185" i="2"/>
  <c r="M185" i="2"/>
  <c r="L184" i="2"/>
  <c r="N184" i="2"/>
  <c r="M184" i="2"/>
  <c r="L183" i="2"/>
  <c r="N183" i="2"/>
  <c r="M183" i="2"/>
  <c r="L182" i="2"/>
  <c r="N182" i="2"/>
  <c r="L181" i="2"/>
  <c r="N181" i="2"/>
  <c r="M181" i="2"/>
  <c r="L180" i="2"/>
  <c r="N180" i="2"/>
  <c r="M180" i="2"/>
  <c r="L179" i="2"/>
  <c r="N179" i="2"/>
  <c r="L178" i="2"/>
  <c r="N178" i="2"/>
  <c r="L177" i="2"/>
  <c r="N177" i="2"/>
  <c r="L176" i="2"/>
  <c r="N176" i="2"/>
  <c r="M176" i="2"/>
  <c r="L175" i="2"/>
  <c r="N175" i="2"/>
  <c r="L174" i="2"/>
  <c r="N174" i="2"/>
  <c r="M174" i="2"/>
  <c r="L173" i="2"/>
  <c r="N173" i="2"/>
  <c r="M173" i="2"/>
  <c r="L172" i="2"/>
  <c r="N172" i="2"/>
  <c r="M172" i="2"/>
  <c r="L171" i="2"/>
  <c r="N171" i="2"/>
  <c r="M171" i="2"/>
  <c r="L170" i="2"/>
  <c r="N170" i="2"/>
  <c r="M170" i="2"/>
  <c r="L169" i="2"/>
  <c r="N169" i="2"/>
  <c r="M169" i="2"/>
  <c r="L168" i="2"/>
  <c r="N168" i="2"/>
  <c r="M168" i="2"/>
  <c r="L167" i="2"/>
  <c r="N167" i="2"/>
  <c r="M167" i="2"/>
  <c r="M160" i="2"/>
  <c r="M161" i="2"/>
  <c r="M162" i="2"/>
  <c r="M164" i="2"/>
  <c r="M165" i="2"/>
  <c r="M166" i="2"/>
  <c r="L160" i="2"/>
  <c r="N160" i="2"/>
  <c r="L161" i="2"/>
  <c r="N161" i="2"/>
  <c r="L162" i="2"/>
  <c r="N162" i="2"/>
  <c r="L163" i="2"/>
  <c r="N163" i="2"/>
  <c r="L164" i="2"/>
  <c r="N164" i="2"/>
  <c r="L165" i="2"/>
  <c r="N165" i="2"/>
  <c r="L166" i="2"/>
  <c r="N166" i="2"/>
  <c r="P166" i="2"/>
  <c r="P164" i="2"/>
  <c r="P165" i="2"/>
  <c r="M159" i="2"/>
  <c r="L159" i="2"/>
  <c r="M158" i="2"/>
  <c r="L158" i="2"/>
  <c r="M157" i="2"/>
  <c r="L157" i="2"/>
  <c r="L156" i="2"/>
  <c r="N156" i="2"/>
  <c r="I126" i="2"/>
  <c r="K128" i="2"/>
  <c r="F126" i="2"/>
  <c r="M156" i="2"/>
  <c r="L155" i="2"/>
  <c r="N155" i="2"/>
  <c r="L154" i="2"/>
  <c r="N154" i="2"/>
  <c r="M154" i="2"/>
  <c r="L153" i="2"/>
  <c r="N153" i="2"/>
  <c r="M153" i="2"/>
  <c r="L152" i="2"/>
  <c r="N152" i="2"/>
  <c r="M152" i="2"/>
  <c r="L151" i="2"/>
  <c r="N151" i="2"/>
  <c r="M151" i="2"/>
  <c r="L150" i="2"/>
  <c r="N150" i="2"/>
  <c r="M150" i="2"/>
  <c r="L149" i="2"/>
  <c r="N149" i="2"/>
  <c r="M149" i="2"/>
  <c r="L148" i="2"/>
  <c r="N148" i="2"/>
  <c r="M148" i="2"/>
  <c r="L147" i="2"/>
  <c r="N147" i="2"/>
  <c r="M147" i="2"/>
  <c r="L146" i="2"/>
  <c r="N146" i="2"/>
  <c r="M146" i="2"/>
  <c r="L145" i="2"/>
  <c r="N145" i="2"/>
  <c r="M145" i="2"/>
  <c r="L144" i="2"/>
  <c r="N144" i="2"/>
  <c r="M144" i="2"/>
  <c r="L143" i="2"/>
  <c r="N143" i="2"/>
  <c r="M143" i="2"/>
  <c r="L142" i="2"/>
  <c r="N142" i="2"/>
  <c r="M142" i="2"/>
  <c r="L141" i="2"/>
  <c r="N141" i="2"/>
  <c r="M141" i="2"/>
  <c r="L140" i="2"/>
  <c r="N140" i="2"/>
  <c r="M140" i="2"/>
  <c r="L139" i="2"/>
  <c r="N139" i="2"/>
  <c r="M139" i="2"/>
  <c r="L138" i="2"/>
  <c r="N138" i="2"/>
  <c r="M138" i="2"/>
  <c r="L137" i="2"/>
  <c r="N137" i="2"/>
  <c r="M137" i="2"/>
  <c r="L136" i="2"/>
  <c r="N136" i="2"/>
  <c r="M136" i="2"/>
  <c r="M129" i="2"/>
  <c r="M130" i="2"/>
  <c r="M131" i="2"/>
  <c r="M132" i="2"/>
  <c r="M133" i="2"/>
  <c r="M134" i="2"/>
  <c r="M135" i="2"/>
  <c r="L129" i="2"/>
  <c r="N129" i="2"/>
  <c r="L130" i="2"/>
  <c r="N130" i="2"/>
  <c r="L131" i="2"/>
  <c r="N131" i="2"/>
  <c r="L132" i="2"/>
  <c r="N132" i="2"/>
  <c r="L133" i="2"/>
  <c r="N133" i="2"/>
  <c r="L134" i="2"/>
  <c r="N134" i="2"/>
  <c r="L135" i="2"/>
  <c r="N135" i="2"/>
  <c r="P135" i="2"/>
  <c r="P133" i="2"/>
  <c r="P134" i="2"/>
  <c r="M128" i="2"/>
  <c r="L128" i="2"/>
  <c r="M127" i="2"/>
  <c r="L127" i="2"/>
  <c r="M126" i="2"/>
  <c r="L126" i="2"/>
  <c r="L125" i="2"/>
  <c r="N125" i="2"/>
  <c r="I95" i="2"/>
  <c r="K97" i="2"/>
  <c r="F95" i="2"/>
  <c r="M125" i="2"/>
  <c r="L124" i="2"/>
  <c r="N124" i="2"/>
  <c r="M124" i="2"/>
  <c r="L123" i="2"/>
  <c r="N123" i="2"/>
  <c r="M123" i="2"/>
  <c r="L122" i="2"/>
  <c r="N122" i="2"/>
  <c r="M122" i="2"/>
  <c r="L121" i="2"/>
  <c r="N121" i="2"/>
  <c r="M121" i="2"/>
  <c r="L120" i="2"/>
  <c r="N120" i="2"/>
  <c r="M120" i="2"/>
  <c r="L119" i="2"/>
  <c r="N119" i="2"/>
  <c r="M119" i="2"/>
  <c r="L118" i="2"/>
  <c r="N118" i="2"/>
  <c r="M118" i="2"/>
  <c r="L117" i="2"/>
  <c r="N117" i="2"/>
  <c r="M117" i="2"/>
  <c r="L116" i="2"/>
  <c r="N116" i="2"/>
  <c r="M116" i="2"/>
  <c r="L115" i="2"/>
  <c r="N115" i="2"/>
  <c r="M115" i="2"/>
  <c r="L114" i="2"/>
  <c r="N114" i="2"/>
  <c r="M114" i="2"/>
  <c r="L113" i="2"/>
  <c r="N113" i="2"/>
  <c r="M113" i="2"/>
  <c r="L112" i="2"/>
  <c r="N112" i="2"/>
  <c r="M112" i="2"/>
  <c r="L111" i="2"/>
  <c r="N111" i="2"/>
  <c r="M111" i="2"/>
  <c r="L110" i="2"/>
  <c r="N110" i="2"/>
  <c r="M110" i="2"/>
  <c r="L109" i="2"/>
  <c r="N109" i="2"/>
  <c r="M109" i="2"/>
  <c r="L108" i="2"/>
  <c r="N108" i="2"/>
  <c r="M108" i="2"/>
  <c r="L107" i="2"/>
  <c r="N107" i="2"/>
  <c r="M107" i="2"/>
  <c r="L106" i="2"/>
  <c r="N106" i="2"/>
  <c r="M106" i="2"/>
  <c r="L105" i="2"/>
  <c r="N105" i="2"/>
  <c r="M105" i="2"/>
  <c r="M98" i="2"/>
  <c r="M99" i="2"/>
  <c r="M100" i="2"/>
  <c r="M101" i="2"/>
  <c r="M102" i="2"/>
  <c r="M103" i="2"/>
  <c r="M104" i="2"/>
  <c r="L98" i="2"/>
  <c r="N98" i="2"/>
  <c r="L99" i="2"/>
  <c r="N99" i="2"/>
  <c r="L100" i="2"/>
  <c r="N100" i="2"/>
  <c r="L101" i="2"/>
  <c r="N101" i="2"/>
  <c r="L102" i="2"/>
  <c r="N102" i="2"/>
  <c r="L103" i="2"/>
  <c r="N103" i="2"/>
  <c r="L104" i="2"/>
  <c r="N104" i="2"/>
  <c r="P104" i="2"/>
  <c r="P102" i="2"/>
  <c r="P103" i="2"/>
  <c r="M97" i="2"/>
  <c r="L97" i="2"/>
  <c r="M96" i="2"/>
  <c r="L96" i="2"/>
  <c r="M95" i="2"/>
  <c r="L95" i="2"/>
  <c r="L94" i="2"/>
  <c r="N94" i="2"/>
  <c r="I64" i="2"/>
  <c r="K66" i="2"/>
  <c r="F64" i="2"/>
  <c r="M94" i="2"/>
  <c r="L93" i="2"/>
  <c r="N93" i="2"/>
  <c r="L92" i="2"/>
  <c r="N92" i="2"/>
  <c r="M92" i="2"/>
  <c r="L91" i="2"/>
  <c r="N91" i="2"/>
  <c r="M91" i="2"/>
  <c r="L90" i="2"/>
  <c r="N90" i="2"/>
  <c r="M90" i="2"/>
  <c r="L89" i="2"/>
  <c r="N89" i="2"/>
  <c r="M89" i="2"/>
  <c r="L88" i="2"/>
  <c r="N88" i="2"/>
  <c r="M88" i="2"/>
  <c r="L87" i="2"/>
  <c r="N87" i="2"/>
  <c r="M87" i="2"/>
  <c r="L86" i="2"/>
  <c r="N86" i="2"/>
  <c r="M86" i="2"/>
  <c r="L85" i="2"/>
  <c r="N85" i="2"/>
  <c r="M85" i="2"/>
  <c r="L84" i="2"/>
  <c r="N84" i="2"/>
  <c r="M84" i="2"/>
  <c r="L83" i="2"/>
  <c r="N83" i="2"/>
  <c r="L82" i="2"/>
  <c r="N82" i="2"/>
  <c r="M82" i="2"/>
  <c r="L81" i="2"/>
  <c r="N81" i="2"/>
  <c r="M81" i="2"/>
  <c r="L80" i="2"/>
  <c r="N80" i="2"/>
  <c r="M80" i="2"/>
  <c r="L79" i="2"/>
  <c r="N79" i="2"/>
  <c r="M79" i="2"/>
  <c r="L78" i="2"/>
  <c r="N78" i="2"/>
  <c r="M78" i="2"/>
  <c r="L77" i="2"/>
  <c r="N77" i="2"/>
  <c r="M77" i="2"/>
  <c r="L76" i="2"/>
  <c r="N76" i="2"/>
  <c r="M76" i="2"/>
  <c r="L75" i="2"/>
  <c r="N75" i="2"/>
  <c r="M75" i="2"/>
  <c r="L74" i="2"/>
  <c r="N74" i="2"/>
  <c r="M74" i="2"/>
  <c r="M67" i="2"/>
  <c r="M68" i="2"/>
  <c r="M69" i="2"/>
  <c r="M70" i="2"/>
  <c r="M71" i="2"/>
  <c r="M72" i="2"/>
  <c r="M73" i="2"/>
  <c r="L67" i="2"/>
  <c r="N67" i="2"/>
  <c r="L68" i="2"/>
  <c r="N68" i="2"/>
  <c r="L69" i="2"/>
  <c r="N69" i="2"/>
  <c r="L70" i="2"/>
  <c r="N70" i="2"/>
  <c r="L71" i="2"/>
  <c r="N71" i="2"/>
  <c r="L72" i="2"/>
  <c r="N72" i="2"/>
  <c r="L73" i="2"/>
  <c r="N73" i="2"/>
  <c r="P73" i="2"/>
  <c r="P71" i="2"/>
  <c r="P72" i="2"/>
  <c r="M66" i="2"/>
  <c r="L66" i="2"/>
  <c r="M65" i="2"/>
  <c r="L65" i="2"/>
  <c r="M64" i="2"/>
  <c r="L64" i="2"/>
  <c r="L63" i="2"/>
  <c r="N63" i="2"/>
  <c r="I33" i="2"/>
  <c r="K35" i="2"/>
  <c r="F33" i="2"/>
  <c r="M63" i="2"/>
  <c r="L62" i="2"/>
  <c r="N62" i="2"/>
  <c r="M62" i="2"/>
  <c r="L61" i="2"/>
  <c r="N61" i="2"/>
  <c r="L60" i="2"/>
  <c r="N60" i="2"/>
  <c r="M60" i="2"/>
  <c r="L59" i="2"/>
  <c r="N59" i="2"/>
  <c r="M59" i="2"/>
  <c r="L58" i="2"/>
  <c r="N58" i="2"/>
  <c r="M58" i="2"/>
  <c r="L57" i="2"/>
  <c r="N57" i="2"/>
  <c r="M57" i="2"/>
  <c r="L56" i="2"/>
  <c r="N56" i="2"/>
  <c r="M56" i="2"/>
  <c r="L55" i="2"/>
  <c r="N55" i="2"/>
  <c r="M55" i="2"/>
  <c r="L54" i="2"/>
  <c r="N54" i="2"/>
  <c r="M54" i="2"/>
  <c r="L53" i="2"/>
  <c r="N53" i="2"/>
  <c r="M53" i="2"/>
  <c r="L52" i="2"/>
  <c r="N52" i="2"/>
  <c r="M52" i="2"/>
  <c r="L51" i="2"/>
  <c r="N51" i="2"/>
  <c r="M51" i="2"/>
  <c r="L50" i="2"/>
  <c r="N50" i="2"/>
  <c r="M50" i="2"/>
  <c r="L49" i="2"/>
  <c r="N49" i="2"/>
  <c r="M49" i="2"/>
  <c r="L48" i="2"/>
  <c r="N48" i="2"/>
  <c r="M48" i="2"/>
  <c r="L47" i="2"/>
  <c r="N47" i="2"/>
  <c r="M47" i="2"/>
  <c r="L46" i="2"/>
  <c r="N46" i="2"/>
  <c r="M46" i="2"/>
  <c r="L45" i="2"/>
  <c r="N45" i="2"/>
  <c r="M45" i="2"/>
  <c r="L44" i="2"/>
  <c r="N44" i="2"/>
  <c r="M44" i="2"/>
  <c r="L43" i="2"/>
  <c r="N43" i="2"/>
  <c r="M43" i="2"/>
  <c r="M36" i="2"/>
  <c r="M37" i="2"/>
  <c r="M38" i="2"/>
  <c r="M39" i="2"/>
  <c r="M40" i="2"/>
  <c r="M41" i="2"/>
  <c r="M42" i="2"/>
  <c r="L36" i="2"/>
  <c r="N36" i="2"/>
  <c r="L37" i="2"/>
  <c r="N37" i="2"/>
  <c r="L38" i="2"/>
  <c r="N38" i="2"/>
  <c r="L39" i="2"/>
  <c r="N39" i="2"/>
  <c r="L40" i="2"/>
  <c r="N40" i="2"/>
  <c r="L41" i="2"/>
  <c r="N41" i="2"/>
  <c r="L42" i="2"/>
  <c r="N42" i="2"/>
  <c r="P42" i="2"/>
  <c r="P40" i="2"/>
  <c r="P41" i="2"/>
  <c r="M35" i="2"/>
  <c r="L35" i="2"/>
  <c r="M34" i="2"/>
  <c r="L34" i="2"/>
  <c r="M33" i="2"/>
  <c r="L33" i="2"/>
  <c r="L32" i="2"/>
  <c r="N32" i="2"/>
  <c r="I2" i="2"/>
  <c r="K4" i="2"/>
  <c r="F2" i="2"/>
  <c r="M32" i="2"/>
  <c r="L31" i="2"/>
  <c r="N31" i="2"/>
  <c r="M31" i="2"/>
  <c r="L30" i="2"/>
  <c r="N30" i="2"/>
  <c r="M30" i="2"/>
  <c r="L29" i="2"/>
  <c r="N29" i="2"/>
  <c r="M29" i="2"/>
  <c r="L28" i="2"/>
  <c r="N28" i="2"/>
  <c r="M28" i="2"/>
  <c r="L27" i="2"/>
  <c r="N27" i="2"/>
  <c r="L26" i="2"/>
  <c r="N26" i="2"/>
  <c r="M26" i="2"/>
  <c r="L25" i="2"/>
  <c r="N25" i="2"/>
  <c r="M25" i="2"/>
  <c r="L24" i="2"/>
  <c r="N24" i="2"/>
  <c r="M24" i="2"/>
  <c r="L23" i="2"/>
  <c r="N23" i="2"/>
  <c r="M23" i="2"/>
  <c r="L22" i="2"/>
  <c r="N22" i="2"/>
  <c r="M22" i="2"/>
  <c r="L21" i="2"/>
  <c r="N21" i="2"/>
  <c r="M21" i="2"/>
  <c r="L20" i="2"/>
  <c r="N20" i="2"/>
  <c r="M20" i="2"/>
  <c r="L19" i="2"/>
  <c r="N19" i="2"/>
  <c r="M19" i="2"/>
  <c r="L18" i="2"/>
  <c r="N18" i="2"/>
  <c r="M18" i="2"/>
  <c r="L17" i="2"/>
  <c r="N17" i="2"/>
  <c r="M17" i="2"/>
  <c r="L16" i="2"/>
  <c r="N16" i="2"/>
  <c r="M16" i="2"/>
  <c r="L15" i="2"/>
  <c r="N15" i="2"/>
  <c r="M15" i="2"/>
  <c r="L14" i="2"/>
  <c r="N14" i="2"/>
  <c r="M14" i="2"/>
  <c r="L13" i="2"/>
  <c r="N13" i="2"/>
  <c r="M13" i="2"/>
  <c r="L12" i="2"/>
  <c r="N12" i="2"/>
  <c r="M12" i="2"/>
  <c r="M5" i="2"/>
  <c r="M6" i="2"/>
  <c r="M7" i="2"/>
  <c r="M8" i="2"/>
  <c r="M9" i="2"/>
  <c r="M10" i="2"/>
  <c r="M11" i="2"/>
  <c r="L5" i="2"/>
  <c r="N5" i="2"/>
  <c r="L6" i="2"/>
  <c r="N6" i="2"/>
  <c r="L7" i="2"/>
  <c r="N7" i="2"/>
  <c r="L8" i="2"/>
  <c r="N8" i="2"/>
  <c r="L9" i="2"/>
  <c r="N9" i="2"/>
  <c r="L10" i="2"/>
  <c r="N10" i="2"/>
  <c r="L11" i="2"/>
  <c r="N11" i="2"/>
  <c r="P11" i="2"/>
  <c r="P9" i="2"/>
  <c r="P10" i="2"/>
  <c r="M4" i="2"/>
  <c r="L4" i="2"/>
  <c r="M3" i="2"/>
  <c r="L3" i="2"/>
  <c r="M2" i="2"/>
  <c r="L2" i="2"/>
  <c r="J10" i="1"/>
  <c r="H7" i="1"/>
  <c r="L7" i="1"/>
  <c r="J7" i="1"/>
  <c r="G7" i="1"/>
  <c r="H6" i="1"/>
  <c r="L6" i="1"/>
  <c r="J6" i="1"/>
  <c r="G6" i="1"/>
  <c r="H5" i="1"/>
  <c r="L5" i="1"/>
  <c r="J5" i="1"/>
  <c r="G5" i="1"/>
  <c r="H4" i="1"/>
  <c r="L4" i="1"/>
  <c r="J4" i="1"/>
  <c r="G4" i="1"/>
  <c r="H3" i="1"/>
  <c r="G3" i="1"/>
  <c r="H2" i="1"/>
  <c r="L2" i="1"/>
  <c r="J2" i="1"/>
  <c r="G2" i="1"/>
</calcChain>
</file>

<file path=xl/sharedStrings.xml><?xml version="1.0" encoding="utf-8"?>
<sst xmlns="http://schemas.openxmlformats.org/spreadsheetml/2006/main" count="279" uniqueCount="37">
  <si>
    <t>depth</t>
  </si>
  <si>
    <t>Pm</t>
  </si>
  <si>
    <t>alpha</t>
  </si>
  <si>
    <t>beta</t>
  </si>
  <si>
    <t>Ek</t>
  </si>
  <si>
    <t>TChl a (ng/L)</t>
  </si>
  <si>
    <t>Pbmax (mgC mgChl-1  h-1)</t>
  </si>
  <si>
    <t>alpha b</t>
  </si>
  <si>
    <t>a*moy</t>
  </si>
  <si>
    <t>PhiCmax (mol C/mol Quanta)</t>
  </si>
  <si>
    <t>a*moy PS</t>
  </si>
  <si>
    <t>PhiCmax (mol C/mol Quanta) PS pig only</t>
  </si>
  <si>
    <t>Nan</t>
  </si>
  <si>
    <t>Site</t>
  </si>
  <si>
    <t>Niskin</t>
  </si>
  <si>
    <t>Profondeur</t>
  </si>
  <si>
    <t>Luminosite</t>
  </si>
  <si>
    <t>DPM1</t>
  </si>
  <si>
    <t>Activité initiale</t>
  </si>
  <si>
    <t>Temps d'incubation</t>
  </si>
  <si>
    <t>Salinité</t>
  </si>
  <si>
    <t>W</t>
  </si>
  <si>
    <t>P manip</t>
  </si>
  <si>
    <t>P calcule</t>
  </si>
  <si>
    <t>Sauron A</t>
  </si>
  <si>
    <t>Tc</t>
  </si>
  <si>
    <t>Noir:</t>
  </si>
  <si>
    <t>Ps</t>
  </si>
  <si>
    <t>Po</t>
  </si>
  <si>
    <t>SSD</t>
  </si>
  <si>
    <t>Sauron B</t>
  </si>
  <si>
    <t>Sauron C</t>
  </si>
  <si>
    <t>Saruman A</t>
  </si>
  <si>
    <t>Saruman B</t>
  </si>
  <si>
    <t>Saruman C</t>
  </si>
  <si>
    <t>Blanc Acidifié</t>
  </si>
  <si>
    <t>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</si>
</sst>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family val="2"/>
      <scheme val="minor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/>
    <xf numFmtId="0" fontId="2" fillId="0" borderId="0" xfId="0" applyFont="1" applyFill="1"/>
    <xf numFmtId="0" fontId="0" fillId="0" borderId="0" xfId="0" applyFill="1"/>
    <xf numFmtId="0" fontId="5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5252849236917"/>
          <c:y val="0.0652173913043478"/>
          <c:w val="0.869001704503131"/>
          <c:h val="0.83238411502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'[1]PS92_47-04'!$L$5:$L$32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0.85</c:v>
                </c:pt>
                <c:pt idx="5">
                  <c:v>1.92</c:v>
                </c:pt>
                <c:pt idx="6">
                  <c:v>3.72</c:v>
                </c:pt>
                <c:pt idx="7">
                  <c:v>6.04</c:v>
                </c:pt>
                <c:pt idx="8">
                  <c:v>7.92</c:v>
                </c:pt>
                <c:pt idx="9">
                  <c:v>13.49</c:v>
                </c:pt>
                <c:pt idx="10">
                  <c:v>18.32</c:v>
                </c:pt>
                <c:pt idx="11">
                  <c:v>30.54</c:v>
                </c:pt>
                <c:pt idx="12">
                  <c:v>39.98</c:v>
                </c:pt>
                <c:pt idx="13">
                  <c:v>58.37</c:v>
                </c:pt>
                <c:pt idx="14">
                  <c:v>83.32</c:v>
                </c:pt>
                <c:pt idx="15">
                  <c:v>107.32</c:v>
                </c:pt>
                <c:pt idx="16">
                  <c:v>137.66</c:v>
                </c:pt>
                <c:pt idx="17">
                  <c:v>160.6</c:v>
                </c:pt>
                <c:pt idx="18">
                  <c:v>179.66</c:v>
                </c:pt>
                <c:pt idx="19">
                  <c:v>204.7</c:v>
                </c:pt>
                <c:pt idx="20">
                  <c:v>256.1</c:v>
                </c:pt>
                <c:pt idx="21">
                  <c:v>313.7</c:v>
                </c:pt>
                <c:pt idx="22">
                  <c:v>294.1</c:v>
                </c:pt>
                <c:pt idx="23">
                  <c:v>383.2</c:v>
                </c:pt>
                <c:pt idx="24">
                  <c:v>474.5</c:v>
                </c:pt>
                <c:pt idx="25">
                  <c:v>563.9</c:v>
                </c:pt>
                <c:pt idx="26">
                  <c:v>756.5</c:v>
                </c:pt>
                <c:pt idx="27">
                  <c:v>1071.3</c:v>
                </c:pt>
              </c:numCache>
            </c:numRef>
          </c:xVal>
          <c:yVal>
            <c:numRef>
              <c:f>'[1]PS92_47-04'!$M$5:$M$32</c:f>
              <c:numCache>
                <c:formatCode>General</c:formatCode>
                <c:ptCount val="28"/>
                <c:pt idx="0">
                  <c:v>0.0749019824760787</c:v>
                </c:pt>
                <c:pt idx="1">
                  <c:v>0.0835535121897569</c:v>
                </c:pt>
                <c:pt idx="2">
                  <c:v>0.0840211624445503</c:v>
                </c:pt>
                <c:pt idx="3">
                  <c:v>0.0828520368075668</c:v>
                </c:pt>
                <c:pt idx="4">
                  <c:v>0.107637500311618</c:v>
                </c:pt>
                <c:pt idx="5">
                  <c:v>0.163521705759431</c:v>
                </c:pt>
                <c:pt idx="6">
                  <c:v>0.222913288118195</c:v>
                </c:pt>
                <c:pt idx="7">
                  <c:v>0.381446724493163</c:v>
                </c:pt>
                <c:pt idx="8">
                  <c:v>0.465389945228581</c:v>
                </c:pt>
                <c:pt idx="9">
                  <c:v>0.742472721193679</c:v>
                </c:pt>
                <c:pt idx="10">
                  <c:v>0.911995938556293</c:v>
                </c:pt>
                <c:pt idx="11">
                  <c:v>1.304588327455366</c:v>
                </c:pt>
                <c:pt idx="12">
                  <c:v>2.144722010191736</c:v>
                </c:pt>
                <c:pt idx="13">
                  <c:v>2.847600343146241</c:v>
                </c:pt>
                <c:pt idx="14">
                  <c:v>2.934817115665212</c:v>
                </c:pt>
                <c:pt idx="15">
                  <c:v>3.004730828756828</c:v>
                </c:pt>
                <c:pt idx="16">
                  <c:v>3.1487671072332</c:v>
                </c:pt>
                <c:pt idx="17">
                  <c:v>3.006133779521209</c:v>
                </c:pt>
                <c:pt idx="18">
                  <c:v>2.879868210726986</c:v>
                </c:pt>
                <c:pt idx="19">
                  <c:v>2.926867061333724</c:v>
                </c:pt>
                <c:pt idx="20">
                  <c:v>2.801770618176485</c:v>
                </c:pt>
                <c:pt idx="21">
                  <c:v>2.732792205594457</c:v>
                </c:pt>
                <c:pt idx="23">
                  <c:v>2.6729329729809</c:v>
                </c:pt>
                <c:pt idx="24">
                  <c:v>2.901146297320087</c:v>
                </c:pt>
                <c:pt idx="25">
                  <c:v>2.994910173406166</c:v>
                </c:pt>
                <c:pt idx="26">
                  <c:v>2.510892159694981</c:v>
                </c:pt>
                <c:pt idx="27">
                  <c:v>2.375507410932287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'[1]PS92_47-04'!$L$5:$L$32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0.85</c:v>
                </c:pt>
                <c:pt idx="5">
                  <c:v>1.92</c:v>
                </c:pt>
                <c:pt idx="6">
                  <c:v>3.72</c:v>
                </c:pt>
                <c:pt idx="7">
                  <c:v>6.04</c:v>
                </c:pt>
                <c:pt idx="8">
                  <c:v>7.92</c:v>
                </c:pt>
                <c:pt idx="9">
                  <c:v>13.49</c:v>
                </c:pt>
                <c:pt idx="10">
                  <c:v>18.32</c:v>
                </c:pt>
                <c:pt idx="11">
                  <c:v>30.54</c:v>
                </c:pt>
                <c:pt idx="12">
                  <c:v>39.98</c:v>
                </c:pt>
                <c:pt idx="13">
                  <c:v>58.37</c:v>
                </c:pt>
                <c:pt idx="14">
                  <c:v>83.32</c:v>
                </c:pt>
                <c:pt idx="15">
                  <c:v>107.32</c:v>
                </c:pt>
                <c:pt idx="16">
                  <c:v>137.66</c:v>
                </c:pt>
                <c:pt idx="17">
                  <c:v>160.6</c:v>
                </c:pt>
                <c:pt idx="18">
                  <c:v>179.66</c:v>
                </c:pt>
                <c:pt idx="19">
                  <c:v>204.7</c:v>
                </c:pt>
                <c:pt idx="20">
                  <c:v>256.1</c:v>
                </c:pt>
                <c:pt idx="21">
                  <c:v>313.7</c:v>
                </c:pt>
                <c:pt idx="22">
                  <c:v>294.1</c:v>
                </c:pt>
                <c:pt idx="23">
                  <c:v>383.2</c:v>
                </c:pt>
                <c:pt idx="24">
                  <c:v>474.5</c:v>
                </c:pt>
                <c:pt idx="25">
                  <c:v>563.9</c:v>
                </c:pt>
                <c:pt idx="26">
                  <c:v>756.5</c:v>
                </c:pt>
                <c:pt idx="27">
                  <c:v>1071.3</c:v>
                </c:pt>
              </c:numCache>
            </c:numRef>
          </c:xVal>
          <c:yVal>
            <c:numRef>
              <c:f>'[1]PS92_47-04'!$N$5:$N$32</c:f>
              <c:numCache>
                <c:formatCode>0.00000000000</c:formatCode>
                <c:ptCount val="28"/>
                <c:pt idx="0">
                  <c:v>-0.0105847065565799</c:v>
                </c:pt>
                <c:pt idx="1">
                  <c:v>-0.0105847065565799</c:v>
                </c:pt>
                <c:pt idx="2">
                  <c:v>-0.0105847065565799</c:v>
                </c:pt>
                <c:pt idx="3">
                  <c:v>-0.00978365111938747</c:v>
                </c:pt>
                <c:pt idx="4">
                  <c:v>0.0567835214973378</c:v>
                </c:pt>
                <c:pt idx="5">
                  <c:v>0.139545159292643</c:v>
                </c:pt>
                <c:pt idx="6">
                  <c:v>0.273790074840398</c:v>
                </c:pt>
                <c:pt idx="7">
                  <c:v>0.437992962294555</c:v>
                </c:pt>
                <c:pt idx="8">
                  <c:v>0.564121778884045</c:v>
                </c:pt>
                <c:pt idx="9">
                  <c:v>0.904223985855376</c:v>
                </c:pt>
                <c:pt idx="10">
                  <c:v>1.162432867277251</c:v>
                </c:pt>
                <c:pt idx="11">
                  <c:v>1.689392039271244</c:v>
                </c:pt>
                <c:pt idx="12">
                  <c:v>1.9969497900354</c:v>
                </c:pt>
                <c:pt idx="13">
                  <c:v>2.417240959771457</c:v>
                </c:pt>
                <c:pt idx="14">
                  <c:v>2.741110694947728</c:v>
                </c:pt>
                <c:pt idx="15">
                  <c:v>2.899356937694286</c:v>
                </c:pt>
                <c:pt idx="16">
                  <c:v>2.98797010551838</c:v>
                </c:pt>
                <c:pt idx="17">
                  <c:v>3.01181271640239</c:v>
                </c:pt>
                <c:pt idx="18">
                  <c:v>3.016467123168554</c:v>
                </c:pt>
                <c:pt idx="19">
                  <c:v>3.010691665228589</c:v>
                </c:pt>
                <c:pt idx="20">
                  <c:v>2.979096812093543</c:v>
                </c:pt>
                <c:pt idx="21">
                  <c:v>2.933121330574146</c:v>
                </c:pt>
                <c:pt idx="22">
                  <c:v>2.949245411486888</c:v>
                </c:pt>
                <c:pt idx="23">
                  <c:v>2.874972659736088</c:v>
                </c:pt>
                <c:pt idx="24">
                  <c:v>2.799253138218292</c:v>
                </c:pt>
                <c:pt idx="25">
                  <c:v>2.726876154391276</c:v>
                </c:pt>
                <c:pt idx="26">
                  <c:v>2.577185838176421</c:v>
                </c:pt>
                <c:pt idx="27">
                  <c:v>2.349935748360177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2480"/>
        <c:axId val="168496560"/>
      </c:scatterChart>
      <c:valAx>
        <c:axId val="1684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496560"/>
        <c:crosses val="autoZero"/>
        <c:crossBetween val="midCat"/>
      </c:valAx>
      <c:valAx>
        <c:axId val="16849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9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982323995811"/>
          <c:y val="0.656341321465252"/>
          <c:w val="0.14017676004189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5252849236917"/>
          <c:y val="0.0565217391304348"/>
          <c:w val="0.840121549914775"/>
          <c:h val="0.83238411502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'[1]PS92_47-04'!$L$36:$L$63</c:f>
              <c:numCache>
                <c:formatCode>General</c:formatCode>
                <c:ptCount val="28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0.75</c:v>
                </c:pt>
                <c:pt idx="5">
                  <c:v>1.66</c:v>
                </c:pt>
                <c:pt idx="6">
                  <c:v>3.07</c:v>
                </c:pt>
                <c:pt idx="7">
                  <c:v>4.95</c:v>
                </c:pt>
                <c:pt idx="8">
                  <c:v>8.58</c:v>
                </c:pt>
                <c:pt idx="9">
                  <c:v>11.28</c:v>
                </c:pt>
                <c:pt idx="10">
                  <c:v>19.77</c:v>
                </c:pt>
                <c:pt idx="11">
                  <c:v>24.74</c:v>
                </c:pt>
                <c:pt idx="12">
                  <c:v>37.48</c:v>
                </c:pt>
                <c:pt idx="13">
                  <c:v>60.08</c:v>
                </c:pt>
                <c:pt idx="14">
                  <c:v>82.56</c:v>
                </c:pt>
                <c:pt idx="15">
                  <c:v>108.41</c:v>
                </c:pt>
                <c:pt idx="16">
                  <c:v>134.16</c:v>
                </c:pt>
                <c:pt idx="17">
                  <c:v>152.83</c:v>
                </c:pt>
                <c:pt idx="18">
                  <c:v>161.24</c:v>
                </c:pt>
                <c:pt idx="19">
                  <c:v>178.32</c:v>
                </c:pt>
                <c:pt idx="20">
                  <c:v>204.5</c:v>
                </c:pt>
                <c:pt idx="21">
                  <c:v>219.4</c:v>
                </c:pt>
                <c:pt idx="22">
                  <c:v>284.3</c:v>
                </c:pt>
                <c:pt idx="23">
                  <c:v>343.3</c:v>
                </c:pt>
                <c:pt idx="24">
                  <c:v>405.2</c:v>
                </c:pt>
                <c:pt idx="25">
                  <c:v>541.7</c:v>
                </c:pt>
                <c:pt idx="26">
                  <c:v>736.7</c:v>
                </c:pt>
                <c:pt idx="27">
                  <c:v>1033.7</c:v>
                </c:pt>
              </c:numCache>
            </c:numRef>
          </c:xVal>
          <c:yVal>
            <c:numRef>
              <c:f>'[1]PS92_47-04'!$M$36:$M$63</c:f>
              <c:numCache>
                <c:formatCode>General</c:formatCode>
                <c:ptCount val="28"/>
                <c:pt idx="0">
                  <c:v>0.0889416447625888</c:v>
                </c:pt>
                <c:pt idx="1">
                  <c:v>0.0825435335496495</c:v>
                </c:pt>
                <c:pt idx="2">
                  <c:v>0.0832544347955316</c:v>
                </c:pt>
                <c:pt idx="3">
                  <c:v>0.0813586981398459</c:v>
                </c:pt>
                <c:pt idx="4">
                  <c:v>0.105529340499839</c:v>
                </c:pt>
                <c:pt idx="5">
                  <c:v>0.136098094072771</c:v>
                </c:pt>
                <c:pt idx="6">
                  <c:v>0.197946502464518</c:v>
                </c:pt>
                <c:pt idx="7">
                  <c:v>0.42022162534367</c:v>
                </c:pt>
                <c:pt idx="8">
                  <c:v>0.576856866519704</c:v>
                </c:pt>
                <c:pt idx="9">
                  <c:v>0.533254923438932</c:v>
                </c:pt>
                <c:pt idx="10">
                  <c:v>0.769511104153766</c:v>
                </c:pt>
                <c:pt idx="11">
                  <c:v>1.09178633562034</c:v>
                </c:pt>
                <c:pt idx="12">
                  <c:v>1.583966964852748</c:v>
                </c:pt>
                <c:pt idx="13">
                  <c:v>2.087758981101231</c:v>
                </c:pt>
                <c:pt idx="14">
                  <c:v>3.163826500284844</c:v>
                </c:pt>
                <c:pt idx="15">
                  <c:v>2.447475011517598</c:v>
                </c:pt>
                <c:pt idx="16">
                  <c:v>2.783494333737894</c:v>
                </c:pt>
                <c:pt idx="17">
                  <c:v>2.781835564164169</c:v>
                </c:pt>
                <c:pt idx="18">
                  <c:v>2.584915919054814</c:v>
                </c:pt>
                <c:pt idx="19">
                  <c:v>2.913826228816289</c:v>
                </c:pt>
                <c:pt idx="20">
                  <c:v>3.28159914001932</c:v>
                </c:pt>
                <c:pt idx="21">
                  <c:v>2.804347436950437</c:v>
                </c:pt>
                <c:pt idx="22">
                  <c:v>3.445817327818096</c:v>
                </c:pt>
                <c:pt idx="23">
                  <c:v>2.753162547246922</c:v>
                </c:pt>
                <c:pt idx="24">
                  <c:v>3.182546899759741</c:v>
                </c:pt>
                <c:pt idx="26">
                  <c:v>2.310981972308226</c:v>
                </c:pt>
                <c:pt idx="27">
                  <c:v>2.360982026601937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'[1]PS92_47-04'!$L$36:$L$63</c:f>
              <c:numCache>
                <c:formatCode>General</c:formatCode>
                <c:ptCount val="28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0.75</c:v>
                </c:pt>
                <c:pt idx="5">
                  <c:v>1.66</c:v>
                </c:pt>
                <c:pt idx="6">
                  <c:v>3.07</c:v>
                </c:pt>
                <c:pt idx="7">
                  <c:v>4.95</c:v>
                </c:pt>
                <c:pt idx="8">
                  <c:v>8.58</c:v>
                </c:pt>
                <c:pt idx="9">
                  <c:v>11.28</c:v>
                </c:pt>
                <c:pt idx="10">
                  <c:v>19.77</c:v>
                </c:pt>
                <c:pt idx="11">
                  <c:v>24.74</c:v>
                </c:pt>
                <c:pt idx="12">
                  <c:v>37.48</c:v>
                </c:pt>
                <c:pt idx="13">
                  <c:v>60.08</c:v>
                </c:pt>
                <c:pt idx="14">
                  <c:v>82.56</c:v>
                </c:pt>
                <c:pt idx="15">
                  <c:v>108.41</c:v>
                </c:pt>
                <c:pt idx="16">
                  <c:v>134.16</c:v>
                </c:pt>
                <c:pt idx="17">
                  <c:v>152.83</c:v>
                </c:pt>
                <c:pt idx="18">
                  <c:v>161.24</c:v>
                </c:pt>
                <c:pt idx="19">
                  <c:v>178.32</c:v>
                </c:pt>
                <c:pt idx="20">
                  <c:v>204.5</c:v>
                </c:pt>
                <c:pt idx="21">
                  <c:v>219.4</c:v>
                </c:pt>
                <c:pt idx="22">
                  <c:v>284.3</c:v>
                </c:pt>
                <c:pt idx="23">
                  <c:v>343.3</c:v>
                </c:pt>
                <c:pt idx="24">
                  <c:v>405.2</c:v>
                </c:pt>
                <c:pt idx="25">
                  <c:v>541.7</c:v>
                </c:pt>
                <c:pt idx="26">
                  <c:v>736.7</c:v>
                </c:pt>
                <c:pt idx="27">
                  <c:v>1033.7</c:v>
                </c:pt>
              </c:numCache>
            </c:numRef>
          </c:xVal>
          <c:yVal>
            <c:numRef>
              <c:f>'[1]PS92_47-04'!$N$36:$N$63</c:f>
              <c:numCache>
                <c:formatCode>0.00000000000</c:formatCode>
                <c:ptCount val="28"/>
                <c:pt idx="0">
                  <c:v>0.0667905102693087</c:v>
                </c:pt>
                <c:pt idx="1">
                  <c:v>0.0662457649233507</c:v>
                </c:pt>
                <c:pt idx="2">
                  <c:v>0.0662457649233507</c:v>
                </c:pt>
                <c:pt idx="3">
                  <c:v>0.0662457649233507</c:v>
                </c:pt>
                <c:pt idx="4">
                  <c:v>0.106842397816471</c:v>
                </c:pt>
                <c:pt idx="5">
                  <c:v>0.155400467915837</c:v>
                </c:pt>
                <c:pt idx="6">
                  <c:v>0.229150577472583</c:v>
                </c:pt>
                <c:pt idx="7">
                  <c:v>0.324735614227394</c:v>
                </c:pt>
                <c:pt idx="8">
                  <c:v>0.500745997461249</c:v>
                </c:pt>
                <c:pt idx="9">
                  <c:v>0.624685564087043</c:v>
                </c:pt>
                <c:pt idx="10">
                  <c:v>0.978699036219634</c:v>
                </c:pt>
                <c:pt idx="11">
                  <c:v>1.162967387020566</c:v>
                </c:pt>
                <c:pt idx="12">
                  <c:v>1.568389128373199</c:v>
                </c:pt>
                <c:pt idx="13">
                  <c:v>2.097617759344224</c:v>
                </c:pt>
                <c:pt idx="14">
                  <c:v>2.449064588012291</c:v>
                </c:pt>
                <c:pt idx="15">
                  <c:v>2.708158204444393</c:v>
                </c:pt>
                <c:pt idx="16">
                  <c:v>2.864366320208825</c:v>
                </c:pt>
                <c:pt idx="17">
                  <c:v>2.934983929155369</c:v>
                </c:pt>
                <c:pt idx="18">
                  <c:v>2.958164950970613</c:v>
                </c:pt>
                <c:pt idx="19">
                  <c:v>2.992398526750639</c:v>
                </c:pt>
                <c:pt idx="20">
                  <c:v>3.019751340631542</c:v>
                </c:pt>
                <c:pt idx="21">
                  <c:v>3.025569144989573</c:v>
                </c:pt>
                <c:pt idx="22">
                  <c:v>3.004509405013078</c:v>
                </c:pt>
                <c:pt idx="23">
                  <c:v>2.954598048942351</c:v>
                </c:pt>
                <c:pt idx="24">
                  <c:v>2.892238502373081</c:v>
                </c:pt>
                <c:pt idx="25">
                  <c:v>2.749103179936251</c:v>
                </c:pt>
                <c:pt idx="26">
                  <c:v>2.553369763646958</c:v>
                </c:pt>
                <c:pt idx="27">
                  <c:v>2.28191260104938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096"/>
        <c:axId val="168568176"/>
      </c:scatterChart>
      <c:valAx>
        <c:axId val="1685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568176"/>
        <c:crosses val="autoZero"/>
        <c:crossBetween val="midCat"/>
      </c:valAx>
      <c:valAx>
        <c:axId val="1685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6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12874914008"/>
          <c:y val="0.651993495378295"/>
          <c:w val="0.15687125085992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5252849236917"/>
          <c:y val="0.0565217391304348"/>
          <c:w val="0.84846879532379"/>
          <c:h val="0.83238411502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'[1]PS92_47-04'!$L$67:$L$94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0.63</c:v>
                </c:pt>
                <c:pt idx="5">
                  <c:v>1.44</c:v>
                </c:pt>
                <c:pt idx="6">
                  <c:v>2.52</c:v>
                </c:pt>
                <c:pt idx="7">
                  <c:v>5.46</c:v>
                </c:pt>
                <c:pt idx="8">
                  <c:v>6.71</c:v>
                </c:pt>
                <c:pt idx="9">
                  <c:v>9.47</c:v>
                </c:pt>
                <c:pt idx="10">
                  <c:v>12.12</c:v>
                </c:pt>
                <c:pt idx="11">
                  <c:v>20.59</c:v>
                </c:pt>
                <c:pt idx="12">
                  <c:v>33.04</c:v>
                </c:pt>
                <c:pt idx="13">
                  <c:v>55.86</c:v>
                </c:pt>
                <c:pt idx="14">
                  <c:v>66.93</c:v>
                </c:pt>
                <c:pt idx="15">
                  <c:v>73.9</c:v>
                </c:pt>
                <c:pt idx="16">
                  <c:v>92.98</c:v>
                </c:pt>
                <c:pt idx="17">
                  <c:v>106.37</c:v>
                </c:pt>
                <c:pt idx="18">
                  <c:v>126.7</c:v>
                </c:pt>
                <c:pt idx="19">
                  <c:v>141.36</c:v>
                </c:pt>
                <c:pt idx="20">
                  <c:v>178.64</c:v>
                </c:pt>
                <c:pt idx="21">
                  <c:v>207.3</c:v>
                </c:pt>
                <c:pt idx="22">
                  <c:v>259.9</c:v>
                </c:pt>
                <c:pt idx="23">
                  <c:v>348.6</c:v>
                </c:pt>
                <c:pt idx="24">
                  <c:v>409.8</c:v>
                </c:pt>
                <c:pt idx="25">
                  <c:v>527.1</c:v>
                </c:pt>
                <c:pt idx="26">
                  <c:v>772.3</c:v>
                </c:pt>
                <c:pt idx="27">
                  <c:v>1049.0</c:v>
                </c:pt>
              </c:numCache>
            </c:numRef>
          </c:xVal>
          <c:yVal>
            <c:numRef>
              <c:f>'[1]PS92_47-04'!$M$67:$M$94</c:f>
              <c:numCache>
                <c:formatCode>General</c:formatCode>
                <c:ptCount val="28"/>
                <c:pt idx="0">
                  <c:v>0.0792206855515734</c:v>
                </c:pt>
                <c:pt idx="1">
                  <c:v>0.0796903734105749</c:v>
                </c:pt>
                <c:pt idx="2">
                  <c:v>0.0782813098335706</c:v>
                </c:pt>
                <c:pt idx="3">
                  <c:v>0.0825085005645834</c:v>
                </c:pt>
                <c:pt idx="4">
                  <c:v>0.0876750670135991</c:v>
                </c:pt>
                <c:pt idx="5">
                  <c:v>0.133939321125239</c:v>
                </c:pt>
                <c:pt idx="6">
                  <c:v>0.164234188030831</c:v>
                </c:pt>
                <c:pt idx="7">
                  <c:v>0.385222325691001</c:v>
                </c:pt>
                <c:pt idx="8">
                  <c:v>0.398373585743041</c:v>
                </c:pt>
                <c:pt idx="9">
                  <c:v>0.511098671903383</c:v>
                </c:pt>
                <c:pt idx="10">
                  <c:v>0.651770185674309</c:v>
                </c:pt>
                <c:pt idx="11">
                  <c:v>0.902583502381069</c:v>
                </c:pt>
                <c:pt idx="12">
                  <c:v>1.446716887034218</c:v>
                </c:pt>
                <c:pt idx="13">
                  <c:v>1.952335867249251</c:v>
                </c:pt>
                <c:pt idx="14">
                  <c:v>2.251527033433158</c:v>
                </c:pt>
                <c:pt idx="15">
                  <c:v>2.127059750797781</c:v>
                </c:pt>
                <c:pt idx="17">
                  <c:v>2.391494015415582</c:v>
                </c:pt>
                <c:pt idx="18">
                  <c:v>2.362608212086995</c:v>
                </c:pt>
                <c:pt idx="19">
                  <c:v>2.576551031862143</c:v>
                </c:pt>
                <c:pt idx="20">
                  <c:v>2.431887171289705</c:v>
                </c:pt>
                <c:pt idx="21">
                  <c:v>2.678473297265452</c:v>
                </c:pt>
                <c:pt idx="22">
                  <c:v>2.752214291128675</c:v>
                </c:pt>
                <c:pt idx="23">
                  <c:v>2.766070082969217</c:v>
                </c:pt>
                <c:pt idx="24">
                  <c:v>2.784857597329275</c:v>
                </c:pt>
                <c:pt idx="25">
                  <c:v>2.721214892434582</c:v>
                </c:pt>
                <c:pt idx="27">
                  <c:v>2.279943148902744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'[1]PS92_47-04'!$L$67:$L$94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0.63</c:v>
                </c:pt>
                <c:pt idx="5">
                  <c:v>1.44</c:v>
                </c:pt>
                <c:pt idx="6">
                  <c:v>2.52</c:v>
                </c:pt>
                <c:pt idx="7">
                  <c:v>5.46</c:v>
                </c:pt>
                <c:pt idx="8">
                  <c:v>6.71</c:v>
                </c:pt>
                <c:pt idx="9">
                  <c:v>9.47</c:v>
                </c:pt>
                <c:pt idx="10">
                  <c:v>12.12</c:v>
                </c:pt>
                <c:pt idx="11">
                  <c:v>20.59</c:v>
                </c:pt>
                <c:pt idx="12">
                  <c:v>33.04</c:v>
                </c:pt>
                <c:pt idx="13">
                  <c:v>55.86</c:v>
                </c:pt>
                <c:pt idx="14">
                  <c:v>66.93</c:v>
                </c:pt>
                <c:pt idx="15">
                  <c:v>73.9</c:v>
                </c:pt>
                <c:pt idx="16">
                  <c:v>92.98</c:v>
                </c:pt>
                <c:pt idx="17">
                  <c:v>106.37</c:v>
                </c:pt>
                <c:pt idx="18">
                  <c:v>126.7</c:v>
                </c:pt>
                <c:pt idx="19">
                  <c:v>141.36</c:v>
                </c:pt>
                <c:pt idx="20">
                  <c:v>178.64</c:v>
                </c:pt>
                <c:pt idx="21">
                  <c:v>207.3</c:v>
                </c:pt>
                <c:pt idx="22">
                  <c:v>259.9</c:v>
                </c:pt>
                <c:pt idx="23">
                  <c:v>348.6</c:v>
                </c:pt>
                <c:pt idx="24">
                  <c:v>409.8</c:v>
                </c:pt>
                <c:pt idx="25">
                  <c:v>527.1</c:v>
                </c:pt>
                <c:pt idx="26">
                  <c:v>772.3</c:v>
                </c:pt>
                <c:pt idx="27">
                  <c:v>1049.0</c:v>
                </c:pt>
              </c:numCache>
            </c:numRef>
          </c:xVal>
          <c:yVal>
            <c:numRef>
              <c:f>'[1]PS92_47-04'!$N$67:$N$94</c:f>
              <c:numCache>
                <c:formatCode>0.00000000000</c:formatCode>
                <c:ptCount val="28"/>
                <c:pt idx="0">
                  <c:v>0.0679961069814905</c:v>
                </c:pt>
                <c:pt idx="1">
                  <c:v>0.0679961069814905</c:v>
                </c:pt>
                <c:pt idx="2">
                  <c:v>0.068539833916209</c:v>
                </c:pt>
                <c:pt idx="3">
                  <c:v>0.068539833916209</c:v>
                </c:pt>
                <c:pt idx="4">
                  <c:v>0.10203855919005</c:v>
                </c:pt>
                <c:pt idx="5">
                  <c:v>0.14517931260969</c:v>
                </c:pt>
                <c:pt idx="6">
                  <c:v>0.201619345591421</c:v>
                </c:pt>
                <c:pt idx="7">
                  <c:v>0.349199574634883</c:v>
                </c:pt>
                <c:pt idx="8">
                  <c:v>0.409352217941362</c:v>
                </c:pt>
                <c:pt idx="9">
                  <c:v>0.536934954233303</c:v>
                </c:pt>
                <c:pt idx="10">
                  <c:v>0.652945242494963</c:v>
                </c:pt>
                <c:pt idx="11">
                  <c:v>0.984837871939107</c:v>
                </c:pt>
                <c:pt idx="12">
                  <c:v>1.38046049269296</c:v>
                </c:pt>
                <c:pt idx="13">
                  <c:v>1.891007076034663</c:v>
                </c:pt>
                <c:pt idx="14">
                  <c:v>2.065171606332682</c:v>
                </c:pt>
                <c:pt idx="15">
                  <c:v>2.156186609579123</c:v>
                </c:pt>
                <c:pt idx="16">
                  <c:v>2.347556934322976</c:v>
                </c:pt>
                <c:pt idx="17">
                  <c:v>2.442849815675775</c:v>
                </c:pt>
                <c:pt idx="18">
                  <c:v>2.544198812746097</c:v>
                </c:pt>
                <c:pt idx="19">
                  <c:v>2.593750712559727</c:v>
                </c:pt>
                <c:pt idx="20">
                  <c:v>2.664109092694533</c:v>
                </c:pt>
                <c:pt idx="21">
                  <c:v>2.685990777203137</c:v>
                </c:pt>
                <c:pt idx="22">
                  <c:v>2.692477607539993</c:v>
                </c:pt>
                <c:pt idx="23">
                  <c:v>2.668228579873236</c:v>
                </c:pt>
                <c:pt idx="24">
                  <c:v>2.644787175683688</c:v>
                </c:pt>
                <c:pt idx="25">
                  <c:v>2.597668964541962</c:v>
                </c:pt>
                <c:pt idx="26">
                  <c:v>2.500616229064621</c:v>
                </c:pt>
                <c:pt idx="27">
                  <c:v>2.395482274192942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3712"/>
        <c:axId val="168797792"/>
      </c:scatterChart>
      <c:valAx>
        <c:axId val="1687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797792"/>
        <c:crosses val="autoZero"/>
        <c:crossBetween val="midCat"/>
      </c:valAx>
      <c:valAx>
        <c:axId val="1687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9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911164276419"/>
          <c:y val="0.612863060595686"/>
          <c:w val="0.154088835723581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5252849236917"/>
          <c:y val="0.0485074626865672"/>
          <c:w val="0.869001704503131"/>
          <c:h val="0.8561505464801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'[1]PS92_47-04'!$L$98:$L$125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0.54</c:v>
                </c:pt>
                <c:pt idx="5">
                  <c:v>0.93</c:v>
                </c:pt>
                <c:pt idx="6">
                  <c:v>1.98</c:v>
                </c:pt>
                <c:pt idx="7">
                  <c:v>2.84</c:v>
                </c:pt>
                <c:pt idx="8">
                  <c:v>4.32</c:v>
                </c:pt>
                <c:pt idx="9">
                  <c:v>5.13</c:v>
                </c:pt>
                <c:pt idx="10">
                  <c:v>8.38</c:v>
                </c:pt>
                <c:pt idx="11">
                  <c:v>11.66</c:v>
                </c:pt>
                <c:pt idx="12">
                  <c:v>16.49</c:v>
                </c:pt>
                <c:pt idx="13">
                  <c:v>21.59</c:v>
                </c:pt>
                <c:pt idx="14">
                  <c:v>35.35</c:v>
                </c:pt>
                <c:pt idx="15">
                  <c:v>44.97</c:v>
                </c:pt>
                <c:pt idx="16">
                  <c:v>53.4</c:v>
                </c:pt>
                <c:pt idx="17">
                  <c:v>69.39</c:v>
                </c:pt>
                <c:pt idx="18">
                  <c:v>82.89</c:v>
                </c:pt>
                <c:pt idx="19">
                  <c:v>100.18</c:v>
                </c:pt>
                <c:pt idx="20">
                  <c:v>128.61</c:v>
                </c:pt>
                <c:pt idx="21">
                  <c:v>158.05</c:v>
                </c:pt>
                <c:pt idx="22">
                  <c:v>196.55</c:v>
                </c:pt>
                <c:pt idx="23">
                  <c:v>234.0</c:v>
                </c:pt>
                <c:pt idx="24">
                  <c:v>333.3</c:v>
                </c:pt>
                <c:pt idx="25">
                  <c:v>459.5</c:v>
                </c:pt>
                <c:pt idx="26">
                  <c:v>636.7</c:v>
                </c:pt>
                <c:pt idx="27">
                  <c:v>1005.2</c:v>
                </c:pt>
              </c:numCache>
            </c:numRef>
          </c:xVal>
          <c:yVal>
            <c:numRef>
              <c:f>'[1]PS92_47-04'!$M$98:$M$125</c:f>
              <c:numCache>
                <c:formatCode>General</c:formatCode>
                <c:ptCount val="28"/>
                <c:pt idx="0">
                  <c:v>0.0785455530266807</c:v>
                </c:pt>
                <c:pt idx="1">
                  <c:v>0.0801720355742564</c:v>
                </c:pt>
                <c:pt idx="2">
                  <c:v>0.0826117593956201</c:v>
                </c:pt>
                <c:pt idx="3">
                  <c:v>0.0830183800325141</c:v>
                </c:pt>
                <c:pt idx="4">
                  <c:v>0.0860680348092187</c:v>
                </c:pt>
                <c:pt idx="5">
                  <c:v>0.0952169991393325</c:v>
                </c:pt>
                <c:pt idx="6">
                  <c:v>0.125510236587932</c:v>
                </c:pt>
                <c:pt idx="7">
                  <c:v>0.152957129578273</c:v>
                </c:pt>
                <c:pt idx="8">
                  <c:v>0.178980850339486</c:v>
                </c:pt>
                <c:pt idx="9">
                  <c:v>0.24851297924835</c:v>
                </c:pt>
                <c:pt idx="10">
                  <c:v>0.352404551974754</c:v>
                </c:pt>
                <c:pt idx="11">
                  <c:v>0.410551303050588</c:v>
                </c:pt>
                <c:pt idx="12">
                  <c:v>0.573402868126614</c:v>
                </c:pt>
                <c:pt idx="13">
                  <c:v>0.583365073730515</c:v>
                </c:pt>
                <c:pt idx="14">
                  <c:v>1.04589604819738</c:v>
                </c:pt>
                <c:pt idx="15">
                  <c:v>1.483216543176819</c:v>
                </c:pt>
                <c:pt idx="16">
                  <c:v>1.177641134551018</c:v>
                </c:pt>
                <c:pt idx="17">
                  <c:v>1.455159719231137</c:v>
                </c:pt>
                <c:pt idx="18">
                  <c:v>1.379324970450416</c:v>
                </c:pt>
                <c:pt idx="19">
                  <c:v>1.648711142392655</c:v>
                </c:pt>
                <c:pt idx="20">
                  <c:v>1.855071115616333</c:v>
                </c:pt>
                <c:pt idx="21">
                  <c:v>1.274823466768672</c:v>
                </c:pt>
                <c:pt idx="22">
                  <c:v>1.676564656019891</c:v>
                </c:pt>
                <c:pt idx="23">
                  <c:v>1.79753429549584</c:v>
                </c:pt>
                <c:pt idx="24">
                  <c:v>1.484029784450607</c:v>
                </c:pt>
                <c:pt idx="25">
                  <c:v>1.308979600267763</c:v>
                </c:pt>
                <c:pt idx="26">
                  <c:v>1.599103424691594</c:v>
                </c:pt>
                <c:pt idx="27">
                  <c:v>1.469188131203978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'[1]PS92_47-04'!$L$98:$L$125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0.54</c:v>
                </c:pt>
                <c:pt idx="5">
                  <c:v>0.93</c:v>
                </c:pt>
                <c:pt idx="6">
                  <c:v>1.98</c:v>
                </c:pt>
                <c:pt idx="7">
                  <c:v>2.84</c:v>
                </c:pt>
                <c:pt idx="8">
                  <c:v>4.32</c:v>
                </c:pt>
                <c:pt idx="9">
                  <c:v>5.13</c:v>
                </c:pt>
                <c:pt idx="10">
                  <c:v>8.38</c:v>
                </c:pt>
                <c:pt idx="11">
                  <c:v>11.66</c:v>
                </c:pt>
                <c:pt idx="12">
                  <c:v>16.49</c:v>
                </c:pt>
                <c:pt idx="13">
                  <c:v>21.59</c:v>
                </c:pt>
                <c:pt idx="14">
                  <c:v>35.35</c:v>
                </c:pt>
                <c:pt idx="15">
                  <c:v>44.97</c:v>
                </c:pt>
                <c:pt idx="16">
                  <c:v>53.4</c:v>
                </c:pt>
                <c:pt idx="17">
                  <c:v>69.39</c:v>
                </c:pt>
                <c:pt idx="18">
                  <c:v>82.89</c:v>
                </c:pt>
                <c:pt idx="19">
                  <c:v>100.18</c:v>
                </c:pt>
                <c:pt idx="20">
                  <c:v>128.61</c:v>
                </c:pt>
                <c:pt idx="21">
                  <c:v>158.05</c:v>
                </c:pt>
                <c:pt idx="22">
                  <c:v>196.55</c:v>
                </c:pt>
                <c:pt idx="23">
                  <c:v>234.0</c:v>
                </c:pt>
                <c:pt idx="24">
                  <c:v>333.3</c:v>
                </c:pt>
                <c:pt idx="25">
                  <c:v>459.5</c:v>
                </c:pt>
                <c:pt idx="26">
                  <c:v>636.7</c:v>
                </c:pt>
                <c:pt idx="27">
                  <c:v>1005.2</c:v>
                </c:pt>
              </c:numCache>
            </c:numRef>
          </c:xVal>
          <c:yVal>
            <c:numRef>
              <c:f>'[1]PS92_47-04'!$N$98:$N$125</c:f>
              <c:numCache>
                <c:formatCode>0.00000000000</c:formatCode>
                <c:ptCount val="28"/>
                <c:pt idx="0">
                  <c:v>0.0443608681820561</c:v>
                </c:pt>
                <c:pt idx="1">
                  <c:v>0.0443608681820561</c:v>
                </c:pt>
                <c:pt idx="2">
                  <c:v>0.0443608681820561</c:v>
                </c:pt>
                <c:pt idx="3">
                  <c:v>0.0443608681820561</c:v>
                </c:pt>
                <c:pt idx="4">
                  <c:v>0.0677300349770132</c:v>
                </c:pt>
                <c:pt idx="5">
                  <c:v>0.0843980619174197</c:v>
                </c:pt>
                <c:pt idx="6">
                  <c:v>0.128414565958262</c:v>
                </c:pt>
                <c:pt idx="7">
                  <c:v>0.163551916691996</c:v>
                </c:pt>
                <c:pt idx="8">
                  <c:v>0.222150470899369</c:v>
                </c:pt>
                <c:pt idx="9">
                  <c:v>0.25324721481056</c:v>
                </c:pt>
                <c:pt idx="10">
                  <c:v>0.371420874143539</c:v>
                </c:pt>
                <c:pt idx="11">
                  <c:v>0.480650063887553</c:v>
                </c:pt>
                <c:pt idx="12">
                  <c:v>0.624902188497616</c:v>
                </c:pt>
                <c:pt idx="13">
                  <c:v>0.75813389275141</c:v>
                </c:pt>
                <c:pt idx="14">
                  <c:v>1.038065188211916</c:v>
                </c:pt>
                <c:pt idx="15">
                  <c:v>1.180130458765639</c:v>
                </c:pt>
                <c:pt idx="16">
                  <c:v>1.277371256254205</c:v>
                </c:pt>
                <c:pt idx="17">
                  <c:v>1.409947348911129</c:v>
                </c:pt>
                <c:pt idx="18">
                  <c:v>1.483991432402685</c:v>
                </c:pt>
                <c:pt idx="19">
                  <c:v>1.545379264112216</c:v>
                </c:pt>
                <c:pt idx="20">
                  <c:v>1.597299607681866</c:v>
                </c:pt>
                <c:pt idx="21">
                  <c:v>1.617554481077679</c:v>
                </c:pt>
                <c:pt idx="22">
                  <c:v>1.621859814631123</c:v>
                </c:pt>
                <c:pt idx="23">
                  <c:v>1.616480503526671</c:v>
                </c:pt>
                <c:pt idx="24">
                  <c:v>1.591026307069314</c:v>
                </c:pt>
                <c:pt idx="25">
                  <c:v>1.55586846558188</c:v>
                </c:pt>
                <c:pt idx="26">
                  <c:v>1.507566450484305</c:v>
                </c:pt>
                <c:pt idx="27">
                  <c:v>1.411990376802807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0576"/>
        <c:axId val="168744656"/>
      </c:scatterChart>
      <c:valAx>
        <c:axId val="1687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8744656"/>
        <c:crosses val="autoZero"/>
        <c:crossBetween val="midCat"/>
      </c:valAx>
      <c:valAx>
        <c:axId val="16874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4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5886494989462"/>
          <c:y val="0.0565217391304348"/>
          <c:w val="0.870187845884874"/>
          <c:h val="0.83238411502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'[1]PS92_47-04'!$L$129:$L$156</c:f>
              <c:numCache>
                <c:formatCode>General</c:formatCode>
                <c:ptCount val="28"/>
                <c:pt idx="0">
                  <c:v>0.0</c:v>
                </c:pt>
                <c:pt idx="1">
                  <c:v>-0.01</c:v>
                </c:pt>
                <c:pt idx="2">
                  <c:v>0.0</c:v>
                </c:pt>
                <c:pt idx="3">
                  <c:v>0.0</c:v>
                </c:pt>
                <c:pt idx="4">
                  <c:v>0.57</c:v>
                </c:pt>
                <c:pt idx="5">
                  <c:v>0.9</c:v>
                </c:pt>
                <c:pt idx="6">
                  <c:v>1.98</c:v>
                </c:pt>
                <c:pt idx="7">
                  <c:v>2.84</c:v>
                </c:pt>
                <c:pt idx="8">
                  <c:v>3.81</c:v>
                </c:pt>
                <c:pt idx="9">
                  <c:v>4.71</c:v>
                </c:pt>
                <c:pt idx="10">
                  <c:v>6.94</c:v>
                </c:pt>
                <c:pt idx="11">
                  <c:v>9.56</c:v>
                </c:pt>
                <c:pt idx="12">
                  <c:v>14.53</c:v>
                </c:pt>
                <c:pt idx="13">
                  <c:v>19.08</c:v>
                </c:pt>
                <c:pt idx="14">
                  <c:v>29.61</c:v>
                </c:pt>
                <c:pt idx="15">
                  <c:v>42.99</c:v>
                </c:pt>
                <c:pt idx="16">
                  <c:v>55.66</c:v>
                </c:pt>
                <c:pt idx="17">
                  <c:v>70.68000000000001</c:v>
                </c:pt>
                <c:pt idx="18">
                  <c:v>82.66</c:v>
                </c:pt>
                <c:pt idx="19">
                  <c:v>99.88</c:v>
                </c:pt>
                <c:pt idx="20">
                  <c:v>131.99</c:v>
                </c:pt>
                <c:pt idx="21">
                  <c:v>160.48</c:v>
                </c:pt>
                <c:pt idx="22">
                  <c:v>185.65</c:v>
                </c:pt>
                <c:pt idx="23">
                  <c:v>230.7</c:v>
                </c:pt>
                <c:pt idx="24">
                  <c:v>275.9</c:v>
                </c:pt>
                <c:pt idx="25">
                  <c:v>453.7</c:v>
                </c:pt>
                <c:pt idx="26">
                  <c:v>616.6</c:v>
                </c:pt>
                <c:pt idx="27">
                  <c:v>936.2</c:v>
                </c:pt>
              </c:numCache>
            </c:numRef>
          </c:xVal>
          <c:yVal>
            <c:numRef>
              <c:f>'[1]PS92_47-04'!$M$129:$M$156</c:f>
              <c:numCache>
                <c:formatCode>General</c:formatCode>
                <c:ptCount val="28"/>
                <c:pt idx="0">
                  <c:v>0.0818362484833248</c:v>
                </c:pt>
                <c:pt idx="1">
                  <c:v>0.0847865681711356</c:v>
                </c:pt>
                <c:pt idx="2">
                  <c:v>0.0864724651355989</c:v>
                </c:pt>
                <c:pt idx="3">
                  <c:v>0.0871046764972727</c:v>
                </c:pt>
                <c:pt idx="4">
                  <c:v>0.0942697385962419</c:v>
                </c:pt>
                <c:pt idx="5">
                  <c:v>0.100170377971864</c:v>
                </c:pt>
                <c:pt idx="6">
                  <c:v>0.115554187772592</c:v>
                </c:pt>
                <c:pt idx="7">
                  <c:v>0.149904338423532</c:v>
                </c:pt>
                <c:pt idx="8">
                  <c:v>0.149061389941301</c:v>
                </c:pt>
                <c:pt idx="9">
                  <c:v>0.189944391329537</c:v>
                </c:pt>
                <c:pt idx="10">
                  <c:v>0.295523688729053</c:v>
                </c:pt>
                <c:pt idx="11">
                  <c:v>0.290676734956221</c:v>
                </c:pt>
                <c:pt idx="12">
                  <c:v>0.345046912060164</c:v>
                </c:pt>
                <c:pt idx="13">
                  <c:v>0.554519609894735</c:v>
                </c:pt>
                <c:pt idx="14">
                  <c:v>0.847022733229125</c:v>
                </c:pt>
                <c:pt idx="15">
                  <c:v>1.215601957084923</c:v>
                </c:pt>
                <c:pt idx="16">
                  <c:v>1.289992160641868</c:v>
                </c:pt>
                <c:pt idx="17">
                  <c:v>1.463639547981592</c:v>
                </c:pt>
                <c:pt idx="18">
                  <c:v>0.980208593421728</c:v>
                </c:pt>
                <c:pt idx="19">
                  <c:v>1.2988431197053</c:v>
                </c:pt>
                <c:pt idx="20">
                  <c:v>1.107072339997595</c:v>
                </c:pt>
                <c:pt idx="21">
                  <c:v>1.121191727074976</c:v>
                </c:pt>
                <c:pt idx="22">
                  <c:v>1.414959273132713</c:v>
                </c:pt>
                <c:pt idx="23">
                  <c:v>1.599564990741449</c:v>
                </c:pt>
                <c:pt idx="24">
                  <c:v>1.357428039220401</c:v>
                </c:pt>
                <c:pt idx="25">
                  <c:v>1.241101148672431</c:v>
                </c:pt>
                <c:pt idx="27">
                  <c:v>0.999174934271941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'[1]PS92_47-04'!$L$129:$L$156</c:f>
              <c:numCache>
                <c:formatCode>General</c:formatCode>
                <c:ptCount val="28"/>
                <c:pt idx="0">
                  <c:v>0.0</c:v>
                </c:pt>
                <c:pt idx="1">
                  <c:v>-0.01</c:v>
                </c:pt>
                <c:pt idx="2">
                  <c:v>0.0</c:v>
                </c:pt>
                <c:pt idx="3">
                  <c:v>0.0</c:v>
                </c:pt>
                <c:pt idx="4">
                  <c:v>0.57</c:v>
                </c:pt>
                <c:pt idx="5">
                  <c:v>0.9</c:v>
                </c:pt>
                <c:pt idx="6">
                  <c:v>1.98</c:v>
                </c:pt>
                <c:pt idx="7">
                  <c:v>2.84</c:v>
                </c:pt>
                <c:pt idx="8">
                  <c:v>3.81</c:v>
                </c:pt>
                <c:pt idx="9">
                  <c:v>4.71</c:v>
                </c:pt>
                <c:pt idx="10">
                  <c:v>6.94</c:v>
                </c:pt>
                <c:pt idx="11">
                  <c:v>9.56</c:v>
                </c:pt>
                <c:pt idx="12">
                  <c:v>14.53</c:v>
                </c:pt>
                <c:pt idx="13">
                  <c:v>19.08</c:v>
                </c:pt>
                <c:pt idx="14">
                  <c:v>29.61</c:v>
                </c:pt>
                <c:pt idx="15">
                  <c:v>42.99</c:v>
                </c:pt>
                <c:pt idx="16">
                  <c:v>55.66</c:v>
                </c:pt>
                <c:pt idx="17">
                  <c:v>70.68000000000001</c:v>
                </c:pt>
                <c:pt idx="18">
                  <c:v>82.66</c:v>
                </c:pt>
                <c:pt idx="19">
                  <c:v>99.88</c:v>
                </c:pt>
                <c:pt idx="20">
                  <c:v>131.99</c:v>
                </c:pt>
                <c:pt idx="21">
                  <c:v>160.48</c:v>
                </c:pt>
                <c:pt idx="22">
                  <c:v>185.65</c:v>
                </c:pt>
                <c:pt idx="23">
                  <c:v>230.7</c:v>
                </c:pt>
                <c:pt idx="24">
                  <c:v>275.9</c:v>
                </c:pt>
                <c:pt idx="25">
                  <c:v>453.7</c:v>
                </c:pt>
                <c:pt idx="26">
                  <c:v>616.6</c:v>
                </c:pt>
                <c:pt idx="27">
                  <c:v>936.2</c:v>
                </c:pt>
              </c:numCache>
            </c:numRef>
          </c:xVal>
          <c:yVal>
            <c:numRef>
              <c:f>'[1]PS92_47-04'!$N$129:$N$156</c:f>
              <c:numCache>
                <c:formatCode>0.00000000000</c:formatCode>
                <c:ptCount val="28"/>
                <c:pt idx="0">
                  <c:v>0.0447521386495111</c:v>
                </c:pt>
                <c:pt idx="1">
                  <c:v>0.0443511670042757</c:v>
                </c:pt>
                <c:pt idx="2">
                  <c:v>0.0447521386495111</c:v>
                </c:pt>
                <c:pt idx="3">
                  <c:v>0.0447521386495111</c:v>
                </c:pt>
                <c:pt idx="4">
                  <c:v>0.0674129036101298</c:v>
                </c:pt>
                <c:pt idx="5">
                  <c:v>0.0803589941633685</c:v>
                </c:pt>
                <c:pt idx="6">
                  <c:v>0.121856389287868</c:v>
                </c:pt>
                <c:pt idx="7">
                  <c:v>0.153966468948635</c:v>
                </c:pt>
                <c:pt idx="8">
                  <c:v>0.189217509556812</c:v>
                </c:pt>
                <c:pt idx="9">
                  <c:v>0.221032645119609</c:v>
                </c:pt>
                <c:pt idx="10">
                  <c:v>0.296308211813393</c:v>
                </c:pt>
                <c:pt idx="11">
                  <c:v>0.378626744579599</c:v>
                </c:pt>
                <c:pt idx="12">
                  <c:v>0.518252204875254</c:v>
                </c:pt>
                <c:pt idx="13">
                  <c:v>0.629203316812515</c:v>
                </c:pt>
                <c:pt idx="14">
                  <c:v>0.834942546093163</c:v>
                </c:pt>
                <c:pt idx="15">
                  <c:v>1.017950166587504</c:v>
                </c:pt>
                <c:pt idx="16">
                  <c:v>1.134460891222474</c:v>
                </c:pt>
                <c:pt idx="17">
                  <c:v>1.224525101960934</c:v>
                </c:pt>
                <c:pt idx="18">
                  <c:v>1.270969727442532</c:v>
                </c:pt>
                <c:pt idx="19">
                  <c:v>1.312014837955355</c:v>
                </c:pt>
                <c:pt idx="20">
                  <c:v>1.342718397506591</c:v>
                </c:pt>
                <c:pt idx="21">
                  <c:v>1.346070216873858</c:v>
                </c:pt>
                <c:pt idx="22">
                  <c:v>1.341091436857105</c:v>
                </c:pt>
                <c:pt idx="23">
                  <c:v>1.324963251205044</c:v>
                </c:pt>
                <c:pt idx="24">
                  <c:v>1.305789732114296</c:v>
                </c:pt>
                <c:pt idx="25">
                  <c:v>1.229121289116778</c:v>
                </c:pt>
                <c:pt idx="26">
                  <c:v>1.162620057447481</c:v>
                </c:pt>
                <c:pt idx="27">
                  <c:v>1.04279851546058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4576"/>
        <c:axId val="170941056"/>
      </c:scatterChart>
      <c:valAx>
        <c:axId val="1709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0941056"/>
        <c:crosses val="autoZero"/>
        <c:crossBetween val="midCat"/>
      </c:valAx>
      <c:valAx>
        <c:axId val="1709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2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258409685434"/>
          <c:y val="0.612863060595686"/>
          <c:w val="0.145741590314566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5886494989462"/>
          <c:y val="0.0490936555891239"/>
          <c:w val="0.885588623208409"/>
          <c:h val="0.85441218450412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'[1]PS92_47-04'!$L$160:$L$187</c:f>
              <c:numCache>
                <c:formatCode>General</c:formatCode>
                <c:ptCount val="28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0.54</c:v>
                </c:pt>
                <c:pt idx="5">
                  <c:v>0.93</c:v>
                </c:pt>
                <c:pt idx="6">
                  <c:v>2.09</c:v>
                </c:pt>
                <c:pt idx="7">
                  <c:v>2.91</c:v>
                </c:pt>
                <c:pt idx="8">
                  <c:v>3.6</c:v>
                </c:pt>
                <c:pt idx="9">
                  <c:v>4.58</c:v>
                </c:pt>
                <c:pt idx="10">
                  <c:v>7.06</c:v>
                </c:pt>
                <c:pt idx="11">
                  <c:v>10.59</c:v>
                </c:pt>
                <c:pt idx="12">
                  <c:v>14.28</c:v>
                </c:pt>
                <c:pt idx="13">
                  <c:v>18.19</c:v>
                </c:pt>
                <c:pt idx="14">
                  <c:v>23.98</c:v>
                </c:pt>
                <c:pt idx="15">
                  <c:v>37.41</c:v>
                </c:pt>
                <c:pt idx="16">
                  <c:v>51.12</c:v>
                </c:pt>
                <c:pt idx="17">
                  <c:v>69.5</c:v>
                </c:pt>
                <c:pt idx="18">
                  <c:v>83.08</c:v>
                </c:pt>
                <c:pt idx="19">
                  <c:v>91.54</c:v>
                </c:pt>
                <c:pt idx="20">
                  <c:v>107.83</c:v>
                </c:pt>
                <c:pt idx="21">
                  <c:v>147.92</c:v>
                </c:pt>
                <c:pt idx="22">
                  <c:v>191.58</c:v>
                </c:pt>
                <c:pt idx="23">
                  <c:v>234.7</c:v>
                </c:pt>
                <c:pt idx="24">
                  <c:v>271.4</c:v>
                </c:pt>
                <c:pt idx="25">
                  <c:v>312.4</c:v>
                </c:pt>
                <c:pt idx="26">
                  <c:v>422.8</c:v>
                </c:pt>
                <c:pt idx="27">
                  <c:v>640.8</c:v>
                </c:pt>
              </c:numCache>
            </c:numRef>
          </c:xVal>
          <c:yVal>
            <c:numRef>
              <c:f>'[1]PS92_47-04'!$M$160:$M$187</c:f>
              <c:numCache>
                <c:formatCode>General</c:formatCode>
                <c:ptCount val="28"/>
                <c:pt idx="0">
                  <c:v>0.0854520533505888</c:v>
                </c:pt>
                <c:pt idx="1">
                  <c:v>0.0841518530460151</c:v>
                </c:pt>
                <c:pt idx="2">
                  <c:v>0.0787343517769584</c:v>
                </c:pt>
                <c:pt idx="4">
                  <c:v>0.0811180523353434</c:v>
                </c:pt>
                <c:pt idx="5">
                  <c:v>0.0906528545688833</c:v>
                </c:pt>
                <c:pt idx="6">
                  <c:v>0.0969371560409891</c:v>
                </c:pt>
                <c:pt idx="7">
                  <c:v>0.0997542567008986</c:v>
                </c:pt>
                <c:pt idx="8">
                  <c:v>0.0913029547211701</c:v>
                </c:pt>
                <c:pt idx="9">
                  <c:v>0.100404356853185</c:v>
                </c:pt>
                <c:pt idx="10">
                  <c:v>0.0923864549749814</c:v>
                </c:pt>
                <c:pt idx="11">
                  <c:v>0.103871557665382</c:v>
                </c:pt>
                <c:pt idx="12">
                  <c:v>0.139193665939632</c:v>
                </c:pt>
                <c:pt idx="13">
                  <c:v>0.156096269899089</c:v>
                </c:pt>
                <c:pt idx="14">
                  <c:v>0.142660866751828</c:v>
                </c:pt>
                <c:pt idx="16">
                  <c:v>0.167798072640252</c:v>
                </c:pt>
                <c:pt idx="20">
                  <c:v>0.15999687081281</c:v>
                </c:pt>
                <c:pt idx="21">
                  <c:v>0.159130070609761</c:v>
                </c:pt>
                <c:pt idx="23">
                  <c:v>0.184483976548947</c:v>
                </c:pt>
                <c:pt idx="24">
                  <c:v>0.174082374112358</c:v>
                </c:pt>
                <c:pt idx="25">
                  <c:v>0.180149975533701</c:v>
                </c:pt>
                <c:pt idx="26">
                  <c:v>0.149595268376221</c:v>
                </c:pt>
                <c:pt idx="27">
                  <c:v>0.149811968426983</c:v>
                </c:pt>
              </c:numCache>
            </c:numRef>
          </c:yVal>
          <c:smooth val="0"/>
        </c:ser>
        <c:ser>
          <c:idx val="1"/>
          <c:order val="1"/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'[1]PS92_47-04'!$L$160:$L$187</c:f>
              <c:numCache>
                <c:formatCode>General</c:formatCode>
                <c:ptCount val="28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0.54</c:v>
                </c:pt>
                <c:pt idx="5">
                  <c:v>0.93</c:v>
                </c:pt>
                <c:pt idx="6">
                  <c:v>2.09</c:v>
                </c:pt>
                <c:pt idx="7">
                  <c:v>2.91</c:v>
                </c:pt>
                <c:pt idx="8">
                  <c:v>3.6</c:v>
                </c:pt>
                <c:pt idx="9">
                  <c:v>4.58</c:v>
                </c:pt>
                <c:pt idx="10">
                  <c:v>7.06</c:v>
                </c:pt>
                <c:pt idx="11">
                  <c:v>10.59</c:v>
                </c:pt>
                <c:pt idx="12">
                  <c:v>14.28</c:v>
                </c:pt>
                <c:pt idx="13">
                  <c:v>18.19</c:v>
                </c:pt>
                <c:pt idx="14">
                  <c:v>23.98</c:v>
                </c:pt>
                <c:pt idx="15">
                  <c:v>37.41</c:v>
                </c:pt>
                <c:pt idx="16">
                  <c:v>51.12</c:v>
                </c:pt>
                <c:pt idx="17">
                  <c:v>69.5</c:v>
                </c:pt>
                <c:pt idx="18">
                  <c:v>83.08</c:v>
                </c:pt>
                <c:pt idx="19">
                  <c:v>91.54</c:v>
                </c:pt>
                <c:pt idx="20">
                  <c:v>107.83</c:v>
                </c:pt>
                <c:pt idx="21">
                  <c:v>147.92</c:v>
                </c:pt>
                <c:pt idx="22">
                  <c:v>191.58</c:v>
                </c:pt>
                <c:pt idx="23">
                  <c:v>234.7</c:v>
                </c:pt>
                <c:pt idx="24">
                  <c:v>271.4</c:v>
                </c:pt>
                <c:pt idx="25">
                  <c:v>312.4</c:v>
                </c:pt>
                <c:pt idx="26">
                  <c:v>422.8</c:v>
                </c:pt>
                <c:pt idx="27">
                  <c:v>640.8</c:v>
                </c:pt>
              </c:numCache>
            </c:numRef>
          </c:xVal>
          <c:yVal>
            <c:numRef>
              <c:f>'[1]PS92_47-04'!$N$160:$N$187</c:f>
              <c:numCache>
                <c:formatCode>0.00000000000</c:formatCode>
                <c:ptCount val="28"/>
                <c:pt idx="0">
                  <c:v>0.0817017525729675</c:v>
                </c:pt>
                <c:pt idx="1">
                  <c:v>0.0816554775800372</c:v>
                </c:pt>
                <c:pt idx="2">
                  <c:v>0.0816554775800372</c:v>
                </c:pt>
                <c:pt idx="3">
                  <c:v>0.0816554775800372</c:v>
                </c:pt>
                <c:pt idx="4">
                  <c:v>0.0841670992576041</c:v>
                </c:pt>
                <c:pt idx="5">
                  <c:v>0.0859073326056398</c:v>
                </c:pt>
                <c:pt idx="6">
                  <c:v>0.0908903141363664</c:v>
                </c:pt>
                <c:pt idx="7">
                  <c:v>0.0942449767233363</c:v>
                </c:pt>
                <c:pt idx="8">
                  <c:v>0.0969647093322004</c:v>
                </c:pt>
                <c:pt idx="9">
                  <c:v>0.100671999512797</c:v>
                </c:pt>
                <c:pt idx="10">
                  <c:v>0.109291133413815</c:v>
                </c:pt>
                <c:pt idx="11">
                  <c:v>0.119874591083443</c:v>
                </c:pt>
                <c:pt idx="12">
                  <c:v>0.129129089123005</c:v>
                </c:pt>
                <c:pt idx="13">
                  <c:v>0.137251359748047</c:v>
                </c:pt>
                <c:pt idx="14">
                  <c:v>0.146714071855616</c:v>
                </c:pt>
                <c:pt idx="15">
                  <c:v>0.160454182661375</c:v>
                </c:pt>
                <c:pt idx="16">
                  <c:v>0.167430383894974</c:v>
                </c:pt>
                <c:pt idx="17">
                  <c:v>0.171376838138403</c:v>
                </c:pt>
                <c:pt idx="18">
                  <c:v>0.172398680456279</c:v>
                </c:pt>
                <c:pt idx="19">
                  <c:v>0.172625291587731</c:v>
                </c:pt>
                <c:pt idx="20">
                  <c:v>0.172585032904409</c:v>
                </c:pt>
                <c:pt idx="21">
                  <c:v>0.171444731943992</c:v>
                </c:pt>
                <c:pt idx="22">
                  <c:v>0.169829480539632</c:v>
                </c:pt>
                <c:pt idx="23">
                  <c:v>0.168210880342957</c:v>
                </c:pt>
                <c:pt idx="24">
                  <c:v>0.166851495672989</c:v>
                </c:pt>
                <c:pt idx="25">
                  <c:v>0.165357307605635</c:v>
                </c:pt>
                <c:pt idx="26">
                  <c:v>0.161462649203549</c:v>
                </c:pt>
                <c:pt idx="27">
                  <c:v>0.154296533078826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4880"/>
        <c:axId val="171142656"/>
      </c:scatterChart>
      <c:valAx>
        <c:axId val="1710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1142656"/>
        <c:crosses val="autoZero"/>
        <c:crossBetween val="midCat"/>
      </c:valAx>
      <c:valAx>
        <c:axId val="1711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24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258409685434"/>
          <c:y val="0.609359909127673"/>
          <c:w val="0.145741590314566"/>
          <c:h val="0.15168363584461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8</xdr:row>
      <xdr:rowOff>121920</xdr:rowOff>
    </xdr:from>
    <xdr:to>
      <xdr:col>10</xdr:col>
      <xdr:colOff>571500</xdr:colOff>
      <xdr:row>22</xdr:row>
      <xdr:rowOff>198120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37</xdr:row>
      <xdr:rowOff>71120</xdr:rowOff>
    </xdr:from>
    <xdr:to>
      <xdr:col>10</xdr:col>
      <xdr:colOff>652780</xdr:colOff>
      <xdr:row>51</xdr:row>
      <xdr:rowOff>147320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284480</xdr:colOff>
      <xdr:row>69</xdr:row>
      <xdr:rowOff>40640</xdr:rowOff>
    </xdr:from>
    <xdr:to>
      <xdr:col>10</xdr:col>
      <xdr:colOff>662940</xdr:colOff>
      <xdr:row>83</xdr:row>
      <xdr:rowOff>116840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172720</xdr:colOff>
      <xdr:row>99</xdr:row>
      <xdr:rowOff>101600</xdr:rowOff>
    </xdr:from>
    <xdr:to>
      <xdr:col>10</xdr:col>
      <xdr:colOff>551180</xdr:colOff>
      <xdr:row>116</xdr:row>
      <xdr:rowOff>50800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</xdr:colOff>
      <xdr:row>131</xdr:row>
      <xdr:rowOff>132080</xdr:rowOff>
    </xdr:from>
    <xdr:to>
      <xdr:col>10</xdr:col>
      <xdr:colOff>439420</xdr:colOff>
      <xdr:row>146</xdr:row>
      <xdr:rowOff>5080</xdr:rowOff>
    </xdr:to>
    <xdr:graphicFrame macro="">
      <xdr:nvGraphicFramePr>
        <xdr:cNvPr id="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284480</xdr:colOff>
      <xdr:row>161</xdr:row>
      <xdr:rowOff>111760</xdr:rowOff>
    </xdr:from>
    <xdr:to>
      <xdr:col>10</xdr:col>
      <xdr:colOff>662940</xdr:colOff>
      <xdr:row>178</xdr:row>
      <xdr:rowOff>20320</xdr:rowOff>
    </xdr:to>
    <xdr:graphicFrame macro="">
      <xdr:nvGraphicFramePr>
        <xdr:cNvPr id="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lav's%20Passport/6-ULAVAL/Campagnes_Mer/2015/Transsiz_Polarstern/Data/PvsE/PS92_Courbes_ajust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92_19-05"/>
      <sheetName val="PS92_27-02"/>
      <sheetName val="PS92_27-03"/>
      <sheetName val="PS92_31-03"/>
      <sheetName val="PS92_31-02"/>
      <sheetName val="PS92_32-05"/>
      <sheetName val="PS92_32-04"/>
      <sheetName val="PS92_36-01"/>
      <sheetName val="PS92_39-08"/>
      <sheetName val="PS92_39-06"/>
      <sheetName val="PS92_43-05"/>
      <sheetName val="PS92_43-04"/>
      <sheetName val="PS92_46-02"/>
      <sheetName val="PS92_46-01"/>
      <sheetName val="All data"/>
      <sheetName val="PS92_47-04"/>
      <sheetName val="PS92_47-03"/>
      <sheetName val="PS92_52-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L5">
            <v>0</v>
          </cell>
          <cell r="M5">
            <v>7.4901982476078738E-2</v>
          </cell>
          <cell r="N5">
            <v>-1.058470655657992E-2</v>
          </cell>
        </row>
        <row r="6">
          <cell r="L6">
            <v>0</v>
          </cell>
          <cell r="M6">
            <v>8.3553512189756929E-2</v>
          </cell>
          <cell r="N6">
            <v>-1.058470655657992E-2</v>
          </cell>
        </row>
        <row r="7">
          <cell r="L7">
            <v>0</v>
          </cell>
          <cell r="M7">
            <v>8.4021162444550337E-2</v>
          </cell>
          <cell r="N7">
            <v>-1.058470655657992E-2</v>
          </cell>
        </row>
        <row r="8">
          <cell r="L8">
            <v>0.01</v>
          </cell>
          <cell r="M8">
            <v>8.2852036807566809E-2</v>
          </cell>
          <cell r="N8">
            <v>-9.783651119387473E-3</v>
          </cell>
        </row>
        <row r="9">
          <cell r="L9">
            <v>0.85</v>
          </cell>
          <cell r="M9">
            <v>0.10763750031161784</v>
          </cell>
          <cell r="N9">
            <v>5.6783521497337841E-2</v>
          </cell>
        </row>
        <row r="10">
          <cell r="L10">
            <v>1.92</v>
          </cell>
          <cell r="M10">
            <v>0.16352170575943104</v>
          </cell>
          <cell r="N10">
            <v>0.13954515929264288</v>
          </cell>
        </row>
        <row r="11">
          <cell r="L11">
            <v>3.72</v>
          </cell>
          <cell r="M11">
            <v>0.2229132881181948</v>
          </cell>
          <cell r="N11">
            <v>0.27379007484039808</v>
          </cell>
        </row>
        <row r="12">
          <cell r="L12">
            <v>6.04</v>
          </cell>
          <cell r="M12">
            <v>0.38144672449316269</v>
          </cell>
          <cell r="N12">
            <v>0.43799296229455476</v>
          </cell>
        </row>
        <row r="13">
          <cell r="L13">
            <v>7.92</v>
          </cell>
          <cell r="M13">
            <v>0.46538994522858079</v>
          </cell>
          <cell r="N13">
            <v>0.56412177888404547</v>
          </cell>
        </row>
        <row r="14">
          <cell r="L14">
            <v>13.49</v>
          </cell>
          <cell r="M14">
            <v>0.74247272119367957</v>
          </cell>
          <cell r="N14">
            <v>0.90422398585537556</v>
          </cell>
        </row>
        <row r="15">
          <cell r="L15">
            <v>18.32</v>
          </cell>
          <cell r="M15">
            <v>0.91199593855629291</v>
          </cell>
          <cell r="N15">
            <v>1.1624328672772506</v>
          </cell>
        </row>
        <row r="16">
          <cell r="L16">
            <v>30.54</v>
          </cell>
          <cell r="M16">
            <v>1.3045883274553656</v>
          </cell>
          <cell r="N16">
            <v>1.689392039271244</v>
          </cell>
        </row>
        <row r="17">
          <cell r="L17">
            <v>39.979999999999997</v>
          </cell>
          <cell r="M17">
            <v>2.1447220101917366</v>
          </cell>
          <cell r="N17">
            <v>1.9969497900354003</v>
          </cell>
        </row>
        <row r="18">
          <cell r="L18">
            <v>58.37</v>
          </cell>
          <cell r="M18">
            <v>2.8476003431462407</v>
          </cell>
          <cell r="N18">
            <v>2.417240959771457</v>
          </cell>
        </row>
        <row r="19">
          <cell r="L19">
            <v>83.32</v>
          </cell>
          <cell r="M19">
            <v>2.9348171156652123</v>
          </cell>
          <cell r="N19">
            <v>2.7411106949477282</v>
          </cell>
        </row>
        <row r="20">
          <cell r="L20">
            <v>107.32</v>
          </cell>
          <cell r="M20">
            <v>3.004730828756828</v>
          </cell>
          <cell r="N20">
            <v>2.8993569376942858</v>
          </cell>
        </row>
        <row r="21">
          <cell r="L21">
            <v>137.66</v>
          </cell>
          <cell r="M21">
            <v>3.1487671072332004</v>
          </cell>
          <cell r="N21">
            <v>2.9879701055183805</v>
          </cell>
        </row>
        <row r="22">
          <cell r="L22">
            <v>160.6</v>
          </cell>
          <cell r="M22">
            <v>3.0061337795212086</v>
          </cell>
          <cell r="N22">
            <v>3.0118127164023902</v>
          </cell>
        </row>
        <row r="23">
          <cell r="L23">
            <v>179.66</v>
          </cell>
          <cell r="M23">
            <v>2.8798682107269862</v>
          </cell>
          <cell r="N23">
            <v>3.0164671231685545</v>
          </cell>
        </row>
        <row r="24">
          <cell r="L24">
            <v>204.7</v>
          </cell>
          <cell r="M24">
            <v>2.9268670613337244</v>
          </cell>
          <cell r="N24">
            <v>3.0106916652285887</v>
          </cell>
        </row>
        <row r="25">
          <cell r="L25">
            <v>256.10000000000002</v>
          </cell>
          <cell r="M25">
            <v>2.8017706181764854</v>
          </cell>
          <cell r="N25">
            <v>2.9790968120935433</v>
          </cell>
        </row>
        <row r="26">
          <cell r="L26">
            <v>313.7</v>
          </cell>
          <cell r="M26">
            <v>2.7327922055944569</v>
          </cell>
          <cell r="N26">
            <v>2.9331213305741461</v>
          </cell>
        </row>
        <row r="27">
          <cell r="L27">
            <v>294.10000000000002</v>
          </cell>
          <cell r="N27">
            <v>2.9492454114868876</v>
          </cell>
        </row>
        <row r="28">
          <cell r="L28">
            <v>383.2</v>
          </cell>
          <cell r="M28">
            <v>2.6729329729809002</v>
          </cell>
          <cell r="N28">
            <v>2.8749726597360885</v>
          </cell>
        </row>
        <row r="29">
          <cell r="L29">
            <v>474.5</v>
          </cell>
          <cell r="M29">
            <v>2.9011462973200866</v>
          </cell>
          <cell r="N29">
            <v>2.7992531382182917</v>
          </cell>
        </row>
        <row r="30">
          <cell r="L30">
            <v>563.9</v>
          </cell>
          <cell r="M30">
            <v>2.9949101734061663</v>
          </cell>
          <cell r="N30">
            <v>2.7268761543912765</v>
          </cell>
        </row>
        <row r="31">
          <cell r="L31">
            <v>756.5</v>
          </cell>
          <cell r="M31">
            <v>2.5108921596949809</v>
          </cell>
          <cell r="N31">
            <v>2.5771858381764208</v>
          </cell>
        </row>
        <row r="32">
          <cell r="L32">
            <v>1071.3</v>
          </cell>
          <cell r="M32">
            <v>2.3755074109322871</v>
          </cell>
          <cell r="N32">
            <v>2.3499357483601773</v>
          </cell>
        </row>
        <row r="36">
          <cell r="L36">
            <v>0.01</v>
          </cell>
          <cell r="M36">
            <v>8.8941644762588853E-2</v>
          </cell>
          <cell r="N36">
            <v>6.6790510269308712E-2</v>
          </cell>
        </row>
        <row r="37">
          <cell r="L37">
            <v>0</v>
          </cell>
          <cell r="M37">
            <v>8.2543533549649509E-2</v>
          </cell>
          <cell r="N37">
            <v>6.6245764923350672E-2</v>
          </cell>
        </row>
        <row r="38">
          <cell r="L38">
            <v>0</v>
          </cell>
          <cell r="M38">
            <v>8.3254434795531657E-2</v>
          </cell>
          <cell r="N38">
            <v>6.6245764923350672E-2</v>
          </cell>
        </row>
        <row r="39">
          <cell r="L39">
            <v>0</v>
          </cell>
          <cell r="M39">
            <v>8.1358698139845947E-2</v>
          </cell>
          <cell r="N39">
            <v>6.6245764923350672E-2</v>
          </cell>
        </row>
        <row r="40">
          <cell r="L40">
            <v>0.75</v>
          </cell>
          <cell r="M40">
            <v>0.10552934049983899</v>
          </cell>
          <cell r="N40">
            <v>0.10684239781647137</v>
          </cell>
        </row>
        <row r="41">
          <cell r="L41">
            <v>1.66</v>
          </cell>
          <cell r="M41">
            <v>0.1360980940727714</v>
          </cell>
          <cell r="N41">
            <v>0.15540046791583711</v>
          </cell>
        </row>
        <row r="42">
          <cell r="L42">
            <v>3.07</v>
          </cell>
          <cell r="M42">
            <v>0.19794650246451836</v>
          </cell>
          <cell r="N42">
            <v>0.22915057747258299</v>
          </cell>
        </row>
        <row r="43">
          <cell r="L43">
            <v>4.95</v>
          </cell>
          <cell r="M43">
            <v>0.42022162534367025</v>
          </cell>
          <cell r="N43">
            <v>0.32473561422739383</v>
          </cell>
        </row>
        <row r="44">
          <cell r="L44">
            <v>8.58</v>
          </cell>
          <cell r="M44">
            <v>0.57685686651970391</v>
          </cell>
          <cell r="N44">
            <v>0.50074599746124937</v>
          </cell>
        </row>
        <row r="45">
          <cell r="L45">
            <v>11.28</v>
          </cell>
          <cell r="M45">
            <v>0.53325492343893199</v>
          </cell>
          <cell r="N45">
            <v>0.62468556408704357</v>
          </cell>
        </row>
        <row r="46">
          <cell r="L46">
            <v>19.77</v>
          </cell>
          <cell r="M46">
            <v>0.76951110415376622</v>
          </cell>
          <cell r="N46">
            <v>0.97869903621963417</v>
          </cell>
        </row>
        <row r="47">
          <cell r="L47">
            <v>24.74</v>
          </cell>
          <cell r="M47">
            <v>1.0917863356203403</v>
          </cell>
          <cell r="N47">
            <v>1.1629673870205661</v>
          </cell>
        </row>
        <row r="48">
          <cell r="L48">
            <v>37.479999999999997</v>
          </cell>
          <cell r="M48">
            <v>1.5839669648527481</v>
          </cell>
          <cell r="N48">
            <v>1.568389128373199</v>
          </cell>
        </row>
        <row r="49">
          <cell r="L49">
            <v>60.08</v>
          </cell>
          <cell r="M49">
            <v>2.0877589811012314</v>
          </cell>
          <cell r="N49">
            <v>2.0976177593442245</v>
          </cell>
        </row>
        <row r="50">
          <cell r="L50">
            <v>82.56</v>
          </cell>
          <cell r="M50">
            <v>3.1638265002848445</v>
          </cell>
          <cell r="N50">
            <v>2.4490645880122908</v>
          </cell>
        </row>
        <row r="51">
          <cell r="L51">
            <v>108.41</v>
          </cell>
          <cell r="M51">
            <v>2.4474750115175983</v>
          </cell>
          <cell r="N51">
            <v>2.7081582044443935</v>
          </cell>
        </row>
        <row r="52">
          <cell r="L52">
            <v>134.16</v>
          </cell>
          <cell r="M52">
            <v>2.7834943337378943</v>
          </cell>
          <cell r="N52">
            <v>2.8643663202088252</v>
          </cell>
        </row>
        <row r="53">
          <cell r="L53">
            <v>152.83000000000001</v>
          </cell>
          <cell r="M53">
            <v>2.7818355641641692</v>
          </cell>
          <cell r="N53">
            <v>2.934983929155369</v>
          </cell>
        </row>
        <row r="54">
          <cell r="L54">
            <v>161.24</v>
          </cell>
          <cell r="M54">
            <v>2.5849159190548141</v>
          </cell>
          <cell r="N54">
            <v>2.9581649509706134</v>
          </cell>
        </row>
        <row r="55">
          <cell r="L55">
            <v>178.32</v>
          </cell>
          <cell r="M55">
            <v>2.9138262288162888</v>
          </cell>
          <cell r="N55">
            <v>2.9923985267506392</v>
          </cell>
        </row>
        <row r="56">
          <cell r="L56">
            <v>204.5</v>
          </cell>
          <cell r="M56">
            <v>3.2815991400193201</v>
          </cell>
          <cell r="N56">
            <v>3.0197513406315419</v>
          </cell>
        </row>
        <row r="57">
          <cell r="L57">
            <v>219.4</v>
          </cell>
          <cell r="M57">
            <v>2.8043474369504375</v>
          </cell>
          <cell r="N57">
            <v>3.0255691449895727</v>
          </cell>
        </row>
        <row r="58">
          <cell r="L58">
            <v>284.3</v>
          </cell>
          <cell r="M58">
            <v>3.4458173278180961</v>
          </cell>
          <cell r="N58">
            <v>3.0045094050130783</v>
          </cell>
        </row>
        <row r="59">
          <cell r="L59">
            <v>343.3</v>
          </cell>
          <cell r="M59">
            <v>2.7531625472469226</v>
          </cell>
          <cell r="N59">
            <v>2.9545980489423518</v>
          </cell>
        </row>
        <row r="60">
          <cell r="L60">
            <v>405.2</v>
          </cell>
          <cell r="M60">
            <v>3.1825468997597408</v>
          </cell>
          <cell r="N60">
            <v>2.8922385023730812</v>
          </cell>
        </row>
        <row r="61">
          <cell r="L61">
            <v>541.70000000000005</v>
          </cell>
          <cell r="N61">
            <v>2.7491031799362506</v>
          </cell>
        </row>
        <row r="62">
          <cell r="L62">
            <v>736.7</v>
          </cell>
          <cell r="M62">
            <v>2.3109819723082259</v>
          </cell>
          <cell r="N62">
            <v>2.5533697636469581</v>
          </cell>
        </row>
        <row r="63">
          <cell r="L63">
            <v>1033.7</v>
          </cell>
          <cell r="M63">
            <v>2.360982026601937</v>
          </cell>
          <cell r="N63">
            <v>2.2819126010493798</v>
          </cell>
        </row>
        <row r="67">
          <cell r="L67">
            <v>0</v>
          </cell>
          <cell r="M67">
            <v>7.9220685551573453E-2</v>
          </cell>
          <cell r="N67">
            <v>6.7996106981490514E-2</v>
          </cell>
        </row>
        <row r="68">
          <cell r="L68">
            <v>0</v>
          </cell>
          <cell r="M68">
            <v>7.9690373410574875E-2</v>
          </cell>
          <cell r="N68">
            <v>6.7996106981490514E-2</v>
          </cell>
        </row>
        <row r="69">
          <cell r="L69">
            <v>0.01</v>
          </cell>
          <cell r="M69">
            <v>7.8281309833570636E-2</v>
          </cell>
          <cell r="N69">
            <v>6.8539833916208992E-2</v>
          </cell>
        </row>
        <row r="70">
          <cell r="L70">
            <v>0.01</v>
          </cell>
          <cell r="M70">
            <v>8.2508500564583434E-2</v>
          </cell>
          <cell r="N70">
            <v>6.8539833916208992E-2</v>
          </cell>
        </row>
        <row r="71">
          <cell r="L71">
            <v>0.63</v>
          </cell>
          <cell r="M71">
            <v>8.7675067013599089E-2</v>
          </cell>
          <cell r="N71">
            <v>0.10203855919004973</v>
          </cell>
        </row>
        <row r="72">
          <cell r="L72">
            <v>1.44</v>
          </cell>
          <cell r="M72">
            <v>0.13393932112523932</v>
          </cell>
          <cell r="N72">
            <v>0.14517931260969039</v>
          </cell>
        </row>
        <row r="73">
          <cell r="L73">
            <v>2.52</v>
          </cell>
          <cell r="M73">
            <v>0.16423418803083115</v>
          </cell>
          <cell r="N73">
            <v>0.20161934559142053</v>
          </cell>
        </row>
        <row r="74">
          <cell r="L74">
            <v>5.46</v>
          </cell>
          <cell r="M74">
            <v>0.38522232569100101</v>
          </cell>
          <cell r="N74">
            <v>0.34919957463488355</v>
          </cell>
        </row>
        <row r="75">
          <cell r="L75">
            <v>6.71</v>
          </cell>
          <cell r="M75">
            <v>0.39837358574304083</v>
          </cell>
          <cell r="N75">
            <v>0.40935221794136251</v>
          </cell>
        </row>
        <row r="76">
          <cell r="L76">
            <v>9.4700000000000006</v>
          </cell>
          <cell r="M76">
            <v>0.51109867190338254</v>
          </cell>
          <cell r="N76">
            <v>0.53693495423330306</v>
          </cell>
        </row>
        <row r="77">
          <cell r="L77">
            <v>12.12</v>
          </cell>
          <cell r="M77">
            <v>0.651770185674309</v>
          </cell>
          <cell r="N77">
            <v>0.652945242494963</v>
          </cell>
        </row>
        <row r="78">
          <cell r="L78">
            <v>20.59</v>
          </cell>
          <cell r="M78">
            <v>0.90258350238106921</v>
          </cell>
          <cell r="N78">
            <v>0.98483787193910655</v>
          </cell>
        </row>
        <row r="79">
          <cell r="L79">
            <v>33.04</v>
          </cell>
          <cell r="M79">
            <v>1.4467168870342184</v>
          </cell>
          <cell r="N79">
            <v>1.38046049269296</v>
          </cell>
        </row>
        <row r="80">
          <cell r="L80">
            <v>55.86</v>
          </cell>
          <cell r="M80">
            <v>1.9523358672492512</v>
          </cell>
          <cell r="N80">
            <v>1.8910070760346627</v>
          </cell>
        </row>
        <row r="81">
          <cell r="L81">
            <v>66.930000000000007</v>
          </cell>
          <cell r="M81">
            <v>2.2515270334331579</v>
          </cell>
          <cell r="N81">
            <v>2.0651716063326822</v>
          </cell>
        </row>
        <row r="82">
          <cell r="L82">
            <v>73.900000000000006</v>
          </cell>
          <cell r="M82">
            <v>2.1270597507977809</v>
          </cell>
          <cell r="N82">
            <v>2.1561866095791231</v>
          </cell>
        </row>
        <row r="83">
          <cell r="L83">
            <v>92.98</v>
          </cell>
          <cell r="N83">
            <v>2.3475569343229759</v>
          </cell>
        </row>
        <row r="84">
          <cell r="L84">
            <v>106.37</v>
          </cell>
          <cell r="M84">
            <v>2.3914940154155824</v>
          </cell>
          <cell r="N84">
            <v>2.4428498156757747</v>
          </cell>
        </row>
        <row r="85">
          <cell r="L85">
            <v>126.7</v>
          </cell>
          <cell r="M85">
            <v>2.3626082120869949</v>
          </cell>
          <cell r="N85">
            <v>2.5441988127460977</v>
          </cell>
        </row>
        <row r="86">
          <cell r="L86">
            <v>141.36000000000001</v>
          </cell>
          <cell r="M86">
            <v>2.5765510318621434</v>
          </cell>
          <cell r="N86">
            <v>2.5937507125597272</v>
          </cell>
        </row>
        <row r="87">
          <cell r="L87">
            <v>178.64</v>
          </cell>
          <cell r="M87">
            <v>2.4318871712897048</v>
          </cell>
          <cell r="N87">
            <v>2.6641090926945337</v>
          </cell>
        </row>
        <row r="88">
          <cell r="L88">
            <v>207.3</v>
          </cell>
          <cell r="M88">
            <v>2.6784732972654526</v>
          </cell>
          <cell r="N88">
            <v>2.6859907772031373</v>
          </cell>
        </row>
        <row r="89">
          <cell r="L89">
            <v>259.89999999999998</v>
          </cell>
          <cell r="M89">
            <v>2.7522142911286749</v>
          </cell>
          <cell r="N89">
            <v>2.6924776075399928</v>
          </cell>
        </row>
        <row r="90">
          <cell r="L90">
            <v>348.6</v>
          </cell>
          <cell r="M90">
            <v>2.7660700829692173</v>
          </cell>
          <cell r="N90">
            <v>2.6682285798732361</v>
          </cell>
        </row>
        <row r="91">
          <cell r="L91">
            <v>409.8</v>
          </cell>
          <cell r="M91">
            <v>2.7848575973292751</v>
          </cell>
          <cell r="N91">
            <v>2.644787175683688</v>
          </cell>
        </row>
        <row r="92">
          <cell r="L92">
            <v>527.1</v>
          </cell>
          <cell r="M92">
            <v>2.721214892434582</v>
          </cell>
          <cell r="N92">
            <v>2.5976689645419624</v>
          </cell>
        </row>
        <row r="93">
          <cell r="L93">
            <v>772.3</v>
          </cell>
          <cell r="N93">
            <v>2.5006162290646206</v>
          </cell>
        </row>
        <row r="94">
          <cell r="L94">
            <v>1049</v>
          </cell>
          <cell r="M94">
            <v>2.2799431489027442</v>
          </cell>
          <cell r="N94">
            <v>2.395482274192942</v>
          </cell>
        </row>
        <row r="98">
          <cell r="L98">
            <v>0</v>
          </cell>
          <cell r="M98">
            <v>7.8545553026680676E-2</v>
          </cell>
          <cell r="N98">
            <v>4.4360868182056097E-2</v>
          </cell>
        </row>
        <row r="99">
          <cell r="L99">
            <v>0</v>
          </cell>
          <cell r="M99">
            <v>8.0172035574256464E-2</v>
          </cell>
          <cell r="N99">
            <v>4.4360868182056097E-2</v>
          </cell>
        </row>
        <row r="100">
          <cell r="L100">
            <v>0</v>
          </cell>
          <cell r="M100">
            <v>8.2611759395620155E-2</v>
          </cell>
          <cell r="N100">
            <v>4.4360868182056097E-2</v>
          </cell>
        </row>
        <row r="101">
          <cell r="L101">
            <v>0</v>
          </cell>
          <cell r="M101">
            <v>8.3018380032514091E-2</v>
          </cell>
          <cell r="N101">
            <v>4.4360868182056097E-2</v>
          </cell>
        </row>
        <row r="102">
          <cell r="L102">
            <v>0.54</v>
          </cell>
          <cell r="M102">
            <v>8.6068034809218708E-2</v>
          </cell>
          <cell r="N102">
            <v>6.7730034977013173E-2</v>
          </cell>
        </row>
        <row r="103">
          <cell r="L103">
            <v>0.93</v>
          </cell>
          <cell r="M103">
            <v>9.52169991393325E-2</v>
          </cell>
          <cell r="N103">
            <v>8.4398061917419734E-2</v>
          </cell>
        </row>
        <row r="104">
          <cell r="L104">
            <v>1.98</v>
          </cell>
          <cell r="M104">
            <v>0.12551023658793153</v>
          </cell>
          <cell r="N104">
            <v>0.12841456595826162</v>
          </cell>
        </row>
        <row r="105">
          <cell r="L105">
            <v>2.84</v>
          </cell>
          <cell r="M105">
            <v>0.1529571295782729</v>
          </cell>
          <cell r="N105">
            <v>0.16355191669199612</v>
          </cell>
        </row>
        <row r="106">
          <cell r="L106">
            <v>4.32</v>
          </cell>
          <cell r="M106">
            <v>0.17898085033948552</v>
          </cell>
          <cell r="N106">
            <v>0.22215047089936951</v>
          </cell>
        </row>
        <row r="107">
          <cell r="L107">
            <v>5.13</v>
          </cell>
          <cell r="M107">
            <v>0.24851297924835036</v>
          </cell>
          <cell r="N107">
            <v>0.2532472148105599</v>
          </cell>
        </row>
        <row r="108">
          <cell r="L108">
            <v>8.3800000000000008</v>
          </cell>
          <cell r="M108">
            <v>0.35240455197475368</v>
          </cell>
          <cell r="N108">
            <v>0.37142087414353941</v>
          </cell>
        </row>
        <row r="109">
          <cell r="L109">
            <v>11.66</v>
          </cell>
          <cell r="M109">
            <v>0.41055130305058812</v>
          </cell>
          <cell r="N109">
            <v>0.48065006388755283</v>
          </cell>
        </row>
        <row r="110">
          <cell r="L110">
            <v>16.489999999999998</v>
          </cell>
          <cell r="M110">
            <v>0.57340286812661379</v>
          </cell>
          <cell r="N110">
            <v>0.62490218849761614</v>
          </cell>
        </row>
        <row r="111">
          <cell r="L111">
            <v>21.59</v>
          </cell>
          <cell r="M111">
            <v>0.58336507373051538</v>
          </cell>
          <cell r="N111">
            <v>0.75813389275141008</v>
          </cell>
        </row>
        <row r="112">
          <cell r="L112">
            <v>35.35</v>
          </cell>
          <cell r="M112">
            <v>1.0458960481973796</v>
          </cell>
          <cell r="N112">
            <v>1.0380651882119163</v>
          </cell>
        </row>
        <row r="113">
          <cell r="L113">
            <v>44.97</v>
          </cell>
          <cell r="M113">
            <v>1.4832165431768194</v>
          </cell>
          <cell r="N113">
            <v>1.1801304587656389</v>
          </cell>
        </row>
        <row r="114">
          <cell r="L114">
            <v>53.4</v>
          </cell>
          <cell r="M114">
            <v>1.1776411345510185</v>
          </cell>
          <cell r="N114">
            <v>1.2773712562542054</v>
          </cell>
        </row>
        <row r="115">
          <cell r="L115">
            <v>69.39</v>
          </cell>
          <cell r="M115">
            <v>1.455159719231137</v>
          </cell>
          <cell r="N115">
            <v>1.4099473489111292</v>
          </cell>
        </row>
        <row r="116">
          <cell r="L116">
            <v>82.89</v>
          </cell>
          <cell r="M116">
            <v>1.3793249704504158</v>
          </cell>
          <cell r="N116">
            <v>1.4839914324026851</v>
          </cell>
        </row>
        <row r="117">
          <cell r="L117">
            <v>100.18</v>
          </cell>
          <cell r="M117">
            <v>1.6487111423926555</v>
          </cell>
          <cell r="N117">
            <v>1.5453792641122159</v>
          </cell>
        </row>
        <row r="118">
          <cell r="L118">
            <v>128.61000000000001</v>
          </cell>
          <cell r="M118">
            <v>1.8550711156163335</v>
          </cell>
          <cell r="N118">
            <v>1.5972996076818664</v>
          </cell>
        </row>
        <row r="119">
          <cell r="L119">
            <v>158.05000000000001</v>
          </cell>
          <cell r="M119">
            <v>1.2748234667686715</v>
          </cell>
          <cell r="N119">
            <v>1.6175544810776794</v>
          </cell>
        </row>
        <row r="120">
          <cell r="L120">
            <v>196.55</v>
          </cell>
          <cell r="M120">
            <v>1.676564656019891</v>
          </cell>
          <cell r="N120">
            <v>1.6218598146311234</v>
          </cell>
        </row>
        <row r="121">
          <cell r="L121">
            <v>234</v>
          </cell>
          <cell r="M121">
            <v>1.7975342954958402</v>
          </cell>
          <cell r="N121">
            <v>1.6164805035266709</v>
          </cell>
        </row>
        <row r="122">
          <cell r="L122">
            <v>333.3</v>
          </cell>
          <cell r="M122">
            <v>1.484029784450607</v>
          </cell>
          <cell r="N122">
            <v>1.5910263070693142</v>
          </cell>
        </row>
        <row r="123">
          <cell r="L123">
            <v>459.5</v>
          </cell>
          <cell r="M123">
            <v>1.3089796002677634</v>
          </cell>
          <cell r="N123">
            <v>1.5558684655818791</v>
          </cell>
        </row>
        <row r="124">
          <cell r="L124">
            <v>636.70000000000005</v>
          </cell>
          <cell r="M124">
            <v>1.5991034246915941</v>
          </cell>
          <cell r="N124">
            <v>1.5075664504843047</v>
          </cell>
        </row>
        <row r="125">
          <cell r="L125">
            <v>1005.2</v>
          </cell>
          <cell r="M125">
            <v>1.4691881312039781</v>
          </cell>
          <cell r="N125">
            <v>1.411990376802807</v>
          </cell>
        </row>
        <row r="129">
          <cell r="L129">
            <v>0</v>
          </cell>
          <cell r="M129">
            <v>8.1836248483324783E-2</v>
          </cell>
          <cell r="N129">
            <v>4.4752138649511143E-2</v>
          </cell>
        </row>
        <row r="130">
          <cell r="L130">
            <v>-0.01</v>
          </cell>
          <cell r="M130">
            <v>8.4786568171135612E-2</v>
          </cell>
          <cell r="N130">
            <v>4.4351167004275667E-2</v>
          </cell>
        </row>
        <row r="131">
          <cell r="L131">
            <v>0</v>
          </cell>
          <cell r="M131">
            <v>8.6472465135598947E-2</v>
          </cell>
          <cell r="N131">
            <v>4.4752138649511143E-2</v>
          </cell>
        </row>
        <row r="132">
          <cell r="L132">
            <v>0</v>
          </cell>
          <cell r="M132">
            <v>8.7104676497272701E-2</v>
          </cell>
          <cell r="N132">
            <v>4.4752138649511143E-2</v>
          </cell>
        </row>
        <row r="133">
          <cell r="L133">
            <v>0.56999999999999995</v>
          </cell>
          <cell r="M133">
            <v>9.4269738596241909E-2</v>
          </cell>
          <cell r="N133">
            <v>6.7412903610129818E-2</v>
          </cell>
        </row>
        <row r="134">
          <cell r="L134">
            <v>0.9</v>
          </cell>
          <cell r="M134">
            <v>0.10017037797186362</v>
          </cell>
          <cell r="N134">
            <v>8.0358994163368502E-2</v>
          </cell>
        </row>
        <row r="135">
          <cell r="L135">
            <v>1.98</v>
          </cell>
          <cell r="M135">
            <v>0.11555418777259163</v>
          </cell>
          <cell r="N135">
            <v>0.12185638928786777</v>
          </cell>
        </row>
        <row r="136">
          <cell r="L136">
            <v>2.84</v>
          </cell>
          <cell r="M136">
            <v>0.14990433842353224</v>
          </cell>
          <cell r="N136">
            <v>0.1539664689486348</v>
          </cell>
        </row>
        <row r="137">
          <cell r="L137">
            <v>3.81</v>
          </cell>
          <cell r="M137">
            <v>0.14906138994130058</v>
          </cell>
          <cell r="N137">
            <v>0.18921750955681227</v>
          </cell>
        </row>
        <row r="138">
          <cell r="L138">
            <v>4.71</v>
          </cell>
          <cell r="M138">
            <v>0.18994439132953664</v>
          </cell>
          <cell r="N138">
            <v>0.22103264511960877</v>
          </cell>
        </row>
        <row r="139">
          <cell r="L139">
            <v>6.94</v>
          </cell>
          <cell r="M139">
            <v>0.29552368872905349</v>
          </cell>
          <cell r="N139">
            <v>0.29630821181339329</v>
          </cell>
        </row>
        <row r="140">
          <cell r="L140">
            <v>9.56</v>
          </cell>
          <cell r="M140">
            <v>0.29067673495622137</v>
          </cell>
          <cell r="N140">
            <v>0.37862674457959905</v>
          </cell>
        </row>
        <row r="141">
          <cell r="L141">
            <v>14.53</v>
          </cell>
          <cell r="M141">
            <v>0.34504691206016419</v>
          </cell>
          <cell r="N141">
            <v>0.51825220487525447</v>
          </cell>
        </row>
        <row r="142">
          <cell r="L142">
            <v>19.079999999999998</v>
          </cell>
          <cell r="M142">
            <v>0.55451960989473459</v>
          </cell>
          <cell r="N142">
            <v>0.62920331681251507</v>
          </cell>
        </row>
        <row r="143">
          <cell r="L143">
            <v>29.61</v>
          </cell>
          <cell r="M143">
            <v>0.84702273322912458</v>
          </cell>
          <cell r="N143">
            <v>0.83494254609316332</v>
          </cell>
        </row>
        <row r="144">
          <cell r="L144">
            <v>42.99</v>
          </cell>
          <cell r="M144">
            <v>1.2156019570849228</v>
          </cell>
          <cell r="N144">
            <v>1.0179501665875037</v>
          </cell>
        </row>
        <row r="145">
          <cell r="L145">
            <v>55.66</v>
          </cell>
          <cell r="M145">
            <v>1.2899921606418678</v>
          </cell>
          <cell r="N145">
            <v>1.1344608912224743</v>
          </cell>
        </row>
        <row r="146">
          <cell r="L146">
            <v>70.680000000000007</v>
          </cell>
          <cell r="M146">
            <v>1.4636395479815922</v>
          </cell>
          <cell r="N146">
            <v>1.2245251019609338</v>
          </cell>
        </row>
        <row r="147">
          <cell r="L147">
            <v>82.66</v>
          </cell>
          <cell r="M147">
            <v>0.9802085934217285</v>
          </cell>
          <cell r="N147">
            <v>1.270969727442532</v>
          </cell>
        </row>
        <row r="148">
          <cell r="L148">
            <v>99.88</v>
          </cell>
          <cell r="M148">
            <v>1.2988431197053003</v>
          </cell>
          <cell r="N148">
            <v>1.3120148379553551</v>
          </cell>
        </row>
        <row r="149">
          <cell r="L149">
            <v>131.99</v>
          </cell>
          <cell r="M149">
            <v>1.107072339997595</v>
          </cell>
          <cell r="N149">
            <v>1.3427183975065911</v>
          </cell>
        </row>
        <row r="150">
          <cell r="L150">
            <v>160.47999999999999</v>
          </cell>
          <cell r="M150">
            <v>1.1211917270749756</v>
          </cell>
          <cell r="N150">
            <v>1.3460702168738579</v>
          </cell>
        </row>
        <row r="151">
          <cell r="L151">
            <v>185.65</v>
          </cell>
          <cell r="M151">
            <v>1.414959273132713</v>
          </cell>
          <cell r="N151">
            <v>1.3410914368571047</v>
          </cell>
        </row>
        <row r="152">
          <cell r="L152">
            <v>230.7</v>
          </cell>
          <cell r="M152">
            <v>1.5995649907414491</v>
          </cell>
          <cell r="N152">
            <v>1.3249632512050442</v>
          </cell>
        </row>
        <row r="153">
          <cell r="L153">
            <v>275.89999999999998</v>
          </cell>
          <cell r="M153">
            <v>1.3574280392204015</v>
          </cell>
          <cell r="N153">
            <v>1.3057897321142957</v>
          </cell>
        </row>
        <row r="154">
          <cell r="L154">
            <v>453.7</v>
          </cell>
          <cell r="M154">
            <v>1.241101148672431</v>
          </cell>
          <cell r="N154">
            <v>1.2291212891167775</v>
          </cell>
        </row>
        <row r="155">
          <cell r="L155">
            <v>616.6</v>
          </cell>
          <cell r="N155">
            <v>1.1626200574474812</v>
          </cell>
        </row>
        <row r="156">
          <cell r="L156">
            <v>936.2</v>
          </cell>
          <cell r="M156">
            <v>0.99917493427194115</v>
          </cell>
          <cell r="N156">
            <v>1.0427985154605801</v>
          </cell>
        </row>
        <row r="160">
          <cell r="L160">
            <v>0</v>
          </cell>
          <cell r="M160">
            <v>8.5452053350588794E-2</v>
          </cell>
          <cell r="N160">
            <v>8.1701752572967495E-2</v>
          </cell>
        </row>
        <row r="161">
          <cell r="L161">
            <v>-0.01</v>
          </cell>
          <cell r="M161">
            <v>8.4151853046015149E-2</v>
          </cell>
          <cell r="N161">
            <v>8.1655477580037231E-2</v>
          </cell>
        </row>
        <row r="162">
          <cell r="L162">
            <v>-0.01</v>
          </cell>
          <cell r="M162">
            <v>7.8734351776958394E-2</v>
          </cell>
          <cell r="N162">
            <v>8.1655477580037231E-2</v>
          </cell>
        </row>
        <row r="163">
          <cell r="L163">
            <v>-0.01</v>
          </cell>
          <cell r="N163">
            <v>8.1655477580037231E-2</v>
          </cell>
        </row>
        <row r="164">
          <cell r="L164">
            <v>0.54</v>
          </cell>
          <cell r="M164">
            <v>8.1118052335343374E-2</v>
          </cell>
          <cell r="N164">
            <v>8.41670992576041E-2</v>
          </cell>
        </row>
        <row r="165">
          <cell r="L165">
            <v>0.93</v>
          </cell>
          <cell r="M165">
            <v>9.0652854568883279E-2</v>
          </cell>
          <cell r="N165">
            <v>8.5907332605639819E-2</v>
          </cell>
        </row>
        <row r="166">
          <cell r="L166">
            <v>2.09</v>
          </cell>
          <cell r="M166">
            <v>9.6937156040989139E-2</v>
          </cell>
          <cell r="N166">
            <v>9.089031413636646E-2</v>
          </cell>
        </row>
        <row r="167">
          <cell r="L167">
            <v>2.91</v>
          </cell>
          <cell r="M167">
            <v>9.9754256700898672E-2</v>
          </cell>
          <cell r="N167">
            <v>9.4244976723336288E-2</v>
          </cell>
        </row>
        <row r="168">
          <cell r="L168">
            <v>3.6</v>
          </cell>
          <cell r="M168">
            <v>9.1302954721170115E-2</v>
          </cell>
          <cell r="N168">
            <v>9.6964709332200402E-2</v>
          </cell>
        </row>
        <row r="169">
          <cell r="L169">
            <v>4.58</v>
          </cell>
          <cell r="M169">
            <v>0.10040435685318548</v>
          </cell>
          <cell r="N169">
            <v>0.10067199951279718</v>
          </cell>
        </row>
        <row r="170">
          <cell r="L170">
            <v>7.06</v>
          </cell>
          <cell r="M170">
            <v>9.238645497498145E-2</v>
          </cell>
          <cell r="N170">
            <v>0.10929113341381523</v>
          </cell>
        </row>
        <row r="171">
          <cell r="L171">
            <v>10.59</v>
          </cell>
          <cell r="M171">
            <v>0.10387155766538181</v>
          </cell>
          <cell r="N171">
            <v>0.11987459108344331</v>
          </cell>
        </row>
        <row r="172">
          <cell r="L172">
            <v>14.28</v>
          </cell>
          <cell r="M172">
            <v>0.13919366593963195</v>
          </cell>
          <cell r="N172">
            <v>0.12912908912300478</v>
          </cell>
        </row>
        <row r="173">
          <cell r="L173">
            <v>18.190000000000001</v>
          </cell>
          <cell r="M173">
            <v>0.15609626989908909</v>
          </cell>
          <cell r="N173">
            <v>0.13725135974804736</v>
          </cell>
        </row>
        <row r="174">
          <cell r="L174">
            <v>23.98</v>
          </cell>
          <cell r="M174">
            <v>0.14266086675182832</v>
          </cell>
          <cell r="N174">
            <v>0.14671407185561552</v>
          </cell>
        </row>
        <row r="175">
          <cell r="L175">
            <v>37.409999999999997</v>
          </cell>
          <cell r="N175">
            <v>0.16045418266137457</v>
          </cell>
        </row>
        <row r="176">
          <cell r="L176">
            <v>51.12</v>
          </cell>
          <cell r="M176">
            <v>0.16779807264025171</v>
          </cell>
          <cell r="N176">
            <v>0.16743038389497364</v>
          </cell>
        </row>
        <row r="177">
          <cell r="L177">
            <v>69.5</v>
          </cell>
          <cell r="N177">
            <v>0.17137683813840257</v>
          </cell>
        </row>
        <row r="178">
          <cell r="L178">
            <v>83.08</v>
          </cell>
          <cell r="N178">
            <v>0.17239868045627874</v>
          </cell>
        </row>
        <row r="179">
          <cell r="L179">
            <v>91.54</v>
          </cell>
          <cell r="N179">
            <v>0.17262529158773082</v>
          </cell>
        </row>
        <row r="180">
          <cell r="L180">
            <v>107.83</v>
          </cell>
          <cell r="M180">
            <v>0.15999687081281</v>
          </cell>
          <cell r="N180">
            <v>0.17258503290440913</v>
          </cell>
        </row>
        <row r="181">
          <cell r="L181">
            <v>147.91999999999999</v>
          </cell>
          <cell r="M181">
            <v>0.15913007060976087</v>
          </cell>
          <cell r="N181">
            <v>0.1714447319439919</v>
          </cell>
        </row>
        <row r="182">
          <cell r="L182">
            <v>191.58</v>
          </cell>
          <cell r="N182">
            <v>0.16982948053963176</v>
          </cell>
        </row>
        <row r="183">
          <cell r="L183">
            <v>234.7</v>
          </cell>
          <cell r="M183">
            <v>0.18448397654894658</v>
          </cell>
          <cell r="N183">
            <v>0.16821088034295748</v>
          </cell>
        </row>
        <row r="184">
          <cell r="L184">
            <v>271.39999999999998</v>
          </cell>
          <cell r="M184">
            <v>0.17408237411235758</v>
          </cell>
          <cell r="N184">
            <v>0.16685149567298924</v>
          </cell>
        </row>
        <row r="185">
          <cell r="L185">
            <v>312.39999999999998</v>
          </cell>
          <cell r="M185">
            <v>0.18014997553370113</v>
          </cell>
          <cell r="N185">
            <v>0.16535730760563494</v>
          </cell>
        </row>
        <row r="186">
          <cell r="L186">
            <v>422.8</v>
          </cell>
          <cell r="M186">
            <v>0.14959526837622095</v>
          </cell>
          <cell r="N186">
            <v>0.16146264920354941</v>
          </cell>
        </row>
        <row r="187">
          <cell r="L187">
            <v>640.79999999999995</v>
          </cell>
          <cell r="M187">
            <v>0.14981196842698324</v>
          </cell>
          <cell r="N187">
            <v>0.15429653307882568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baseColWidth="10" defaultRowHeight="16" x14ac:dyDescent="0.2"/>
  <cols>
    <col min="6" max="6" width="14.5" customWidth="1"/>
    <col min="7" max="7" width="27.33203125" customWidth="1"/>
    <col min="8" max="8" width="14.83203125" customWidth="1"/>
    <col min="9" max="9" width="15.1640625" customWidth="1"/>
    <col min="10" max="10" width="24.83203125" style="1" bestFit="1" customWidth="1"/>
    <col min="11" max="11" width="15.83203125" customWidth="1"/>
    <col min="12" max="12" width="34" style="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</row>
    <row r="2" spans="1:12" x14ac:dyDescent="0.2">
      <c r="A2">
        <v>2.1</v>
      </c>
      <c r="B2">
        <v>3.0270523233827373</v>
      </c>
      <c r="C2">
        <v>8.0115720584275435E-2</v>
      </c>
      <c r="D2">
        <v>9.4232991155543844E-4</v>
      </c>
      <c r="E2">
        <v>37.78349993368051</v>
      </c>
      <c r="F2">
        <v>3292</v>
      </c>
      <c r="G2">
        <f>B2/(F2/1000)</f>
        <v>0.91951771670192517</v>
      </c>
      <c r="H2">
        <f>C2/(F2/1000)</f>
        <v>2.4336488634348553E-2</v>
      </c>
      <c r="I2">
        <v>1.3037111538410128E-2</v>
      </c>
      <c r="J2" s="1">
        <f>(H2)/(I2*43.2)</f>
        <v>4.32108479438785E-2</v>
      </c>
      <c r="K2">
        <v>8.4924542094425813E-3</v>
      </c>
      <c r="L2" s="1">
        <f>(H2)/(K2*43.2)</f>
        <v>6.6334728503717189E-2</v>
      </c>
    </row>
    <row r="3" spans="1:12" x14ac:dyDescent="0.2">
      <c r="A3">
        <v>5</v>
      </c>
      <c r="B3">
        <v>2.9602850215130645</v>
      </c>
      <c r="C3">
        <v>5.4479225783226018E-2</v>
      </c>
      <c r="D3">
        <v>1.289230536732413E-3</v>
      </c>
      <c r="E3">
        <v>54.33786877390844</v>
      </c>
      <c r="F3">
        <v>2690</v>
      </c>
      <c r="G3">
        <f t="shared" ref="G3:G7" si="0">B3/(F3/1000)</f>
        <v>1.1004777031647079</v>
      </c>
      <c r="H3">
        <f t="shared" ref="H3:H7" si="1">C3/(F3/1000)</f>
        <v>2.0252500291162087E-2</v>
      </c>
      <c r="I3" t="s">
        <v>12</v>
      </c>
      <c r="K3" t="s">
        <v>12</v>
      </c>
    </row>
    <row r="4" spans="1:12" x14ac:dyDescent="0.2">
      <c r="A4">
        <v>10</v>
      </c>
      <c r="B4">
        <v>2.6254054124424182</v>
      </c>
      <c r="C4">
        <v>5.4378152610681914E-2</v>
      </c>
      <c r="D4">
        <v>5.4378152610681914E-2</v>
      </c>
      <c r="E4">
        <v>48.280518671513121</v>
      </c>
      <c r="F4">
        <v>2932</v>
      </c>
      <c r="G4">
        <f t="shared" si="0"/>
        <v>0.89543158678117951</v>
      </c>
      <c r="H4">
        <f t="shared" si="1"/>
        <v>1.8546436770355359E-2</v>
      </c>
      <c r="I4">
        <v>1.2811506873120026E-2</v>
      </c>
      <c r="J4" s="1">
        <f t="shared" ref="J4:J7" si="2">(H4)/(I4*43.2)</f>
        <v>3.3510161625187149E-2</v>
      </c>
      <c r="K4">
        <v>7.9026930662842911E-3</v>
      </c>
      <c r="L4" s="1">
        <f t="shared" ref="L4:L7" si="3">(H4)/(K4*43.2)</f>
        <v>5.4325236015056934E-2</v>
      </c>
    </row>
    <row r="5" spans="1:12" x14ac:dyDescent="0.2">
      <c r="A5">
        <v>15</v>
      </c>
      <c r="B5">
        <v>1.5777670580304348</v>
      </c>
      <c r="C5">
        <v>4.3591042240610202E-2</v>
      </c>
      <c r="D5">
        <v>3.0143012252306834E-4</v>
      </c>
      <c r="E5">
        <v>36.194754172694651</v>
      </c>
      <c r="F5">
        <v>1885</v>
      </c>
      <c r="G5">
        <f t="shared" si="0"/>
        <v>0.83701170187290974</v>
      </c>
      <c r="H5">
        <f t="shared" si="1"/>
        <v>2.3125221347803822E-2</v>
      </c>
      <c r="I5">
        <v>1.3012703119568848E-2</v>
      </c>
      <c r="J5" s="1">
        <f t="shared" si="2"/>
        <v>4.1137190697348162E-2</v>
      </c>
      <c r="K5">
        <v>8.1697436747920679E-3</v>
      </c>
      <c r="L5" s="1">
        <f t="shared" si="3"/>
        <v>6.5522992033321709E-2</v>
      </c>
    </row>
    <row r="6" spans="1:12" x14ac:dyDescent="0.2">
      <c r="A6">
        <v>30</v>
      </c>
      <c r="B6">
        <v>1.3016672702381218</v>
      </c>
      <c r="C6">
        <v>4.0091245008260057E-2</v>
      </c>
      <c r="D6">
        <v>4.935295450252125E-4</v>
      </c>
      <c r="E6">
        <v>32.467619051739035</v>
      </c>
      <c r="F6">
        <v>1681</v>
      </c>
      <c r="G6">
        <f t="shared" si="0"/>
        <v>0.77434102929097071</v>
      </c>
      <c r="H6">
        <f t="shared" si="1"/>
        <v>2.3849640100095215E-2</v>
      </c>
      <c r="I6">
        <v>1.1545961716392966E-2</v>
      </c>
      <c r="J6" s="1">
        <f t="shared" si="2"/>
        <v>4.781541944082339E-2</v>
      </c>
      <c r="K6">
        <v>7.3682901061702154E-3</v>
      </c>
      <c r="L6" s="1">
        <f t="shared" si="3"/>
        <v>7.4925796129377498E-2</v>
      </c>
    </row>
    <row r="7" spans="1:12" x14ac:dyDescent="0.2">
      <c r="A7">
        <v>50</v>
      </c>
      <c r="B7">
        <v>9.0965376801354386E-2</v>
      </c>
      <c r="C7">
        <v>4.6263613264500118E-3</v>
      </c>
      <c r="D7">
        <v>4.1343095567995073E-5</v>
      </c>
      <c r="E7">
        <v>19.662402130435343</v>
      </c>
      <c r="F7">
        <v>177</v>
      </c>
      <c r="G7">
        <f t="shared" si="0"/>
        <v>0.51392868249352763</v>
      </c>
      <c r="H7">
        <f t="shared" si="1"/>
        <v>2.6137634612711933E-2</v>
      </c>
      <c r="I7">
        <v>3.4985633797315924E-2</v>
      </c>
      <c r="J7" s="1">
        <f t="shared" si="2"/>
        <v>1.7293893881197567E-2</v>
      </c>
      <c r="K7">
        <v>2.2276689052903687E-2</v>
      </c>
      <c r="L7" s="1">
        <f t="shared" si="3"/>
        <v>2.716013303504616E-2</v>
      </c>
    </row>
    <row r="10" spans="1:12" x14ac:dyDescent="0.2">
      <c r="J10" s="2">
        <f>3600*12000/1000000</f>
        <v>43.2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S35" sqref="S35"/>
    </sheetView>
  </sheetViews>
  <sheetFormatPr baseColWidth="10" defaultRowHeight="16" x14ac:dyDescent="0.2"/>
  <cols>
    <col min="1" max="1" width="11.33203125" customWidth="1"/>
    <col min="2" max="2" width="9.33203125" customWidth="1"/>
    <col min="5" max="5" width="7.1640625" bestFit="1" customWidth="1"/>
    <col min="6" max="6" width="12.83203125" customWidth="1"/>
    <col min="7" max="7" width="17.5" customWidth="1"/>
    <col min="8" max="8" width="15.83203125" customWidth="1"/>
    <col min="14" max="14" width="14.33203125" bestFit="1" customWidth="1"/>
    <col min="16" max="16" width="11.6640625" bestFit="1" customWidth="1"/>
  </cols>
  <sheetData>
    <row r="1" spans="1:16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L1" t="s">
        <v>16</v>
      </c>
      <c r="M1" t="s">
        <v>22</v>
      </c>
      <c r="N1" t="s">
        <v>23</v>
      </c>
    </row>
    <row r="2" spans="1:16" x14ac:dyDescent="0.2">
      <c r="A2" t="s">
        <v>24</v>
      </c>
      <c r="B2">
        <v>24</v>
      </c>
      <c r="C2">
        <v>2.1</v>
      </c>
      <c r="D2" t="s">
        <v>25</v>
      </c>
      <c r="E2">
        <v>113231</v>
      </c>
      <c r="F2">
        <f>AVERAGE(E2:E4)</f>
        <v>109108</v>
      </c>
      <c r="G2">
        <v>120</v>
      </c>
      <c r="H2">
        <v>33.799999999999997</v>
      </c>
      <c r="I2">
        <f>((H2*0.067)-0.05)*0.96*12000</f>
        <v>25512.191999999999</v>
      </c>
      <c r="J2">
        <v>17</v>
      </c>
      <c r="L2" t="str">
        <f>IF(D2="", "", D2)</f>
        <v>Tc</v>
      </c>
      <c r="M2" t="str">
        <f>IF(D2="Tc","",$I$2*(E2-$K$4)/$F$2*$G$2/60/2000)</f>
        <v/>
      </c>
    </row>
    <row r="3" spans="1:16" x14ac:dyDescent="0.2">
      <c r="A3" t="s">
        <v>24</v>
      </c>
      <c r="D3" t="s">
        <v>25</v>
      </c>
      <c r="E3">
        <v>101878</v>
      </c>
      <c r="J3">
        <v>15</v>
      </c>
      <c r="L3" t="str">
        <f t="shared" ref="L3:L66" si="0">IF(D3="", "", D3)</f>
        <v>Tc</v>
      </c>
      <c r="M3" t="str">
        <f t="shared" ref="M3:M32" si="1">IF(D3="Tc","",$I$2*(E3-$K$4)/$F$2*$G$2/60/2000)</f>
        <v/>
      </c>
    </row>
    <row r="4" spans="1:16" x14ac:dyDescent="0.2">
      <c r="A4" t="s">
        <v>24</v>
      </c>
      <c r="D4" t="s">
        <v>25</v>
      </c>
      <c r="E4">
        <v>112215</v>
      </c>
      <c r="H4" t="s">
        <v>26</v>
      </c>
      <c r="I4">
        <v>-0.02</v>
      </c>
      <c r="J4">
        <v>15</v>
      </c>
      <c r="K4">
        <f>AVERAGE(J2:J4)</f>
        <v>15.666666666666666</v>
      </c>
      <c r="L4" t="str">
        <f t="shared" si="0"/>
        <v>Tc</v>
      </c>
      <c r="M4" t="str">
        <f t="shared" si="1"/>
        <v/>
      </c>
    </row>
    <row r="5" spans="1:16" x14ac:dyDescent="0.2">
      <c r="A5" t="s">
        <v>24</v>
      </c>
      <c r="D5">
        <v>0</v>
      </c>
      <c r="E5">
        <v>336</v>
      </c>
      <c r="L5">
        <f t="shared" si="0"/>
        <v>0</v>
      </c>
      <c r="M5">
        <f t="shared" si="1"/>
        <v>7.4901982476078738E-2</v>
      </c>
      <c r="N5" s="3">
        <f>$P$5*(1-EXP(-$P$6*L5/$P$5))*EXP(-$P$7*L5/$P$5)+$P$8</f>
        <v>-1.058470655657992E-2</v>
      </c>
      <c r="O5" s="4" t="s">
        <v>27</v>
      </c>
      <c r="P5" s="5">
        <v>3.2274032851970591</v>
      </c>
    </row>
    <row r="6" spans="1:16" x14ac:dyDescent="0.2">
      <c r="A6" t="s">
        <v>24</v>
      </c>
      <c r="D6">
        <v>0</v>
      </c>
      <c r="E6">
        <v>373</v>
      </c>
      <c r="L6">
        <f t="shared" si="0"/>
        <v>0</v>
      </c>
      <c r="M6">
        <f t="shared" si="1"/>
        <v>8.3553512189756929E-2</v>
      </c>
      <c r="N6" s="3">
        <f t="shared" ref="N6:N32" si="2">$P$5*(1-EXP(-$P$6*L6/$P$5))*EXP(-$P$7*L6/$P$5)+$P$8</f>
        <v>-1.058470655657992E-2</v>
      </c>
      <c r="O6" s="4" t="s">
        <v>2</v>
      </c>
      <c r="P6" s="6">
        <v>8.0115720584275435E-2</v>
      </c>
    </row>
    <row r="7" spans="1:16" x14ac:dyDescent="0.2">
      <c r="A7" t="s">
        <v>24</v>
      </c>
      <c r="D7">
        <v>0</v>
      </c>
      <c r="E7">
        <v>375</v>
      </c>
      <c r="L7">
        <f t="shared" si="0"/>
        <v>0</v>
      </c>
      <c r="M7">
        <f t="shared" si="1"/>
        <v>8.4021162444550337E-2</v>
      </c>
      <c r="N7" s="3">
        <f t="shared" si="2"/>
        <v>-1.058470655657992E-2</v>
      </c>
      <c r="O7" s="4" t="s">
        <v>3</v>
      </c>
      <c r="P7" s="5">
        <v>9.4232991155543844E-4</v>
      </c>
    </row>
    <row r="8" spans="1:16" x14ac:dyDescent="0.2">
      <c r="A8" t="s">
        <v>24</v>
      </c>
      <c r="D8">
        <v>0.01</v>
      </c>
      <c r="E8">
        <v>370</v>
      </c>
      <c r="L8">
        <f t="shared" si="0"/>
        <v>0.01</v>
      </c>
      <c r="M8">
        <f>IF(D8="Tc","",$I$2*(E8-$K$4)/$F$2*$G$2/60/2000)</f>
        <v>8.2852036807566809E-2</v>
      </c>
      <c r="N8" s="3">
        <f t="shared" si="2"/>
        <v>-9.783651119387473E-3</v>
      </c>
      <c r="O8" s="4" t="s">
        <v>28</v>
      </c>
      <c r="P8" s="5">
        <v>-1.058470655657992E-2</v>
      </c>
    </row>
    <row r="9" spans="1:16" x14ac:dyDescent="0.2">
      <c r="A9" t="s">
        <v>24</v>
      </c>
      <c r="D9">
        <v>0.85</v>
      </c>
      <c r="E9">
        <v>476</v>
      </c>
      <c r="L9">
        <f t="shared" si="0"/>
        <v>0.85</v>
      </c>
      <c r="M9">
        <f t="shared" si="1"/>
        <v>0.10763750031161784</v>
      </c>
      <c r="N9" s="3">
        <f t="shared" si="2"/>
        <v>5.6783521497337841E-2</v>
      </c>
      <c r="O9" s="4" t="s">
        <v>1</v>
      </c>
      <c r="P9">
        <f>P5*(P6/(P6+P7))*(P7/(P6+P7))^(P7/P6)</f>
        <v>3.0270523233827373</v>
      </c>
    </row>
    <row r="10" spans="1:16" x14ac:dyDescent="0.2">
      <c r="A10" t="s">
        <v>24</v>
      </c>
      <c r="D10">
        <v>1.92</v>
      </c>
      <c r="E10">
        <v>715</v>
      </c>
      <c r="L10">
        <f t="shared" si="0"/>
        <v>1.92</v>
      </c>
      <c r="M10">
        <f t="shared" si="1"/>
        <v>0.16352170575943104</v>
      </c>
      <c r="N10" s="3">
        <f t="shared" si="2"/>
        <v>0.13954515929264288</v>
      </c>
      <c r="O10" s="4" t="s">
        <v>4</v>
      </c>
      <c r="P10" s="6">
        <f>P9/P6</f>
        <v>37.78349993368051</v>
      </c>
    </row>
    <row r="11" spans="1:16" x14ac:dyDescent="0.2">
      <c r="A11" t="s">
        <v>24</v>
      </c>
      <c r="D11">
        <v>3.72</v>
      </c>
      <c r="E11">
        <v>969</v>
      </c>
      <c r="L11">
        <f t="shared" si="0"/>
        <v>3.72</v>
      </c>
      <c r="M11">
        <f t="shared" si="1"/>
        <v>0.2229132881181948</v>
      </c>
      <c r="N11" s="3">
        <f t="shared" si="2"/>
        <v>0.27379007484039808</v>
      </c>
      <c r="O11" s="4" t="s">
        <v>29</v>
      </c>
      <c r="P11" s="5">
        <f>SUMXMY2(M5:M32,N5:N32)</f>
        <v>0.79626754500625163</v>
      </c>
    </row>
    <row r="12" spans="1:16" x14ac:dyDescent="0.2">
      <c r="A12" t="s">
        <v>24</v>
      </c>
      <c r="D12">
        <v>6.04</v>
      </c>
      <c r="E12">
        <v>1647</v>
      </c>
      <c r="L12">
        <f t="shared" si="0"/>
        <v>6.04</v>
      </c>
      <c r="M12">
        <f t="shared" si="1"/>
        <v>0.38144672449316269</v>
      </c>
      <c r="N12" s="3">
        <f t="shared" si="2"/>
        <v>0.43799296229455476</v>
      </c>
    </row>
    <row r="13" spans="1:16" x14ac:dyDescent="0.2">
      <c r="A13" t="s">
        <v>24</v>
      </c>
      <c r="D13">
        <v>7.92</v>
      </c>
      <c r="E13">
        <v>2006</v>
      </c>
      <c r="L13">
        <f t="shared" si="0"/>
        <v>7.92</v>
      </c>
      <c r="M13">
        <f t="shared" si="1"/>
        <v>0.46538994522858079</v>
      </c>
      <c r="N13" s="3">
        <f t="shared" si="2"/>
        <v>0.56412177888404547</v>
      </c>
    </row>
    <row r="14" spans="1:16" x14ac:dyDescent="0.2">
      <c r="A14" t="s">
        <v>24</v>
      </c>
      <c r="D14">
        <v>13.49</v>
      </c>
      <c r="E14">
        <v>3191</v>
      </c>
      <c r="L14">
        <f t="shared" si="0"/>
        <v>13.49</v>
      </c>
      <c r="M14">
        <f t="shared" si="1"/>
        <v>0.74247272119367957</v>
      </c>
      <c r="N14" s="3">
        <f t="shared" si="2"/>
        <v>0.90422398585537556</v>
      </c>
    </row>
    <row r="15" spans="1:16" x14ac:dyDescent="0.2">
      <c r="A15" t="s">
        <v>24</v>
      </c>
      <c r="D15">
        <v>18.32</v>
      </c>
      <c r="E15">
        <v>3916</v>
      </c>
      <c r="L15">
        <f t="shared" si="0"/>
        <v>18.32</v>
      </c>
      <c r="M15">
        <f t="shared" si="1"/>
        <v>0.91199593855629291</v>
      </c>
      <c r="N15" s="3">
        <f t="shared" si="2"/>
        <v>1.1624328672772506</v>
      </c>
    </row>
    <row r="16" spans="1:16" x14ac:dyDescent="0.2">
      <c r="A16" t="s">
        <v>24</v>
      </c>
      <c r="D16">
        <v>30.54</v>
      </c>
      <c r="E16">
        <v>5595</v>
      </c>
      <c r="L16">
        <f t="shared" si="0"/>
        <v>30.54</v>
      </c>
      <c r="M16">
        <f t="shared" si="1"/>
        <v>1.3045883274553656</v>
      </c>
      <c r="N16" s="3">
        <f t="shared" si="2"/>
        <v>1.689392039271244</v>
      </c>
    </row>
    <row r="17" spans="1:14" x14ac:dyDescent="0.2">
      <c r="A17" t="s">
        <v>24</v>
      </c>
      <c r="D17">
        <v>39.979999999999997</v>
      </c>
      <c r="E17">
        <v>9188</v>
      </c>
      <c r="L17">
        <f t="shared" si="0"/>
        <v>39.979999999999997</v>
      </c>
      <c r="M17">
        <f>IF(D17="Tc","",$I$2*(E17-$K$4)/$F$2*$G$2/60/2000)</f>
        <v>2.1447220101917366</v>
      </c>
      <c r="N17" s="3">
        <f t="shared" si="2"/>
        <v>1.9969497900354003</v>
      </c>
    </row>
    <row r="18" spans="1:14" x14ac:dyDescent="0.2">
      <c r="A18" t="s">
        <v>24</v>
      </c>
      <c r="D18">
        <v>58.37</v>
      </c>
      <c r="E18">
        <v>12194</v>
      </c>
      <c r="L18">
        <f t="shared" si="0"/>
        <v>58.37</v>
      </c>
      <c r="M18">
        <f t="shared" si="1"/>
        <v>2.8476003431462407</v>
      </c>
      <c r="N18" s="3">
        <f t="shared" si="2"/>
        <v>2.417240959771457</v>
      </c>
    </row>
    <row r="19" spans="1:14" x14ac:dyDescent="0.2">
      <c r="A19" t="s">
        <v>24</v>
      </c>
      <c r="D19">
        <v>83.32</v>
      </c>
      <c r="E19">
        <v>12567</v>
      </c>
      <c r="L19">
        <f t="shared" si="0"/>
        <v>83.32</v>
      </c>
      <c r="M19">
        <f t="shared" si="1"/>
        <v>2.9348171156652123</v>
      </c>
      <c r="N19" s="3">
        <f t="shared" si="2"/>
        <v>2.7411106949477282</v>
      </c>
    </row>
    <row r="20" spans="1:14" x14ac:dyDescent="0.2">
      <c r="A20" t="s">
        <v>24</v>
      </c>
      <c r="D20">
        <v>107.32</v>
      </c>
      <c r="E20">
        <v>12866</v>
      </c>
      <c r="L20">
        <f t="shared" si="0"/>
        <v>107.32</v>
      </c>
      <c r="M20">
        <f t="shared" si="1"/>
        <v>3.004730828756828</v>
      </c>
      <c r="N20" s="3">
        <f t="shared" si="2"/>
        <v>2.8993569376942858</v>
      </c>
    </row>
    <row r="21" spans="1:14" x14ac:dyDescent="0.2">
      <c r="A21" t="s">
        <v>24</v>
      </c>
      <c r="D21">
        <v>137.66</v>
      </c>
      <c r="E21">
        <v>13482</v>
      </c>
      <c r="L21">
        <f t="shared" si="0"/>
        <v>137.66</v>
      </c>
      <c r="M21">
        <f t="shared" si="1"/>
        <v>3.1487671072332004</v>
      </c>
      <c r="N21" s="3">
        <f t="shared" si="2"/>
        <v>2.9879701055183805</v>
      </c>
    </row>
    <row r="22" spans="1:14" x14ac:dyDescent="0.2">
      <c r="A22" t="s">
        <v>24</v>
      </c>
      <c r="D22">
        <v>160.6</v>
      </c>
      <c r="E22">
        <v>12872</v>
      </c>
      <c r="L22">
        <f t="shared" si="0"/>
        <v>160.6</v>
      </c>
      <c r="M22">
        <f t="shared" si="1"/>
        <v>3.0061337795212086</v>
      </c>
      <c r="N22" s="3">
        <f t="shared" si="2"/>
        <v>3.0118127164023902</v>
      </c>
    </row>
    <row r="23" spans="1:14" x14ac:dyDescent="0.2">
      <c r="A23" t="s">
        <v>24</v>
      </c>
      <c r="D23">
        <v>179.66</v>
      </c>
      <c r="E23">
        <v>12332</v>
      </c>
      <c r="L23">
        <f t="shared" si="0"/>
        <v>179.66</v>
      </c>
      <c r="M23">
        <f t="shared" si="1"/>
        <v>2.8798682107269862</v>
      </c>
      <c r="N23" s="3">
        <f t="shared" si="2"/>
        <v>3.0164671231685545</v>
      </c>
    </row>
    <row r="24" spans="1:14" x14ac:dyDescent="0.2">
      <c r="A24" t="s">
        <v>24</v>
      </c>
      <c r="D24">
        <v>204.7</v>
      </c>
      <c r="E24">
        <v>12533</v>
      </c>
      <c r="L24">
        <f t="shared" si="0"/>
        <v>204.7</v>
      </c>
      <c r="M24">
        <f t="shared" si="1"/>
        <v>2.9268670613337244</v>
      </c>
      <c r="N24" s="3">
        <f t="shared" si="2"/>
        <v>3.0106916652285887</v>
      </c>
    </row>
    <row r="25" spans="1:14" x14ac:dyDescent="0.2">
      <c r="A25" t="s">
        <v>24</v>
      </c>
      <c r="D25">
        <v>256.10000000000002</v>
      </c>
      <c r="E25">
        <v>11998</v>
      </c>
      <c r="L25">
        <f t="shared" si="0"/>
        <v>256.10000000000002</v>
      </c>
      <c r="M25">
        <f t="shared" si="1"/>
        <v>2.8017706181764854</v>
      </c>
      <c r="N25" s="3">
        <f t="shared" si="2"/>
        <v>2.9790968120935433</v>
      </c>
    </row>
    <row r="26" spans="1:14" x14ac:dyDescent="0.2">
      <c r="A26" t="s">
        <v>24</v>
      </c>
      <c r="D26">
        <v>313.7</v>
      </c>
      <c r="E26">
        <v>11703</v>
      </c>
      <c r="L26">
        <f t="shared" si="0"/>
        <v>313.7</v>
      </c>
      <c r="M26">
        <f t="shared" si="1"/>
        <v>2.7327922055944569</v>
      </c>
      <c r="N26" s="3">
        <f t="shared" si="2"/>
        <v>2.9331213305741461</v>
      </c>
    </row>
    <row r="27" spans="1:14" x14ac:dyDescent="0.2">
      <c r="A27" t="s">
        <v>24</v>
      </c>
      <c r="D27">
        <v>294.10000000000002</v>
      </c>
      <c r="E27">
        <v>15593</v>
      </c>
      <c r="L27">
        <f t="shared" si="0"/>
        <v>294.10000000000002</v>
      </c>
      <c r="N27" s="3">
        <f t="shared" si="2"/>
        <v>2.9492454114868876</v>
      </c>
    </row>
    <row r="28" spans="1:14" x14ac:dyDescent="0.2">
      <c r="A28" t="s">
        <v>24</v>
      </c>
      <c r="D28">
        <v>383.2</v>
      </c>
      <c r="E28">
        <v>11447</v>
      </c>
      <c r="L28">
        <f t="shared" si="0"/>
        <v>383.2</v>
      </c>
      <c r="M28">
        <f t="shared" si="1"/>
        <v>2.6729329729809002</v>
      </c>
      <c r="N28" s="3">
        <f t="shared" si="2"/>
        <v>2.8749726597360885</v>
      </c>
    </row>
    <row r="29" spans="1:14" x14ac:dyDescent="0.2">
      <c r="A29" t="s">
        <v>24</v>
      </c>
      <c r="D29">
        <v>474.5</v>
      </c>
      <c r="E29">
        <v>12423</v>
      </c>
      <c r="L29">
        <f t="shared" si="0"/>
        <v>474.5</v>
      </c>
      <c r="M29">
        <f t="shared" si="1"/>
        <v>2.9011462973200866</v>
      </c>
      <c r="N29" s="3">
        <f t="shared" si="2"/>
        <v>2.7992531382182917</v>
      </c>
    </row>
    <row r="30" spans="1:14" x14ac:dyDescent="0.2">
      <c r="A30" t="s">
        <v>24</v>
      </c>
      <c r="D30">
        <v>563.9</v>
      </c>
      <c r="E30">
        <v>12824</v>
      </c>
      <c r="L30">
        <f t="shared" si="0"/>
        <v>563.9</v>
      </c>
      <c r="M30">
        <f t="shared" si="1"/>
        <v>2.9949101734061663</v>
      </c>
      <c r="N30" s="3">
        <f t="shared" si="2"/>
        <v>2.7268761543912765</v>
      </c>
    </row>
    <row r="31" spans="1:14" x14ac:dyDescent="0.2">
      <c r="A31" t="s">
        <v>24</v>
      </c>
      <c r="D31">
        <v>756.5</v>
      </c>
      <c r="E31">
        <v>10754</v>
      </c>
      <c r="L31">
        <f t="shared" si="0"/>
        <v>756.5</v>
      </c>
      <c r="M31">
        <f t="shared" si="1"/>
        <v>2.5108921596949809</v>
      </c>
      <c r="N31" s="3">
        <f t="shared" si="2"/>
        <v>2.5771858381764208</v>
      </c>
    </row>
    <row r="32" spans="1:14" x14ac:dyDescent="0.2">
      <c r="A32" t="s">
        <v>24</v>
      </c>
      <c r="D32">
        <v>1071.3</v>
      </c>
      <c r="E32">
        <v>10175</v>
      </c>
      <c r="L32">
        <f t="shared" si="0"/>
        <v>1071.3</v>
      </c>
      <c r="M32">
        <f t="shared" si="1"/>
        <v>2.3755074109322871</v>
      </c>
      <c r="N32" s="3">
        <f t="shared" si="2"/>
        <v>2.3499357483601773</v>
      </c>
    </row>
    <row r="33" spans="1:16" x14ac:dyDescent="0.2">
      <c r="A33" t="s">
        <v>30</v>
      </c>
      <c r="B33">
        <v>21</v>
      </c>
      <c r="C33">
        <v>5</v>
      </c>
      <c r="D33" t="s">
        <v>25</v>
      </c>
      <c r="E33">
        <v>97145</v>
      </c>
      <c r="F33">
        <f>AVERAGE(E33:E35)</f>
        <v>107661.33333333333</v>
      </c>
      <c r="G33">
        <v>120</v>
      </c>
      <c r="H33">
        <v>33.799999999999997</v>
      </c>
      <c r="I33">
        <f>((H33*0.067)-0.05)*0.96*12000</f>
        <v>25512.191999999999</v>
      </c>
      <c r="J33">
        <v>17</v>
      </c>
      <c r="L33" t="str">
        <f t="shared" si="0"/>
        <v>Tc</v>
      </c>
      <c r="M33" t="str">
        <f>IF(D33="Tc","",$I$33*(E33-$K$35)/$F$33*$G$33/60/2000)</f>
        <v/>
      </c>
    </row>
    <row r="34" spans="1:16" x14ac:dyDescent="0.2">
      <c r="A34" t="s">
        <v>30</v>
      </c>
      <c r="D34" t="s">
        <v>25</v>
      </c>
      <c r="E34">
        <v>109125</v>
      </c>
      <c r="J34">
        <v>15</v>
      </c>
      <c r="L34" t="str">
        <f t="shared" si="0"/>
        <v>Tc</v>
      </c>
      <c r="M34" t="str">
        <f t="shared" ref="M34:M63" si="3">IF(D34="Tc","",$I$33*(E34-$K$35)/$F$33*$G$33/60/2000)</f>
        <v/>
      </c>
    </row>
    <row r="35" spans="1:16" x14ac:dyDescent="0.2">
      <c r="A35" t="s">
        <v>30</v>
      </c>
      <c r="D35" t="s">
        <v>25</v>
      </c>
      <c r="E35">
        <v>116714</v>
      </c>
      <c r="J35">
        <v>15</v>
      </c>
      <c r="K35">
        <f>AVERAGE(J33:J35)</f>
        <v>15.666666666666666</v>
      </c>
      <c r="L35" t="str">
        <f t="shared" si="0"/>
        <v>Tc</v>
      </c>
      <c r="M35" t="str">
        <f t="shared" si="3"/>
        <v/>
      </c>
    </row>
    <row r="36" spans="1:16" x14ac:dyDescent="0.2">
      <c r="A36" t="s">
        <v>30</v>
      </c>
      <c r="D36">
        <v>0.01</v>
      </c>
      <c r="E36">
        <v>391</v>
      </c>
      <c r="L36">
        <f t="shared" si="0"/>
        <v>0.01</v>
      </c>
      <c r="M36">
        <f t="shared" si="3"/>
        <v>8.8941644762588853E-2</v>
      </c>
      <c r="N36" s="7">
        <f>$P$36*(1-EXP(-$P$37*L36/$P$36))*EXP(-$P$38*L36/$P$36)+$P$39</f>
        <v>6.6790510269308712E-2</v>
      </c>
      <c r="O36" s="4" t="s">
        <v>27</v>
      </c>
      <c r="P36" s="5">
        <v>3.3128969463809512</v>
      </c>
    </row>
    <row r="37" spans="1:16" x14ac:dyDescent="0.2">
      <c r="A37" t="s">
        <v>30</v>
      </c>
      <c r="D37">
        <v>0</v>
      </c>
      <c r="E37">
        <v>364</v>
      </c>
      <c r="L37">
        <f t="shared" si="0"/>
        <v>0</v>
      </c>
      <c r="M37">
        <f t="shared" si="3"/>
        <v>8.2543533549649509E-2</v>
      </c>
      <c r="N37" s="7">
        <f t="shared" ref="N37:N63" si="4">$P$36*(1-EXP(-$P$37*L37/$P$36))*EXP(-$P$38*L37/$P$36)+$P$39</f>
        <v>6.6245764923350672E-2</v>
      </c>
      <c r="O37" s="4" t="s">
        <v>2</v>
      </c>
      <c r="P37" s="6">
        <v>5.4479225783226018E-2</v>
      </c>
    </row>
    <row r="38" spans="1:16" x14ac:dyDescent="0.2">
      <c r="A38" t="s">
        <v>30</v>
      </c>
      <c r="D38">
        <v>0</v>
      </c>
      <c r="E38">
        <v>367</v>
      </c>
      <c r="L38">
        <f t="shared" si="0"/>
        <v>0</v>
      </c>
      <c r="M38">
        <f t="shared" si="3"/>
        <v>8.3254434795531657E-2</v>
      </c>
      <c r="N38" s="7">
        <f t="shared" si="4"/>
        <v>6.6245764923350672E-2</v>
      </c>
      <c r="O38" s="4" t="s">
        <v>3</v>
      </c>
      <c r="P38" s="5">
        <v>1.289230536732413E-3</v>
      </c>
    </row>
    <row r="39" spans="1:16" x14ac:dyDescent="0.2">
      <c r="A39" t="s">
        <v>30</v>
      </c>
      <c r="D39">
        <v>0</v>
      </c>
      <c r="E39">
        <v>359</v>
      </c>
      <c r="L39">
        <f t="shared" si="0"/>
        <v>0</v>
      </c>
      <c r="M39">
        <f t="shared" si="3"/>
        <v>8.1358698139845947E-2</v>
      </c>
      <c r="N39" s="7">
        <f t="shared" si="4"/>
        <v>6.6245764923350672E-2</v>
      </c>
      <c r="O39" s="4" t="s">
        <v>28</v>
      </c>
      <c r="P39" s="5">
        <v>6.6245764923350672E-2</v>
      </c>
    </row>
    <row r="40" spans="1:16" x14ac:dyDescent="0.2">
      <c r="A40" t="s">
        <v>30</v>
      </c>
      <c r="D40">
        <v>0.75</v>
      </c>
      <c r="E40">
        <v>461</v>
      </c>
      <c r="L40">
        <f t="shared" si="0"/>
        <v>0.75</v>
      </c>
      <c r="M40">
        <f t="shared" si="3"/>
        <v>0.10552934049983899</v>
      </c>
      <c r="N40" s="7">
        <f t="shared" si="4"/>
        <v>0.10684239781647137</v>
      </c>
      <c r="O40" s="4" t="s">
        <v>1</v>
      </c>
      <c r="P40">
        <f>P36*(P37/(P37+P38))*(P38/(P37+P38))^(P38/P37)</f>
        <v>2.9602850215130645</v>
      </c>
    </row>
    <row r="41" spans="1:16" x14ac:dyDescent="0.2">
      <c r="A41" t="s">
        <v>30</v>
      </c>
      <c r="D41">
        <v>1.66</v>
      </c>
      <c r="E41">
        <v>590</v>
      </c>
      <c r="L41">
        <f t="shared" si="0"/>
        <v>1.66</v>
      </c>
      <c r="M41">
        <f>IF(D41="Tc","",$I$33*(E41-$K$35)/$F$33*$G$33/60/2000)</f>
        <v>0.1360980940727714</v>
      </c>
      <c r="N41" s="7">
        <f t="shared" si="4"/>
        <v>0.15540046791583711</v>
      </c>
      <c r="O41" s="4" t="s">
        <v>4</v>
      </c>
      <c r="P41" s="6">
        <f>P40/P37</f>
        <v>54.33786877390844</v>
      </c>
    </row>
    <row r="42" spans="1:16" x14ac:dyDescent="0.2">
      <c r="A42" t="s">
        <v>30</v>
      </c>
      <c r="D42">
        <v>3.07</v>
      </c>
      <c r="E42">
        <v>851</v>
      </c>
      <c r="L42">
        <f t="shared" si="0"/>
        <v>3.07</v>
      </c>
      <c r="M42">
        <f t="shared" si="3"/>
        <v>0.19794650246451836</v>
      </c>
      <c r="N42" s="7">
        <f t="shared" si="4"/>
        <v>0.22915057747258299</v>
      </c>
      <c r="O42" s="4" t="s">
        <v>29</v>
      </c>
      <c r="P42" s="5">
        <f>SUMXMY2(M36:M63,N36:N63)</f>
        <v>1.3314966912309429</v>
      </c>
    </row>
    <row r="43" spans="1:16" x14ac:dyDescent="0.2">
      <c r="A43" t="s">
        <v>30</v>
      </c>
      <c r="D43">
        <v>4.95</v>
      </c>
      <c r="E43">
        <v>1789</v>
      </c>
      <c r="L43">
        <f t="shared" si="0"/>
        <v>4.95</v>
      </c>
      <c r="M43">
        <f t="shared" si="3"/>
        <v>0.42022162534367025</v>
      </c>
      <c r="N43" s="7">
        <f t="shared" si="4"/>
        <v>0.32473561422739383</v>
      </c>
    </row>
    <row r="44" spans="1:16" x14ac:dyDescent="0.2">
      <c r="A44" t="s">
        <v>30</v>
      </c>
      <c r="D44">
        <v>8.58</v>
      </c>
      <c r="E44">
        <v>2450</v>
      </c>
      <c r="L44">
        <f t="shared" si="0"/>
        <v>8.58</v>
      </c>
      <c r="M44">
        <f t="shared" si="3"/>
        <v>0.57685686651970391</v>
      </c>
      <c r="N44" s="7">
        <f t="shared" si="4"/>
        <v>0.50074599746124937</v>
      </c>
    </row>
    <row r="45" spans="1:16" x14ac:dyDescent="0.2">
      <c r="A45" t="s">
        <v>30</v>
      </c>
      <c r="D45">
        <v>11.28</v>
      </c>
      <c r="E45">
        <v>2266</v>
      </c>
      <c r="L45">
        <f t="shared" si="0"/>
        <v>11.28</v>
      </c>
      <c r="M45">
        <f t="shared" si="3"/>
        <v>0.53325492343893199</v>
      </c>
      <c r="N45" s="7">
        <f t="shared" si="4"/>
        <v>0.62468556408704357</v>
      </c>
    </row>
    <row r="46" spans="1:16" x14ac:dyDescent="0.2">
      <c r="A46" t="s">
        <v>30</v>
      </c>
      <c r="D46">
        <v>19.77</v>
      </c>
      <c r="E46">
        <v>3263</v>
      </c>
      <c r="L46">
        <f t="shared" si="0"/>
        <v>19.77</v>
      </c>
      <c r="M46">
        <f t="shared" si="3"/>
        <v>0.76951110415376622</v>
      </c>
      <c r="N46" s="7">
        <f t="shared" si="4"/>
        <v>0.97869903621963417</v>
      </c>
    </row>
    <row r="47" spans="1:16" x14ac:dyDescent="0.2">
      <c r="A47" t="s">
        <v>30</v>
      </c>
      <c r="D47">
        <v>24.74</v>
      </c>
      <c r="E47">
        <v>4623</v>
      </c>
      <c r="L47">
        <f t="shared" si="0"/>
        <v>24.74</v>
      </c>
      <c r="M47">
        <f t="shared" si="3"/>
        <v>1.0917863356203403</v>
      </c>
      <c r="N47" s="7">
        <f t="shared" si="4"/>
        <v>1.1629673870205661</v>
      </c>
    </row>
    <row r="48" spans="1:16" x14ac:dyDescent="0.2">
      <c r="A48" t="s">
        <v>30</v>
      </c>
      <c r="D48">
        <v>37.479999999999997</v>
      </c>
      <c r="E48">
        <v>6700</v>
      </c>
      <c r="L48">
        <f t="shared" si="0"/>
        <v>37.479999999999997</v>
      </c>
      <c r="M48">
        <f t="shared" si="3"/>
        <v>1.5839669648527481</v>
      </c>
      <c r="N48" s="7">
        <f t="shared" si="4"/>
        <v>1.568389128373199</v>
      </c>
    </row>
    <row r="49" spans="1:14" x14ac:dyDescent="0.2">
      <c r="A49" t="s">
        <v>30</v>
      </c>
      <c r="D49">
        <v>60.08</v>
      </c>
      <c r="E49">
        <v>8826</v>
      </c>
      <c r="L49">
        <f t="shared" si="0"/>
        <v>60.08</v>
      </c>
      <c r="M49">
        <f t="shared" si="3"/>
        <v>2.0877589811012314</v>
      </c>
      <c r="N49" s="7">
        <f t="shared" si="4"/>
        <v>2.0976177593442245</v>
      </c>
    </row>
    <row r="50" spans="1:14" x14ac:dyDescent="0.2">
      <c r="A50" t="s">
        <v>30</v>
      </c>
      <c r="D50">
        <v>82.56</v>
      </c>
      <c r="E50">
        <v>13367</v>
      </c>
      <c r="L50">
        <f t="shared" si="0"/>
        <v>82.56</v>
      </c>
      <c r="M50">
        <f t="shared" si="3"/>
        <v>3.1638265002848445</v>
      </c>
      <c r="N50" s="7">
        <f t="shared" si="4"/>
        <v>2.4490645880122908</v>
      </c>
    </row>
    <row r="51" spans="1:14" x14ac:dyDescent="0.2">
      <c r="A51" t="s">
        <v>30</v>
      </c>
      <c r="D51">
        <v>108.41</v>
      </c>
      <c r="E51">
        <v>10344</v>
      </c>
      <c r="L51">
        <f t="shared" si="0"/>
        <v>108.41</v>
      </c>
      <c r="M51">
        <f t="shared" si="3"/>
        <v>2.4474750115175983</v>
      </c>
      <c r="N51" s="7">
        <f t="shared" si="4"/>
        <v>2.7081582044443935</v>
      </c>
    </row>
    <row r="52" spans="1:14" x14ac:dyDescent="0.2">
      <c r="A52" t="s">
        <v>30</v>
      </c>
      <c r="D52">
        <v>134.16</v>
      </c>
      <c r="E52">
        <v>11762</v>
      </c>
      <c r="L52">
        <f t="shared" si="0"/>
        <v>134.16</v>
      </c>
      <c r="M52">
        <f t="shared" si="3"/>
        <v>2.7834943337378943</v>
      </c>
      <c r="N52" s="7">
        <f t="shared" si="4"/>
        <v>2.8643663202088252</v>
      </c>
    </row>
    <row r="53" spans="1:14" x14ac:dyDescent="0.2">
      <c r="A53" t="s">
        <v>30</v>
      </c>
      <c r="D53">
        <v>152.83000000000001</v>
      </c>
      <c r="E53">
        <v>11755</v>
      </c>
      <c r="L53">
        <f t="shared" si="0"/>
        <v>152.83000000000001</v>
      </c>
      <c r="M53">
        <f t="shared" si="3"/>
        <v>2.7818355641641692</v>
      </c>
      <c r="N53" s="7">
        <f t="shared" si="4"/>
        <v>2.934983929155369</v>
      </c>
    </row>
    <row r="54" spans="1:14" x14ac:dyDescent="0.2">
      <c r="A54" t="s">
        <v>30</v>
      </c>
      <c r="D54">
        <v>161.24</v>
      </c>
      <c r="E54">
        <v>10924</v>
      </c>
      <c r="L54">
        <f t="shared" si="0"/>
        <v>161.24</v>
      </c>
      <c r="M54">
        <f t="shared" si="3"/>
        <v>2.5849159190548141</v>
      </c>
      <c r="N54" s="7">
        <f t="shared" si="4"/>
        <v>2.9581649509706134</v>
      </c>
    </row>
    <row r="55" spans="1:14" x14ac:dyDescent="0.2">
      <c r="A55" t="s">
        <v>30</v>
      </c>
      <c r="D55">
        <v>178.32</v>
      </c>
      <c r="E55">
        <v>12312</v>
      </c>
      <c r="L55">
        <f t="shared" si="0"/>
        <v>178.32</v>
      </c>
      <c r="M55">
        <f t="shared" si="3"/>
        <v>2.9138262288162888</v>
      </c>
      <c r="N55" s="7">
        <f t="shared" si="4"/>
        <v>2.9923985267506392</v>
      </c>
    </row>
    <row r="56" spans="1:14" x14ac:dyDescent="0.2">
      <c r="A56" t="s">
        <v>30</v>
      </c>
      <c r="D56">
        <v>204.5</v>
      </c>
      <c r="E56">
        <v>13864</v>
      </c>
      <c r="L56">
        <f t="shared" si="0"/>
        <v>204.5</v>
      </c>
      <c r="M56">
        <f t="shared" si="3"/>
        <v>3.2815991400193201</v>
      </c>
      <c r="N56" s="7">
        <f t="shared" si="4"/>
        <v>3.0197513406315419</v>
      </c>
    </row>
    <row r="57" spans="1:14" x14ac:dyDescent="0.2">
      <c r="A57" t="s">
        <v>30</v>
      </c>
      <c r="D57">
        <v>219.4</v>
      </c>
      <c r="E57">
        <v>11850</v>
      </c>
      <c r="L57">
        <f t="shared" si="0"/>
        <v>219.4</v>
      </c>
      <c r="M57">
        <f t="shared" si="3"/>
        <v>2.8043474369504375</v>
      </c>
      <c r="N57" s="7">
        <f t="shared" si="4"/>
        <v>3.0255691449895727</v>
      </c>
    </row>
    <row r="58" spans="1:14" x14ac:dyDescent="0.2">
      <c r="A58" t="s">
        <v>30</v>
      </c>
      <c r="D58">
        <v>284.3</v>
      </c>
      <c r="E58">
        <v>14557</v>
      </c>
      <c r="L58">
        <f t="shared" si="0"/>
        <v>284.3</v>
      </c>
      <c r="M58">
        <f t="shared" si="3"/>
        <v>3.4458173278180961</v>
      </c>
      <c r="N58" s="7">
        <f t="shared" si="4"/>
        <v>3.0045094050130783</v>
      </c>
    </row>
    <row r="59" spans="1:14" x14ac:dyDescent="0.2">
      <c r="A59" t="s">
        <v>30</v>
      </c>
      <c r="D59">
        <v>343.3</v>
      </c>
      <c r="E59">
        <v>11634</v>
      </c>
      <c r="L59">
        <f t="shared" si="0"/>
        <v>343.3</v>
      </c>
      <c r="M59">
        <f t="shared" si="3"/>
        <v>2.7531625472469226</v>
      </c>
      <c r="N59" s="7">
        <f t="shared" si="4"/>
        <v>2.9545980489423518</v>
      </c>
    </row>
    <row r="60" spans="1:14" x14ac:dyDescent="0.2">
      <c r="A60" t="s">
        <v>30</v>
      </c>
      <c r="D60">
        <v>405.2</v>
      </c>
      <c r="E60">
        <v>13446</v>
      </c>
      <c r="L60">
        <f t="shared" si="0"/>
        <v>405.2</v>
      </c>
      <c r="M60">
        <f t="shared" si="3"/>
        <v>3.1825468997597408</v>
      </c>
      <c r="N60" s="7">
        <f t="shared" si="4"/>
        <v>2.8922385023730812</v>
      </c>
    </row>
    <row r="61" spans="1:14" x14ac:dyDescent="0.2">
      <c r="A61" t="s">
        <v>30</v>
      </c>
      <c r="D61">
        <v>541.70000000000005</v>
      </c>
      <c r="E61">
        <v>9092</v>
      </c>
      <c r="L61">
        <f t="shared" si="0"/>
        <v>541.70000000000005</v>
      </c>
      <c r="N61" s="7">
        <f t="shared" si="4"/>
        <v>2.7491031799362506</v>
      </c>
    </row>
    <row r="62" spans="1:14" x14ac:dyDescent="0.2">
      <c r="A62" t="s">
        <v>30</v>
      </c>
      <c r="D62">
        <v>736.7</v>
      </c>
      <c r="E62">
        <v>9768</v>
      </c>
      <c r="L62">
        <f t="shared" si="0"/>
        <v>736.7</v>
      </c>
      <c r="M62">
        <f t="shared" si="3"/>
        <v>2.3109819723082259</v>
      </c>
      <c r="N62" s="7">
        <f t="shared" si="4"/>
        <v>2.5533697636469581</v>
      </c>
    </row>
    <row r="63" spans="1:14" x14ac:dyDescent="0.2">
      <c r="A63" t="s">
        <v>30</v>
      </c>
      <c r="D63">
        <v>1033.7</v>
      </c>
      <c r="E63">
        <v>9979</v>
      </c>
      <c r="L63">
        <f t="shared" si="0"/>
        <v>1033.7</v>
      </c>
      <c r="M63">
        <f t="shared" si="3"/>
        <v>2.360982026601937</v>
      </c>
      <c r="N63" s="7">
        <f t="shared" si="4"/>
        <v>2.2819126010493798</v>
      </c>
    </row>
    <row r="64" spans="1:14" x14ac:dyDescent="0.2">
      <c r="A64" t="s">
        <v>31</v>
      </c>
      <c r="B64">
        <v>19</v>
      </c>
      <c r="C64">
        <v>10</v>
      </c>
      <c r="D64" t="s">
        <v>25</v>
      </c>
      <c r="E64">
        <v>112026</v>
      </c>
      <c r="F64">
        <f>AVERAGE(E64:E66)</f>
        <v>108634.66666666667</v>
      </c>
      <c r="G64">
        <v>120</v>
      </c>
      <c r="H64">
        <v>33.799999999999997</v>
      </c>
      <c r="I64">
        <f>((H64*0.067)-0.05)*0.96*12000</f>
        <v>25512.191999999999</v>
      </c>
      <c r="J64">
        <v>17</v>
      </c>
      <c r="L64" t="str">
        <f t="shared" si="0"/>
        <v>Tc</v>
      </c>
      <c r="M64" t="str">
        <f>IF(D64="Tc","",$I$64*(E64-$K$66)/$F$64*$G$64/60/2000)</f>
        <v/>
      </c>
    </row>
    <row r="65" spans="1:16" x14ac:dyDescent="0.2">
      <c r="A65" t="s">
        <v>31</v>
      </c>
      <c r="D65" t="s">
        <v>25</v>
      </c>
      <c r="E65">
        <v>112321</v>
      </c>
      <c r="J65">
        <v>15</v>
      </c>
      <c r="L65" t="str">
        <f t="shared" si="0"/>
        <v>Tc</v>
      </c>
      <c r="M65" t="str">
        <f t="shared" ref="M65:M94" si="5">IF(D65="Tc","",$I$64*(E65-$K$66)/$F$64*$G$64/60/2000)</f>
        <v/>
      </c>
    </row>
    <row r="66" spans="1:16" x14ac:dyDescent="0.2">
      <c r="A66" t="s">
        <v>31</v>
      </c>
      <c r="D66" t="s">
        <v>25</v>
      </c>
      <c r="E66">
        <v>101557</v>
      </c>
      <c r="J66">
        <v>15</v>
      </c>
      <c r="K66">
        <f>AVERAGE(J64:J66)</f>
        <v>15.666666666666666</v>
      </c>
      <c r="L66" t="str">
        <f t="shared" si="0"/>
        <v>Tc</v>
      </c>
      <c r="M66" t="str">
        <f t="shared" si="5"/>
        <v/>
      </c>
    </row>
    <row r="67" spans="1:16" x14ac:dyDescent="0.2">
      <c r="A67" t="s">
        <v>31</v>
      </c>
      <c r="D67">
        <v>0</v>
      </c>
      <c r="E67">
        <v>353</v>
      </c>
      <c r="L67">
        <f t="shared" ref="L67:L130" si="6">IF(D67="", "", D67)</f>
        <v>0</v>
      </c>
      <c r="M67">
        <f t="shared" si="5"/>
        <v>7.9220685551573453E-2</v>
      </c>
      <c r="N67" s="3">
        <f>$P$67*(1-EXP(-$P$68*L67/$P$67))*EXP(-$P$69*L67/$P$67)+$P$70</f>
        <v>6.7996106981490514E-2</v>
      </c>
      <c r="O67" s="4" t="s">
        <v>27</v>
      </c>
      <c r="P67" s="5">
        <v>2.7518719376109906</v>
      </c>
    </row>
    <row r="68" spans="1:16" x14ac:dyDescent="0.2">
      <c r="A68" t="s">
        <v>31</v>
      </c>
      <c r="D68">
        <v>0</v>
      </c>
      <c r="E68">
        <v>355</v>
      </c>
      <c r="L68">
        <f t="shared" si="6"/>
        <v>0</v>
      </c>
      <c r="M68">
        <f t="shared" si="5"/>
        <v>7.9690373410574875E-2</v>
      </c>
      <c r="N68" s="3">
        <f t="shared" ref="N68:N94" si="7">$P$67*(1-EXP(-$P$68*L68/$P$67))*EXP(-$P$69*L68/$P$67)+$P$70</f>
        <v>6.7996106981490514E-2</v>
      </c>
      <c r="O68" s="4" t="s">
        <v>2</v>
      </c>
      <c r="P68" s="6">
        <v>5.4378152610681914E-2</v>
      </c>
    </row>
    <row r="69" spans="1:16" x14ac:dyDescent="0.2">
      <c r="A69" t="s">
        <v>31</v>
      </c>
      <c r="D69">
        <v>0.01</v>
      </c>
      <c r="E69">
        <v>349</v>
      </c>
      <c r="L69">
        <f t="shared" si="6"/>
        <v>0.01</v>
      </c>
      <c r="M69">
        <f t="shared" si="5"/>
        <v>7.8281309833570636E-2</v>
      </c>
      <c r="N69" s="3">
        <f t="shared" si="7"/>
        <v>6.8539833916208992E-2</v>
      </c>
      <c r="O69" s="4" t="s">
        <v>3</v>
      </c>
      <c r="P69" s="5">
        <v>4.3938815703165399E-4</v>
      </c>
    </row>
    <row r="70" spans="1:16" x14ac:dyDescent="0.2">
      <c r="A70" t="s">
        <v>31</v>
      </c>
      <c r="D70">
        <v>0.01</v>
      </c>
      <c r="E70">
        <v>367</v>
      </c>
      <c r="L70">
        <f t="shared" si="6"/>
        <v>0.01</v>
      </c>
      <c r="M70">
        <f t="shared" si="5"/>
        <v>8.2508500564583434E-2</v>
      </c>
      <c r="N70" s="3">
        <f t="shared" si="7"/>
        <v>6.8539833916208992E-2</v>
      </c>
      <c r="O70" s="4" t="s">
        <v>28</v>
      </c>
      <c r="P70" s="5">
        <v>6.7996106981490514E-2</v>
      </c>
    </row>
    <row r="71" spans="1:16" x14ac:dyDescent="0.2">
      <c r="A71" t="s">
        <v>31</v>
      </c>
      <c r="D71">
        <v>0.63</v>
      </c>
      <c r="E71">
        <v>389</v>
      </c>
      <c r="L71">
        <f t="shared" si="6"/>
        <v>0.63</v>
      </c>
      <c r="M71">
        <f t="shared" si="5"/>
        <v>8.7675067013599089E-2</v>
      </c>
      <c r="N71" s="3">
        <f t="shared" si="7"/>
        <v>0.10203855919004973</v>
      </c>
      <c r="O71" s="4" t="s">
        <v>1</v>
      </c>
      <c r="P71">
        <f>P67*(P68/(P68+P69))*(P69/(P68+P69))^(P69/P68)</f>
        <v>2.6254054124424182</v>
      </c>
    </row>
    <row r="72" spans="1:16" x14ac:dyDescent="0.2">
      <c r="A72" t="s">
        <v>31</v>
      </c>
      <c r="D72">
        <v>1.44</v>
      </c>
      <c r="E72">
        <v>586</v>
      </c>
      <c r="L72">
        <f t="shared" si="6"/>
        <v>1.44</v>
      </c>
      <c r="M72">
        <f t="shared" si="5"/>
        <v>0.13393932112523932</v>
      </c>
      <c r="N72" s="3">
        <f t="shared" si="7"/>
        <v>0.14517931260969039</v>
      </c>
      <c r="O72" s="4" t="s">
        <v>4</v>
      </c>
      <c r="P72" s="6">
        <f>P71/P68</f>
        <v>48.280518671513121</v>
      </c>
    </row>
    <row r="73" spans="1:16" x14ac:dyDescent="0.2">
      <c r="A73" t="s">
        <v>31</v>
      </c>
      <c r="D73">
        <v>2.52</v>
      </c>
      <c r="E73">
        <v>715</v>
      </c>
      <c r="L73">
        <f t="shared" si="6"/>
        <v>2.52</v>
      </c>
      <c r="M73">
        <f t="shared" si="5"/>
        <v>0.16423418803083115</v>
      </c>
      <c r="N73" s="3">
        <f t="shared" si="7"/>
        <v>0.20161934559142053</v>
      </c>
      <c r="O73" s="4" t="s">
        <v>29</v>
      </c>
      <c r="P73" s="5">
        <f>SUMXMY2(M67:M94,N67:N94)</f>
        <v>0.20612972505830371</v>
      </c>
    </row>
    <row r="74" spans="1:16" x14ac:dyDescent="0.2">
      <c r="A74" t="s">
        <v>31</v>
      </c>
      <c r="D74">
        <v>5.46</v>
      </c>
      <c r="E74">
        <v>1656</v>
      </c>
      <c r="L74">
        <f t="shared" si="6"/>
        <v>5.46</v>
      </c>
      <c r="M74">
        <f t="shared" si="5"/>
        <v>0.38522232569100101</v>
      </c>
      <c r="N74" s="3">
        <f t="shared" si="7"/>
        <v>0.34919957463488355</v>
      </c>
    </row>
    <row r="75" spans="1:16" x14ac:dyDescent="0.2">
      <c r="A75" t="s">
        <v>31</v>
      </c>
      <c r="D75">
        <v>6.71</v>
      </c>
      <c r="E75">
        <v>1712</v>
      </c>
      <c r="L75">
        <f t="shared" si="6"/>
        <v>6.71</v>
      </c>
      <c r="M75">
        <f t="shared" si="5"/>
        <v>0.39837358574304083</v>
      </c>
      <c r="N75" s="3">
        <f t="shared" si="7"/>
        <v>0.40935221794136251</v>
      </c>
    </row>
    <row r="76" spans="1:16" x14ac:dyDescent="0.2">
      <c r="A76" t="s">
        <v>31</v>
      </c>
      <c r="D76">
        <v>9.4700000000000006</v>
      </c>
      <c r="E76">
        <v>2192</v>
      </c>
      <c r="L76">
        <f t="shared" si="6"/>
        <v>9.4700000000000006</v>
      </c>
      <c r="M76">
        <f t="shared" si="5"/>
        <v>0.51109867190338254</v>
      </c>
      <c r="N76" s="3">
        <f t="shared" si="7"/>
        <v>0.53693495423330306</v>
      </c>
    </row>
    <row r="77" spans="1:16" x14ac:dyDescent="0.2">
      <c r="A77" t="s">
        <v>31</v>
      </c>
      <c r="D77">
        <v>12.12</v>
      </c>
      <c r="E77">
        <v>2791</v>
      </c>
      <c r="L77">
        <f t="shared" si="6"/>
        <v>12.12</v>
      </c>
      <c r="M77">
        <f t="shared" si="5"/>
        <v>0.651770185674309</v>
      </c>
      <c r="N77" s="3">
        <f t="shared" si="7"/>
        <v>0.652945242494963</v>
      </c>
    </row>
    <row r="78" spans="1:16" x14ac:dyDescent="0.2">
      <c r="A78" t="s">
        <v>31</v>
      </c>
      <c r="D78">
        <v>20.59</v>
      </c>
      <c r="E78">
        <v>3859</v>
      </c>
      <c r="L78">
        <f t="shared" si="6"/>
        <v>20.59</v>
      </c>
      <c r="M78">
        <f t="shared" si="5"/>
        <v>0.90258350238106921</v>
      </c>
      <c r="N78" s="3">
        <f t="shared" si="7"/>
        <v>0.98483787193910655</v>
      </c>
    </row>
    <row r="79" spans="1:16" x14ac:dyDescent="0.2">
      <c r="A79" t="s">
        <v>31</v>
      </c>
      <c r="D79">
        <v>33.04</v>
      </c>
      <c r="E79">
        <v>6176</v>
      </c>
      <c r="L79">
        <f t="shared" si="6"/>
        <v>33.04</v>
      </c>
      <c r="M79">
        <f t="shared" si="5"/>
        <v>1.4467168870342184</v>
      </c>
      <c r="N79" s="3">
        <f t="shared" si="7"/>
        <v>1.38046049269296</v>
      </c>
    </row>
    <row r="80" spans="1:16" x14ac:dyDescent="0.2">
      <c r="A80" t="s">
        <v>31</v>
      </c>
      <c r="D80">
        <v>55.86</v>
      </c>
      <c r="E80">
        <v>8329</v>
      </c>
      <c r="L80">
        <f t="shared" si="6"/>
        <v>55.86</v>
      </c>
      <c r="M80">
        <f t="shared" si="5"/>
        <v>1.9523358672492512</v>
      </c>
      <c r="N80" s="3">
        <f t="shared" si="7"/>
        <v>1.8910070760346627</v>
      </c>
    </row>
    <row r="81" spans="1:14" x14ac:dyDescent="0.2">
      <c r="A81" t="s">
        <v>31</v>
      </c>
      <c r="D81">
        <v>66.930000000000007</v>
      </c>
      <c r="E81">
        <v>9603</v>
      </c>
      <c r="L81">
        <f t="shared" si="6"/>
        <v>66.930000000000007</v>
      </c>
      <c r="M81">
        <f t="shared" si="5"/>
        <v>2.2515270334331579</v>
      </c>
      <c r="N81" s="3">
        <f t="shared" si="7"/>
        <v>2.0651716063326822</v>
      </c>
    </row>
    <row r="82" spans="1:14" x14ac:dyDescent="0.2">
      <c r="A82" t="s">
        <v>31</v>
      </c>
      <c r="D82">
        <v>73.900000000000006</v>
      </c>
      <c r="E82">
        <v>9073</v>
      </c>
      <c r="L82">
        <f t="shared" si="6"/>
        <v>73.900000000000006</v>
      </c>
      <c r="M82">
        <f t="shared" si="5"/>
        <v>2.1270597507977809</v>
      </c>
      <c r="N82" s="3">
        <f t="shared" si="7"/>
        <v>2.1561866095791231</v>
      </c>
    </row>
    <row r="83" spans="1:14" x14ac:dyDescent="0.2">
      <c r="A83" t="s">
        <v>31</v>
      </c>
      <c r="D83">
        <v>92.98</v>
      </c>
      <c r="E83">
        <v>12666</v>
      </c>
      <c r="L83">
        <f t="shared" si="6"/>
        <v>92.98</v>
      </c>
      <c r="N83" s="3">
        <f t="shared" si="7"/>
        <v>2.3475569343229759</v>
      </c>
    </row>
    <row r="84" spans="1:14" x14ac:dyDescent="0.2">
      <c r="A84" t="s">
        <v>31</v>
      </c>
      <c r="D84">
        <v>106.37</v>
      </c>
      <c r="E84">
        <v>10199</v>
      </c>
      <c r="L84">
        <f t="shared" si="6"/>
        <v>106.37</v>
      </c>
      <c r="M84">
        <f t="shared" si="5"/>
        <v>2.3914940154155824</v>
      </c>
      <c r="N84" s="3">
        <f t="shared" si="7"/>
        <v>2.4428498156757747</v>
      </c>
    </row>
    <row r="85" spans="1:14" x14ac:dyDescent="0.2">
      <c r="A85" t="s">
        <v>31</v>
      </c>
      <c r="D85">
        <v>126.7</v>
      </c>
      <c r="E85">
        <v>10076</v>
      </c>
      <c r="L85">
        <f t="shared" si="6"/>
        <v>126.7</v>
      </c>
      <c r="M85">
        <f t="shared" si="5"/>
        <v>2.3626082120869949</v>
      </c>
      <c r="N85" s="3">
        <f t="shared" si="7"/>
        <v>2.5441988127460977</v>
      </c>
    </row>
    <row r="86" spans="1:14" x14ac:dyDescent="0.2">
      <c r="A86" t="s">
        <v>31</v>
      </c>
      <c r="D86">
        <v>141.36000000000001</v>
      </c>
      <c r="E86">
        <v>10987</v>
      </c>
      <c r="L86">
        <f t="shared" si="6"/>
        <v>141.36000000000001</v>
      </c>
      <c r="M86">
        <f t="shared" si="5"/>
        <v>2.5765510318621434</v>
      </c>
      <c r="N86" s="3">
        <f>$P$67*(1-EXP(-$P$68*L86/$P$67))*EXP(-$P$69*L86/$P$67)+$P$70</f>
        <v>2.5937507125597272</v>
      </c>
    </row>
    <row r="87" spans="1:14" x14ac:dyDescent="0.2">
      <c r="A87" t="s">
        <v>31</v>
      </c>
      <c r="D87">
        <v>178.64</v>
      </c>
      <c r="E87">
        <v>10371</v>
      </c>
      <c r="L87">
        <f t="shared" si="6"/>
        <v>178.64</v>
      </c>
      <c r="M87">
        <f t="shared" si="5"/>
        <v>2.4318871712897048</v>
      </c>
      <c r="N87" s="3">
        <f t="shared" si="7"/>
        <v>2.6641090926945337</v>
      </c>
    </row>
    <row r="88" spans="1:14" x14ac:dyDescent="0.2">
      <c r="A88" t="s">
        <v>31</v>
      </c>
      <c r="D88">
        <v>207.3</v>
      </c>
      <c r="E88">
        <v>11421</v>
      </c>
      <c r="L88">
        <f t="shared" si="6"/>
        <v>207.3</v>
      </c>
      <c r="M88">
        <f t="shared" si="5"/>
        <v>2.6784732972654526</v>
      </c>
      <c r="N88" s="3">
        <f t="shared" si="7"/>
        <v>2.6859907772031373</v>
      </c>
    </row>
    <row r="89" spans="1:14" x14ac:dyDescent="0.2">
      <c r="A89" t="s">
        <v>31</v>
      </c>
      <c r="D89">
        <v>259.89999999999998</v>
      </c>
      <c r="E89">
        <v>11735</v>
      </c>
      <c r="L89">
        <f t="shared" si="6"/>
        <v>259.89999999999998</v>
      </c>
      <c r="M89">
        <f t="shared" si="5"/>
        <v>2.7522142911286749</v>
      </c>
      <c r="N89" s="3">
        <f t="shared" si="7"/>
        <v>2.6924776075399928</v>
      </c>
    </row>
    <row r="90" spans="1:14" x14ac:dyDescent="0.2">
      <c r="A90" t="s">
        <v>31</v>
      </c>
      <c r="D90">
        <v>348.6</v>
      </c>
      <c r="E90">
        <v>11794</v>
      </c>
      <c r="L90">
        <f t="shared" si="6"/>
        <v>348.6</v>
      </c>
      <c r="M90">
        <f t="shared" si="5"/>
        <v>2.7660700829692173</v>
      </c>
      <c r="N90" s="3">
        <f t="shared" si="7"/>
        <v>2.6682285798732361</v>
      </c>
    </row>
    <row r="91" spans="1:14" x14ac:dyDescent="0.2">
      <c r="A91" t="s">
        <v>31</v>
      </c>
      <c r="D91">
        <v>409.8</v>
      </c>
      <c r="E91">
        <v>11874</v>
      </c>
      <c r="L91">
        <f t="shared" si="6"/>
        <v>409.8</v>
      </c>
      <c r="M91">
        <f t="shared" si="5"/>
        <v>2.7848575973292751</v>
      </c>
      <c r="N91" s="3">
        <f t="shared" si="7"/>
        <v>2.644787175683688</v>
      </c>
    </row>
    <row r="92" spans="1:14" x14ac:dyDescent="0.2">
      <c r="A92" t="s">
        <v>31</v>
      </c>
      <c r="D92">
        <v>527.1</v>
      </c>
      <c r="E92">
        <v>11603</v>
      </c>
      <c r="L92">
        <f t="shared" si="6"/>
        <v>527.1</v>
      </c>
      <c r="M92">
        <f t="shared" si="5"/>
        <v>2.721214892434582</v>
      </c>
      <c r="N92" s="3">
        <f t="shared" si="7"/>
        <v>2.5976689645419624</v>
      </c>
    </row>
    <row r="93" spans="1:14" x14ac:dyDescent="0.2">
      <c r="A93" t="s">
        <v>31</v>
      </c>
      <c r="D93">
        <v>772.3</v>
      </c>
      <c r="E93">
        <v>9483</v>
      </c>
      <c r="L93">
        <f t="shared" si="6"/>
        <v>772.3</v>
      </c>
      <c r="N93" s="3">
        <f t="shared" si="7"/>
        <v>2.5006162290646206</v>
      </c>
    </row>
    <row r="94" spans="1:14" x14ac:dyDescent="0.2">
      <c r="A94" t="s">
        <v>31</v>
      </c>
      <c r="D94">
        <v>1049</v>
      </c>
      <c r="E94">
        <v>9724</v>
      </c>
      <c r="L94">
        <f t="shared" si="6"/>
        <v>1049</v>
      </c>
      <c r="M94">
        <f t="shared" si="5"/>
        <v>2.2799431489027442</v>
      </c>
      <c r="N94" s="3">
        <f t="shared" si="7"/>
        <v>2.395482274192942</v>
      </c>
    </row>
    <row r="95" spans="1:14" x14ac:dyDescent="0.2">
      <c r="A95" t="s">
        <v>32</v>
      </c>
      <c r="B95">
        <v>16</v>
      </c>
      <c r="C95">
        <v>15</v>
      </c>
      <c r="D95" t="s">
        <v>25</v>
      </c>
      <c r="E95">
        <v>118884</v>
      </c>
      <c r="F95">
        <f>AVERAGE(E95:E97)</f>
        <v>125484</v>
      </c>
      <c r="G95">
        <v>120</v>
      </c>
      <c r="H95">
        <v>33.799999999999997</v>
      </c>
      <c r="I95">
        <f>((H95*0.067)-0.05)*0.96*12000</f>
        <v>25512.191999999999</v>
      </c>
      <c r="J95">
        <v>17</v>
      </c>
      <c r="L95" t="str">
        <f t="shared" si="6"/>
        <v>Tc</v>
      </c>
      <c r="M95" t="str">
        <f>IF(D95="Tc","",$I$95*(E95-$K$97)/$F$95*$G$95/60/2000)</f>
        <v/>
      </c>
    </row>
    <row r="96" spans="1:14" x14ac:dyDescent="0.2">
      <c r="A96" t="s">
        <v>32</v>
      </c>
      <c r="D96" t="s">
        <v>25</v>
      </c>
      <c r="E96">
        <v>130673</v>
      </c>
      <c r="J96">
        <v>15</v>
      </c>
      <c r="L96" t="str">
        <f t="shared" si="6"/>
        <v>Tc</v>
      </c>
      <c r="M96" t="str">
        <f t="shared" ref="M96:M125" si="8">IF(D96="Tc","",$I$95*(E96-$K$97)/$F$95*$G$95/60/2000)</f>
        <v/>
      </c>
    </row>
    <row r="97" spans="1:16" x14ac:dyDescent="0.2">
      <c r="A97" t="s">
        <v>32</v>
      </c>
      <c r="D97" t="s">
        <v>25</v>
      </c>
      <c r="E97">
        <v>126895</v>
      </c>
      <c r="J97">
        <v>15</v>
      </c>
      <c r="K97">
        <f>AVERAGE(J95:J97)</f>
        <v>15.666666666666666</v>
      </c>
      <c r="L97" t="str">
        <f t="shared" si="6"/>
        <v>Tc</v>
      </c>
      <c r="M97" t="str">
        <f t="shared" si="8"/>
        <v/>
      </c>
    </row>
    <row r="98" spans="1:16" x14ac:dyDescent="0.2">
      <c r="A98" t="s">
        <v>32</v>
      </c>
      <c r="D98">
        <v>0</v>
      </c>
      <c r="E98">
        <v>402</v>
      </c>
      <c r="L98">
        <f t="shared" si="6"/>
        <v>0</v>
      </c>
      <c r="M98">
        <f t="shared" si="8"/>
        <v>7.8545553026680676E-2</v>
      </c>
      <c r="N98" s="7">
        <f>$P$98*(1-EXP(-$P$99*L98/$P$98))*EXP(-$P$100*L98/$P$98)+$P$101</f>
        <v>4.4360868182056097E-2</v>
      </c>
      <c r="O98" s="4" t="s">
        <v>27</v>
      </c>
      <c r="P98" s="5">
        <v>1.6443495021371495</v>
      </c>
    </row>
    <row r="99" spans="1:16" x14ac:dyDescent="0.2">
      <c r="A99" t="s">
        <v>32</v>
      </c>
      <c r="D99">
        <v>0</v>
      </c>
      <c r="E99">
        <v>410</v>
      </c>
      <c r="L99">
        <f t="shared" si="6"/>
        <v>0</v>
      </c>
      <c r="M99">
        <f t="shared" si="8"/>
        <v>8.0172035574256464E-2</v>
      </c>
      <c r="N99" s="7">
        <f>$P$98*(1-EXP(-$P$99*L99/$P$98))*EXP(-$P$100*L99/$P$98)+$P$101</f>
        <v>4.4360868182056097E-2</v>
      </c>
      <c r="O99" s="4" t="s">
        <v>2</v>
      </c>
      <c r="P99" s="6">
        <v>4.3591042240610202E-2</v>
      </c>
    </row>
    <row r="100" spans="1:16" x14ac:dyDescent="0.2">
      <c r="A100" t="s">
        <v>32</v>
      </c>
      <c r="D100">
        <v>0</v>
      </c>
      <c r="E100">
        <v>422</v>
      </c>
      <c r="L100">
        <f t="shared" si="6"/>
        <v>0</v>
      </c>
      <c r="M100">
        <f t="shared" si="8"/>
        <v>8.2611759395620155E-2</v>
      </c>
      <c r="N100" s="7">
        <f t="shared" ref="N100:N125" si="9">$P$98*(1-EXP(-$P$99*L100/$P$98))*EXP(-$P$100*L100/$P$98)+$P$101</f>
        <v>4.4360868182056097E-2</v>
      </c>
      <c r="O100" s="4" t="s">
        <v>3</v>
      </c>
      <c r="P100" s="5">
        <v>3.0143012252306834E-4</v>
      </c>
    </row>
    <row r="101" spans="1:16" x14ac:dyDescent="0.2">
      <c r="A101" t="s">
        <v>32</v>
      </c>
      <c r="D101">
        <v>0</v>
      </c>
      <c r="E101">
        <v>424</v>
      </c>
      <c r="L101">
        <f t="shared" si="6"/>
        <v>0</v>
      </c>
      <c r="M101">
        <f>IF(D101="Tc","",$I$95*(E101-$K$97)/$F$95*$G$95/60/2000)</f>
        <v>8.3018380032514091E-2</v>
      </c>
      <c r="N101" s="7">
        <f t="shared" si="9"/>
        <v>4.4360868182056097E-2</v>
      </c>
      <c r="O101" s="4" t="s">
        <v>28</v>
      </c>
      <c r="P101" s="5">
        <v>4.4360868182056097E-2</v>
      </c>
    </row>
    <row r="102" spans="1:16" x14ac:dyDescent="0.2">
      <c r="A102" t="s">
        <v>32</v>
      </c>
      <c r="D102">
        <v>0.54</v>
      </c>
      <c r="E102">
        <v>439</v>
      </c>
      <c r="L102">
        <f t="shared" si="6"/>
        <v>0.54</v>
      </c>
      <c r="M102">
        <f t="shared" si="8"/>
        <v>8.6068034809218708E-2</v>
      </c>
      <c r="N102" s="7">
        <f t="shared" si="9"/>
        <v>6.7730034977013173E-2</v>
      </c>
      <c r="O102" s="4" t="s">
        <v>1</v>
      </c>
      <c r="P102">
        <f>P98*(P99/(P99+P100))*(P100/(P99+P100))^(P100/P99)</f>
        <v>1.5777670580304348</v>
      </c>
    </row>
    <row r="103" spans="1:16" x14ac:dyDescent="0.2">
      <c r="A103" t="s">
        <v>32</v>
      </c>
      <c r="D103">
        <v>0.93</v>
      </c>
      <c r="E103">
        <v>484</v>
      </c>
      <c r="L103">
        <f t="shared" si="6"/>
        <v>0.93</v>
      </c>
      <c r="M103">
        <f t="shared" si="8"/>
        <v>9.52169991393325E-2</v>
      </c>
      <c r="N103" s="7">
        <f t="shared" si="9"/>
        <v>8.4398061917419734E-2</v>
      </c>
      <c r="O103" s="4" t="s">
        <v>4</v>
      </c>
      <c r="P103" s="6">
        <f>P102/P99</f>
        <v>36.194754172694651</v>
      </c>
    </row>
    <row r="104" spans="1:16" x14ac:dyDescent="0.2">
      <c r="A104" t="s">
        <v>32</v>
      </c>
      <c r="D104">
        <v>1.98</v>
      </c>
      <c r="E104">
        <v>633</v>
      </c>
      <c r="L104">
        <f t="shared" si="6"/>
        <v>1.98</v>
      </c>
      <c r="M104">
        <f t="shared" si="8"/>
        <v>0.12551023658793153</v>
      </c>
      <c r="N104" s="7">
        <f t="shared" si="9"/>
        <v>0.12841456595826162</v>
      </c>
      <c r="O104" s="4" t="s">
        <v>29</v>
      </c>
      <c r="P104" s="5">
        <f>SUMXMY2(M98:M125,N98:N125)</f>
        <v>0.47562244859582831</v>
      </c>
    </row>
    <row r="105" spans="1:16" x14ac:dyDescent="0.2">
      <c r="A105" t="s">
        <v>32</v>
      </c>
      <c r="D105">
        <v>2.84</v>
      </c>
      <c r="E105">
        <v>768</v>
      </c>
      <c r="L105">
        <f t="shared" si="6"/>
        <v>2.84</v>
      </c>
      <c r="M105">
        <f t="shared" si="8"/>
        <v>0.1529571295782729</v>
      </c>
      <c r="N105" s="7">
        <f t="shared" si="9"/>
        <v>0.16355191669199612</v>
      </c>
    </row>
    <row r="106" spans="1:16" x14ac:dyDescent="0.2">
      <c r="A106" t="s">
        <v>32</v>
      </c>
      <c r="D106">
        <v>4.32</v>
      </c>
      <c r="E106">
        <v>896</v>
      </c>
      <c r="L106">
        <f t="shared" si="6"/>
        <v>4.32</v>
      </c>
      <c r="M106">
        <f t="shared" si="8"/>
        <v>0.17898085033948552</v>
      </c>
      <c r="N106" s="7">
        <f t="shared" si="9"/>
        <v>0.22215047089936951</v>
      </c>
    </row>
    <row r="107" spans="1:16" x14ac:dyDescent="0.2">
      <c r="A107" t="s">
        <v>32</v>
      </c>
      <c r="D107">
        <v>5.13</v>
      </c>
      <c r="E107">
        <v>1238</v>
      </c>
      <c r="L107">
        <f t="shared" si="6"/>
        <v>5.13</v>
      </c>
      <c r="M107">
        <f t="shared" si="8"/>
        <v>0.24851297924835036</v>
      </c>
      <c r="N107" s="7">
        <f t="shared" si="9"/>
        <v>0.2532472148105599</v>
      </c>
    </row>
    <row r="108" spans="1:16" x14ac:dyDescent="0.2">
      <c r="A108" t="s">
        <v>32</v>
      </c>
      <c r="D108">
        <v>8.3800000000000008</v>
      </c>
      <c r="E108">
        <v>1749</v>
      </c>
      <c r="L108">
        <f t="shared" si="6"/>
        <v>8.3800000000000008</v>
      </c>
      <c r="M108">
        <f t="shared" si="8"/>
        <v>0.35240455197475368</v>
      </c>
      <c r="N108" s="7">
        <f t="shared" si="9"/>
        <v>0.37142087414353941</v>
      </c>
    </row>
    <row r="109" spans="1:16" x14ac:dyDescent="0.2">
      <c r="A109" t="s">
        <v>32</v>
      </c>
      <c r="D109">
        <v>11.66</v>
      </c>
      <c r="E109">
        <v>2035</v>
      </c>
      <c r="L109">
        <f t="shared" si="6"/>
        <v>11.66</v>
      </c>
      <c r="M109">
        <f t="shared" si="8"/>
        <v>0.41055130305058812</v>
      </c>
      <c r="N109" s="7">
        <f t="shared" si="9"/>
        <v>0.48065006388755283</v>
      </c>
    </row>
    <row r="110" spans="1:16" x14ac:dyDescent="0.2">
      <c r="A110" t="s">
        <v>32</v>
      </c>
      <c r="D110">
        <v>16.489999999999998</v>
      </c>
      <c r="E110">
        <v>2836</v>
      </c>
      <c r="L110">
        <f t="shared" si="6"/>
        <v>16.489999999999998</v>
      </c>
      <c r="M110">
        <f t="shared" si="8"/>
        <v>0.57340286812661379</v>
      </c>
      <c r="N110" s="7">
        <f t="shared" si="9"/>
        <v>0.62490218849761614</v>
      </c>
    </row>
    <row r="111" spans="1:16" x14ac:dyDescent="0.2">
      <c r="A111" t="s">
        <v>32</v>
      </c>
      <c r="D111">
        <v>21.59</v>
      </c>
      <c r="E111">
        <v>2885</v>
      </c>
      <c r="L111">
        <f t="shared" si="6"/>
        <v>21.59</v>
      </c>
      <c r="M111">
        <f t="shared" si="8"/>
        <v>0.58336507373051538</v>
      </c>
      <c r="N111" s="7">
        <f t="shared" si="9"/>
        <v>0.75813389275141008</v>
      </c>
    </row>
    <row r="112" spans="1:16" x14ac:dyDescent="0.2">
      <c r="A112" t="s">
        <v>32</v>
      </c>
      <c r="D112">
        <v>35.35</v>
      </c>
      <c r="E112">
        <v>5160</v>
      </c>
      <c r="L112">
        <f t="shared" si="6"/>
        <v>35.35</v>
      </c>
      <c r="M112">
        <f t="shared" si="8"/>
        <v>1.0458960481973796</v>
      </c>
      <c r="N112" s="7">
        <f t="shared" si="9"/>
        <v>1.0380651882119163</v>
      </c>
    </row>
    <row r="113" spans="1:14" x14ac:dyDescent="0.2">
      <c r="A113" t="s">
        <v>32</v>
      </c>
      <c r="D113">
        <v>44.97</v>
      </c>
      <c r="E113">
        <v>7311</v>
      </c>
      <c r="L113">
        <f t="shared" si="6"/>
        <v>44.97</v>
      </c>
      <c r="M113">
        <f t="shared" si="8"/>
        <v>1.4832165431768194</v>
      </c>
      <c r="N113" s="7">
        <f t="shared" si="9"/>
        <v>1.1801304587656389</v>
      </c>
    </row>
    <row r="114" spans="1:14" x14ac:dyDescent="0.2">
      <c r="A114" t="s">
        <v>32</v>
      </c>
      <c r="D114">
        <v>53.4</v>
      </c>
      <c r="E114">
        <v>5808</v>
      </c>
      <c r="L114">
        <f t="shared" si="6"/>
        <v>53.4</v>
      </c>
      <c r="M114">
        <f t="shared" si="8"/>
        <v>1.1776411345510185</v>
      </c>
      <c r="N114" s="7">
        <f t="shared" si="9"/>
        <v>1.2773712562542054</v>
      </c>
    </row>
    <row r="115" spans="1:14" x14ac:dyDescent="0.2">
      <c r="A115" t="s">
        <v>32</v>
      </c>
      <c r="D115">
        <v>69.39</v>
      </c>
      <c r="E115">
        <v>7173</v>
      </c>
      <c r="L115">
        <f t="shared" si="6"/>
        <v>69.39</v>
      </c>
      <c r="M115">
        <f t="shared" si="8"/>
        <v>1.455159719231137</v>
      </c>
      <c r="N115" s="7">
        <f t="shared" si="9"/>
        <v>1.4099473489111292</v>
      </c>
    </row>
    <row r="116" spans="1:14" x14ac:dyDescent="0.2">
      <c r="A116" t="s">
        <v>32</v>
      </c>
      <c r="D116">
        <v>82.89</v>
      </c>
      <c r="E116">
        <v>6800</v>
      </c>
      <c r="L116">
        <f t="shared" si="6"/>
        <v>82.89</v>
      </c>
      <c r="M116">
        <f t="shared" si="8"/>
        <v>1.3793249704504158</v>
      </c>
      <c r="N116" s="7">
        <f t="shared" si="9"/>
        <v>1.4839914324026851</v>
      </c>
    </row>
    <row r="117" spans="1:14" x14ac:dyDescent="0.2">
      <c r="A117" t="s">
        <v>32</v>
      </c>
      <c r="D117">
        <v>100.18</v>
      </c>
      <c r="E117">
        <v>8125</v>
      </c>
      <c r="L117">
        <f t="shared" si="6"/>
        <v>100.18</v>
      </c>
      <c r="M117">
        <f t="shared" si="8"/>
        <v>1.6487111423926555</v>
      </c>
      <c r="N117" s="7">
        <f t="shared" si="9"/>
        <v>1.5453792641122159</v>
      </c>
    </row>
    <row r="118" spans="1:14" x14ac:dyDescent="0.2">
      <c r="A118" t="s">
        <v>32</v>
      </c>
      <c r="D118">
        <v>128.61000000000001</v>
      </c>
      <c r="E118">
        <v>9140</v>
      </c>
      <c r="L118">
        <f t="shared" si="6"/>
        <v>128.61000000000001</v>
      </c>
      <c r="M118">
        <f t="shared" si="8"/>
        <v>1.8550711156163335</v>
      </c>
      <c r="N118" s="7">
        <f t="shared" si="9"/>
        <v>1.5972996076818664</v>
      </c>
    </row>
    <row r="119" spans="1:14" x14ac:dyDescent="0.2">
      <c r="A119" t="s">
        <v>32</v>
      </c>
      <c r="D119">
        <v>158.05000000000001</v>
      </c>
      <c r="E119">
        <v>6286</v>
      </c>
      <c r="L119">
        <f t="shared" si="6"/>
        <v>158.05000000000001</v>
      </c>
      <c r="M119">
        <f t="shared" si="8"/>
        <v>1.2748234667686715</v>
      </c>
      <c r="N119" s="7">
        <f t="shared" si="9"/>
        <v>1.6175544810776794</v>
      </c>
    </row>
    <row r="120" spans="1:14" x14ac:dyDescent="0.2">
      <c r="A120" t="s">
        <v>32</v>
      </c>
      <c r="D120">
        <v>196.55</v>
      </c>
      <c r="E120">
        <v>8262</v>
      </c>
      <c r="L120">
        <f t="shared" si="6"/>
        <v>196.55</v>
      </c>
      <c r="M120">
        <f t="shared" si="8"/>
        <v>1.676564656019891</v>
      </c>
      <c r="N120" s="7">
        <f t="shared" si="9"/>
        <v>1.6218598146311234</v>
      </c>
    </row>
    <row r="121" spans="1:14" x14ac:dyDescent="0.2">
      <c r="A121" t="s">
        <v>32</v>
      </c>
      <c r="D121">
        <v>234</v>
      </c>
      <c r="E121">
        <v>8857</v>
      </c>
      <c r="L121">
        <f t="shared" si="6"/>
        <v>234</v>
      </c>
      <c r="M121">
        <f t="shared" si="8"/>
        <v>1.7975342954958402</v>
      </c>
      <c r="N121" s="7">
        <f t="shared" si="9"/>
        <v>1.6164805035266709</v>
      </c>
    </row>
    <row r="122" spans="1:14" x14ac:dyDescent="0.2">
      <c r="A122" t="s">
        <v>32</v>
      </c>
      <c r="D122">
        <v>333.3</v>
      </c>
      <c r="E122">
        <v>7315</v>
      </c>
      <c r="L122">
        <f t="shared" si="6"/>
        <v>333.3</v>
      </c>
      <c r="M122">
        <f t="shared" si="8"/>
        <v>1.484029784450607</v>
      </c>
      <c r="N122" s="7">
        <f t="shared" si="9"/>
        <v>1.5910263070693142</v>
      </c>
    </row>
    <row r="123" spans="1:14" x14ac:dyDescent="0.2">
      <c r="A123" t="s">
        <v>32</v>
      </c>
      <c r="D123">
        <v>459.5</v>
      </c>
      <c r="E123">
        <v>6454</v>
      </c>
      <c r="L123">
        <f t="shared" si="6"/>
        <v>459.5</v>
      </c>
      <c r="M123">
        <f t="shared" si="8"/>
        <v>1.3089796002677634</v>
      </c>
      <c r="N123" s="7">
        <f t="shared" si="9"/>
        <v>1.5558684655818791</v>
      </c>
    </row>
    <row r="124" spans="1:14" x14ac:dyDescent="0.2">
      <c r="A124" t="s">
        <v>32</v>
      </c>
      <c r="D124">
        <v>636.70000000000005</v>
      </c>
      <c r="E124">
        <v>7881</v>
      </c>
      <c r="L124">
        <f t="shared" si="6"/>
        <v>636.70000000000005</v>
      </c>
      <c r="M124">
        <f t="shared" si="8"/>
        <v>1.5991034246915941</v>
      </c>
      <c r="N124" s="7">
        <f t="shared" si="9"/>
        <v>1.5075664504843047</v>
      </c>
    </row>
    <row r="125" spans="1:14" x14ac:dyDescent="0.2">
      <c r="A125" t="s">
        <v>32</v>
      </c>
      <c r="D125">
        <v>1005.2</v>
      </c>
      <c r="E125">
        <v>7242</v>
      </c>
      <c r="L125">
        <f t="shared" si="6"/>
        <v>1005.2</v>
      </c>
      <c r="M125">
        <f t="shared" si="8"/>
        <v>1.4691881312039781</v>
      </c>
      <c r="N125" s="7">
        <f t="shared" si="9"/>
        <v>1.411990376802807</v>
      </c>
    </row>
    <row r="126" spans="1:14" x14ac:dyDescent="0.2">
      <c r="A126" t="s">
        <v>33</v>
      </c>
      <c r="B126">
        <v>14</v>
      </c>
      <c r="C126">
        <v>30</v>
      </c>
      <c r="D126" t="s">
        <v>25</v>
      </c>
      <c r="E126">
        <v>110296</v>
      </c>
      <c r="F126">
        <f>AVERAGE(E126:E128)</f>
        <v>121977.33333333333</v>
      </c>
      <c r="G126">
        <v>120</v>
      </c>
      <c r="H126">
        <v>34.049999999999997</v>
      </c>
      <c r="I126">
        <f>((H126*0.067)-0.05)*0.96*12000</f>
        <v>25705.151999999998</v>
      </c>
      <c r="J126">
        <v>17</v>
      </c>
      <c r="L126" t="str">
        <f t="shared" si="6"/>
        <v>Tc</v>
      </c>
      <c r="M126" t="str">
        <f>IF(D126="Tc","",$I$126*(E126-$K$128)/$F$126*$G$126/60/2000)</f>
        <v/>
      </c>
    </row>
    <row r="127" spans="1:14" x14ac:dyDescent="0.2">
      <c r="A127" t="s">
        <v>33</v>
      </c>
      <c r="D127" t="s">
        <v>25</v>
      </c>
      <c r="E127">
        <v>129161</v>
      </c>
      <c r="J127">
        <v>15</v>
      </c>
      <c r="L127" t="str">
        <f t="shared" si="6"/>
        <v>Tc</v>
      </c>
      <c r="M127" t="str">
        <f t="shared" ref="M127:M156" si="10">IF(D127="Tc","",$I$126*(E127-$K$128)/$F$126*$G$126/60/2000)</f>
        <v/>
      </c>
    </row>
    <row r="128" spans="1:14" x14ac:dyDescent="0.2">
      <c r="A128" t="s">
        <v>33</v>
      </c>
      <c r="D128" t="s">
        <v>25</v>
      </c>
      <c r="E128">
        <v>126475</v>
      </c>
      <c r="J128">
        <v>15</v>
      </c>
      <c r="K128">
        <f>AVERAGE(J126:J128)</f>
        <v>15.666666666666666</v>
      </c>
      <c r="L128" t="str">
        <f t="shared" si="6"/>
        <v>Tc</v>
      </c>
      <c r="M128" t="str">
        <f t="shared" si="10"/>
        <v/>
      </c>
    </row>
    <row r="129" spans="1:16" x14ac:dyDescent="0.2">
      <c r="A129" t="s">
        <v>33</v>
      </c>
      <c r="D129">
        <v>0</v>
      </c>
      <c r="E129">
        <v>404</v>
      </c>
      <c r="L129">
        <f t="shared" si="6"/>
        <v>0</v>
      </c>
      <c r="M129">
        <f>IF(D129="Tc","",$I$126*(E129-$K$128)/$F$126*$G$126/60/2000)</f>
        <v>8.1836248483324783E-2</v>
      </c>
      <c r="N129" s="7">
        <f>$P$129*(1-EXP(-$P$130*L129/$P$129))*EXP(-$P$131*L129/$P$129)+$P$132</f>
        <v>4.4752138649511143E-2</v>
      </c>
      <c r="O129" s="4" t="s">
        <v>27</v>
      </c>
      <c r="P129" s="5">
        <v>1.3911954435756628</v>
      </c>
    </row>
    <row r="130" spans="1:16" x14ac:dyDescent="0.2">
      <c r="A130" t="s">
        <v>33</v>
      </c>
      <c r="D130">
        <v>-0.01</v>
      </c>
      <c r="E130">
        <v>418</v>
      </c>
      <c r="L130">
        <f t="shared" si="6"/>
        <v>-0.01</v>
      </c>
      <c r="M130">
        <f t="shared" si="10"/>
        <v>8.4786568171135612E-2</v>
      </c>
      <c r="N130" s="7">
        <f t="shared" ref="N130:N156" si="11">$P$129*(1-EXP(-$P$130*L130/$P$129))*EXP(-$P$131*L130/$P$129)+$P$132</f>
        <v>4.4351167004275667E-2</v>
      </c>
      <c r="O130" s="4" t="s">
        <v>2</v>
      </c>
      <c r="P130" s="6">
        <v>4.0091245008260057E-2</v>
      </c>
    </row>
    <row r="131" spans="1:16" x14ac:dyDescent="0.2">
      <c r="A131" t="s">
        <v>33</v>
      </c>
      <c r="D131">
        <v>0</v>
      </c>
      <c r="E131">
        <v>426</v>
      </c>
      <c r="L131">
        <f t="shared" ref="L131:L187" si="12">IF(D131="", "", D131)</f>
        <v>0</v>
      </c>
      <c r="M131">
        <f t="shared" si="10"/>
        <v>8.6472465135598947E-2</v>
      </c>
      <c r="N131" s="7">
        <f t="shared" si="11"/>
        <v>4.4752138649511143E-2</v>
      </c>
      <c r="O131" s="4" t="s">
        <v>3</v>
      </c>
      <c r="P131" s="5">
        <v>4.935295450252125E-4</v>
      </c>
    </row>
    <row r="132" spans="1:16" x14ac:dyDescent="0.2">
      <c r="A132" t="s">
        <v>33</v>
      </c>
      <c r="D132">
        <v>0</v>
      </c>
      <c r="E132">
        <v>429</v>
      </c>
      <c r="L132">
        <f t="shared" si="12"/>
        <v>0</v>
      </c>
      <c r="M132">
        <f t="shared" si="10"/>
        <v>8.7104676497272701E-2</v>
      </c>
      <c r="N132" s="7">
        <f t="shared" si="11"/>
        <v>4.4752138649511143E-2</v>
      </c>
      <c r="O132" s="4" t="s">
        <v>28</v>
      </c>
      <c r="P132" s="5">
        <v>4.4752138649511143E-2</v>
      </c>
    </row>
    <row r="133" spans="1:16" x14ac:dyDescent="0.2">
      <c r="A133" t="s">
        <v>33</v>
      </c>
      <c r="D133">
        <v>0.56999999999999995</v>
      </c>
      <c r="E133">
        <v>463</v>
      </c>
      <c r="L133">
        <f t="shared" si="12"/>
        <v>0.56999999999999995</v>
      </c>
      <c r="M133">
        <f t="shared" si="10"/>
        <v>9.4269738596241909E-2</v>
      </c>
      <c r="N133" s="7">
        <f t="shared" si="11"/>
        <v>6.7412903610129818E-2</v>
      </c>
      <c r="O133" s="4" t="s">
        <v>1</v>
      </c>
      <c r="P133">
        <f>P129*(P130/(P130+P131))*(P131/(P130+P131))^(P131/P130)</f>
        <v>1.3016672702381218</v>
      </c>
    </row>
    <row r="134" spans="1:16" x14ac:dyDescent="0.2">
      <c r="A134" t="s">
        <v>33</v>
      </c>
      <c r="D134">
        <v>0.9</v>
      </c>
      <c r="E134">
        <v>491</v>
      </c>
      <c r="L134">
        <f t="shared" si="12"/>
        <v>0.9</v>
      </c>
      <c r="M134">
        <f t="shared" si="10"/>
        <v>0.10017037797186362</v>
      </c>
      <c r="N134" s="7">
        <f t="shared" si="11"/>
        <v>8.0358994163368502E-2</v>
      </c>
      <c r="O134" s="4" t="s">
        <v>4</v>
      </c>
      <c r="P134" s="6">
        <f>P133/P130</f>
        <v>32.467619051739035</v>
      </c>
    </row>
    <row r="135" spans="1:16" x14ac:dyDescent="0.2">
      <c r="A135" t="s">
        <v>33</v>
      </c>
      <c r="D135">
        <v>1.98</v>
      </c>
      <c r="E135">
        <v>564</v>
      </c>
      <c r="L135">
        <f t="shared" si="12"/>
        <v>1.98</v>
      </c>
      <c r="M135">
        <f t="shared" si="10"/>
        <v>0.11555418777259163</v>
      </c>
      <c r="N135" s="7">
        <f t="shared" si="11"/>
        <v>0.12185638928786777</v>
      </c>
      <c r="O135" s="4" t="s">
        <v>29</v>
      </c>
      <c r="P135" s="5">
        <f>SUMXMY2(M129:M156,N129:N156)</f>
        <v>0.45057552511728977</v>
      </c>
    </row>
    <row r="136" spans="1:16" x14ac:dyDescent="0.2">
      <c r="A136" t="s">
        <v>33</v>
      </c>
      <c r="D136">
        <v>2.84</v>
      </c>
      <c r="E136">
        <v>727</v>
      </c>
      <c r="L136">
        <f t="shared" si="12"/>
        <v>2.84</v>
      </c>
      <c r="M136">
        <f t="shared" si="10"/>
        <v>0.14990433842353224</v>
      </c>
      <c r="N136" s="7">
        <f t="shared" si="11"/>
        <v>0.1539664689486348</v>
      </c>
    </row>
    <row r="137" spans="1:16" x14ac:dyDescent="0.2">
      <c r="A137" t="s">
        <v>33</v>
      </c>
      <c r="D137">
        <v>3.81</v>
      </c>
      <c r="E137">
        <v>723</v>
      </c>
      <c r="L137">
        <f t="shared" si="12"/>
        <v>3.81</v>
      </c>
      <c r="M137">
        <f t="shared" si="10"/>
        <v>0.14906138994130058</v>
      </c>
      <c r="N137" s="7">
        <f t="shared" si="11"/>
        <v>0.18921750955681227</v>
      </c>
    </row>
    <row r="138" spans="1:16" x14ac:dyDescent="0.2">
      <c r="A138" t="s">
        <v>33</v>
      </c>
      <c r="D138">
        <v>4.71</v>
      </c>
      <c r="E138">
        <v>917</v>
      </c>
      <c r="L138">
        <f t="shared" si="12"/>
        <v>4.71</v>
      </c>
      <c r="M138">
        <f t="shared" si="10"/>
        <v>0.18994439132953664</v>
      </c>
      <c r="N138" s="7">
        <f t="shared" si="11"/>
        <v>0.22103264511960877</v>
      </c>
    </row>
    <row r="139" spans="1:16" x14ac:dyDescent="0.2">
      <c r="A139" t="s">
        <v>33</v>
      </c>
      <c r="D139">
        <v>6.94</v>
      </c>
      <c r="E139">
        <v>1418</v>
      </c>
      <c r="L139">
        <f t="shared" si="12"/>
        <v>6.94</v>
      </c>
      <c r="M139">
        <f t="shared" si="10"/>
        <v>0.29552368872905349</v>
      </c>
      <c r="N139" s="7">
        <f t="shared" si="11"/>
        <v>0.29630821181339329</v>
      </c>
    </row>
    <row r="140" spans="1:16" x14ac:dyDescent="0.2">
      <c r="A140" t="s">
        <v>33</v>
      </c>
      <c r="D140">
        <v>9.56</v>
      </c>
      <c r="E140">
        <v>1395</v>
      </c>
      <c r="L140">
        <f t="shared" si="12"/>
        <v>9.56</v>
      </c>
      <c r="M140">
        <f t="shared" si="10"/>
        <v>0.29067673495622137</v>
      </c>
      <c r="N140" s="7">
        <f t="shared" si="11"/>
        <v>0.37862674457959905</v>
      </c>
    </row>
    <row r="141" spans="1:16" x14ac:dyDescent="0.2">
      <c r="A141" t="s">
        <v>33</v>
      </c>
      <c r="D141">
        <v>14.53</v>
      </c>
      <c r="E141">
        <v>1653</v>
      </c>
      <c r="L141">
        <f t="shared" si="12"/>
        <v>14.53</v>
      </c>
      <c r="M141">
        <f t="shared" si="10"/>
        <v>0.34504691206016419</v>
      </c>
      <c r="N141" s="7">
        <f t="shared" si="11"/>
        <v>0.51825220487525447</v>
      </c>
    </row>
    <row r="142" spans="1:16" x14ac:dyDescent="0.2">
      <c r="A142" t="s">
        <v>33</v>
      </c>
      <c r="D142">
        <v>19.079999999999998</v>
      </c>
      <c r="E142">
        <v>2647</v>
      </c>
      <c r="L142">
        <f t="shared" si="12"/>
        <v>19.079999999999998</v>
      </c>
      <c r="M142">
        <f t="shared" si="10"/>
        <v>0.55451960989473459</v>
      </c>
      <c r="N142" s="7">
        <f t="shared" si="11"/>
        <v>0.62920331681251507</v>
      </c>
    </row>
    <row r="143" spans="1:16" x14ac:dyDescent="0.2">
      <c r="A143" t="s">
        <v>33</v>
      </c>
      <c r="D143">
        <v>29.61</v>
      </c>
      <c r="E143">
        <v>4035</v>
      </c>
      <c r="L143">
        <f t="shared" si="12"/>
        <v>29.61</v>
      </c>
      <c r="M143">
        <f t="shared" si="10"/>
        <v>0.84702273322912458</v>
      </c>
      <c r="N143" s="7">
        <f t="shared" si="11"/>
        <v>0.83494254609316332</v>
      </c>
    </row>
    <row r="144" spans="1:16" x14ac:dyDescent="0.2">
      <c r="A144" t="s">
        <v>33</v>
      </c>
      <c r="D144">
        <v>42.99</v>
      </c>
      <c r="E144">
        <v>5784</v>
      </c>
      <c r="L144">
        <f t="shared" si="12"/>
        <v>42.99</v>
      </c>
      <c r="M144">
        <f t="shared" si="10"/>
        <v>1.2156019570849228</v>
      </c>
      <c r="N144" s="7">
        <f t="shared" si="11"/>
        <v>1.0179501665875037</v>
      </c>
    </row>
    <row r="145" spans="1:16" x14ac:dyDescent="0.2">
      <c r="A145" t="s">
        <v>33</v>
      </c>
      <c r="D145">
        <v>55.66</v>
      </c>
      <c r="E145">
        <v>6137</v>
      </c>
      <c r="L145">
        <f t="shared" si="12"/>
        <v>55.66</v>
      </c>
      <c r="M145">
        <f t="shared" si="10"/>
        <v>1.2899921606418678</v>
      </c>
      <c r="N145" s="7">
        <f t="shared" si="11"/>
        <v>1.1344608912224743</v>
      </c>
    </row>
    <row r="146" spans="1:16" x14ac:dyDescent="0.2">
      <c r="A146" t="s">
        <v>33</v>
      </c>
      <c r="D146">
        <v>70.680000000000007</v>
      </c>
      <c r="E146">
        <v>6961</v>
      </c>
      <c r="L146">
        <f t="shared" si="12"/>
        <v>70.680000000000007</v>
      </c>
      <c r="M146">
        <f t="shared" si="10"/>
        <v>1.4636395479815922</v>
      </c>
      <c r="N146" s="7">
        <f t="shared" si="11"/>
        <v>1.2245251019609338</v>
      </c>
    </row>
    <row r="147" spans="1:16" x14ac:dyDescent="0.2">
      <c r="A147" t="s">
        <v>33</v>
      </c>
      <c r="D147">
        <v>82.66</v>
      </c>
      <c r="E147">
        <v>4667</v>
      </c>
      <c r="L147">
        <f t="shared" si="12"/>
        <v>82.66</v>
      </c>
      <c r="M147">
        <f t="shared" si="10"/>
        <v>0.9802085934217285</v>
      </c>
      <c r="N147" s="7">
        <f t="shared" si="11"/>
        <v>1.270969727442532</v>
      </c>
    </row>
    <row r="148" spans="1:16" x14ac:dyDescent="0.2">
      <c r="A148" t="s">
        <v>33</v>
      </c>
      <c r="D148">
        <v>99.88</v>
      </c>
      <c r="E148">
        <v>6179</v>
      </c>
      <c r="L148">
        <f t="shared" si="12"/>
        <v>99.88</v>
      </c>
      <c r="M148">
        <f t="shared" si="10"/>
        <v>1.2988431197053003</v>
      </c>
      <c r="N148" s="7">
        <f t="shared" si="11"/>
        <v>1.3120148379553551</v>
      </c>
    </row>
    <row r="149" spans="1:16" x14ac:dyDescent="0.2">
      <c r="A149" t="s">
        <v>33</v>
      </c>
      <c r="D149">
        <v>131.99</v>
      </c>
      <c r="E149">
        <v>5269</v>
      </c>
      <c r="L149">
        <f t="shared" si="12"/>
        <v>131.99</v>
      </c>
      <c r="M149">
        <f t="shared" si="10"/>
        <v>1.107072339997595</v>
      </c>
      <c r="N149" s="7">
        <f t="shared" si="11"/>
        <v>1.3427183975065911</v>
      </c>
    </row>
    <row r="150" spans="1:16" x14ac:dyDescent="0.2">
      <c r="A150" t="s">
        <v>33</v>
      </c>
      <c r="D150">
        <v>160.47999999999999</v>
      </c>
      <c r="E150">
        <v>5336</v>
      </c>
      <c r="L150">
        <f t="shared" si="12"/>
        <v>160.47999999999999</v>
      </c>
      <c r="M150">
        <f t="shared" si="10"/>
        <v>1.1211917270749756</v>
      </c>
      <c r="N150" s="7">
        <f t="shared" si="11"/>
        <v>1.3460702168738579</v>
      </c>
    </row>
    <row r="151" spans="1:16" x14ac:dyDescent="0.2">
      <c r="A151" t="s">
        <v>33</v>
      </c>
      <c r="D151">
        <v>185.65</v>
      </c>
      <c r="E151">
        <v>6730</v>
      </c>
      <c r="L151">
        <f t="shared" si="12"/>
        <v>185.65</v>
      </c>
      <c r="M151">
        <f t="shared" si="10"/>
        <v>1.414959273132713</v>
      </c>
      <c r="N151" s="7">
        <f t="shared" si="11"/>
        <v>1.3410914368571047</v>
      </c>
    </row>
    <row r="152" spans="1:16" x14ac:dyDescent="0.2">
      <c r="A152" t="s">
        <v>33</v>
      </c>
      <c r="D152">
        <v>230.7</v>
      </c>
      <c r="E152">
        <v>7606</v>
      </c>
      <c r="L152">
        <f t="shared" si="12"/>
        <v>230.7</v>
      </c>
      <c r="M152">
        <f t="shared" si="10"/>
        <v>1.5995649907414491</v>
      </c>
      <c r="N152" s="7">
        <f t="shared" si="11"/>
        <v>1.3249632512050442</v>
      </c>
    </row>
    <row r="153" spans="1:16" x14ac:dyDescent="0.2">
      <c r="A153" t="s">
        <v>33</v>
      </c>
      <c r="D153">
        <v>275.89999999999998</v>
      </c>
      <c r="E153">
        <v>6457</v>
      </c>
      <c r="L153">
        <f t="shared" si="12"/>
        <v>275.89999999999998</v>
      </c>
      <c r="M153">
        <f t="shared" si="10"/>
        <v>1.3574280392204015</v>
      </c>
      <c r="N153" s="7">
        <f t="shared" si="11"/>
        <v>1.3057897321142957</v>
      </c>
    </row>
    <row r="154" spans="1:16" x14ac:dyDescent="0.2">
      <c r="A154" t="s">
        <v>33</v>
      </c>
      <c r="D154">
        <v>453.7</v>
      </c>
      <c r="E154">
        <v>5905</v>
      </c>
      <c r="L154">
        <f t="shared" si="12"/>
        <v>453.7</v>
      </c>
      <c r="M154">
        <f t="shared" si="10"/>
        <v>1.241101148672431</v>
      </c>
      <c r="N154" s="7">
        <f t="shared" si="11"/>
        <v>1.2291212891167775</v>
      </c>
    </row>
    <row r="155" spans="1:16" x14ac:dyDescent="0.2">
      <c r="A155" t="s">
        <v>33</v>
      </c>
      <c r="D155">
        <v>616.6</v>
      </c>
      <c r="E155">
        <v>8798</v>
      </c>
      <c r="L155">
        <f t="shared" si="12"/>
        <v>616.6</v>
      </c>
      <c r="N155" s="7">
        <f t="shared" si="11"/>
        <v>1.1626200574474812</v>
      </c>
    </row>
    <row r="156" spans="1:16" x14ac:dyDescent="0.2">
      <c r="A156" t="s">
        <v>33</v>
      </c>
      <c r="D156">
        <v>936.2</v>
      </c>
      <c r="E156">
        <v>4757</v>
      </c>
      <c r="L156">
        <f t="shared" si="12"/>
        <v>936.2</v>
      </c>
      <c r="M156">
        <f t="shared" si="10"/>
        <v>0.99917493427194115</v>
      </c>
      <c r="N156" s="7">
        <f t="shared" si="11"/>
        <v>1.0427985154605801</v>
      </c>
    </row>
    <row r="157" spans="1:16" x14ac:dyDescent="0.2">
      <c r="A157" t="s">
        <v>34</v>
      </c>
      <c r="B157">
        <v>9</v>
      </c>
      <c r="C157">
        <v>50</v>
      </c>
      <c r="D157" t="s">
        <v>25</v>
      </c>
      <c r="E157">
        <v>124619</v>
      </c>
      <c r="F157">
        <f>AVERAGE(E157:E159)</f>
        <v>119511.33333333333</v>
      </c>
      <c r="G157">
        <v>120</v>
      </c>
      <c r="H157">
        <v>34.299999999999997</v>
      </c>
      <c r="I157">
        <f>((H157*0.067)-0.05)*0.96*12000</f>
        <v>25898.112000000001</v>
      </c>
      <c r="J157">
        <v>17</v>
      </c>
      <c r="L157" t="str">
        <f t="shared" si="12"/>
        <v>Tc</v>
      </c>
      <c r="M157" t="str">
        <f>IF(D157="Tc","",$I$157*(E157-$K$159)/$F$157*$G$157/60/2000)</f>
        <v/>
      </c>
    </row>
    <row r="158" spans="1:16" x14ac:dyDescent="0.2">
      <c r="A158" t="s">
        <v>34</v>
      </c>
      <c r="D158" t="s">
        <v>25</v>
      </c>
      <c r="E158">
        <v>121959</v>
      </c>
      <c r="J158">
        <v>15</v>
      </c>
      <c r="L158" t="str">
        <f t="shared" si="12"/>
        <v>Tc</v>
      </c>
      <c r="M158" t="str">
        <f t="shared" ref="M158:M187" si="13">IF(D158="Tc","",$I$157*(E158-$K$159)/$F$157*$G$157/60/2000)</f>
        <v/>
      </c>
    </row>
    <row r="159" spans="1:16" x14ac:dyDescent="0.2">
      <c r="A159" t="s">
        <v>34</v>
      </c>
      <c r="D159" t="s">
        <v>25</v>
      </c>
      <c r="E159">
        <v>111956</v>
      </c>
      <c r="J159">
        <v>15</v>
      </c>
      <c r="K159">
        <f>AVERAGE(J157:J159)</f>
        <v>15.666666666666666</v>
      </c>
      <c r="L159" t="str">
        <f t="shared" si="12"/>
        <v>Tc</v>
      </c>
      <c r="M159" t="str">
        <f t="shared" si="13"/>
        <v/>
      </c>
    </row>
    <row r="160" spans="1:16" x14ac:dyDescent="0.2">
      <c r="A160" t="s">
        <v>34</v>
      </c>
      <c r="D160">
        <v>0</v>
      </c>
      <c r="E160">
        <v>410</v>
      </c>
      <c r="L160">
        <f t="shared" si="12"/>
        <v>0</v>
      </c>
      <c r="M160">
        <f>IF(D160="Tc","",$I$157*(E160-$K$159)/$F$157*$G$157/60/2000)</f>
        <v>8.5452053350588794E-2</v>
      </c>
      <c r="N160" s="3">
        <f>$P$160*(1-EXP(-$P$161*L160/$P$160))*EXP(-$P$162*L160/$P$160)+$P$163</f>
        <v>8.1701752572967495E-2</v>
      </c>
      <c r="O160" s="4" t="s">
        <v>27</v>
      </c>
      <c r="P160" s="5">
        <v>9.5737858311513296E-2</v>
      </c>
    </row>
    <row r="161" spans="1:16" x14ac:dyDescent="0.2">
      <c r="A161" t="s">
        <v>34</v>
      </c>
      <c r="D161">
        <v>-0.01</v>
      </c>
      <c r="E161">
        <v>404</v>
      </c>
      <c r="L161">
        <f t="shared" si="12"/>
        <v>-0.01</v>
      </c>
      <c r="M161">
        <f t="shared" si="13"/>
        <v>8.4151853046015149E-2</v>
      </c>
      <c r="N161" s="3">
        <f t="shared" ref="N161:N187" si="14">$P$160*(1-EXP(-$P$161*L161/$P$160))*EXP(-$P$162*L161/$P$160)+$P$163</f>
        <v>8.1655477580037231E-2</v>
      </c>
      <c r="O161" s="4" t="s">
        <v>2</v>
      </c>
      <c r="P161" s="6">
        <v>4.6263613264500118E-3</v>
      </c>
    </row>
    <row r="162" spans="1:16" x14ac:dyDescent="0.2">
      <c r="A162" t="s">
        <v>34</v>
      </c>
      <c r="D162">
        <v>-0.01</v>
      </c>
      <c r="E162">
        <v>379</v>
      </c>
      <c r="L162">
        <f t="shared" si="12"/>
        <v>-0.01</v>
      </c>
      <c r="M162">
        <f t="shared" si="13"/>
        <v>7.8734351776958394E-2</v>
      </c>
      <c r="N162" s="3">
        <f t="shared" si="14"/>
        <v>8.1655477580037231E-2</v>
      </c>
      <c r="O162" s="4" t="s">
        <v>3</v>
      </c>
      <c r="P162" s="5">
        <v>4.1343095567995073E-5</v>
      </c>
    </row>
    <row r="163" spans="1:16" x14ac:dyDescent="0.2">
      <c r="A163" t="s">
        <v>34</v>
      </c>
      <c r="D163">
        <v>-0.01</v>
      </c>
      <c r="L163">
        <f t="shared" si="12"/>
        <v>-0.01</v>
      </c>
      <c r="N163" s="3">
        <f t="shared" si="14"/>
        <v>8.1655477580037231E-2</v>
      </c>
      <c r="O163" s="4" t="s">
        <v>28</v>
      </c>
      <c r="P163" s="5">
        <v>8.1701752572967495E-2</v>
      </c>
    </row>
    <row r="164" spans="1:16" x14ac:dyDescent="0.2">
      <c r="A164" t="s">
        <v>34</v>
      </c>
      <c r="D164">
        <v>0.54</v>
      </c>
      <c r="E164">
        <v>390</v>
      </c>
      <c r="L164">
        <f t="shared" si="12"/>
        <v>0.54</v>
      </c>
      <c r="M164">
        <f t="shared" si="13"/>
        <v>8.1118052335343374E-2</v>
      </c>
      <c r="N164" s="3">
        <f t="shared" si="14"/>
        <v>8.41670992576041E-2</v>
      </c>
      <c r="O164" s="4" t="s">
        <v>1</v>
      </c>
      <c r="P164">
        <f>P160*(P161/(P161+P162))*(P162/(P161+P162))^(P162/P161)</f>
        <v>9.0965376801354386E-2</v>
      </c>
    </row>
    <row r="165" spans="1:16" x14ac:dyDescent="0.2">
      <c r="A165" t="s">
        <v>34</v>
      </c>
      <c r="D165">
        <v>0.93</v>
      </c>
      <c r="E165">
        <v>434</v>
      </c>
      <c r="L165">
        <f t="shared" si="12"/>
        <v>0.93</v>
      </c>
      <c r="M165">
        <f t="shared" si="13"/>
        <v>9.0652854568883279E-2</v>
      </c>
      <c r="N165" s="3">
        <f t="shared" si="14"/>
        <v>8.5907332605639819E-2</v>
      </c>
      <c r="O165" s="4" t="s">
        <v>4</v>
      </c>
      <c r="P165" s="6">
        <f>P164/P161</f>
        <v>19.662402130435343</v>
      </c>
    </row>
    <row r="166" spans="1:16" x14ac:dyDescent="0.2">
      <c r="A166" t="s">
        <v>34</v>
      </c>
      <c r="D166">
        <v>2.09</v>
      </c>
      <c r="E166">
        <v>463</v>
      </c>
      <c r="L166">
        <f t="shared" si="12"/>
        <v>2.09</v>
      </c>
      <c r="M166">
        <f t="shared" si="13"/>
        <v>9.6937156040989139E-2</v>
      </c>
      <c r="N166" s="3">
        <f t="shared" si="14"/>
        <v>9.089031413636646E-2</v>
      </c>
      <c r="O166" s="4" t="s">
        <v>29</v>
      </c>
      <c r="P166" s="5">
        <f>SUMXMY2(M160:M187,N160:N187)</f>
        <v>2.181526136372661E-3</v>
      </c>
    </row>
    <row r="167" spans="1:16" x14ac:dyDescent="0.2">
      <c r="A167" t="s">
        <v>34</v>
      </c>
      <c r="D167">
        <v>2.91</v>
      </c>
      <c r="E167">
        <v>476</v>
      </c>
      <c r="L167">
        <f t="shared" si="12"/>
        <v>2.91</v>
      </c>
      <c r="M167">
        <f t="shared" si="13"/>
        <v>9.9754256700898672E-2</v>
      </c>
      <c r="N167" s="3">
        <f t="shared" si="14"/>
        <v>9.4244976723336288E-2</v>
      </c>
    </row>
    <row r="168" spans="1:16" x14ac:dyDescent="0.2">
      <c r="A168" t="s">
        <v>34</v>
      </c>
      <c r="D168">
        <v>3.6</v>
      </c>
      <c r="E168">
        <v>437</v>
      </c>
      <c r="L168">
        <f t="shared" si="12"/>
        <v>3.6</v>
      </c>
      <c r="M168">
        <f t="shared" si="13"/>
        <v>9.1302954721170115E-2</v>
      </c>
      <c r="N168" s="3">
        <f t="shared" si="14"/>
        <v>9.6964709332200402E-2</v>
      </c>
    </row>
    <row r="169" spans="1:16" x14ac:dyDescent="0.2">
      <c r="A169" t="s">
        <v>34</v>
      </c>
      <c r="D169">
        <v>4.58</v>
      </c>
      <c r="E169">
        <v>479</v>
      </c>
      <c r="L169">
        <f t="shared" si="12"/>
        <v>4.58</v>
      </c>
      <c r="M169">
        <f t="shared" si="13"/>
        <v>0.10040435685318548</v>
      </c>
      <c r="N169" s="3">
        <f t="shared" si="14"/>
        <v>0.10067199951279718</v>
      </c>
    </row>
    <row r="170" spans="1:16" x14ac:dyDescent="0.2">
      <c r="A170" t="s">
        <v>34</v>
      </c>
      <c r="D170">
        <v>7.06</v>
      </c>
      <c r="E170">
        <v>442</v>
      </c>
      <c r="L170">
        <f t="shared" si="12"/>
        <v>7.06</v>
      </c>
      <c r="M170">
        <f t="shared" si="13"/>
        <v>9.238645497498145E-2</v>
      </c>
      <c r="N170" s="3">
        <f t="shared" si="14"/>
        <v>0.10929113341381523</v>
      </c>
    </row>
    <row r="171" spans="1:16" x14ac:dyDescent="0.2">
      <c r="A171" t="s">
        <v>34</v>
      </c>
      <c r="D171">
        <v>10.59</v>
      </c>
      <c r="E171">
        <v>495</v>
      </c>
      <c r="L171">
        <f t="shared" si="12"/>
        <v>10.59</v>
      </c>
      <c r="M171">
        <f t="shared" si="13"/>
        <v>0.10387155766538181</v>
      </c>
      <c r="N171" s="3">
        <f t="shared" si="14"/>
        <v>0.11987459108344331</v>
      </c>
    </row>
    <row r="172" spans="1:16" x14ac:dyDescent="0.2">
      <c r="A172" t="s">
        <v>34</v>
      </c>
      <c r="D172">
        <v>14.28</v>
      </c>
      <c r="E172">
        <v>658</v>
      </c>
      <c r="L172">
        <f t="shared" si="12"/>
        <v>14.28</v>
      </c>
      <c r="M172">
        <f t="shared" si="13"/>
        <v>0.13919366593963195</v>
      </c>
      <c r="N172" s="3">
        <f t="shared" si="14"/>
        <v>0.12912908912300478</v>
      </c>
    </row>
    <row r="173" spans="1:16" x14ac:dyDescent="0.2">
      <c r="A173" t="s">
        <v>34</v>
      </c>
      <c r="D173">
        <v>18.190000000000001</v>
      </c>
      <c r="E173">
        <v>736</v>
      </c>
      <c r="L173">
        <f t="shared" si="12"/>
        <v>18.190000000000001</v>
      </c>
      <c r="M173">
        <f t="shared" si="13"/>
        <v>0.15609626989908909</v>
      </c>
      <c r="N173" s="3">
        <f t="shared" si="14"/>
        <v>0.13725135974804736</v>
      </c>
    </row>
    <row r="174" spans="1:16" x14ac:dyDescent="0.2">
      <c r="A174" t="s">
        <v>34</v>
      </c>
      <c r="D174">
        <v>23.98</v>
      </c>
      <c r="E174">
        <v>674</v>
      </c>
      <c r="L174">
        <f t="shared" si="12"/>
        <v>23.98</v>
      </c>
      <c r="M174">
        <f t="shared" si="13"/>
        <v>0.14266086675182832</v>
      </c>
      <c r="N174" s="3">
        <f t="shared" si="14"/>
        <v>0.14671407185561552</v>
      </c>
    </row>
    <row r="175" spans="1:16" x14ac:dyDescent="0.2">
      <c r="A175" t="s">
        <v>34</v>
      </c>
      <c r="D175">
        <v>37.409999999999997</v>
      </c>
      <c r="L175">
        <f t="shared" si="12"/>
        <v>37.409999999999997</v>
      </c>
      <c r="N175" s="3">
        <f t="shared" si="14"/>
        <v>0.16045418266137457</v>
      </c>
    </row>
    <row r="176" spans="1:16" x14ac:dyDescent="0.2">
      <c r="A176" t="s">
        <v>34</v>
      </c>
      <c r="D176">
        <v>51.12</v>
      </c>
      <c r="E176">
        <v>790</v>
      </c>
      <c r="L176">
        <f t="shared" si="12"/>
        <v>51.12</v>
      </c>
      <c r="M176">
        <f t="shared" si="13"/>
        <v>0.16779807264025171</v>
      </c>
      <c r="N176" s="3">
        <f t="shared" si="14"/>
        <v>0.16743038389497364</v>
      </c>
    </row>
    <row r="177" spans="1:14" x14ac:dyDescent="0.2">
      <c r="A177" t="s">
        <v>34</v>
      </c>
      <c r="D177">
        <v>69.5</v>
      </c>
      <c r="E177">
        <v>1085</v>
      </c>
      <c r="L177">
        <f t="shared" si="12"/>
        <v>69.5</v>
      </c>
      <c r="N177" s="3">
        <f t="shared" si="14"/>
        <v>0.17137683813840257</v>
      </c>
    </row>
    <row r="178" spans="1:14" x14ac:dyDescent="0.2">
      <c r="A178" t="s">
        <v>34</v>
      </c>
      <c r="D178">
        <v>83.08</v>
      </c>
      <c r="E178">
        <v>2994</v>
      </c>
      <c r="L178">
        <f t="shared" si="12"/>
        <v>83.08</v>
      </c>
      <c r="N178" s="3">
        <f t="shared" si="14"/>
        <v>0.17239868045627874</v>
      </c>
    </row>
    <row r="179" spans="1:14" x14ac:dyDescent="0.2">
      <c r="A179" t="s">
        <v>34</v>
      </c>
      <c r="D179">
        <v>91.54</v>
      </c>
      <c r="E179">
        <v>1102</v>
      </c>
      <c r="L179">
        <f t="shared" si="12"/>
        <v>91.54</v>
      </c>
      <c r="N179" s="3">
        <f t="shared" si="14"/>
        <v>0.17262529158773082</v>
      </c>
    </row>
    <row r="180" spans="1:14" x14ac:dyDescent="0.2">
      <c r="A180" t="s">
        <v>34</v>
      </c>
      <c r="D180">
        <v>107.83</v>
      </c>
      <c r="E180">
        <v>754</v>
      </c>
      <c r="L180">
        <f t="shared" si="12"/>
        <v>107.83</v>
      </c>
      <c r="M180">
        <f t="shared" si="13"/>
        <v>0.15999687081281</v>
      </c>
      <c r="N180" s="3">
        <f t="shared" si="14"/>
        <v>0.17258503290440913</v>
      </c>
    </row>
    <row r="181" spans="1:14" x14ac:dyDescent="0.2">
      <c r="A181" t="s">
        <v>34</v>
      </c>
      <c r="D181">
        <v>147.91999999999999</v>
      </c>
      <c r="E181">
        <v>750</v>
      </c>
      <c r="L181">
        <f t="shared" si="12"/>
        <v>147.91999999999999</v>
      </c>
      <c r="M181">
        <f t="shared" si="13"/>
        <v>0.15913007060976087</v>
      </c>
      <c r="N181" s="3">
        <f t="shared" si="14"/>
        <v>0.1714447319439919</v>
      </c>
    </row>
    <row r="182" spans="1:14" x14ac:dyDescent="0.2">
      <c r="A182" t="s">
        <v>34</v>
      </c>
      <c r="D182">
        <v>191.58</v>
      </c>
      <c r="L182">
        <f t="shared" si="12"/>
        <v>191.58</v>
      </c>
      <c r="N182" s="3">
        <f t="shared" si="14"/>
        <v>0.16982948053963176</v>
      </c>
    </row>
    <row r="183" spans="1:14" x14ac:dyDescent="0.2">
      <c r="A183" t="s">
        <v>34</v>
      </c>
      <c r="D183">
        <v>234.7</v>
      </c>
      <c r="E183">
        <v>867</v>
      </c>
      <c r="L183">
        <f t="shared" si="12"/>
        <v>234.7</v>
      </c>
      <c r="M183">
        <f t="shared" si="13"/>
        <v>0.18448397654894658</v>
      </c>
      <c r="N183" s="3">
        <f t="shared" si="14"/>
        <v>0.16821088034295748</v>
      </c>
    </row>
    <row r="184" spans="1:14" x14ac:dyDescent="0.2">
      <c r="A184" t="s">
        <v>34</v>
      </c>
      <c r="D184">
        <v>271.39999999999998</v>
      </c>
      <c r="E184">
        <v>819</v>
      </c>
      <c r="L184">
        <f t="shared" si="12"/>
        <v>271.39999999999998</v>
      </c>
      <c r="M184">
        <f t="shared" si="13"/>
        <v>0.17408237411235758</v>
      </c>
      <c r="N184" s="3">
        <f t="shared" si="14"/>
        <v>0.16685149567298924</v>
      </c>
    </row>
    <row r="185" spans="1:14" x14ac:dyDescent="0.2">
      <c r="A185" t="s">
        <v>34</v>
      </c>
      <c r="D185">
        <v>312.39999999999998</v>
      </c>
      <c r="E185">
        <v>847</v>
      </c>
      <c r="L185">
        <f t="shared" si="12"/>
        <v>312.39999999999998</v>
      </c>
      <c r="M185">
        <f t="shared" si="13"/>
        <v>0.18014997553370113</v>
      </c>
      <c r="N185" s="3">
        <f t="shared" si="14"/>
        <v>0.16535730760563494</v>
      </c>
    </row>
    <row r="186" spans="1:14" x14ac:dyDescent="0.2">
      <c r="A186" t="s">
        <v>34</v>
      </c>
      <c r="D186">
        <v>422.8</v>
      </c>
      <c r="E186">
        <v>706</v>
      </c>
      <c r="L186">
        <f t="shared" si="12"/>
        <v>422.8</v>
      </c>
      <c r="M186">
        <f t="shared" si="13"/>
        <v>0.14959526837622095</v>
      </c>
      <c r="N186" s="3">
        <f t="shared" si="14"/>
        <v>0.16146264920354941</v>
      </c>
    </row>
    <row r="187" spans="1:14" x14ac:dyDescent="0.2">
      <c r="A187" t="s">
        <v>34</v>
      </c>
      <c r="D187">
        <v>640.79999999999995</v>
      </c>
      <c r="E187">
        <v>707</v>
      </c>
      <c r="L187">
        <f t="shared" si="12"/>
        <v>640.79999999999995</v>
      </c>
      <c r="M187">
        <f t="shared" si="13"/>
        <v>0.14981196842698324</v>
      </c>
      <c r="N187" s="3">
        <f t="shared" si="14"/>
        <v>0.15429653307882568</v>
      </c>
    </row>
    <row r="188" spans="1:14" x14ac:dyDescent="0.2">
      <c r="A188" t="s">
        <v>35</v>
      </c>
      <c r="E188">
        <v>362</v>
      </c>
    </row>
    <row r="189" spans="1:14" x14ac:dyDescent="0.2">
      <c r="A189" t="s">
        <v>35</v>
      </c>
      <c r="E189">
        <v>347</v>
      </c>
    </row>
    <row r="190" spans="1:14" x14ac:dyDescent="0.2">
      <c r="A190" t="s">
        <v>35</v>
      </c>
      <c r="E190">
        <v>346</v>
      </c>
    </row>
    <row r="191" spans="1:14" x14ac:dyDescent="0.2">
      <c r="A191" t="s">
        <v>36</v>
      </c>
      <c r="E191">
        <v>16</v>
      </c>
    </row>
    <row r="192" spans="1:14" x14ac:dyDescent="0.2">
      <c r="A192" t="s">
        <v>36</v>
      </c>
      <c r="E192">
        <v>16</v>
      </c>
    </row>
    <row r="193" spans="1:5" x14ac:dyDescent="0.2">
      <c r="A193" t="s">
        <v>36</v>
      </c>
      <c r="E19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2016-11-29T16:12:06Z</dcterms:created>
  <dcterms:modified xsi:type="dcterms:W3CDTF">2016-11-29T16:12:46Z</dcterms:modified>
</cp:coreProperties>
</file>