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0" yWindow="345" windowWidth="14100" windowHeight="8385" tabRatio="736" activeTab="7"/>
  </bookViews>
  <sheets>
    <sheet name="glocusamine1" sheetId="30" r:id="rId1"/>
    <sheet name="glucosamine" sheetId="29" r:id="rId2"/>
    <sheet name="sucrose" sheetId="27" r:id="rId3"/>
    <sheet name="taurine" sheetId="26" r:id="rId4"/>
    <sheet name="folic acid 2" sheetId="25" r:id="rId5"/>
    <sheet name="folic acid" sheetId="24" r:id="rId6"/>
    <sheet name="cytidine" sheetId="23" r:id="rId7"/>
    <sheet name="adernosine" sheetId="22" r:id="rId8"/>
  </sheets>
  <calcPr calcId="145621"/>
</workbook>
</file>

<file path=xl/calcChain.xml><?xml version="1.0" encoding="utf-8"?>
<calcChain xmlns="http://schemas.openxmlformats.org/spreadsheetml/2006/main">
  <c r="K5" i="22" l="1"/>
  <c r="K4" i="22"/>
  <c r="K2" i="22"/>
  <c r="K3" i="22"/>
  <c r="K6" i="22"/>
  <c r="B13" i="23" l="1"/>
  <c r="D18" i="30" l="1"/>
  <c r="B17" i="30"/>
  <c r="B14" i="30"/>
  <c r="K6" i="30"/>
  <c r="J6" i="30"/>
  <c r="I6" i="30"/>
  <c r="H6" i="30"/>
  <c r="K5" i="30"/>
  <c r="J5" i="30"/>
  <c r="I5" i="30"/>
  <c r="H5" i="30"/>
  <c r="L5" i="30" s="1"/>
  <c r="K4" i="30"/>
  <c r="J4" i="30"/>
  <c r="I4" i="30"/>
  <c r="H4" i="30"/>
  <c r="L4" i="30" s="1"/>
  <c r="K3" i="30"/>
  <c r="J3" i="30"/>
  <c r="I3" i="30"/>
  <c r="H3" i="30"/>
  <c r="L3" i="30" s="1"/>
  <c r="K2" i="30"/>
  <c r="B8" i="30" s="1"/>
  <c r="J2" i="30"/>
  <c r="I2" i="30"/>
  <c r="H2" i="30"/>
  <c r="L2" i="30" s="1"/>
  <c r="B1" i="30"/>
  <c r="B13" i="29"/>
  <c r="D18" i="29"/>
  <c r="B17" i="29"/>
  <c r="B14" i="29"/>
  <c r="K6" i="29"/>
  <c r="J6" i="29"/>
  <c r="I6" i="29"/>
  <c r="H6" i="29"/>
  <c r="K5" i="29"/>
  <c r="J5" i="29"/>
  <c r="I5" i="29"/>
  <c r="H5" i="29"/>
  <c r="L5" i="29" s="1"/>
  <c r="K4" i="29"/>
  <c r="J4" i="29"/>
  <c r="I4" i="29"/>
  <c r="H4" i="29"/>
  <c r="K3" i="29"/>
  <c r="J3" i="29"/>
  <c r="I3" i="29"/>
  <c r="H3" i="29"/>
  <c r="L3" i="29" s="1"/>
  <c r="K2" i="29"/>
  <c r="J2" i="29"/>
  <c r="I2" i="29"/>
  <c r="H2" i="29"/>
  <c r="B1" i="29"/>
  <c r="D18" i="27"/>
  <c r="B17" i="27"/>
  <c r="B14" i="27"/>
  <c r="K5" i="27"/>
  <c r="J5" i="27"/>
  <c r="M5" i="27" s="1"/>
  <c r="I5" i="27"/>
  <c r="H5" i="27"/>
  <c r="L5" i="27" s="1"/>
  <c r="K4" i="27"/>
  <c r="J4" i="27"/>
  <c r="I4" i="27"/>
  <c r="H4" i="27"/>
  <c r="K3" i="27"/>
  <c r="J3" i="27"/>
  <c r="M3" i="27" s="1"/>
  <c r="I3" i="27"/>
  <c r="H3" i="27"/>
  <c r="L3" i="27" s="1"/>
  <c r="K2" i="27"/>
  <c r="J2" i="27"/>
  <c r="I2" i="27"/>
  <c r="H2" i="27"/>
  <c r="L2" i="27" s="1"/>
  <c r="B1" i="27"/>
  <c r="D18" i="26"/>
  <c r="B17" i="26"/>
  <c r="B14" i="26"/>
  <c r="K6" i="26"/>
  <c r="J6" i="26"/>
  <c r="I6" i="26"/>
  <c r="H6" i="26"/>
  <c r="K5" i="26"/>
  <c r="J5" i="26"/>
  <c r="I5" i="26"/>
  <c r="H5" i="26"/>
  <c r="L5" i="26" s="1"/>
  <c r="K4" i="26"/>
  <c r="J4" i="26"/>
  <c r="I4" i="26"/>
  <c r="H4" i="26"/>
  <c r="L4" i="26" s="1"/>
  <c r="K3" i="26"/>
  <c r="J3" i="26"/>
  <c r="I3" i="26"/>
  <c r="H3" i="26"/>
  <c r="L3" i="26" s="1"/>
  <c r="K2" i="26"/>
  <c r="J2" i="26"/>
  <c r="I2" i="26"/>
  <c r="H2" i="26"/>
  <c r="L2" i="26" s="1"/>
  <c r="B1" i="26"/>
  <c r="D18" i="25"/>
  <c r="B17" i="25"/>
  <c r="B14" i="25"/>
  <c r="K6" i="25"/>
  <c r="J6" i="25"/>
  <c r="I6" i="25"/>
  <c r="H6" i="25"/>
  <c r="L6" i="25" s="1"/>
  <c r="K5" i="25"/>
  <c r="J5" i="25"/>
  <c r="I5" i="25"/>
  <c r="H5" i="25"/>
  <c r="K4" i="25"/>
  <c r="J4" i="25"/>
  <c r="I4" i="25"/>
  <c r="H4" i="25"/>
  <c r="L4" i="25" s="1"/>
  <c r="K3" i="25"/>
  <c r="J3" i="25"/>
  <c r="I3" i="25"/>
  <c r="H3" i="25"/>
  <c r="K2" i="25"/>
  <c r="B6" i="25" s="1"/>
  <c r="J2" i="25"/>
  <c r="I2" i="25"/>
  <c r="B8" i="25" s="1"/>
  <c r="H2" i="25"/>
  <c r="B1" i="25"/>
  <c r="D18" i="24"/>
  <c r="B17" i="24"/>
  <c r="B14" i="24"/>
  <c r="K6" i="24"/>
  <c r="J6" i="24"/>
  <c r="I6" i="24"/>
  <c r="H6" i="24"/>
  <c r="K5" i="24"/>
  <c r="J5" i="24"/>
  <c r="I5" i="24"/>
  <c r="H5" i="24"/>
  <c r="L5" i="24" s="1"/>
  <c r="K4" i="24"/>
  <c r="J4" i="24"/>
  <c r="I4" i="24"/>
  <c r="H4" i="24"/>
  <c r="L4" i="24" s="1"/>
  <c r="K3" i="24"/>
  <c r="J3" i="24"/>
  <c r="I3" i="24"/>
  <c r="H3" i="24"/>
  <c r="L3" i="24" s="1"/>
  <c r="K2" i="24"/>
  <c r="J2" i="24"/>
  <c r="I2" i="24"/>
  <c r="H2" i="24"/>
  <c r="L2" i="24" s="1"/>
  <c r="B1" i="24"/>
  <c r="D18" i="23"/>
  <c r="B17" i="23"/>
  <c r="B14" i="23"/>
  <c r="K6" i="23"/>
  <c r="J6" i="23"/>
  <c r="I6" i="23"/>
  <c r="H6" i="23"/>
  <c r="L6" i="23" s="1"/>
  <c r="K5" i="23"/>
  <c r="J5" i="23"/>
  <c r="I5" i="23"/>
  <c r="H5" i="23"/>
  <c r="K4" i="23"/>
  <c r="J4" i="23"/>
  <c r="I4" i="23"/>
  <c r="H4" i="23"/>
  <c r="L4" i="23" s="1"/>
  <c r="K3" i="23"/>
  <c r="J3" i="23"/>
  <c r="I3" i="23"/>
  <c r="H3" i="23"/>
  <c r="K2" i="23"/>
  <c r="J2" i="23"/>
  <c r="I2" i="23"/>
  <c r="H2" i="23"/>
  <c r="B1" i="23"/>
  <c r="B8" i="23" l="1"/>
  <c r="M6" i="30"/>
  <c r="M5" i="30"/>
  <c r="M3" i="30"/>
  <c r="M2" i="30"/>
  <c r="M4" i="30"/>
  <c r="L6" i="30"/>
  <c r="B6" i="30"/>
  <c r="B12" i="30" s="1"/>
  <c r="B13" i="30" s="1"/>
  <c r="M4" i="29"/>
  <c r="M6" i="29"/>
  <c r="M5" i="29"/>
  <c r="B8" i="29"/>
  <c r="M2" i="29"/>
  <c r="M3" i="29"/>
  <c r="L2" i="29"/>
  <c r="L4" i="29"/>
  <c r="B6" i="29"/>
  <c r="B12" i="29" s="1"/>
  <c r="L6" i="29"/>
  <c r="B6" i="27"/>
  <c r="B12" i="27" s="1"/>
  <c r="B13" i="27" s="1"/>
  <c r="M4" i="27"/>
  <c r="B8" i="27"/>
  <c r="L4" i="27"/>
  <c r="M2" i="27"/>
  <c r="M5" i="26"/>
  <c r="M3" i="26"/>
  <c r="M6" i="26"/>
  <c r="B6" i="26"/>
  <c r="B12" i="26" s="1"/>
  <c r="B13" i="26" s="1"/>
  <c r="B8" i="26"/>
  <c r="M2" i="26"/>
  <c r="M4" i="26"/>
  <c r="L6" i="26"/>
  <c r="B12" i="25"/>
  <c r="B13" i="25" s="1"/>
  <c r="M2" i="25"/>
  <c r="M5" i="25"/>
  <c r="M3" i="25"/>
  <c r="M6" i="25"/>
  <c r="L2" i="25"/>
  <c r="M4" i="25"/>
  <c r="L5" i="25"/>
  <c r="L3" i="25"/>
  <c r="M6" i="24"/>
  <c r="M5" i="24"/>
  <c r="M3" i="24"/>
  <c r="B8" i="24"/>
  <c r="B6" i="24"/>
  <c r="B12" i="24" s="1"/>
  <c r="B13" i="24" s="1"/>
  <c r="M2" i="24"/>
  <c r="M4" i="24"/>
  <c r="L6" i="24"/>
  <c r="M2" i="23"/>
  <c r="M3" i="23"/>
  <c r="M6" i="23"/>
  <c r="M5" i="23"/>
  <c r="L2" i="23"/>
  <c r="B6" i="23"/>
  <c r="B12" i="23" s="1"/>
  <c r="M4" i="23"/>
  <c r="L3" i="23"/>
  <c r="L5" i="23"/>
  <c r="D18" i="22"/>
  <c r="B17" i="22"/>
  <c r="B14" i="22"/>
  <c r="J6" i="22"/>
  <c r="I6" i="22"/>
  <c r="H6" i="22"/>
  <c r="L6" i="22" s="1"/>
  <c r="J5" i="22"/>
  <c r="I5" i="22"/>
  <c r="H5" i="22"/>
  <c r="L5" i="22" s="1"/>
  <c r="J4" i="22"/>
  <c r="I4" i="22"/>
  <c r="H4" i="22"/>
  <c r="L4" i="22" s="1"/>
  <c r="J3" i="22"/>
  <c r="I3" i="22"/>
  <c r="H3" i="22"/>
  <c r="L3" i="22" s="1"/>
  <c r="J2" i="22"/>
  <c r="I2" i="22"/>
  <c r="H2" i="22"/>
  <c r="M2" i="22" s="1"/>
  <c r="B1" i="22"/>
  <c r="B6" i="22" l="1"/>
  <c r="B12" i="22" s="1"/>
  <c r="B13" i="22" s="1"/>
  <c r="B7" i="30"/>
  <c r="B18" i="30"/>
  <c r="B19" i="30" s="1"/>
  <c r="B20" i="30" s="1"/>
  <c r="B7" i="29"/>
  <c r="B18" i="29"/>
  <c r="B19" i="29" s="1"/>
  <c r="B20" i="29" s="1"/>
  <c r="B7" i="27"/>
  <c r="B18" i="27"/>
  <c r="B19" i="27" s="1"/>
  <c r="B20" i="27" s="1"/>
  <c r="B7" i="26"/>
  <c r="B18" i="26"/>
  <c r="B19" i="26" s="1"/>
  <c r="B20" i="26" s="1"/>
  <c r="B18" i="25"/>
  <c r="B19" i="25" s="1"/>
  <c r="B20" i="25" s="1"/>
  <c r="B7" i="25"/>
  <c r="B7" i="24"/>
  <c r="B18" i="24"/>
  <c r="B19" i="24" s="1"/>
  <c r="B20" i="24" s="1"/>
  <c r="B18" i="23"/>
  <c r="B19" i="23" s="1"/>
  <c r="B20" i="23" s="1"/>
  <c r="B7" i="23"/>
  <c r="M5" i="22"/>
  <c r="M6" i="22"/>
  <c r="M3" i="22"/>
  <c r="B8" i="22"/>
  <c r="M4" i="22"/>
  <c r="L2" i="22"/>
  <c r="B18" i="22" l="1"/>
  <c r="B19" i="22" s="1"/>
  <c r="B20" i="22" s="1"/>
  <c r="B7" i="22"/>
</calcChain>
</file>

<file path=xl/comments1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2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3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4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5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6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7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comments8.xml><?xml version="1.0" encoding="utf-8"?>
<comments xmlns="http://schemas.openxmlformats.org/spreadsheetml/2006/main">
  <authors>
    <author>Yehia Ibrahim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Yehia Ibrahim:</t>
        </r>
        <r>
          <rPr>
            <sz val="9"/>
            <color indexed="81"/>
            <rFont val="Tahoma"/>
            <family val="2"/>
          </rPr>
          <t xml:space="preserve">
using 2nd isotope</t>
        </r>
      </text>
    </comment>
  </commentList>
</comments>
</file>

<file path=xl/sharedStrings.xml><?xml version="1.0" encoding="utf-8"?>
<sst xmlns="http://schemas.openxmlformats.org/spreadsheetml/2006/main" count="224" uniqueCount="26">
  <si>
    <r>
      <t>Gate (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s)</t>
    </r>
  </si>
  <si>
    <t>T (C)</t>
  </si>
  <si>
    <t>Temp (K)</t>
  </si>
  <si>
    <t>Pressure (torr)</t>
  </si>
  <si>
    <r>
      <t>V</t>
    </r>
    <r>
      <rPr>
        <vertAlign val="subscript"/>
        <sz val="10"/>
        <rFont val="Arial"/>
        <family val="2"/>
      </rPr>
      <t>cell</t>
    </r>
  </si>
  <si>
    <t>P/V</t>
  </si>
  <si>
    <t>E/N</t>
  </si>
  <si>
    <r>
      <t>time (</t>
    </r>
    <r>
      <rPr>
        <sz val="10"/>
        <rFont val="Arial"/>
        <family val="2"/>
      </rPr>
      <t>s)</t>
    </r>
  </si>
  <si>
    <t>1/E</t>
  </si>
  <si>
    <t>peak1</t>
  </si>
  <si>
    <t>z (m)</t>
  </si>
  <si>
    <t>Injection (eV)</t>
  </si>
  <si>
    <t>Slope</t>
  </si>
  <si>
    <t>Intercept</t>
  </si>
  <si>
    <t>r^2</t>
  </si>
  <si>
    <r>
      <t>K</t>
    </r>
    <r>
      <rPr>
        <b/>
        <vertAlign val="subscript"/>
        <sz val="10"/>
        <rFont val="Arial"/>
        <family val="2"/>
      </rPr>
      <t>0</t>
    </r>
  </si>
  <si>
    <t>E</t>
  </si>
  <si>
    <t>N</t>
  </si>
  <si>
    <t>e</t>
  </si>
  <si>
    <t>charge</t>
  </si>
  <si>
    <t>reduced mass</t>
  </si>
  <si>
    <t>mass</t>
  </si>
  <si>
    <t>CCS (A^2)</t>
  </si>
  <si>
    <t>CCS (cm^2)</t>
  </si>
  <si>
    <t>K</t>
  </si>
  <si>
    <t>neutral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</si>
</sst>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"/>
    <numFmt numFmtId="166" formatCode="0.000E+00"/>
    <numFmt numFmtId="167" formatCode="0.0000E+00"/>
    <numFmt numFmtId="168" formatCode="0.00000"/>
    <numFmt numFmtId="169" formatCode="0.0"/>
    <numFmt numFmtId="170" formatCode="0.00000E+00"/>
  </numFmts>
  <fonts count="7" x14ac:knownFonts="1"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  <xf numFmtId="11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/>
    <xf numFmtId="14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2" fontId="0" fillId="0" borderId="0" xfId="0" applyNumberFormat="1" applyFill="1"/>
    <xf numFmtId="170" fontId="0" fillId="0" borderId="0" xfId="0" applyNumberFormat="1"/>
    <xf numFmtId="167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2" fontId="3" fillId="4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glocusamine1!$I$2:$I$10</c:f>
              <c:numCache>
                <c:formatCode>0.0000</c:formatCode>
                <c:ptCount val="9"/>
                <c:pt idx="0">
                  <c:v>2.3751131703920107E-3</c:v>
                </c:pt>
                <c:pt idx="1">
                  <c:v>2.4489868266014446E-3</c:v>
                </c:pt>
                <c:pt idx="2">
                  <c:v>2.5290672797056114E-3</c:v>
                </c:pt>
                <c:pt idx="3">
                  <c:v>2.6118286470592708E-3</c:v>
                </c:pt>
                <c:pt idx="4">
                  <c:v>2.7059206874277897E-3</c:v>
                </c:pt>
              </c:numCache>
            </c:numRef>
          </c:xVal>
          <c:yVal>
            <c:numRef>
              <c:f>glocusamine1!$K$2:$K$10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8096"/>
        <c:axId val="82306560"/>
      </c:scatterChart>
      <c:valAx>
        <c:axId val="823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06560"/>
        <c:crosses val="autoZero"/>
        <c:crossBetween val="midCat"/>
      </c:valAx>
      <c:valAx>
        <c:axId val="8230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08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 2'!$L$2:$L$10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 2'!$N$2:$N$9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 2'!$L$51:$L$58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 2'!$K$2:$K$10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 2'!$M$2:$M$10</c:f>
              <c:numCache>
                <c:formatCode>0.00E+00</c:formatCode>
                <c:ptCount val="9"/>
                <c:pt idx="0">
                  <c:v>1.2628285838285992E+17</c:v>
                </c:pt>
                <c:pt idx="1">
                  <c:v>1.2615533858241272E+17</c:v>
                </c:pt>
                <c:pt idx="2">
                  <c:v>1.2615533858241272E+17</c:v>
                </c:pt>
                <c:pt idx="3">
                  <c:v>1.2604375875702142E+17</c:v>
                </c:pt>
                <c:pt idx="4">
                  <c:v>1.2618403053751334E+17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 2'!$I$36:$I$43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 2'!$L$36:$L$43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 2'!$I$51:$I$58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 2'!$L$51:$L$58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1664"/>
        <c:axId val="83123584"/>
      </c:scatterChart>
      <c:valAx>
        <c:axId val="8312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23584"/>
        <c:crosses val="autoZero"/>
        <c:crossBetween val="midCat"/>
      </c:valAx>
      <c:valAx>
        <c:axId val="8312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21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acid'!$I$2:$I$10</c:f>
              <c:numCache>
                <c:formatCode>0.0000</c:formatCode>
                <c:ptCount val="9"/>
                <c:pt idx="0">
                  <c:v>2.3806540081915558E-3</c:v>
                </c:pt>
                <c:pt idx="1">
                  <c:v>2.452484811104379E-3</c:v>
                </c:pt>
                <c:pt idx="2">
                  <c:v>2.5320655766580932E-3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6864"/>
        <c:axId val="83478784"/>
      </c:scatterChart>
      <c:valAx>
        <c:axId val="8347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8784"/>
        <c:crosses val="autoZero"/>
        <c:crossBetween val="midCat"/>
      </c:valAx>
      <c:valAx>
        <c:axId val="8347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7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'folic acid'!$L$2:$L$10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5.5157977405309248E-2</c:v>
                </c:pt>
                <c:pt idx="2">
                  <c:v>5.6965074904593106E-2</c:v>
                </c:pt>
                <c:pt idx="3">
                  <c:v>5.8851492622634775E-2</c:v>
                </c:pt>
                <c:pt idx="4">
                  <c:v>6.0874721874339531E-2</c:v>
                </c:pt>
              </c:numCache>
            </c:numRef>
          </c:xVal>
          <c:yVal>
            <c:numRef>
              <c:f>'folic acid'!$N$2:$N$9</c:f>
              <c:numCache>
                <c:formatCode>0.00</c:formatCode>
                <c:ptCount val="8"/>
                <c:pt idx="0" formatCode="0.00E+00">
                  <c:v>23.689499999999999</c:v>
                </c:pt>
                <c:pt idx="1">
                  <c:v>24.343</c:v>
                </c:pt>
                <c:pt idx="2">
                  <c:v>24.996500000000001</c:v>
                </c:pt>
                <c:pt idx="3">
                  <c:v>25.813400000000001</c:v>
                </c:pt>
                <c:pt idx="4">
                  <c:v>26.630299999999998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acid'!$L$51:$L$58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'folic acid'!$K$2:$K$10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xVal>
          <c:yVal>
            <c:numRef>
              <c:f>'folic acid'!$M$2:$M$10</c:f>
              <c:numCache>
                <c:formatCode>0.00E+00</c:formatCode>
                <c:ptCount val="9"/>
                <c:pt idx="0">
                  <c:v>1.2623857774702966E+17</c:v>
                </c:pt>
                <c:pt idx="1">
                  <c:v>1.261206543615203E+17</c:v>
                </c:pt>
                <c:pt idx="2">
                  <c:v>1.2608240893919293E+17</c:v>
                </c:pt>
                <c:pt idx="3">
                  <c:v>1.260091052130655E+17</c:v>
                </c:pt>
                <c:pt idx="4">
                  <c:v>1.2614933842826582E+17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'folic acid'!$I$36:$I$43</c:f>
              <c:numCache>
                <c:formatCode>0.0000</c:formatCode>
                <c:ptCount val="8"/>
              </c:numCache>
            </c:numRef>
          </c:xVal>
          <c:yVal>
            <c:numRef>
              <c:f>'folic acid'!$L$36:$L$43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'folic acid'!$I$51:$I$58</c:f>
              <c:numCache>
                <c:formatCode>0.0000</c:formatCode>
                <c:ptCount val="8"/>
              </c:numCache>
            </c:numRef>
          </c:xVal>
          <c:yVal>
            <c:numRef>
              <c:f>'folic acid'!$L$51:$L$58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5328"/>
        <c:axId val="83801600"/>
      </c:scatterChart>
      <c:valAx>
        <c:axId val="837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801600"/>
        <c:crosses val="autoZero"/>
        <c:crossBetween val="midCat"/>
      </c:valAx>
      <c:valAx>
        <c:axId val="83801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95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cytidine!$I$2:$I$10</c:f>
              <c:numCache>
                <c:formatCode>0.0000</c:formatCode>
                <c:ptCount val="9"/>
                <c:pt idx="0">
                  <c:v>2.37542497189393E-3</c:v>
                </c:pt>
                <c:pt idx="1">
                  <c:v>2.4496586622998182E-3</c:v>
                </c:pt>
                <c:pt idx="2">
                  <c:v>2.5296777116993034E-3</c:v>
                </c:pt>
                <c:pt idx="3">
                  <c:v>2.6172638767128389E-3</c:v>
                </c:pt>
                <c:pt idx="4">
                  <c:v>2.7056370699365048E-3</c:v>
                </c:pt>
              </c:numCache>
            </c:numRef>
          </c:xVal>
          <c:yVal>
            <c:numRef>
              <c:f>cytidine!$K$2:$K$10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0336"/>
        <c:axId val="83636608"/>
      </c:scatterChart>
      <c:valAx>
        <c:axId val="836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6608"/>
        <c:crosses val="autoZero"/>
        <c:crossBetween val="midCat"/>
      </c:valAx>
      <c:valAx>
        <c:axId val="836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0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cytidine!$L$2:$L$10</c:f>
              <c:numCache>
                <c:formatCode>0.00E+00</c:formatCode>
                <c:ptCount val="9"/>
                <c:pt idx="0">
                  <c:v>5.3492440286058339E-2</c:v>
                </c:pt>
                <c:pt idx="1">
                  <c:v>5.5159929397769474E-2</c:v>
                </c:pt>
                <c:pt idx="2">
                  <c:v>5.6961749864955856E-2</c:v>
                </c:pt>
                <c:pt idx="3">
                  <c:v>5.885504194942711E-2</c:v>
                </c:pt>
                <c:pt idx="4">
                  <c:v>6.0876150071885161E-2</c:v>
                </c:pt>
              </c:numCache>
            </c:numRef>
          </c:xVal>
          <c:yVal>
            <c:numRef>
              <c:f>cytidine!$N$2:$N$9</c:f>
              <c:numCache>
                <c:formatCode>0.00</c:formatCode>
                <c:ptCount val="8"/>
                <c:pt idx="0" formatCode="0.00E+00">
                  <c:v>18.134699999999999</c:v>
                </c:pt>
                <c:pt idx="1">
                  <c:v>18.6249</c:v>
                </c:pt>
                <c:pt idx="2">
                  <c:v>19.114999999999998</c:v>
                </c:pt>
                <c:pt idx="3">
                  <c:v>19.7685</c:v>
                </c:pt>
                <c:pt idx="4">
                  <c:v>20.422000000000001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cytidine!$I$36:$I$43</c:f>
              <c:numCache>
                <c:formatCode>0.0000</c:formatCode>
                <c:ptCount val="8"/>
              </c:numCache>
            </c:numRef>
          </c:xVal>
          <c:yVal>
            <c:numRef>
              <c:f>cytidine!$L$36:$L$43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cytidine!$I$51:$I$58</c:f>
              <c:numCache>
                <c:formatCode>0.0000</c:formatCode>
                <c:ptCount val="8"/>
              </c:numCache>
            </c:numRef>
          </c:xVal>
          <c:yVal>
            <c:numRef>
              <c:f>cytidine!$L$51:$L$58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cytidine!$K$2:$K$10</c:f>
              <c:numCache>
                <c:formatCode>0.00000</c:formatCode>
                <c:ptCount val="9"/>
                <c:pt idx="0">
                  <c:v>1.81347E-2</c:v>
                </c:pt>
                <c:pt idx="1">
                  <c:v>1.86249E-2</c:v>
                </c:pt>
                <c:pt idx="2">
                  <c:v>1.9115E-2</c:v>
                </c:pt>
                <c:pt idx="3">
                  <c:v>1.9768499999999998E-2</c:v>
                </c:pt>
                <c:pt idx="4">
                  <c:v>2.0421999999999999E-2</c:v>
                </c:pt>
              </c:numCache>
            </c:numRef>
          </c:xVal>
          <c:yVal>
            <c:numRef>
              <c:f>cytidine!$M$2:$M$10</c:f>
              <c:numCache>
                <c:formatCode>0.00E+00</c:formatCode>
                <c:ptCount val="9"/>
                <c:pt idx="0">
                  <c:v>1.2599593883185373E+17</c:v>
                </c:pt>
                <c:pt idx="1">
                  <c:v>1.2600550281688728E+17</c:v>
                </c:pt>
                <c:pt idx="2">
                  <c:v>1.2600550281688726E+17</c:v>
                </c:pt>
                <c:pt idx="3">
                  <c:v>1.2617446655247981E+17</c:v>
                </c:pt>
                <c:pt idx="4">
                  <c:v>1.2610433066223387E+17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cytidine!$I$36:$I$43</c:f>
              <c:numCache>
                <c:formatCode>0.0000</c:formatCode>
                <c:ptCount val="8"/>
              </c:numCache>
            </c:numRef>
          </c:xVal>
          <c:yVal>
            <c:numRef>
              <c:f>cytidine!$L$36:$L$43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cytidine!$I$51:$I$58</c:f>
              <c:numCache>
                <c:formatCode>0.0000</c:formatCode>
                <c:ptCount val="8"/>
              </c:numCache>
            </c:numRef>
          </c:xVal>
          <c:yVal>
            <c:numRef>
              <c:f>cytidine!$L$51:$L$58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7392"/>
        <c:axId val="83709312"/>
      </c:scatterChart>
      <c:valAx>
        <c:axId val="837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09312"/>
        <c:crosses val="autoZero"/>
        <c:crossBetween val="midCat"/>
      </c:valAx>
      <c:valAx>
        <c:axId val="8370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7073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adernosine!$I$2:$I$10</c:f>
              <c:numCache>
                <c:formatCode>0.0000</c:formatCode>
                <c:ptCount val="9"/>
                <c:pt idx="0">
                  <c:v>2.3793101707396055E-3</c:v>
                </c:pt>
                <c:pt idx="1">
                  <c:v>2.451755886231536E-3</c:v>
                </c:pt>
                <c:pt idx="2">
                  <c:v>2.5348527853226682E-3</c:v>
                </c:pt>
                <c:pt idx="3">
                  <c:v>2.6156471712626473E-3</c:v>
                </c:pt>
                <c:pt idx="4">
                  <c:v>2.7063069011817953E-3</c:v>
                </c:pt>
              </c:numCache>
            </c:numRef>
          </c:xVal>
          <c:yVal>
            <c:numRef>
              <c:f>adernosine!$K$2:$K$10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4768"/>
        <c:axId val="83986688"/>
      </c:scatterChart>
      <c:valAx>
        <c:axId val="839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86688"/>
        <c:crosses val="autoZero"/>
        <c:crossBetween val="midCat"/>
      </c:valAx>
      <c:valAx>
        <c:axId val="8398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984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adernosine!$L$2:$L$10</c:f>
              <c:numCache>
                <c:formatCode>0.00E+00</c:formatCode>
                <c:ptCount val="9"/>
                <c:pt idx="0">
                  <c:v>5.3490604525569592E-2</c:v>
                </c:pt>
                <c:pt idx="1">
                  <c:v>5.5161098608273097E-2</c:v>
                </c:pt>
                <c:pt idx="2">
                  <c:v>5.6978809388724919E-2</c:v>
                </c:pt>
                <c:pt idx="3">
                  <c:v>5.8869259114499195E-2</c:v>
                </c:pt>
                <c:pt idx="4">
                  <c:v>6.0886603353264693E-2</c:v>
                </c:pt>
              </c:numCache>
            </c:numRef>
          </c:xVal>
          <c:yVal>
            <c:numRef>
              <c:f>adernosine!$N$2:$N$9</c:f>
              <c:numCache>
                <c:formatCode>0.00</c:formatCode>
                <c:ptCount val="8"/>
                <c:pt idx="0" formatCode="0.00E+00">
                  <c:v>20.095199999999998</c:v>
                </c:pt>
                <c:pt idx="1">
                  <c:v>20.748799999999999</c:v>
                </c:pt>
                <c:pt idx="2">
                  <c:v>21.238900000000001</c:v>
                </c:pt>
                <c:pt idx="3">
                  <c:v>21.892399999999999</c:v>
                </c:pt>
                <c:pt idx="4">
                  <c:v>22.5459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adernosine!$I$36:$I$43</c:f>
              <c:numCache>
                <c:formatCode>0.0000</c:formatCode>
                <c:ptCount val="8"/>
              </c:numCache>
            </c:numRef>
          </c:xVal>
          <c:yVal>
            <c:numRef>
              <c:f>adernosine!$L$36:$L$43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adernosine!$I$51:$I$58</c:f>
              <c:numCache>
                <c:formatCode>0.0000</c:formatCode>
                <c:ptCount val="8"/>
              </c:numCache>
            </c:numRef>
          </c:xVal>
          <c:yVal>
            <c:numRef>
              <c:f>adernosine!$L$51:$L$58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adernosine!$K$2:$K$10</c:f>
              <c:numCache>
                <c:formatCode>0.00000</c:formatCode>
                <c:ptCount val="9"/>
                <c:pt idx="0">
                  <c:v>2.0095199999999997E-2</c:v>
                </c:pt>
                <c:pt idx="1">
                  <c:v>2.0748799999999998E-2</c:v>
                </c:pt>
                <c:pt idx="2">
                  <c:v>2.1238900000000002E-2</c:v>
                </c:pt>
                <c:pt idx="3">
                  <c:v>2.1892399999999999E-2</c:v>
                </c:pt>
                <c:pt idx="4">
                  <c:v>2.2545900000000001E-2</c:v>
                </c:pt>
              </c:numCache>
            </c:numRef>
          </c:xVal>
          <c:yVal>
            <c:numRef>
              <c:f>adernosine!$M$2:$M$10</c:f>
              <c:numCache>
                <c:formatCode>0.00E+00</c:formatCode>
                <c:ptCount val="9"/>
                <c:pt idx="0">
                  <c:v>1.2651961726174085E+17</c:v>
                </c:pt>
                <c:pt idx="1">
                  <c:v>1.2642374001313389E+17</c:v>
                </c:pt>
                <c:pt idx="2">
                  <c:v>1.2653879271146226E+17</c:v>
                </c:pt>
                <c:pt idx="3">
                  <c:v>1.2637899729711731E+17</c:v>
                </c:pt>
                <c:pt idx="4">
                  <c:v>1.264269359214208E+17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adernosine!$I$36:$I$43</c:f>
              <c:numCache>
                <c:formatCode>0.0000</c:formatCode>
                <c:ptCount val="8"/>
              </c:numCache>
            </c:numRef>
          </c:xVal>
          <c:yVal>
            <c:numRef>
              <c:f>adernosine!$L$36:$L$43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adernosine!$I$51:$I$58</c:f>
              <c:numCache>
                <c:formatCode>0.0000</c:formatCode>
                <c:ptCount val="8"/>
              </c:numCache>
            </c:numRef>
          </c:xVal>
          <c:yVal>
            <c:numRef>
              <c:f>adernosine!$L$51:$L$58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3376"/>
        <c:axId val="84059648"/>
      </c:scatterChart>
      <c:valAx>
        <c:axId val="840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59648"/>
        <c:crosses val="autoZero"/>
        <c:crossBetween val="midCat"/>
      </c:valAx>
      <c:valAx>
        <c:axId val="840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053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glocusamine1!$L$2:$L$10</c:f>
              <c:numCache>
                <c:formatCode>0.00E+00</c:formatCode>
                <c:ptCount val="9"/>
                <c:pt idx="0">
                  <c:v>5.3493539873693936E-2</c:v>
                </c:pt>
                <c:pt idx="1">
                  <c:v>5.5158756818304087E-2</c:v>
                </c:pt>
                <c:pt idx="2">
                  <c:v>5.6966741216288572E-2</c:v>
                </c:pt>
                <c:pt idx="3">
                  <c:v>5.8853267232517693E-2</c:v>
                </c:pt>
                <c:pt idx="4">
                  <c:v>6.0873297907353845E-2</c:v>
                </c:pt>
              </c:numCache>
            </c:numRef>
          </c:xVal>
          <c:yVal>
            <c:numRef>
              <c:f>glocusamine1!$N$2:$N$9</c:f>
              <c:numCache>
                <c:formatCode>0.00</c:formatCode>
                <c:ptCount val="8"/>
                <c:pt idx="0" formatCode="0.00E+00">
                  <c:v>17.971399999999999</c:v>
                </c:pt>
                <c:pt idx="1">
                  <c:v>18.461500000000001</c:v>
                </c:pt>
                <c:pt idx="2">
                  <c:v>19.114999999999998</c:v>
                </c:pt>
                <c:pt idx="3">
                  <c:v>19.6051</c:v>
                </c:pt>
                <c:pt idx="4">
                  <c:v>20.258600000000001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glocusamine1!$I$36:$I$43</c:f>
              <c:numCache>
                <c:formatCode>0.0000</c:formatCode>
                <c:ptCount val="8"/>
              </c:numCache>
            </c:numRef>
          </c:xVal>
          <c:yVal>
            <c:numRef>
              <c:f>glocusamine1!$L$36:$L$43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glocusamine1!$I$51:$I$58</c:f>
              <c:numCache>
                <c:formatCode>0.0000</c:formatCode>
                <c:ptCount val="8"/>
              </c:numCache>
            </c:numRef>
          </c:xVal>
          <c:yVal>
            <c:numRef>
              <c:f>glocusamine1!$L$51:$L$58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glocusamine1!$K$2:$K$10</c:f>
              <c:numCache>
                <c:formatCode>0.00000</c:formatCode>
                <c:ptCount val="9"/>
                <c:pt idx="0">
                  <c:v>1.7971399999999998E-2</c:v>
                </c:pt>
                <c:pt idx="1">
                  <c:v>1.8461500000000002E-2</c:v>
                </c:pt>
                <c:pt idx="2">
                  <c:v>1.9115E-2</c:v>
                </c:pt>
                <c:pt idx="3">
                  <c:v>1.96051E-2</c:v>
                </c:pt>
                <c:pt idx="4">
                  <c:v>2.0258600000000002E-2</c:v>
                </c:pt>
              </c:numCache>
            </c:numRef>
          </c:xVal>
          <c:yVal>
            <c:numRef>
              <c:f>glocusamine1!$M$2:$M$10</c:f>
              <c:numCache>
                <c:formatCode>0.00E+00</c:formatCode>
                <c:ptCount val="9"/>
                <c:pt idx="0">
                  <c:v>1.2597681086178664E+17</c:v>
                </c:pt>
                <c:pt idx="1">
                  <c:v>1.2597362286677544E+17</c:v>
                </c:pt>
                <c:pt idx="2">
                  <c:v>1.259640588817419E+17</c:v>
                </c:pt>
                <c:pt idx="3">
                  <c:v>1.2591623895657421E+17</c:v>
                </c:pt>
                <c:pt idx="4">
                  <c:v>1.2612345863230096E+17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glocusamine1!$I$36:$I$43</c:f>
              <c:numCache>
                <c:formatCode>0.0000</c:formatCode>
                <c:ptCount val="8"/>
              </c:numCache>
            </c:numRef>
          </c:xVal>
          <c:yVal>
            <c:numRef>
              <c:f>glocusamine1!$L$36:$L$43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glocusamine1!$I$51:$I$58</c:f>
              <c:numCache>
                <c:formatCode>0.0000</c:formatCode>
                <c:ptCount val="8"/>
              </c:numCache>
            </c:numRef>
          </c:xVal>
          <c:yVal>
            <c:numRef>
              <c:f>glocusamine1!$L$51:$L$58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9120"/>
        <c:axId val="82837504"/>
      </c:scatterChart>
      <c:valAx>
        <c:axId val="822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37504"/>
        <c:crosses val="autoZero"/>
        <c:crossBetween val="midCat"/>
      </c:valAx>
      <c:valAx>
        <c:axId val="8283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229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glucosamine!$I$2:$I$10</c:f>
              <c:numCache>
                <c:formatCode>0.0000</c:formatCode>
                <c:ptCount val="9"/>
                <c:pt idx="0">
                  <c:v>2.3767981710132425E-3</c:v>
                </c:pt>
                <c:pt idx="1">
                  <c:v>2.451155991195423E-3</c:v>
                </c:pt>
                <c:pt idx="2">
                  <c:v>2.5315961366654751E-3</c:v>
                </c:pt>
                <c:pt idx="3">
                  <c:v>2.6175198623955092E-3</c:v>
                </c:pt>
                <c:pt idx="4">
                  <c:v>2.7069487975596484E-3</c:v>
                </c:pt>
              </c:numCache>
            </c:numRef>
          </c:xVal>
          <c:yVal>
            <c:numRef>
              <c:f>glucosamine!$K$2:$K$10</c:f>
              <c:numCache>
                <c:formatCode>0.00000</c:formatCode>
                <c:ptCount val="9"/>
                <c:pt idx="0">
                  <c:v>1.86249E-2</c:v>
                </c:pt>
                <c:pt idx="1">
                  <c:v>1.9115E-2</c:v>
                </c:pt>
                <c:pt idx="2">
                  <c:v>1.96051E-2</c:v>
                </c:pt>
                <c:pt idx="3">
                  <c:v>2.0258600000000002E-2</c:v>
                </c:pt>
                <c:pt idx="4">
                  <c:v>2.0748799999999998E-2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776"/>
        <c:axId val="82717312"/>
      </c:scatterChart>
      <c:valAx>
        <c:axId val="827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17312"/>
        <c:crosses val="autoZero"/>
        <c:crossBetween val="midCat"/>
      </c:valAx>
      <c:valAx>
        <c:axId val="8271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15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glucosamine!$L$2:$L$10</c:f>
              <c:numCache>
                <c:formatCode>0.00E+00</c:formatCode>
                <c:ptCount val="9"/>
                <c:pt idx="0">
                  <c:v>5.3485470852131123E-2</c:v>
                </c:pt>
                <c:pt idx="1">
                  <c:v>5.5158756818304087E-2</c:v>
                </c:pt>
                <c:pt idx="2">
                  <c:v>5.6977558204336254E-2</c:v>
                </c:pt>
                <c:pt idx="3">
                  <c:v>5.8865260329298875E-2</c:v>
                </c:pt>
                <c:pt idx="4">
                  <c:v>6.0885653663931033E-2</c:v>
                </c:pt>
              </c:numCache>
            </c:numRef>
          </c:xVal>
          <c:yVal>
            <c:numRef>
              <c:f>glucosamine!$N$2:$N$9</c:f>
              <c:numCache>
                <c:formatCode>0.00</c:formatCode>
                <c:ptCount val="8"/>
                <c:pt idx="0" formatCode="0.00E+00">
                  <c:v>18.6249</c:v>
                </c:pt>
                <c:pt idx="1">
                  <c:v>19.114999999999998</c:v>
                </c:pt>
                <c:pt idx="2">
                  <c:v>19.6051</c:v>
                </c:pt>
                <c:pt idx="3">
                  <c:v>20.258600000000001</c:v>
                </c:pt>
                <c:pt idx="4">
                  <c:v>20.748799999999999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glucosamine!$I$36:$I$43</c:f>
              <c:numCache>
                <c:formatCode>0.0000</c:formatCode>
                <c:ptCount val="8"/>
              </c:numCache>
            </c:numRef>
          </c:xVal>
          <c:yVal>
            <c:numRef>
              <c:f>glucosamine!$L$36:$L$43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glucosamine!$I$51:$I$58</c:f>
              <c:numCache>
                <c:formatCode>0.0000</c:formatCode>
                <c:ptCount val="8"/>
              </c:numCache>
            </c:numRef>
          </c:xVal>
          <c:yVal>
            <c:numRef>
              <c:f>glucosamine!$L$51:$L$58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glucosamine!$K$2:$K$10</c:f>
              <c:numCache>
                <c:formatCode>0.00000</c:formatCode>
                <c:ptCount val="9"/>
                <c:pt idx="0">
                  <c:v>1.86249E-2</c:v>
                </c:pt>
                <c:pt idx="1">
                  <c:v>1.9115E-2</c:v>
                </c:pt>
                <c:pt idx="2">
                  <c:v>1.96051E-2</c:v>
                </c:pt>
                <c:pt idx="3">
                  <c:v>2.0258600000000002E-2</c:v>
                </c:pt>
                <c:pt idx="4">
                  <c:v>2.0748799999999998E-2</c:v>
                </c:pt>
              </c:numCache>
            </c:numRef>
          </c:xVal>
          <c:yVal>
            <c:numRef>
              <c:f>glucosamine!$M$2:$M$10</c:f>
              <c:numCache>
                <c:formatCode>0.00E+00</c:formatCode>
                <c:ptCount val="9"/>
                <c:pt idx="0">
                  <c:v>1.2618935369389498E+17</c:v>
                </c:pt>
                <c:pt idx="1">
                  <c:v>1.2618935369389498E+17</c:v>
                </c:pt>
                <c:pt idx="2">
                  <c:v>1.2617020992342309E+17</c:v>
                </c:pt>
                <c:pt idx="3">
                  <c:v>1.2626911940419456E+17</c:v>
                </c:pt>
                <c:pt idx="4">
                  <c:v>1.2624997563372266E+17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glucosamine!$I$36:$I$43</c:f>
              <c:numCache>
                <c:formatCode>0.0000</c:formatCode>
                <c:ptCount val="8"/>
              </c:numCache>
            </c:numRef>
          </c:xVal>
          <c:yVal>
            <c:numRef>
              <c:f>glucosamine!$L$36:$L$43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glucosamine!$I$51:$I$58</c:f>
              <c:numCache>
                <c:formatCode>0.0000</c:formatCode>
                <c:ptCount val="8"/>
              </c:numCache>
            </c:numRef>
          </c:xVal>
          <c:yVal>
            <c:numRef>
              <c:f>glucosamine!$L$51:$L$58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6864"/>
        <c:axId val="82918784"/>
      </c:scatterChart>
      <c:valAx>
        <c:axId val="829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18784"/>
        <c:crosses val="autoZero"/>
        <c:crossBetween val="midCat"/>
      </c:valAx>
      <c:valAx>
        <c:axId val="8291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1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sucrose!$I$2:$I$10</c:f>
              <c:numCache>
                <c:formatCode>0.0000</c:formatCode>
                <c:ptCount val="9"/>
                <c:pt idx="0">
                  <c:v>2.3766005572967239E-3</c:v>
                </c:pt>
                <c:pt idx="1">
                  <c:v>2.4525319642534557E-3</c:v>
                </c:pt>
                <c:pt idx="2">
                  <c:v>2.5346422230638804E-3</c:v>
                </c:pt>
                <c:pt idx="3">
                  <c:v>2.6171685116667298E-3</c:v>
                </c:pt>
              </c:numCache>
            </c:numRef>
          </c:xVal>
          <c:yVal>
            <c:numRef>
              <c:f>sucrose!$K$2:$K$10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04416"/>
        <c:axId val="82606336"/>
      </c:scatterChart>
      <c:valAx>
        <c:axId val="826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06336"/>
        <c:crosses val="autoZero"/>
        <c:crossBetween val="midCat"/>
      </c:valAx>
      <c:valAx>
        <c:axId val="826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04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sucrose!$L$2:$L$10</c:f>
              <c:numCache>
                <c:formatCode>0.00E+00</c:formatCode>
                <c:ptCount val="9"/>
                <c:pt idx="0">
                  <c:v>5.3489138579660228E-2</c:v>
                </c:pt>
                <c:pt idx="1">
                  <c:v>5.5154856555542024E-2</c:v>
                </c:pt>
                <c:pt idx="2">
                  <c:v>5.6978393537088064E-2</c:v>
                </c:pt>
                <c:pt idx="3">
                  <c:v>5.8869259114499195E-2</c:v>
                </c:pt>
              </c:numCache>
            </c:numRef>
          </c:xVal>
          <c:yVal>
            <c:numRef>
              <c:f>sucrose!$N$2:$N$9</c:f>
              <c:numCache>
                <c:formatCode>0.00</c:formatCode>
                <c:ptCount val="8"/>
                <c:pt idx="0" formatCode="0.00E+00">
                  <c:v>21.4023</c:v>
                </c:pt>
                <c:pt idx="1">
                  <c:v>21.892399999999999</c:v>
                </c:pt>
                <c:pt idx="2">
                  <c:v>22.5459</c:v>
                </c:pt>
                <c:pt idx="3">
                  <c:v>23.199400000000001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sucrose!$I$36:$I$43</c:f>
              <c:numCache>
                <c:formatCode>0.0000</c:formatCode>
                <c:ptCount val="8"/>
              </c:numCache>
            </c:numRef>
          </c:xVal>
          <c:yVal>
            <c:numRef>
              <c:f>sucrose!$L$36:$L$43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sucrose!$I$51:$I$58</c:f>
              <c:numCache>
                <c:formatCode>0.0000</c:formatCode>
                <c:ptCount val="8"/>
              </c:numCache>
            </c:numRef>
          </c:xVal>
          <c:yVal>
            <c:numRef>
              <c:f>sucrose!$L$51:$L$58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sucrose!$K$2:$K$10</c:f>
              <c:numCache>
                <c:formatCode>0.00000</c:formatCode>
                <c:ptCount val="9"/>
                <c:pt idx="0">
                  <c:v>2.1402299999999999E-2</c:v>
                </c:pt>
                <c:pt idx="1">
                  <c:v>2.1892399999999999E-2</c:v>
                </c:pt>
                <c:pt idx="2">
                  <c:v>2.2545900000000001E-2</c:v>
                </c:pt>
                <c:pt idx="3">
                  <c:v>2.3199400000000002E-2</c:v>
                </c:pt>
              </c:numCache>
            </c:numRef>
          </c:xVal>
          <c:yVal>
            <c:numRef>
              <c:f>sucrose!$M$2:$M$10</c:f>
              <c:numCache>
                <c:formatCode>0.00E+00</c:formatCode>
                <c:ptCount val="9"/>
                <c:pt idx="0">
                  <c:v>1.2617020992342314E+17</c:v>
                </c:pt>
                <c:pt idx="1">
                  <c:v>1.2626911940419456E+17</c:v>
                </c:pt>
                <c:pt idx="2">
                  <c:v>1.2632016945878622E+17</c:v>
                </c:pt>
                <c:pt idx="3">
                  <c:v>1.2624359437689869E+17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sucrose!$I$36:$I$43</c:f>
              <c:numCache>
                <c:formatCode>0.0000</c:formatCode>
                <c:ptCount val="8"/>
              </c:numCache>
            </c:numRef>
          </c:xVal>
          <c:yVal>
            <c:numRef>
              <c:f>sucrose!$L$36:$L$43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sucrose!$I$51:$I$58</c:f>
              <c:numCache>
                <c:formatCode>0.0000</c:formatCode>
                <c:ptCount val="8"/>
              </c:numCache>
            </c:numRef>
          </c:xVal>
          <c:yVal>
            <c:numRef>
              <c:f>sucrose!$L$51:$L$58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0736"/>
        <c:axId val="82675200"/>
      </c:scatterChart>
      <c:valAx>
        <c:axId val="826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75200"/>
        <c:crosses val="autoZero"/>
        <c:crossBetween val="midCat"/>
      </c:valAx>
      <c:valAx>
        <c:axId val="8267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0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taurine!$I$2:$I$10</c:f>
              <c:numCache>
                <c:formatCode>0.0000</c:formatCode>
                <c:ptCount val="9"/>
                <c:pt idx="0">
                  <c:v>2.3797858655492206E-3</c:v>
                </c:pt>
                <c:pt idx="1">
                  <c:v>2.4529286220081616E-3</c:v>
                </c:pt>
                <c:pt idx="2">
                  <c:v>2.533425830392864E-3</c:v>
                </c:pt>
                <c:pt idx="3">
                  <c:v>2.6171418358450272E-3</c:v>
                </c:pt>
                <c:pt idx="4">
                  <c:v>2.7062495920716655E-3</c:v>
                </c:pt>
              </c:numCache>
            </c:numRef>
          </c:xVal>
          <c:yVal>
            <c:numRef>
              <c:f>taurine!$K$2:$K$10</c:f>
              <c:numCache>
                <c:formatCode>0.00000</c:formatCode>
                <c:ptCount val="9"/>
                <c:pt idx="0">
                  <c:v>1.55207E-2</c:v>
                </c:pt>
                <c:pt idx="1">
                  <c:v>1.58475E-2</c:v>
                </c:pt>
                <c:pt idx="2">
                  <c:v>1.6501000000000002E-2</c:v>
                </c:pt>
                <c:pt idx="3">
                  <c:v>1.6827700000000001E-2</c:v>
                </c:pt>
                <c:pt idx="4">
                  <c:v>1.7317900000000001E-2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1840"/>
        <c:axId val="83093760"/>
      </c:scatterChart>
      <c:valAx>
        <c:axId val="830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93760"/>
        <c:crosses val="autoZero"/>
        <c:crossBetween val="midCat"/>
      </c:valAx>
      <c:valAx>
        <c:axId val="8309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91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2745488016786"/>
          <c:y val="0.11239193083573487"/>
          <c:w val="0.81944545484810938"/>
          <c:h val="0.68299711815561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taurine!$L$2:$L$10</c:f>
              <c:numCache>
                <c:formatCode>0.00E+00</c:formatCode>
                <c:ptCount val="9"/>
                <c:pt idx="0">
                  <c:v>5.3489138579660228E-2</c:v>
                </c:pt>
                <c:pt idx="1">
                  <c:v>5.5156808327116308E-2</c:v>
                </c:pt>
                <c:pt idx="2">
                  <c:v>5.6978393537088064E-2</c:v>
                </c:pt>
                <c:pt idx="3">
                  <c:v>5.8870146941871163E-2</c:v>
                </c:pt>
                <c:pt idx="4">
                  <c:v>6.0889931665076918E-2</c:v>
                </c:pt>
              </c:numCache>
            </c:numRef>
          </c:xVal>
          <c:yVal>
            <c:numRef>
              <c:f>taurine!$N$2:$N$9</c:f>
              <c:numCache>
                <c:formatCode>0.00</c:formatCode>
                <c:ptCount val="8"/>
                <c:pt idx="0" formatCode="0.00E+00">
                  <c:v>15.5207</c:v>
                </c:pt>
                <c:pt idx="1">
                  <c:v>15.8475</c:v>
                </c:pt>
                <c:pt idx="2">
                  <c:v>16.501000000000001</c:v>
                </c:pt>
                <c:pt idx="3">
                  <c:v>16.8277</c:v>
                </c:pt>
                <c:pt idx="4">
                  <c:v>17.317900000000002</c:v>
                </c:pt>
              </c:numCache>
            </c:numRef>
          </c:yVal>
          <c:smooth val="0"/>
        </c:ser>
        <c:ser>
          <c:idx val="1"/>
          <c:order val="1"/>
          <c:tx>
            <c:v>peak2</c:v>
          </c:tx>
          <c:spPr>
            <a:ln w="28575">
              <a:noFill/>
            </a:ln>
          </c:spPr>
          <c:marker>
            <c:symbol val="square"/>
            <c:size val="8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8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2391930835734853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taurine!$I$36:$I$43</c:f>
              <c:numCache>
                <c:formatCode>0.0000</c:formatCode>
                <c:ptCount val="8"/>
              </c:numCache>
            </c:numRef>
          </c:xVal>
          <c:yVal>
            <c:numRef>
              <c:f>taurine!$L$36:$L$43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2"/>
          <c:order val="2"/>
          <c:tx>
            <c:v>peak3</c:v>
          </c:tx>
          <c:spPr>
            <a:ln w="28575">
              <a:noFill/>
            </a:ln>
          </c:spPr>
          <c:marker>
            <c:symbol val="triangle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6.3131390974430594E-3"/>
                  <c:y val="0.18155619596541794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taurine!$I$51:$I$58</c:f>
              <c:numCache>
                <c:formatCode>0.0000</c:formatCode>
                <c:ptCount val="8"/>
              </c:numCache>
            </c:numRef>
          </c:xVal>
          <c:yVal>
            <c:numRef>
              <c:f>taurine!$L$51:$L$58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taurine!$K$2:$K$10</c:f>
              <c:numCache>
                <c:formatCode>0.00000</c:formatCode>
                <c:ptCount val="9"/>
                <c:pt idx="0">
                  <c:v>1.55207E-2</c:v>
                </c:pt>
                <c:pt idx="1">
                  <c:v>1.58475E-2</c:v>
                </c:pt>
                <c:pt idx="2">
                  <c:v>1.6501000000000002E-2</c:v>
                </c:pt>
                <c:pt idx="3">
                  <c:v>1.6827700000000001E-2</c:v>
                </c:pt>
                <c:pt idx="4">
                  <c:v>1.7317900000000001E-2</c:v>
                </c:pt>
              </c:numCache>
            </c:numRef>
          </c:xVal>
          <c:yVal>
            <c:numRef>
              <c:f>taurine!$M$2:$M$10</c:f>
              <c:numCache>
                <c:formatCode>0.00E+00</c:formatCode>
                <c:ptCount val="9"/>
                <c:pt idx="0">
                  <c:v>1.264437604128141E+17</c:v>
                </c:pt>
                <c:pt idx="1">
                  <c:v>1.2638947488797589E+17</c:v>
                </c:pt>
                <c:pt idx="2">
                  <c:v>1.2636392875864026E+17</c:v>
                </c:pt>
                <c:pt idx="3">
                  <c:v>1.2634476916163854E+17</c:v>
                </c:pt>
                <c:pt idx="4">
                  <c:v>1.2631283649996902E+17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taurine!$I$36:$I$43</c:f>
              <c:numCache>
                <c:formatCode>0.0000</c:formatCode>
                <c:ptCount val="8"/>
              </c:numCache>
            </c:numRef>
          </c:xVal>
          <c:yVal>
            <c:numRef>
              <c:f>taurine!$L$36:$L$43</c:f>
              <c:numCache>
                <c:formatCode>0.000E+00</c:formatCode>
                <c:ptCount val="8"/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taurine!$I$51:$I$58</c:f>
              <c:numCache>
                <c:formatCode>0.0000</c:formatCode>
                <c:ptCount val="8"/>
              </c:numCache>
            </c:numRef>
          </c:xVal>
          <c:yVal>
            <c:numRef>
              <c:f>taurine!$L$51:$L$58</c:f>
              <c:numCache>
                <c:formatCode>0.000E+00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95616"/>
        <c:axId val="83363328"/>
      </c:scatterChart>
      <c:valAx>
        <c:axId val="832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</a:t>
                </a:r>
              </a:p>
            </c:rich>
          </c:tx>
          <c:layout>
            <c:manualLayout>
              <c:xMode val="edge"/>
              <c:yMode val="edge"/>
              <c:x val="0.54040471234199172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363328"/>
        <c:crosses val="autoZero"/>
        <c:crossBetween val="midCat"/>
      </c:valAx>
      <c:valAx>
        <c:axId val="833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2929224364195849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29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portrait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21877764053"/>
          <c:y val="0.25648414985590778"/>
          <c:w val="0.85521979256518366"/>
          <c:h val="0.538904899135446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8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5058591360290501"/>
                  <c:y val="9.2582994848986813E-2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'folic acid 2'!$I$2:$I$10</c:f>
              <c:numCache>
                <c:formatCode>0.0000</c:formatCode>
                <c:ptCount val="9"/>
                <c:pt idx="0">
                  <c:v>2.3808343197880256E-3</c:v>
                </c:pt>
                <c:pt idx="1">
                  <c:v>2.452484811104379E-3</c:v>
                </c:pt>
                <c:pt idx="2">
                  <c:v>2.5328336450837733E-3</c:v>
                </c:pt>
                <c:pt idx="3">
                  <c:v>2.614394903169788E-3</c:v>
                </c:pt>
                <c:pt idx="4">
                  <c:v>2.707283557874419E-3</c:v>
                </c:pt>
              </c:numCache>
            </c:numRef>
          </c:xVal>
          <c:yVal>
            <c:numRef>
              <c:f>'folic acid 2'!$K$2:$K$10</c:f>
              <c:numCache>
                <c:formatCode>0.00000</c:formatCode>
                <c:ptCount val="9"/>
                <c:pt idx="0">
                  <c:v>2.3689499999999999E-2</c:v>
                </c:pt>
                <c:pt idx="1">
                  <c:v>2.4343E-2</c:v>
                </c:pt>
                <c:pt idx="2">
                  <c:v>2.4996500000000001E-2</c:v>
                </c:pt>
                <c:pt idx="3">
                  <c:v>2.58134E-2</c:v>
                </c:pt>
                <c:pt idx="4">
                  <c:v>2.6630299999999999E-2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1440"/>
        <c:axId val="83198336"/>
      </c:scatterChart>
      <c:valAx>
        <c:axId val="834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P/V</a:t>
                </a:r>
              </a:p>
            </c:rich>
          </c:tx>
          <c:layout>
            <c:manualLayout>
              <c:xMode val="edge"/>
              <c:yMode val="edge"/>
              <c:x val="0.5404045624922571"/>
              <c:y val="0.881844380403458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98336"/>
        <c:crosses val="autoZero"/>
        <c:crossBetween val="midCat"/>
      </c:valAx>
      <c:valAx>
        <c:axId val="8319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4.2929260626175844E-2"/>
              <c:y val="0.3717579250720461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42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portrait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28</xdr:row>
      <xdr:rowOff>76200</xdr:rowOff>
    </xdr:from>
    <xdr:to>
      <xdr:col>13</xdr:col>
      <xdr:colOff>0</xdr:colOff>
      <xdr:row>48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28</xdr:row>
      <xdr:rowOff>95250</xdr:rowOff>
    </xdr:from>
    <xdr:to>
      <xdr:col>23</xdr:col>
      <xdr:colOff>409575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D7" sqref="D7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258.03787849499997</v>
      </c>
      <c r="C2" s="7">
        <v>25.4</v>
      </c>
      <c r="D2" s="7">
        <v>302.89999999999998</v>
      </c>
      <c r="E2" s="3">
        <v>3.9516</v>
      </c>
      <c r="F2" s="3">
        <v>18.694871794871794</v>
      </c>
      <c r="G2" s="7">
        <v>1663.7523000000001</v>
      </c>
      <c r="H2" s="28">
        <f>G2/$B$4/100</f>
        <v>18.693846067415731</v>
      </c>
      <c r="I2" s="10">
        <f t="shared" ref="I2:I6" si="0">E2/G2</f>
        <v>2.3751131703920107E-3</v>
      </c>
      <c r="J2" s="7">
        <f t="shared" ref="J2:J6" si="1">((G2*1.380658E-23*$D$2)/($B$4*E2*(101325/760)))/1E-21</f>
        <v>14.839116770407349</v>
      </c>
      <c r="K2" s="18">
        <f>N2/1000</f>
        <v>1.7971399999999998E-2</v>
      </c>
      <c r="L2" s="29">
        <f>1/(H2)</f>
        <v>5.3493539873693936E-2</v>
      </c>
      <c r="M2" s="6">
        <f>H2/J2/(10^-17)</f>
        <v>1.2597681086178664E+17</v>
      </c>
      <c r="N2" s="6">
        <v>17.971399999999999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3.9514999999999998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 t="shared" si="0"/>
        <v>2.4489868266014446E-3</v>
      </c>
      <c r="J3" s="7">
        <f t="shared" si="1"/>
        <v>14.391495003380543</v>
      </c>
      <c r="K3" s="18">
        <f t="shared" ref="K3:K6" si="3">N3/1000</f>
        <v>1.8461500000000002E-2</v>
      </c>
      <c r="L3" s="29">
        <f t="shared" ref="L3:L6" si="4">1/(H3)</f>
        <v>5.5158756818304087E-2</v>
      </c>
      <c r="M3" s="6">
        <f t="shared" ref="M3:M6" si="5">H3/J3/(10^-17)</f>
        <v>1.2597362286677544E+17</v>
      </c>
      <c r="N3" s="8">
        <v>18.461500000000001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3.9512</v>
      </c>
      <c r="F4" s="3">
        <v>18.053846153846155</v>
      </c>
      <c r="G4" s="7">
        <v>1562.3151</v>
      </c>
      <c r="H4" s="28">
        <f t="shared" si="2"/>
        <v>17.554102247191011</v>
      </c>
      <c r="I4" s="10">
        <f t="shared" si="0"/>
        <v>2.5290672797056114E-3</v>
      </c>
      <c r="J4" s="7">
        <f t="shared" si="1"/>
        <v>13.935802325702463</v>
      </c>
      <c r="K4" s="18">
        <f t="shared" si="3"/>
        <v>1.9115E-2</v>
      </c>
      <c r="L4" s="29">
        <f t="shared" si="4"/>
        <v>5.6966741216288572E-2</v>
      </c>
      <c r="M4" s="6">
        <f t="shared" si="5"/>
        <v>1.259640588817419E+17</v>
      </c>
      <c r="N4" s="8">
        <v>19.114999999999998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3.9497</v>
      </c>
      <c r="F5" s="3">
        <v>17.55153846153846</v>
      </c>
      <c r="G5" s="7">
        <v>1512.2355</v>
      </c>
      <c r="H5" s="28">
        <f t="shared" si="2"/>
        <v>16.991410112359549</v>
      </c>
      <c r="I5" s="10">
        <f t="shared" si="0"/>
        <v>2.6118286470592708E-3</v>
      </c>
      <c r="J5" s="7">
        <f t="shared" si="1"/>
        <v>13.494216673847381</v>
      </c>
      <c r="K5" s="18">
        <f t="shared" si="3"/>
        <v>1.96051E-2</v>
      </c>
      <c r="L5" s="29">
        <f t="shared" si="4"/>
        <v>5.8853267232517693E-2</v>
      </c>
      <c r="M5" s="6">
        <f t="shared" si="5"/>
        <v>1.2591623895657421E+17</v>
      </c>
      <c r="N5" s="8">
        <v>19.6051</v>
      </c>
      <c r="O5" s="22"/>
    </row>
    <row r="6" spans="1:17" x14ac:dyDescent="0.2">
      <c r="A6" t="s">
        <v>12</v>
      </c>
      <c r="B6" s="12">
        <f>SLOPE(K2:K10,I2:I10)</f>
        <v>6.9305277934330194</v>
      </c>
      <c r="C6" s="7">
        <v>25.4</v>
      </c>
      <c r="D6" s="7">
        <v>302.89999999999998</v>
      </c>
      <c r="E6" s="3">
        <v>3.9561999999999999</v>
      </c>
      <c r="F6" s="3">
        <v>17.489487179487181</v>
      </c>
      <c r="G6" s="7">
        <v>1462.0532000000001</v>
      </c>
      <c r="H6" s="28">
        <f t="shared" si="2"/>
        <v>16.427564044943821</v>
      </c>
      <c r="I6" s="10">
        <f t="shared" si="0"/>
        <v>2.7059206874277897E-3</v>
      </c>
      <c r="J6" s="7">
        <f t="shared" si="1"/>
        <v>13.024986963635824</v>
      </c>
      <c r="K6" s="18">
        <f t="shared" si="3"/>
        <v>2.0258600000000002E-2</v>
      </c>
      <c r="L6" s="29">
        <f t="shared" si="4"/>
        <v>6.0873297907353845E-2</v>
      </c>
      <c r="M6" s="6">
        <f t="shared" si="5"/>
        <v>1.2612345863230096E+17</v>
      </c>
      <c r="N6" s="8">
        <v>20.258600000000001</v>
      </c>
      <c r="O6" s="22"/>
    </row>
    <row r="7" spans="1:17" x14ac:dyDescent="0.2">
      <c r="A7" t="s">
        <v>13</v>
      </c>
      <c r="B7" s="12">
        <f>INTERCEPT(M2:M10,K2:K10)</f>
        <v>1.2516179615299755E+17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0.99814908097800015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1.3557592527817699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287.55452728309444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4.1952033664588134E-23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1.2599083803983582E+17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1.5689066015830433E-14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156.89066015830434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260.05352856500002</v>
      </c>
      <c r="C2" s="7">
        <v>25.4</v>
      </c>
      <c r="D2" s="7">
        <v>302.64999999999998</v>
      </c>
      <c r="E2" s="3">
        <v>3.9550000000000001</v>
      </c>
      <c r="F2" s="3">
        <v>18.694871794871794</v>
      </c>
      <c r="G2" s="7">
        <v>1664.0033000000001</v>
      </c>
      <c r="H2" s="28">
        <f>G2/$B$4/100</f>
        <v>18.696666292134832</v>
      </c>
      <c r="I2" s="10">
        <f t="shared" ref="I2:I6" si="0">E2/G2</f>
        <v>2.3767981710132425E-3</v>
      </c>
      <c r="J2" s="7">
        <f t="shared" ref="J2:J6" si="1">((G2*1.380658E-23*$D$2)/($B$4*E2*(101325/760)))/1E-21</f>
        <v>14.816357913591068</v>
      </c>
      <c r="K2" s="18">
        <f>N2/1000</f>
        <v>1.86249E-2</v>
      </c>
      <c r="L2" s="29">
        <f>1/(H2)</f>
        <v>5.3485470852131123E-2</v>
      </c>
      <c r="M2" s="6">
        <f>H2/J2/(10^-17)</f>
        <v>1.2618935369389498E+17</v>
      </c>
      <c r="N2" s="6">
        <v>18.6249</v>
      </c>
      <c r="O2" s="22"/>
    </row>
    <row r="3" spans="1:17" x14ac:dyDescent="0.2">
      <c r="A3" t="s">
        <v>9</v>
      </c>
      <c r="C3" s="7">
        <v>25.4</v>
      </c>
      <c r="D3" s="7">
        <v>302.64999999999998</v>
      </c>
      <c r="E3" s="3">
        <v>3.9550000000000001</v>
      </c>
      <c r="F3" s="3">
        <v>18.13051282051282</v>
      </c>
      <c r="G3" s="7">
        <v>1613.5244</v>
      </c>
      <c r="H3" s="28">
        <f t="shared" ref="H3:H6" si="2">G3/$B$4/100</f>
        <v>18.129487640449437</v>
      </c>
      <c r="I3" s="10">
        <f t="shared" si="0"/>
        <v>2.451155991195423E-3</v>
      </c>
      <c r="J3" s="7">
        <f t="shared" si="1"/>
        <v>14.366891587722378</v>
      </c>
      <c r="K3" s="18">
        <f t="shared" ref="K3:K6" si="3">N3/1000</f>
        <v>1.9115E-2</v>
      </c>
      <c r="L3" s="29">
        <f t="shared" ref="L3:L6" si="4">1/(H3)</f>
        <v>5.5158756818304087E-2</v>
      </c>
      <c r="M3" s="6">
        <f t="shared" ref="M3:M6" si="5">H3/J3/(10^-17)</f>
        <v>1.2618935369389498E+17</v>
      </c>
      <c r="N3" s="8">
        <v>19.114999999999998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3.9544000000000001</v>
      </c>
      <c r="F4" s="3">
        <v>18.053846153846155</v>
      </c>
      <c r="G4" s="7">
        <v>1562.0184999999999</v>
      </c>
      <c r="H4" s="28">
        <f t="shared" si="2"/>
        <v>17.550769662921347</v>
      </c>
      <c r="I4" s="10">
        <f t="shared" si="0"/>
        <v>2.5315961366654751E-3</v>
      </c>
      <c r="J4" s="7">
        <f t="shared" si="1"/>
        <v>13.910391108625003</v>
      </c>
      <c r="K4" s="18">
        <f t="shared" si="3"/>
        <v>1.96051E-2</v>
      </c>
      <c r="L4" s="29">
        <f t="shared" si="4"/>
        <v>5.6977558204336254E-2</v>
      </c>
      <c r="M4" s="6">
        <f t="shared" si="5"/>
        <v>1.2617020992342309E+17</v>
      </c>
      <c r="N4" s="8">
        <v>19.6051</v>
      </c>
      <c r="O4" s="22"/>
    </row>
    <row r="5" spans="1:17" x14ac:dyDescent="0.2">
      <c r="A5" t="s">
        <v>11</v>
      </c>
      <c r="C5" s="7">
        <v>25.4</v>
      </c>
      <c r="D5" s="7">
        <v>302.64999999999998</v>
      </c>
      <c r="E5" s="3">
        <v>3.9575</v>
      </c>
      <c r="F5" s="3">
        <v>17.55153846153846</v>
      </c>
      <c r="G5" s="7">
        <v>1511.9274</v>
      </c>
      <c r="H5" s="28">
        <f t="shared" si="2"/>
        <v>16.987948314606744</v>
      </c>
      <c r="I5" s="10">
        <f t="shared" si="0"/>
        <v>2.6175198623955092E-3</v>
      </c>
      <c r="J5" s="7">
        <f t="shared" si="1"/>
        <v>13.45376319623119</v>
      </c>
      <c r="K5" s="18">
        <f t="shared" si="3"/>
        <v>2.0258600000000002E-2</v>
      </c>
      <c r="L5" s="29">
        <f t="shared" si="4"/>
        <v>5.8865260329298875E-2</v>
      </c>
      <c r="M5" s="6">
        <f t="shared" si="5"/>
        <v>1.2626911940419456E+17</v>
      </c>
      <c r="N5" s="8">
        <v>20.258600000000001</v>
      </c>
      <c r="O5" s="22"/>
    </row>
    <row r="6" spans="1:17" x14ac:dyDescent="0.2">
      <c r="A6" t="s">
        <v>12</v>
      </c>
      <c r="B6" s="12">
        <f>SLOPE(K2:K10,I2:I10)</f>
        <v>6.520000759390431</v>
      </c>
      <c r="C6" s="7">
        <v>25.4</v>
      </c>
      <c r="D6" s="7">
        <v>302.64999999999998</v>
      </c>
      <c r="E6" s="3">
        <v>3.9569000000000001</v>
      </c>
      <c r="F6" s="3">
        <v>17.489487179487181</v>
      </c>
      <c r="G6" s="7">
        <v>1461.7565</v>
      </c>
      <c r="H6" s="28">
        <f t="shared" si="2"/>
        <v>16.424230337078651</v>
      </c>
      <c r="I6" s="10">
        <f t="shared" si="0"/>
        <v>2.7069487975596484E-3</v>
      </c>
      <c r="J6" s="7">
        <f t="shared" si="1"/>
        <v>13.009293866898435</v>
      </c>
      <c r="K6" s="18">
        <f t="shared" si="3"/>
        <v>2.0748799999999998E-2</v>
      </c>
      <c r="L6" s="29">
        <f t="shared" si="4"/>
        <v>6.0885653663931033E-2</v>
      </c>
      <c r="M6" s="6">
        <f t="shared" si="5"/>
        <v>1.2624997563372266E+17</v>
      </c>
      <c r="N6" s="8">
        <v>20.748799999999999</v>
      </c>
      <c r="O6" s="22"/>
    </row>
    <row r="7" spans="1:17" x14ac:dyDescent="0.2">
      <c r="A7" t="s">
        <v>13</v>
      </c>
      <c r="B7" s="12">
        <f>INTERCEPT(M2:M10,K2:K10)</f>
        <v>1.2544740640267027E+17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0.9980135696670378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1.4421152410919797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305.60755626585677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4.1983894385964322E-23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1.2621360246982605E+17</v>
      </c>
      <c r="C18" s="7"/>
      <c r="D18" s="7">
        <f>AVERAGE(D2:D12)</f>
        <v>302.77500000000003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1.4735691670081527E-14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147.35691670081528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C20" sqref="C20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365.11720000000003</v>
      </c>
      <c r="C2" s="7">
        <v>25.4</v>
      </c>
      <c r="D2" s="7">
        <v>302.64999999999998</v>
      </c>
      <c r="E2" s="3">
        <v>3.9544000000000001</v>
      </c>
      <c r="F2" s="3">
        <v>18.694871794871794</v>
      </c>
      <c r="G2" s="7">
        <v>1663.8892000000001</v>
      </c>
      <c r="H2" s="28">
        <f>G2/$B$4/100</f>
        <v>18.695384269662924</v>
      </c>
      <c r="I2" s="10">
        <f t="shared" ref="I2:I5" si="0">E2/G2</f>
        <v>2.3766005572967239E-3</v>
      </c>
      <c r="J2" s="7">
        <f t="shared" ref="J2:J5" si="1">((G2*1.380658E-23*$D$2)/($B$4*E2*(101325/760)))/1E-21</f>
        <v>14.817589889887454</v>
      </c>
      <c r="K2" s="18">
        <f>N2/1000</f>
        <v>2.1402299999999999E-2</v>
      </c>
      <c r="L2" s="29">
        <f>1/(H2)</f>
        <v>5.3489138579660228E-2</v>
      </c>
      <c r="M2" s="6">
        <f>H2/J2/(10^-17)</f>
        <v>1.2617020992342314E+17</v>
      </c>
      <c r="N2" s="6">
        <v>21.4023</v>
      </c>
      <c r="O2" s="22"/>
    </row>
    <row r="3" spans="1:17" x14ac:dyDescent="0.2">
      <c r="A3" t="s">
        <v>9</v>
      </c>
      <c r="C3" s="7">
        <v>25.4</v>
      </c>
      <c r="D3" s="7">
        <v>302.64999999999998</v>
      </c>
      <c r="E3" s="3">
        <v>3.9575</v>
      </c>
      <c r="F3" s="3">
        <v>18.13051282051282</v>
      </c>
      <c r="G3" s="7">
        <v>1613.6385</v>
      </c>
      <c r="H3" s="28">
        <f t="shared" ref="H3:H5" si="2">G3/$B$4/100</f>
        <v>18.130769662921349</v>
      </c>
      <c r="I3" s="10">
        <f t="shared" si="0"/>
        <v>2.4525319642534557E-3</v>
      </c>
      <c r="J3" s="7">
        <f t="shared" si="1"/>
        <v>14.358831160359751</v>
      </c>
      <c r="K3" s="18">
        <f t="shared" ref="K3:K5" si="3">N3/1000</f>
        <v>2.1892399999999999E-2</v>
      </c>
      <c r="L3" s="29">
        <f t="shared" ref="L3:L5" si="4">1/(H3)</f>
        <v>5.5154856555542024E-2</v>
      </c>
      <c r="M3" s="6">
        <f t="shared" ref="M3:M5" si="5">H3/J3/(10^-17)</f>
        <v>1.2626911940419456E+17</v>
      </c>
      <c r="N3" s="8">
        <v>21.892399999999999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3.9590999999999998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2.5346422230638804E-3</v>
      </c>
      <c r="J4" s="7">
        <f t="shared" si="1"/>
        <v>13.893673856475207</v>
      </c>
      <c r="K4" s="18">
        <f t="shared" si="3"/>
        <v>2.2545900000000001E-2</v>
      </c>
      <c r="L4" s="29">
        <f t="shared" si="4"/>
        <v>5.6978393537088064E-2</v>
      </c>
      <c r="M4" s="6">
        <f t="shared" si="5"/>
        <v>1.2632016945878622E+17</v>
      </c>
      <c r="N4" s="8">
        <v>22.5459</v>
      </c>
      <c r="O4" s="22"/>
    </row>
    <row r="5" spans="1:17" x14ac:dyDescent="0.2">
      <c r="A5" t="s">
        <v>11</v>
      </c>
      <c r="C5" s="7">
        <v>25.4</v>
      </c>
      <c r="D5" s="7">
        <v>302.64999999999998</v>
      </c>
      <c r="E5" s="3">
        <v>3.9567000000000001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2.6171685116667298E-3</v>
      </c>
      <c r="J5" s="7">
        <f t="shared" si="1"/>
        <v>13.455569342638174</v>
      </c>
      <c r="K5" s="18">
        <f t="shared" si="3"/>
        <v>2.3199400000000002E-2</v>
      </c>
      <c r="L5" s="29">
        <f t="shared" si="4"/>
        <v>5.8869259114499195E-2</v>
      </c>
      <c r="M5" s="6">
        <f t="shared" si="5"/>
        <v>1.2624359437689869E+17</v>
      </c>
      <c r="N5" s="8">
        <v>23.199400000000001</v>
      </c>
      <c r="O5" s="22"/>
    </row>
    <row r="6" spans="1:17" x14ac:dyDescent="0.2">
      <c r="A6" t="s">
        <v>12</v>
      </c>
      <c r="B6" s="12">
        <f>SLOPE(K2:K10,I2:I10)</f>
        <v>7.5270227793440689</v>
      </c>
      <c r="C6" s="7"/>
      <c r="D6" s="7"/>
      <c r="E6" s="3"/>
      <c r="F6" s="3"/>
      <c r="G6" s="7"/>
      <c r="H6" s="28"/>
      <c r="J6" s="7"/>
      <c r="K6" s="18"/>
      <c r="L6" s="29"/>
      <c r="M6" s="6"/>
      <c r="O6" s="22"/>
    </row>
    <row r="7" spans="1:17" x14ac:dyDescent="0.2">
      <c r="A7" t="s">
        <v>13</v>
      </c>
      <c r="B7" s="12">
        <f>INTERCEPT(M2:M10,K2:K10)</f>
        <v>1.2533548013588842E+17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0.99784350392814947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1.2490750245873521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264.73937329904732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4.3192256456772808E-23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1.2625077329082565E+17</v>
      </c>
      <c r="C18" s="7"/>
      <c r="D18" s="7">
        <f>AVERAGE(D2:D12)</f>
        <v>302.8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1.6765197666909024E-14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167.65197666909023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C6" sqref="C6:I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126.02248887</v>
      </c>
      <c r="C2" s="7">
        <v>25.4</v>
      </c>
      <c r="D2" s="7">
        <v>302.39999999999998</v>
      </c>
      <c r="E2" s="3">
        <v>3.9597000000000002</v>
      </c>
      <c r="F2" s="3">
        <v>18.694871794871794</v>
      </c>
      <c r="G2" s="7">
        <v>1663.8892000000001</v>
      </c>
      <c r="H2" s="28">
        <f>G2/$B$4/100</f>
        <v>18.695384269662924</v>
      </c>
      <c r="I2" s="10">
        <f t="shared" ref="I2:I6" si="0">E2/G2</f>
        <v>2.3797858655492206E-3</v>
      </c>
      <c r="J2" s="7">
        <f t="shared" ref="J2:J6" si="1">((G2*1.380658E-23*$D$2)/($B$4*E2*(101325/760)))/1E-21</f>
        <v>14.785533274735073</v>
      </c>
      <c r="K2" s="18">
        <f>N2/1000</f>
        <v>1.55207E-2</v>
      </c>
      <c r="L2" s="29">
        <f>1/(H2)</f>
        <v>5.3489138579660228E-2</v>
      </c>
      <c r="M2" s="6">
        <f>H2/J2/(10^-17)</f>
        <v>1.264437604128141E+17</v>
      </c>
      <c r="N2" s="6">
        <v>15.5207</v>
      </c>
      <c r="O2" s="22"/>
    </row>
    <row r="3" spans="1:17" x14ac:dyDescent="0.2">
      <c r="A3" t="s">
        <v>9</v>
      </c>
      <c r="C3" s="7">
        <v>25.4</v>
      </c>
      <c r="D3" s="7">
        <v>302.56670000000003</v>
      </c>
      <c r="E3" s="3">
        <v>3.9580000000000002</v>
      </c>
      <c r="F3" s="3">
        <v>18.13051282051282</v>
      </c>
      <c r="G3" s="7">
        <v>1613.5814</v>
      </c>
      <c r="H3" s="28">
        <f t="shared" ref="H3:H6" si="2">G3/$B$4/100</f>
        <v>18.130128089887641</v>
      </c>
      <c r="I3" s="10">
        <f t="shared" si="0"/>
        <v>2.4529286220081616E-3</v>
      </c>
      <c r="J3" s="7">
        <f t="shared" si="1"/>
        <v>14.34465022182987</v>
      </c>
      <c r="K3" s="18">
        <f t="shared" ref="K3:K6" si="3">N3/1000</f>
        <v>1.58475E-2</v>
      </c>
      <c r="L3" s="29">
        <f t="shared" ref="L3:L6" si="4">1/(H3)</f>
        <v>5.5156808327116308E-2</v>
      </c>
      <c r="M3" s="6">
        <f t="shared" ref="M3:M6" si="5">H3/J3/(10^-17)</f>
        <v>1.2638947488797589E+17</v>
      </c>
      <c r="N3" s="8">
        <v>15.8475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302.64999999999998</v>
      </c>
      <c r="E4" s="3">
        <v>3.9571999999999998</v>
      </c>
      <c r="F4" s="3">
        <v>18.053846153846155</v>
      </c>
      <c r="G4" s="7">
        <v>1561.9956</v>
      </c>
      <c r="H4" s="28">
        <f t="shared" si="2"/>
        <v>17.550512359550563</v>
      </c>
      <c r="I4" s="10">
        <f t="shared" si="0"/>
        <v>2.533425830392864E-3</v>
      </c>
      <c r="J4" s="7">
        <f t="shared" si="1"/>
        <v>13.888862535346368</v>
      </c>
      <c r="K4" s="18">
        <f t="shared" si="3"/>
        <v>1.6501000000000002E-2</v>
      </c>
      <c r="L4" s="29">
        <f t="shared" si="4"/>
        <v>5.6978393537088064E-2</v>
      </c>
      <c r="M4" s="6">
        <f t="shared" si="5"/>
        <v>1.2636392875864026E+17</v>
      </c>
      <c r="N4" s="8">
        <v>16.501000000000001</v>
      </c>
      <c r="O4" s="22"/>
    </row>
    <row r="5" spans="1:17" x14ac:dyDescent="0.2">
      <c r="A5" t="s">
        <v>11</v>
      </c>
      <c r="C5" s="7">
        <v>25.4</v>
      </c>
      <c r="D5" s="7">
        <v>302.39999999999998</v>
      </c>
      <c r="E5" s="3">
        <v>3.9565999999999999</v>
      </c>
      <c r="F5" s="3">
        <v>17.55153846153846</v>
      </c>
      <c r="G5" s="7">
        <v>1511.8018999999999</v>
      </c>
      <c r="H5" s="28">
        <f t="shared" si="2"/>
        <v>16.986538202247189</v>
      </c>
      <c r="I5" s="10">
        <f t="shared" si="0"/>
        <v>2.6171418358450272E-3</v>
      </c>
      <c r="J5" s="7">
        <f t="shared" si="1"/>
        <v>13.444591584567737</v>
      </c>
      <c r="K5" s="18">
        <f t="shared" si="3"/>
        <v>1.6827700000000001E-2</v>
      </c>
      <c r="L5" s="29">
        <f t="shared" si="4"/>
        <v>5.8870146941871163E-2</v>
      </c>
      <c r="M5" s="6">
        <f t="shared" si="5"/>
        <v>1.2634476916163854E+17</v>
      </c>
      <c r="N5" s="8">
        <v>16.8277</v>
      </c>
      <c r="O5" s="22"/>
    </row>
    <row r="6" spans="1:17" x14ac:dyDescent="0.2">
      <c r="A6" t="s">
        <v>12</v>
      </c>
      <c r="B6" s="12">
        <f>SLOPE(K2:K10,I2:I10)</f>
        <v>5.5928538438954387</v>
      </c>
      <c r="C6" s="7">
        <v>25.4</v>
      </c>
      <c r="D6" s="7">
        <v>302.39999999999998</v>
      </c>
      <c r="E6" s="3">
        <v>3.9556</v>
      </c>
      <c r="F6" s="3">
        <v>17.489487179487181</v>
      </c>
      <c r="G6" s="7">
        <v>1461.6538</v>
      </c>
      <c r="H6" s="28">
        <f t="shared" si="2"/>
        <v>16.423076404494381</v>
      </c>
      <c r="I6" s="10">
        <f t="shared" si="0"/>
        <v>2.7062495920716655E-3</v>
      </c>
      <c r="J6" s="7">
        <f t="shared" si="1"/>
        <v>13.001906108330019</v>
      </c>
      <c r="K6" s="18">
        <f t="shared" si="3"/>
        <v>1.7317900000000001E-2</v>
      </c>
      <c r="L6" s="29">
        <f t="shared" si="4"/>
        <v>6.0889931665076918E-2</v>
      </c>
      <c r="M6" s="6">
        <f t="shared" si="5"/>
        <v>1.2631283649996902E+17</v>
      </c>
      <c r="N6" s="8">
        <v>17.317900000000002</v>
      </c>
      <c r="O6" s="22"/>
    </row>
    <row r="7" spans="1:17" x14ac:dyDescent="0.2">
      <c r="A7" t="s">
        <v>13</v>
      </c>
      <c r="B7" s="12">
        <f>INTERCEPT(M2:M10,K2:K10)</f>
        <v>1.2745338675949579E+17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0.98929357724735667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1.6819512348690826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356.00961359179587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3.8049505686904889E-23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1.2637095394420757E+17</v>
      </c>
      <c r="C18" s="7"/>
      <c r="D18" s="7">
        <f>AVERAGE(D2:D12)</f>
        <v>302.63611666666662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1.3273891597707205E-14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132.73891597707205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" sqref="E2:E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440.13185641000001</v>
      </c>
      <c r="C2" s="7">
        <v>25.4</v>
      </c>
      <c r="D2" s="7">
        <v>302.89999999999998</v>
      </c>
      <c r="E2" s="3">
        <v>3.9611999999999998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2.3808343197880256E-3</v>
      </c>
      <c r="J2" s="7">
        <f t="shared" ref="J2:J6" si="1">((G2*1.380658E-23*$D$2)/($B$4*E2*(101325/760)))/1E-21</f>
        <v>14.803458344601403</v>
      </c>
      <c r="K2" s="18">
        <f>N2/1000</f>
        <v>2.3689499999999999E-2</v>
      </c>
      <c r="L2" s="29">
        <f>1/(H2)</f>
        <v>5.3492440286058339E-2</v>
      </c>
      <c r="M2" s="6">
        <f>H2/J2/(10^-17)</f>
        <v>1.2628285838285992E+17</v>
      </c>
      <c r="N2" s="6">
        <v>23.689499999999999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 t="shared" si="0"/>
        <v>2.452484811104379E-3</v>
      </c>
      <c r="J3" s="7">
        <f t="shared" si="1"/>
        <v>14.370968382270412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1.2615533858241272E+17</v>
      </c>
      <c r="N3" s="8">
        <v>24.343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3.9571999999999998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2.5328336450837733E-3</v>
      </c>
      <c r="J4" s="7">
        <f t="shared" si="1"/>
        <v>13.915079557944573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1.2615533858241272E+17</v>
      </c>
      <c r="N4" s="8">
        <v>24.996500000000001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13.48097092587185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1.2604375875702142E+17</v>
      </c>
      <c r="N5" s="8">
        <v>25.813400000000001</v>
      </c>
      <c r="O5" s="22"/>
    </row>
    <row r="6" spans="1:17" x14ac:dyDescent="0.2">
      <c r="A6" t="s">
        <v>12</v>
      </c>
      <c r="B6" s="12">
        <f>SLOPE(K2:K10,I2:I10)</f>
        <v>9.0255519144645522</v>
      </c>
      <c r="C6" s="7">
        <v>25.4</v>
      </c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13.018430070195967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1.2618403053751334E+17</v>
      </c>
      <c r="N6" s="8">
        <v>26.630299999999998</v>
      </c>
      <c r="O6" s="22"/>
    </row>
    <row r="7" spans="1:17" x14ac:dyDescent="0.2">
      <c r="A7" t="s">
        <v>13</v>
      </c>
      <c r="B7" s="12">
        <f>INTERCEPT(M2:M10,K2:K10)</f>
        <v>1.2716046591150235E+17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0.9992472306046456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1.0410584606520954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220.27182846011158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4.3723139929601549E-23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1.2616426496844403E+17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2.0034651107373779E-14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200.34651107373779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E2" sqref="E2:E6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464.1294511076</v>
      </c>
      <c r="C2" s="7">
        <v>25.4</v>
      </c>
      <c r="D2" s="7">
        <v>302.98329999999999</v>
      </c>
      <c r="E2" s="3">
        <v>3.9609000000000001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2.3806540081915558E-3</v>
      </c>
      <c r="J2" s="7">
        <f t="shared" ref="J2:J6" si="1">((G2*1.380658E-23*$D$2)/($B$4*E2*(101325/760)))/1E-21</f>
        <v>14.808650945466246</v>
      </c>
      <c r="K2" s="18">
        <f>N2/1000</f>
        <v>2.3689499999999999E-2</v>
      </c>
      <c r="L2" s="29">
        <f>1/(H2)</f>
        <v>5.3492440286058339E-2</v>
      </c>
      <c r="M2" s="6">
        <f>H2/J2/(10^-17)</f>
        <v>1.2623857774702966E+17</v>
      </c>
      <c r="N2" s="6">
        <v>23.689499999999999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3.9571999999999998</v>
      </c>
      <c r="F3" s="3">
        <v>18.13051282051282</v>
      </c>
      <c r="G3" s="7">
        <v>1613.5472</v>
      </c>
      <c r="H3" s="28">
        <f t="shared" ref="H3:H6" si="2">G3/$B$4/100</f>
        <v>18.129743820224718</v>
      </c>
      <c r="I3" s="10">
        <f t="shared" si="0"/>
        <v>2.452484811104379E-3</v>
      </c>
      <c r="J3" s="7">
        <f t="shared" si="1"/>
        <v>14.374920517187027</v>
      </c>
      <c r="K3" s="18">
        <f t="shared" ref="K3:K6" si="3">N3/1000</f>
        <v>2.4343E-2</v>
      </c>
      <c r="L3" s="29">
        <f t="shared" ref="L3:L6" si="4">1/(H3)</f>
        <v>5.5157977405309248E-2</v>
      </c>
      <c r="M3" s="6">
        <f t="shared" ref="M3:M6" si="5">H3/J3/(10^-17)</f>
        <v>1.261206543615203E+17</v>
      </c>
      <c r="N3" s="8">
        <v>24.343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3.956</v>
      </c>
      <c r="F4" s="3">
        <v>18.053846153846155</v>
      </c>
      <c r="G4" s="7">
        <v>1562.3607999999999</v>
      </c>
      <c r="H4" s="28">
        <f t="shared" si="2"/>
        <v>17.554615730337076</v>
      </c>
      <c r="I4" s="10">
        <f t="shared" si="0"/>
        <v>2.5320655766580932E-3</v>
      </c>
      <c r="J4" s="7">
        <f t="shared" si="1"/>
        <v>13.92312843483449</v>
      </c>
      <c r="K4" s="18">
        <f t="shared" si="3"/>
        <v>2.4996500000000001E-2</v>
      </c>
      <c r="L4" s="29">
        <f t="shared" si="4"/>
        <v>5.6965074904593106E-2</v>
      </c>
      <c r="M4" s="6">
        <f t="shared" si="5"/>
        <v>1.2608240893919293E+17</v>
      </c>
      <c r="N4" s="8">
        <v>24.996500000000001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3.9537</v>
      </c>
      <c r="F5" s="3">
        <v>17.55153846153846</v>
      </c>
      <c r="G5" s="7">
        <v>1512.2810999999999</v>
      </c>
      <c r="H5" s="28">
        <f t="shared" si="2"/>
        <v>16.991922471910112</v>
      </c>
      <c r="I5" s="10">
        <f t="shared" si="0"/>
        <v>2.614394903169788E-3</v>
      </c>
      <c r="J5" s="7">
        <f t="shared" si="1"/>
        <v>13.484678304142317</v>
      </c>
      <c r="K5" s="18">
        <f t="shared" si="3"/>
        <v>2.58134E-2</v>
      </c>
      <c r="L5" s="29">
        <f t="shared" si="4"/>
        <v>5.8851492622634775E-2</v>
      </c>
      <c r="M5" s="6">
        <f t="shared" si="5"/>
        <v>1.260091052130655E+17</v>
      </c>
      <c r="N5" s="8">
        <v>25.813400000000001</v>
      </c>
      <c r="O5" s="22"/>
    </row>
    <row r="6" spans="1:17" x14ac:dyDescent="0.2">
      <c r="A6" t="s">
        <v>12</v>
      </c>
      <c r="B6" s="12">
        <f>SLOPE(K2:K10,I2:I10)</f>
        <v>9.0217815080943797</v>
      </c>
      <c r="C6" s="7">
        <v>25.4</v>
      </c>
      <c r="D6" s="7">
        <v>302.89999999999998</v>
      </c>
      <c r="E6" s="3">
        <v>3.9581</v>
      </c>
      <c r="F6" s="3">
        <v>17.489487179487181</v>
      </c>
      <c r="G6" s="7">
        <v>1462.019</v>
      </c>
      <c r="H6" s="28">
        <f t="shared" si="2"/>
        <v>16.427179775280898</v>
      </c>
      <c r="I6" s="10">
        <f t="shared" si="0"/>
        <v>2.707283557874419E-3</v>
      </c>
      <c r="J6" s="7">
        <f t="shared" si="1"/>
        <v>13.022010245913521</v>
      </c>
      <c r="K6" s="18">
        <f t="shared" si="3"/>
        <v>2.6630299999999999E-2</v>
      </c>
      <c r="L6" s="29">
        <f t="shared" si="4"/>
        <v>6.0874721874339531E-2</v>
      </c>
      <c r="M6" s="6">
        <f t="shared" si="5"/>
        <v>1.2614933842826582E+17</v>
      </c>
      <c r="N6" s="8">
        <v>26.630299999999998</v>
      </c>
      <c r="O6" s="22"/>
    </row>
    <row r="7" spans="1:17" x14ac:dyDescent="0.2">
      <c r="A7" t="s">
        <v>13</v>
      </c>
      <c r="B7" s="12">
        <f>INTERCEPT(M2:M10,K2:K10)</f>
        <v>1.2703644071406869E+17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0.99937644932238878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1.0414458212719773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220.37047763685365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4.3858804002584796E-23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1.2612001693781483E+17</v>
      </c>
      <c r="C18" s="7"/>
      <c r="D18" s="7">
        <f>AVERAGE(D2:D12)</f>
        <v>302.99721666666665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2.0001243557676622E-14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200.01243557676622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workbookViewId="0">
      <selection activeCell="K15" sqref="K15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242.07769557</v>
      </c>
      <c r="C2" s="7">
        <v>25.4</v>
      </c>
      <c r="D2" s="7">
        <v>302.89999999999998</v>
      </c>
      <c r="E2" s="3">
        <v>3.9521999999999999</v>
      </c>
      <c r="F2" s="3">
        <v>18.694871794871794</v>
      </c>
      <c r="G2" s="7">
        <v>1663.7864999999999</v>
      </c>
      <c r="H2" s="28">
        <f>G2/$B$4/100</f>
        <v>18.69423033707865</v>
      </c>
      <c r="I2" s="10">
        <f t="shared" ref="I2:I6" si="0">E2/G2</f>
        <v>2.37542497189393E-3</v>
      </c>
      <c r="J2" s="7">
        <f t="shared" ref="J2:J6" si="1">((G2*1.380658E-23*$D$2)/($B$4*E2*(101325/760)))/1E-21</f>
        <v>14.837168967824269</v>
      </c>
      <c r="K2" s="18">
        <f>N2/1000</f>
        <v>1.81347E-2</v>
      </c>
      <c r="L2" s="29">
        <f>1/(H2)</f>
        <v>5.3492440286058339E-2</v>
      </c>
      <c r="M2" s="6">
        <f>H2/J2/(10^-17)</f>
        <v>1.2599593883185373E+17</v>
      </c>
      <c r="N2" s="6">
        <v>18.134699999999999</v>
      </c>
      <c r="O2" s="22"/>
    </row>
    <row r="3" spans="1:17" x14ac:dyDescent="0.2">
      <c r="A3" t="s">
        <v>9</v>
      </c>
      <c r="C3" s="7">
        <v>25.4</v>
      </c>
      <c r="D3" s="7">
        <v>302.89999999999998</v>
      </c>
      <c r="E3" s="3">
        <v>3.9525000000000001</v>
      </c>
      <c r="F3" s="3">
        <v>18.13051282051282</v>
      </c>
      <c r="G3" s="7">
        <v>1613.4901</v>
      </c>
      <c r="H3" s="28">
        <f t="shared" ref="H3:H6" si="2">G3/$B$4/100</f>
        <v>18.12910224719101</v>
      </c>
      <c r="I3" s="10">
        <f t="shared" si="0"/>
        <v>2.4496586622998182E-3</v>
      </c>
      <c r="J3" s="7">
        <f t="shared" si="1"/>
        <v>14.387548037117426</v>
      </c>
      <c r="K3" s="18">
        <f t="shared" ref="K3:K6" si="3">N3/1000</f>
        <v>1.86249E-2</v>
      </c>
      <c r="L3" s="29">
        <f t="shared" ref="L3:L6" si="4">1/(H3)</f>
        <v>5.5159929397769474E-2</v>
      </c>
      <c r="M3" s="6">
        <f t="shared" ref="M3:M6" si="5">H3/J3/(10^-17)</f>
        <v>1.2600550281688728E+17</v>
      </c>
      <c r="N3" s="8">
        <v>18.6249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302.89999999999998</v>
      </c>
      <c r="E4" s="3">
        <v>3.9525000000000001</v>
      </c>
      <c r="F4" s="3">
        <v>18.053846153846155</v>
      </c>
      <c r="G4" s="7">
        <v>1562.452</v>
      </c>
      <c r="H4" s="28">
        <f t="shared" si="2"/>
        <v>17.555640449438201</v>
      </c>
      <c r="I4" s="10">
        <f t="shared" si="0"/>
        <v>2.5296777116993034E-3</v>
      </c>
      <c r="J4" s="7">
        <f t="shared" si="1"/>
        <v>13.932439502225764</v>
      </c>
      <c r="K4" s="18">
        <f t="shared" si="3"/>
        <v>1.9115E-2</v>
      </c>
      <c r="L4" s="29">
        <f t="shared" si="4"/>
        <v>5.6961749864955856E-2</v>
      </c>
      <c r="M4" s="6">
        <f t="shared" si="5"/>
        <v>1.2600550281688726E+17</v>
      </c>
      <c r="N4" s="8">
        <v>19.114999999999998</v>
      </c>
      <c r="O4" s="22"/>
    </row>
    <row r="5" spans="1:17" x14ac:dyDescent="0.2">
      <c r="A5" t="s">
        <v>11</v>
      </c>
      <c r="C5" s="7">
        <v>25.4</v>
      </c>
      <c r="D5" s="7">
        <v>302.89999999999998</v>
      </c>
      <c r="E5" s="3">
        <v>3.9578000000000002</v>
      </c>
      <c r="F5" s="3">
        <v>17.55153846153846</v>
      </c>
      <c r="G5" s="7">
        <v>1512.1899000000001</v>
      </c>
      <c r="H5" s="28">
        <f t="shared" si="2"/>
        <v>16.990897752808991</v>
      </c>
      <c r="I5" s="10">
        <f t="shared" si="0"/>
        <v>2.6172638767128389E-3</v>
      </c>
      <c r="J5" s="7">
        <f t="shared" si="1"/>
        <v>13.466193451859736</v>
      </c>
      <c r="K5" s="18">
        <f t="shared" si="3"/>
        <v>1.9768499999999998E-2</v>
      </c>
      <c r="L5" s="29">
        <f t="shared" si="4"/>
        <v>5.885504194942711E-2</v>
      </c>
      <c r="M5" s="6">
        <f t="shared" si="5"/>
        <v>1.2617446655247981E+17</v>
      </c>
      <c r="N5" s="8">
        <v>19.7685</v>
      </c>
      <c r="O5" s="22"/>
    </row>
    <row r="6" spans="1:17" x14ac:dyDescent="0.2">
      <c r="A6" t="s">
        <v>12</v>
      </c>
      <c r="B6" s="12">
        <f>SLOPE(K2:K10,I2:I10)</f>
        <v>6.9150600376133022</v>
      </c>
      <c r="C6" s="7">
        <v>25.4</v>
      </c>
      <c r="D6" s="7">
        <v>302.89999999999998</v>
      </c>
      <c r="E6" s="3">
        <v>3.9556</v>
      </c>
      <c r="F6" s="3">
        <v>17.489487179487181</v>
      </c>
      <c r="G6" s="7">
        <v>1461.9847</v>
      </c>
      <c r="H6" s="28">
        <f t="shared" si="2"/>
        <v>16.426794382022472</v>
      </c>
      <c r="I6" s="10">
        <f t="shared" si="0"/>
        <v>2.7056370699365048E-3</v>
      </c>
      <c r="J6" s="7">
        <f t="shared" si="1"/>
        <v>13.026352303491525</v>
      </c>
      <c r="K6" s="18">
        <f t="shared" si="3"/>
        <v>2.0421999999999999E-2</v>
      </c>
      <c r="L6" s="29">
        <f t="shared" si="4"/>
        <v>6.0876150071885161E-2</v>
      </c>
      <c r="M6" s="6">
        <f t="shared" si="5"/>
        <v>1.2610433066223387E+17</v>
      </c>
      <c r="N6" s="8">
        <v>20.422000000000001</v>
      </c>
      <c r="O6" s="22"/>
    </row>
    <row r="7" spans="1:17" x14ac:dyDescent="0.2">
      <c r="A7" t="s">
        <v>13</v>
      </c>
      <c r="B7" s="12">
        <f>INTERCEPT(M2:M10,K2:K10)</f>
        <v>1.2475045980801771E+17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0.99837701365064235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1.3587918443946099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B12*760/273.15*301.23/AVERAGE(E2:E6)</f>
        <v>288.01406418468741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4.1682965575357148E-23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1.260571483360684E+17</v>
      </c>
      <c r="C18" s="7"/>
      <c r="D18" s="7">
        <f>AVERAGE(D2:D12)</f>
        <v>302.98333333333335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1.5706242379212049E-14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157.06242379212048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2" sqref="B2"/>
    </sheetView>
  </sheetViews>
  <sheetFormatPr defaultRowHeight="12.75" x14ac:dyDescent="0.2"/>
  <cols>
    <col min="1" max="1" width="12.85546875" customWidth="1"/>
    <col min="2" max="2" width="16.5703125" customWidth="1"/>
    <col min="3" max="3" width="9" style="2" customWidth="1"/>
    <col min="4" max="4" width="14.28515625" style="22" customWidth="1"/>
    <col min="5" max="5" width="12.85546875" style="2" bestFit="1" customWidth="1"/>
    <col min="6" max="7" width="12.85546875" style="2" customWidth="1"/>
    <col min="8" max="8" width="10" bestFit="1" customWidth="1"/>
    <col min="9" max="10" width="9.140625" style="10"/>
    <col min="11" max="11" width="23" bestFit="1" customWidth="1"/>
    <col min="12" max="12" width="9" style="5" bestFit="1" customWidth="1"/>
    <col min="13" max="13" width="11.42578125" style="11" bestFit="1" customWidth="1"/>
    <col min="14" max="14" width="10" style="8" bestFit="1" customWidth="1"/>
    <col min="15" max="15" width="9.42578125" style="8" bestFit="1" customWidth="1"/>
    <col min="16" max="16" width="35.42578125" bestFit="1" customWidth="1"/>
    <col min="20" max="21" width="12.42578125" bestFit="1" customWidth="1"/>
  </cols>
  <sheetData>
    <row r="1" spans="1:17" ht="15.75" x14ac:dyDescent="0.3">
      <c r="A1" t="s">
        <v>0</v>
      </c>
      <c r="B1" s="1">
        <f>162*3</f>
        <v>486</v>
      </c>
      <c r="C1" s="2" t="s">
        <v>1</v>
      </c>
      <c r="D1" s="2" t="s">
        <v>2</v>
      </c>
      <c r="E1" s="3" t="s">
        <v>3</v>
      </c>
      <c r="F1" s="3" t="s">
        <v>16</v>
      </c>
      <c r="G1" s="2" t="s">
        <v>4</v>
      </c>
      <c r="H1" s="2" t="s">
        <v>16</v>
      </c>
      <c r="I1" s="4" t="s">
        <v>5</v>
      </c>
      <c r="J1" s="2" t="s">
        <v>6</v>
      </c>
      <c r="K1" s="5" t="s">
        <v>7</v>
      </c>
      <c r="L1" s="2" t="s">
        <v>8</v>
      </c>
      <c r="M1" s="8" t="s">
        <v>17</v>
      </c>
      <c r="N1" s="7"/>
      <c r="O1"/>
    </row>
    <row r="2" spans="1:17" x14ac:dyDescent="0.2">
      <c r="A2" s="9" t="s">
        <v>21</v>
      </c>
      <c r="B2">
        <v>290.08980000000003</v>
      </c>
      <c r="C2" s="7">
        <v>25.4</v>
      </c>
      <c r="D2" s="7">
        <v>302.14999999999998</v>
      </c>
      <c r="E2" s="3">
        <v>3.9588000000000001</v>
      </c>
      <c r="F2" s="3">
        <v>18.694871794871794</v>
      </c>
      <c r="G2" s="7">
        <v>1663.8435999999999</v>
      </c>
      <c r="H2" s="28">
        <f>G2/$B$4/100</f>
        <v>18.694871910112358</v>
      </c>
      <c r="I2" s="10">
        <f t="shared" ref="I2:I6" si="0">E2/G2</f>
        <v>2.3793101707396055E-3</v>
      </c>
      <c r="J2" s="7">
        <f t="shared" ref="J2:J6" si="1">((G2*1.380658E-23*$D$2)/($B$4*E2*(101325/760)))/1E-21</f>
        <v>14.776263408572316</v>
      </c>
      <c r="K2" s="18">
        <f>N2/1000</f>
        <v>2.0095199999999997E-2</v>
      </c>
      <c r="L2" s="29">
        <f>1/(H2)</f>
        <v>5.3490604525569592E-2</v>
      </c>
      <c r="M2" s="6">
        <f>H2/J2/(10^-17)</f>
        <v>1.2651961726174085E+17</v>
      </c>
      <c r="N2" s="6">
        <v>20.095199999999998</v>
      </c>
      <c r="O2" s="22"/>
    </row>
    <row r="3" spans="1:17" x14ac:dyDescent="0.2">
      <c r="A3" t="s">
        <v>9</v>
      </c>
      <c r="C3" s="7">
        <v>25.4</v>
      </c>
      <c r="D3" s="7">
        <v>302.14999999999998</v>
      </c>
      <c r="E3" s="3">
        <v>3.9558</v>
      </c>
      <c r="F3" s="3">
        <v>18.13051282051282</v>
      </c>
      <c r="G3" s="7">
        <v>1613.4558999999999</v>
      </c>
      <c r="H3" s="28">
        <f t="shared" ref="H3:H6" si="2">G3/$B$4/100</f>
        <v>18.128717977528087</v>
      </c>
      <c r="I3" s="10">
        <f t="shared" si="0"/>
        <v>2.451755886231536E-3</v>
      </c>
      <c r="J3" s="7">
        <f t="shared" si="1"/>
        <v>14.339646948939125</v>
      </c>
      <c r="K3" s="18">
        <f t="shared" ref="K3:K6" si="3">N3/1000</f>
        <v>2.0748799999999998E-2</v>
      </c>
      <c r="L3" s="29">
        <f t="shared" ref="L3:L6" si="4">1/(H3)</f>
        <v>5.5161098608273097E-2</v>
      </c>
      <c r="M3" s="6">
        <f t="shared" ref="M3:M6" si="5">H3/J3/(10^-17)</f>
        <v>1.2642374001313389E+17</v>
      </c>
      <c r="N3" s="8">
        <v>20.748799999999999</v>
      </c>
      <c r="O3" s="22"/>
    </row>
    <row r="4" spans="1:17" x14ac:dyDescent="0.2">
      <c r="A4" t="s">
        <v>10</v>
      </c>
      <c r="B4" s="6">
        <v>0.89</v>
      </c>
      <c r="C4" s="7">
        <v>25.4</v>
      </c>
      <c r="D4" s="7">
        <v>302.14999999999998</v>
      </c>
      <c r="E4" s="3">
        <v>3.9594</v>
      </c>
      <c r="F4" s="3">
        <v>18.053846153846155</v>
      </c>
      <c r="G4" s="7">
        <v>1561.9842000000001</v>
      </c>
      <c r="H4" s="28">
        <f t="shared" si="2"/>
        <v>17.550384269662924</v>
      </c>
      <c r="I4" s="10">
        <f t="shared" si="0"/>
        <v>2.5348527853226682E-3</v>
      </c>
      <c r="J4" s="7">
        <f t="shared" si="1"/>
        <v>13.869568290952374</v>
      </c>
      <c r="K4" s="18">
        <f t="shared" si="3"/>
        <v>2.1238900000000002E-2</v>
      </c>
      <c r="L4" s="29">
        <f t="shared" si="4"/>
        <v>5.6978809388724919E-2</v>
      </c>
      <c r="M4" s="6">
        <f t="shared" si="5"/>
        <v>1.2653879271146226E+17</v>
      </c>
      <c r="N4" s="8">
        <v>21.238900000000001</v>
      </c>
      <c r="O4" s="22"/>
    </row>
    <row r="5" spans="1:17" x14ac:dyDescent="0.2">
      <c r="A5" t="s">
        <v>11</v>
      </c>
      <c r="C5" s="7">
        <v>25.4</v>
      </c>
      <c r="D5" s="7">
        <v>302.14999999999998</v>
      </c>
      <c r="E5" s="3">
        <v>3.9544000000000001</v>
      </c>
      <c r="F5" s="3">
        <v>17.55153846153846</v>
      </c>
      <c r="G5" s="7">
        <v>1511.8246999999999</v>
      </c>
      <c r="H5" s="28">
        <f t="shared" si="2"/>
        <v>16.98679438202247</v>
      </c>
      <c r="I5" s="10">
        <f t="shared" si="0"/>
        <v>2.6156471712626473E-3</v>
      </c>
      <c r="J5" s="7">
        <f t="shared" si="1"/>
        <v>13.441152996400561</v>
      </c>
      <c r="K5" s="18">
        <f t="shared" si="3"/>
        <v>2.1892399999999999E-2</v>
      </c>
      <c r="L5" s="29">
        <f t="shared" si="4"/>
        <v>5.8869259114499195E-2</v>
      </c>
      <c r="M5" s="6">
        <f t="shared" si="5"/>
        <v>1.2637899729711731E+17</v>
      </c>
      <c r="N5" s="8">
        <v>21.892399999999999</v>
      </c>
      <c r="O5" s="22"/>
    </row>
    <row r="6" spans="1:17" x14ac:dyDescent="0.2">
      <c r="A6" t="s">
        <v>12</v>
      </c>
      <c r="B6" s="12">
        <f>SLOPE(K2:K10,I2:I10)</f>
        <v>7.3839573252167954</v>
      </c>
      <c r="C6" s="7">
        <v>25.4</v>
      </c>
      <c r="D6" s="7">
        <v>302.14999999999998</v>
      </c>
      <c r="E6" s="3">
        <v>3.9559000000000002</v>
      </c>
      <c r="F6" s="3">
        <v>17.489487179487181</v>
      </c>
      <c r="G6" s="7">
        <v>1461.7337</v>
      </c>
      <c r="H6" s="28">
        <f t="shared" si="2"/>
        <v>16.42397415730337</v>
      </c>
      <c r="I6" s="10">
        <f t="shared" si="0"/>
        <v>2.7063069011817953E-3</v>
      </c>
      <c r="J6" s="7">
        <f t="shared" si="1"/>
        <v>12.99088207556616</v>
      </c>
      <c r="K6" s="18">
        <f t="shared" si="3"/>
        <v>2.2545900000000001E-2</v>
      </c>
      <c r="L6" s="29">
        <f t="shared" si="4"/>
        <v>6.0886603353264693E-2</v>
      </c>
      <c r="M6" s="6">
        <f t="shared" si="5"/>
        <v>1.264269359214208E+17</v>
      </c>
      <c r="N6" s="8">
        <v>22.5459</v>
      </c>
      <c r="O6" s="22"/>
    </row>
    <row r="7" spans="1:17" x14ac:dyDescent="0.2">
      <c r="A7" t="s">
        <v>13</v>
      </c>
      <c r="B7" s="12">
        <f>INTERCEPT(M2:M10,K2:K10)</f>
        <v>1.2730569155831706E+17</v>
      </c>
      <c r="C7" s="7"/>
      <c r="D7" s="7"/>
      <c r="E7" s="3"/>
      <c r="F7" s="3"/>
      <c r="G7" s="7"/>
      <c r="H7" s="28"/>
      <c r="J7" s="7"/>
      <c r="K7" s="18"/>
      <c r="L7" s="29"/>
      <c r="M7" s="6"/>
      <c r="O7" s="22"/>
    </row>
    <row r="8" spans="1:17" x14ac:dyDescent="0.2">
      <c r="A8" t="s">
        <v>14</v>
      </c>
      <c r="B8" s="13">
        <f>RSQ(I2:I10,K2:K10)</f>
        <v>0.99728115750829882</v>
      </c>
      <c r="C8" s="7"/>
      <c r="D8" s="7"/>
      <c r="E8" s="3"/>
      <c r="F8" s="3"/>
      <c r="G8" s="7"/>
      <c r="H8" s="28"/>
      <c r="J8" s="7"/>
      <c r="K8" s="18"/>
      <c r="L8" s="29"/>
      <c r="M8" s="6"/>
      <c r="N8" s="29"/>
      <c r="O8" s="22"/>
      <c r="P8" s="8"/>
      <c r="Q8" s="22"/>
    </row>
    <row r="9" spans="1:17" x14ac:dyDescent="0.2">
      <c r="C9" s="7"/>
      <c r="D9" s="7"/>
      <c r="E9" s="3"/>
      <c r="F9" s="3"/>
      <c r="G9" s="7"/>
      <c r="H9" s="28"/>
      <c r="J9" s="7"/>
      <c r="K9" s="18"/>
      <c r="L9" s="29"/>
      <c r="M9" s="6"/>
      <c r="N9" s="29"/>
      <c r="O9" s="22"/>
      <c r="P9" s="8"/>
    </row>
    <row r="10" spans="1:17" x14ac:dyDescent="0.2">
      <c r="C10" s="7"/>
      <c r="D10" s="7"/>
      <c r="E10" s="3"/>
      <c r="F10" s="3"/>
      <c r="G10" s="7"/>
      <c r="H10" s="28"/>
      <c r="J10" s="7"/>
      <c r="K10" s="18"/>
      <c r="L10" s="29"/>
      <c r="M10" s="6"/>
      <c r="N10" s="29"/>
      <c r="O10" s="22"/>
      <c r="P10" s="8"/>
    </row>
    <row r="11" spans="1:17" x14ac:dyDescent="0.2">
      <c r="E11" s="3"/>
      <c r="F11" s="3"/>
      <c r="G11" s="3"/>
      <c r="I11" s="31"/>
      <c r="J11" s="28"/>
      <c r="K11" s="10"/>
      <c r="L11" s="7"/>
      <c r="M11" s="18"/>
      <c r="N11" s="29"/>
      <c r="P11" s="6"/>
    </row>
    <row r="12" spans="1:17" ht="14.25" x14ac:dyDescent="0.25">
      <c r="A12" s="14" t="s">
        <v>15</v>
      </c>
      <c r="B12" s="39">
        <f>10000/(B6*(760/273.15)*(D18/B4^2))</f>
        <v>1.2751359941291462</v>
      </c>
      <c r="C12" s="7"/>
      <c r="D12" s="7">
        <v>303.39999999999998</v>
      </c>
      <c r="E12" s="3"/>
      <c r="F12" s="3"/>
      <c r="G12" s="3"/>
      <c r="I12" s="31"/>
      <c r="J12" s="28"/>
      <c r="K12" s="10"/>
      <c r="L12" s="7"/>
      <c r="M12" s="30"/>
      <c r="N12" s="29"/>
      <c r="P12" s="6"/>
    </row>
    <row r="13" spans="1:17" x14ac:dyDescent="0.2">
      <c r="A13" s="38" t="s">
        <v>24</v>
      </c>
      <c r="B13" s="38">
        <f>B12*760/273.15*301.23/E2</f>
        <v>269.96256923962551</v>
      </c>
      <c r="C13" s="7"/>
      <c r="E13" s="3"/>
      <c r="F13" s="3"/>
      <c r="G13" s="5"/>
      <c r="I13" s="31"/>
      <c r="J13" s="28"/>
      <c r="K13" s="10"/>
      <c r="L13" s="7"/>
      <c r="M13" s="30"/>
      <c r="N13" s="29"/>
      <c r="P13" s="6"/>
      <c r="Q13" s="6"/>
    </row>
    <row r="14" spans="1:17" x14ac:dyDescent="0.2">
      <c r="A14" s="16" t="s">
        <v>18</v>
      </c>
      <c r="B14">
        <f>0.0000000004803</f>
        <v>4.8029999999999999E-10</v>
      </c>
      <c r="C14" s="7"/>
      <c r="D14" s="7"/>
      <c r="E14" s="3"/>
      <c r="F14" s="3"/>
      <c r="G14" s="5"/>
      <c r="H14" s="37"/>
      <c r="I14" s="31"/>
      <c r="J14" s="28"/>
      <c r="K14" s="34"/>
      <c r="L14" s="7"/>
      <c r="M14" s="35"/>
      <c r="N14" s="29"/>
      <c r="P14" s="8"/>
    </row>
    <row r="15" spans="1:17" x14ac:dyDescent="0.2">
      <c r="A15" t="s">
        <v>19</v>
      </c>
      <c r="B15">
        <v>1</v>
      </c>
      <c r="C15" s="36"/>
      <c r="D15" s="7"/>
      <c r="E15" s="3"/>
      <c r="F15" s="3"/>
      <c r="G15" s="3"/>
      <c r="I15" s="31"/>
      <c r="J15" s="28"/>
      <c r="K15" s="10"/>
      <c r="L15" s="7"/>
      <c r="M15" s="30"/>
      <c r="N15" s="29"/>
      <c r="O15" s="32"/>
      <c r="P15" s="8"/>
    </row>
    <row r="16" spans="1:17" x14ac:dyDescent="0.2">
      <c r="A16" t="s">
        <v>25</v>
      </c>
      <c r="B16">
        <v>28.006148</v>
      </c>
      <c r="C16" s="7"/>
      <c r="D16" s="7"/>
      <c r="E16" s="3"/>
      <c r="F16" s="3"/>
      <c r="G16" s="3"/>
      <c r="I16" s="31"/>
      <c r="J16" s="28"/>
      <c r="K16" s="34"/>
      <c r="L16" s="7"/>
      <c r="M16" s="30"/>
      <c r="N16" s="29"/>
      <c r="O16" s="32"/>
      <c r="P16" s="8"/>
    </row>
    <row r="17" spans="1:16" x14ac:dyDescent="0.2">
      <c r="A17" t="s">
        <v>20</v>
      </c>
      <c r="B17" s="12">
        <f>(B16*B2)/(B2+B16)*1.66053892E-24</f>
        <v>4.241082886814795E-23</v>
      </c>
      <c r="C17" s="7"/>
      <c r="D17" s="7"/>
      <c r="E17" s="3"/>
      <c r="F17" s="3"/>
      <c r="G17" s="3"/>
      <c r="I17" s="31"/>
      <c r="J17" s="28"/>
      <c r="K17" s="10"/>
      <c r="L17" s="7"/>
      <c r="M17" s="30"/>
      <c r="N17" s="29"/>
      <c r="O17" s="32"/>
      <c r="P17" s="8"/>
    </row>
    <row r="18" spans="1:16" x14ac:dyDescent="0.2">
      <c r="A18" t="s">
        <v>17</v>
      </c>
      <c r="B18" s="12">
        <f>AVERAGE(M2:M10)</f>
        <v>1.2645761664097502E+17</v>
      </c>
      <c r="C18" s="7"/>
      <c r="D18" s="7">
        <f>AVERAGE(D2:D12)</f>
        <v>302.35833333333335</v>
      </c>
      <c r="E18" s="3"/>
      <c r="F18" s="3"/>
      <c r="G18" s="3"/>
      <c r="I18" s="31"/>
      <c r="J18" s="28"/>
      <c r="K18" s="10"/>
      <c r="L18" s="7"/>
      <c r="M18" s="30"/>
      <c r="N18" s="29"/>
      <c r="O18" s="32"/>
      <c r="P18" s="8"/>
    </row>
    <row r="19" spans="1:16" x14ac:dyDescent="0.2">
      <c r="A19" t="s">
        <v>23</v>
      </c>
      <c r="B19" s="33">
        <f>(1/(B13*299.792))*(3*B14*B15/(16*B18))*SQRT(2*PI()/(B17*1.3806488E-16*D18))</f>
        <v>1.6576553780657527E-14</v>
      </c>
      <c r="C19" s="7"/>
      <c r="D19" s="7"/>
      <c r="E19" s="3"/>
      <c r="F19" s="3"/>
      <c r="G19" s="3"/>
      <c r="I19" s="31"/>
      <c r="J19" s="28"/>
      <c r="K19" s="10"/>
      <c r="L19" s="7"/>
      <c r="M19" s="30"/>
      <c r="N19" s="29"/>
      <c r="O19" s="32"/>
      <c r="P19" s="8"/>
    </row>
    <row r="20" spans="1:16" x14ac:dyDescent="0.2">
      <c r="A20" s="14" t="s">
        <v>22</v>
      </c>
      <c r="B20" s="15">
        <f>B19*10000000000000000</f>
        <v>165.76553780657528</v>
      </c>
      <c r="C20" s="7"/>
      <c r="D20" s="7"/>
      <c r="E20" s="3"/>
      <c r="F20" s="3"/>
      <c r="G20" s="3"/>
      <c r="I20" s="31"/>
      <c r="J20" s="28"/>
      <c r="K20" s="10"/>
      <c r="L20" s="7"/>
      <c r="M20" s="30"/>
      <c r="N20" s="29"/>
      <c r="O20" s="32"/>
      <c r="P20" s="8"/>
    </row>
    <row r="21" spans="1:16" x14ac:dyDescent="0.2">
      <c r="C21" s="7"/>
      <c r="D21" s="7"/>
      <c r="E21" s="3"/>
      <c r="F21" s="3"/>
      <c r="G21" s="3"/>
      <c r="I21" s="31"/>
      <c r="J21" s="28"/>
      <c r="K21" s="10"/>
      <c r="L21" s="7"/>
      <c r="M21" s="30"/>
      <c r="N21" s="29"/>
      <c r="O21" s="32"/>
      <c r="P21" s="8"/>
    </row>
    <row r="22" spans="1:16" x14ac:dyDescent="0.2">
      <c r="C22" s="31"/>
      <c r="D22" s="7"/>
      <c r="E22" s="3"/>
      <c r="F22" s="3"/>
      <c r="G22" s="3"/>
      <c r="I22" s="31"/>
      <c r="J22" s="28"/>
      <c r="K22" s="10"/>
      <c r="L22" s="7"/>
      <c r="M22" s="30"/>
      <c r="N22" s="29"/>
      <c r="O22" s="32"/>
      <c r="P22" s="8"/>
    </row>
    <row r="23" spans="1:16" x14ac:dyDescent="0.2">
      <c r="C23" s="7"/>
      <c r="D23" s="7"/>
      <c r="E23" s="3"/>
      <c r="F23" s="3"/>
      <c r="G23" s="3"/>
      <c r="I23" s="31"/>
      <c r="J23" s="28"/>
      <c r="K23" s="10"/>
      <c r="L23" s="7"/>
      <c r="M23" s="30"/>
      <c r="N23" s="29"/>
      <c r="O23" s="32"/>
      <c r="P23" s="8"/>
    </row>
    <row r="24" spans="1:16" x14ac:dyDescent="0.2">
      <c r="C24" s="7"/>
      <c r="D24" s="7"/>
      <c r="E24" s="3"/>
      <c r="F24" s="3"/>
      <c r="G24" s="3"/>
      <c r="I24" s="31"/>
      <c r="J24" s="28"/>
      <c r="K24" s="10"/>
      <c r="L24" s="7"/>
      <c r="M24" s="30"/>
      <c r="N24" s="29"/>
      <c r="O24" s="32"/>
      <c r="P24" s="8"/>
    </row>
    <row r="25" spans="1:16" x14ac:dyDescent="0.2">
      <c r="C25" s="7"/>
      <c r="D25" s="7"/>
      <c r="E25" s="3"/>
      <c r="F25" s="3"/>
      <c r="G25" s="3"/>
      <c r="I25" s="31"/>
      <c r="J25" s="28"/>
      <c r="K25" s="10"/>
      <c r="L25" s="7"/>
      <c r="M25" s="30"/>
      <c r="N25" s="29"/>
      <c r="O25" s="32"/>
      <c r="P25" s="8"/>
    </row>
    <row r="26" spans="1:16" x14ac:dyDescent="0.2">
      <c r="C26" s="7"/>
      <c r="D26" s="7"/>
      <c r="E26" s="3"/>
      <c r="F26" s="3"/>
      <c r="G26" s="3"/>
      <c r="I26" s="31"/>
      <c r="J26" s="28"/>
      <c r="K26" s="10"/>
      <c r="L26" s="7"/>
      <c r="M26" s="30"/>
      <c r="N26" s="29"/>
      <c r="O26" s="32"/>
      <c r="P26" s="8"/>
    </row>
    <row r="27" spans="1:16" x14ac:dyDescent="0.2">
      <c r="C27" s="7"/>
      <c r="D27" s="7"/>
      <c r="E27" s="3"/>
      <c r="F27" s="3"/>
      <c r="G27" s="3"/>
      <c r="I27" s="31"/>
      <c r="J27" s="28"/>
      <c r="K27" s="10"/>
      <c r="L27" s="7"/>
      <c r="M27" s="30"/>
      <c r="N27" s="29"/>
      <c r="O27" s="32"/>
      <c r="P27" s="8"/>
    </row>
    <row r="28" spans="1:16" x14ac:dyDescent="0.2">
      <c r="D28" s="7"/>
      <c r="E28" s="3"/>
      <c r="F28" s="3"/>
      <c r="G28" s="3"/>
    </row>
    <row r="36" spans="1:13" x14ac:dyDescent="0.2">
      <c r="A36" s="9"/>
      <c r="C36" s="7"/>
      <c r="D36" s="3"/>
      <c r="K36" s="7"/>
    </row>
    <row r="37" spans="1:13" x14ac:dyDescent="0.2">
      <c r="C37" s="7"/>
      <c r="D37" s="3"/>
      <c r="K37" s="7"/>
    </row>
    <row r="38" spans="1:13" x14ac:dyDescent="0.2">
      <c r="B38" s="6"/>
      <c r="C38" s="7"/>
      <c r="D38" s="3"/>
      <c r="K38" s="7"/>
    </row>
    <row r="39" spans="1:13" x14ac:dyDescent="0.2">
      <c r="C39" s="7"/>
      <c r="D39" s="3"/>
      <c r="K39" s="7"/>
    </row>
    <row r="40" spans="1:13" x14ac:dyDescent="0.2">
      <c r="B40" s="12"/>
      <c r="C40" s="7"/>
      <c r="D40" s="3"/>
      <c r="K40" s="7"/>
    </row>
    <row r="41" spans="1:13" x14ac:dyDescent="0.2">
      <c r="B41" s="12"/>
      <c r="C41" s="7"/>
      <c r="D41" s="3"/>
      <c r="K41" s="7"/>
    </row>
    <row r="42" spans="1:13" x14ac:dyDescent="0.2">
      <c r="B42" s="13"/>
      <c r="C42" s="7"/>
      <c r="D42" s="3"/>
      <c r="K42" s="7"/>
    </row>
    <row r="43" spans="1:13" x14ac:dyDescent="0.2">
      <c r="A43" s="16"/>
      <c r="B43" s="17"/>
      <c r="C43" s="7"/>
      <c r="D43" s="3"/>
      <c r="K43" s="7"/>
    </row>
    <row r="44" spans="1:13" x14ac:dyDescent="0.2">
      <c r="A44" s="16"/>
      <c r="B44" s="17"/>
      <c r="C44" s="7"/>
      <c r="D44" s="3"/>
      <c r="K44" s="7"/>
    </row>
    <row r="45" spans="1:13" x14ac:dyDescent="0.2">
      <c r="C45" s="7"/>
      <c r="D45" s="3"/>
      <c r="K45" s="7"/>
    </row>
    <row r="46" spans="1:13" x14ac:dyDescent="0.2">
      <c r="B46" s="12"/>
      <c r="D46" s="3"/>
      <c r="I46" s="4"/>
      <c r="J46" s="4"/>
      <c r="K46" s="2"/>
      <c r="M46" s="2"/>
    </row>
    <row r="47" spans="1:13" x14ac:dyDescent="0.2">
      <c r="B47" s="12"/>
      <c r="C47" s="7"/>
      <c r="D47" s="3"/>
      <c r="K47" s="7"/>
    </row>
    <row r="48" spans="1:13" x14ac:dyDescent="0.2">
      <c r="B48" s="13"/>
      <c r="C48" s="7"/>
      <c r="D48" s="3"/>
      <c r="K48" s="7"/>
    </row>
    <row r="49" spans="1:13" x14ac:dyDescent="0.2">
      <c r="A49" s="16"/>
      <c r="B49" s="17"/>
      <c r="D49" s="3"/>
      <c r="K49" s="7"/>
    </row>
    <row r="50" spans="1:13" x14ac:dyDescent="0.2">
      <c r="A50" s="21"/>
      <c r="B50" s="21"/>
      <c r="M50" s="5"/>
    </row>
    <row r="51" spans="1:13" x14ac:dyDescent="0.2">
      <c r="A51" s="23"/>
      <c r="B51" s="21"/>
      <c r="C51" s="7"/>
      <c r="D51" s="3"/>
      <c r="K51" s="7"/>
    </row>
    <row r="52" spans="1:13" x14ac:dyDescent="0.2">
      <c r="A52" s="21"/>
      <c r="B52" s="21"/>
      <c r="C52" s="7"/>
      <c r="D52" s="3"/>
      <c r="K52" s="7"/>
    </row>
    <row r="53" spans="1:13" x14ac:dyDescent="0.2">
      <c r="A53" s="21"/>
      <c r="B53" s="19"/>
      <c r="C53" s="7"/>
      <c r="D53" s="3"/>
      <c r="K53" s="7"/>
    </row>
    <row r="54" spans="1:13" x14ac:dyDescent="0.2">
      <c r="A54" s="21"/>
      <c r="B54" s="21"/>
      <c r="C54" s="7"/>
      <c r="D54" s="3"/>
      <c r="K54" s="7"/>
    </row>
    <row r="55" spans="1:13" x14ac:dyDescent="0.2">
      <c r="A55" s="21"/>
      <c r="B55" s="24"/>
      <c r="C55" s="7"/>
      <c r="D55" s="3"/>
      <c r="K55" s="7"/>
    </row>
    <row r="56" spans="1:13" x14ac:dyDescent="0.2">
      <c r="A56" s="21"/>
      <c r="B56" s="24"/>
      <c r="C56" s="7"/>
      <c r="D56" s="3"/>
      <c r="K56" s="7"/>
    </row>
    <row r="57" spans="1:13" x14ac:dyDescent="0.2">
      <c r="A57" s="21"/>
      <c r="B57" s="25"/>
      <c r="C57" s="7"/>
      <c r="D57" s="3"/>
      <c r="K57" s="7"/>
    </row>
    <row r="58" spans="1:13" x14ac:dyDescent="0.2">
      <c r="A58" s="16"/>
      <c r="B58" s="17"/>
      <c r="C58" s="7"/>
      <c r="D58" s="3"/>
      <c r="K58" s="7"/>
    </row>
    <row r="59" spans="1:13" x14ac:dyDescent="0.2">
      <c r="A59" s="16"/>
      <c r="B59" s="17"/>
      <c r="C59" s="7"/>
      <c r="D59" s="3"/>
      <c r="K59" s="7"/>
    </row>
    <row r="60" spans="1:13" x14ac:dyDescent="0.2">
      <c r="C60" s="7"/>
      <c r="D60" s="3"/>
      <c r="K60" s="7"/>
    </row>
    <row r="61" spans="1:13" x14ac:dyDescent="0.2">
      <c r="B61" s="12"/>
      <c r="D61" s="3"/>
      <c r="I61" s="4"/>
      <c r="J61" s="4"/>
      <c r="K61" s="2"/>
      <c r="M61" s="2"/>
    </row>
    <row r="62" spans="1:13" x14ac:dyDescent="0.2">
      <c r="B62" s="12"/>
      <c r="C62" s="7"/>
      <c r="D62" s="3"/>
      <c r="K62" s="7"/>
    </row>
    <row r="63" spans="1:13" x14ac:dyDescent="0.2">
      <c r="A63" s="21"/>
      <c r="B63" s="25"/>
      <c r="C63" s="20"/>
      <c r="D63" s="26"/>
      <c r="K63" s="7"/>
    </row>
    <row r="64" spans="1:13" x14ac:dyDescent="0.2">
      <c r="A64" s="16"/>
      <c r="B64" s="17"/>
      <c r="C64" s="27"/>
      <c r="D64" s="26"/>
      <c r="K64" s="7"/>
    </row>
  </sheetData>
  <pageMargins left="0.75" right="0.75" top="1" bottom="1" header="0.5" footer="0.5"/>
  <pageSetup orientation="landscape" horizont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glocusamine1</vt:lpstr>
      <vt:lpstr>glucosamine</vt:lpstr>
      <vt:lpstr>sucrose</vt:lpstr>
      <vt:lpstr>taurine</vt:lpstr>
      <vt:lpstr>folic acid 2</vt:lpstr>
      <vt:lpstr>folic acid</vt:lpstr>
      <vt:lpstr>cytidine</vt:lpstr>
      <vt:lpstr>adernosine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Yehia Ibrahim</dc:creator>
  <cp:lastModifiedBy>Jian</cp:lastModifiedBy>
  <dcterms:created xsi:type="dcterms:W3CDTF">2013-10-03T20:42:16Z</dcterms:created>
  <dcterms:modified xsi:type="dcterms:W3CDTF">2016-05-19T20:25:42Z</dcterms:modified>
</cp:coreProperties>
</file>