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0" yWindow="345" windowWidth="14100" windowHeight="8385" activeTab="5"/>
  </bookViews>
  <sheets>
    <sheet name="glocusamine1" sheetId="30" r:id="rId1"/>
    <sheet name="glucosamine" sheetId="29" r:id="rId2"/>
    <sheet name="sucrose" sheetId="27" r:id="rId3"/>
    <sheet name="taurine" sheetId="26" r:id="rId4"/>
    <sheet name="folic acid 2" sheetId="25" r:id="rId5"/>
    <sheet name="folic acid" sheetId="24" r:id="rId6"/>
    <sheet name="cytidine" sheetId="23" r:id="rId7"/>
    <sheet name="adernosine" sheetId="22" r:id="rId8"/>
  </sheets>
  <calcPr calcId="145621"/>
</workbook>
</file>

<file path=xl/calcChain.xml><?xml version="1.0" encoding="utf-8"?>
<calcChain xmlns="http://schemas.openxmlformats.org/spreadsheetml/2006/main">
  <c r="B13" i="23" l="1"/>
  <c r="D18" i="30" l="1"/>
  <c r="B17" i="30"/>
  <c r="B14" i="30"/>
  <c r="K6" i="30"/>
  <c r="J6" i="30"/>
  <c r="I6" i="30"/>
  <c r="H6" i="30"/>
  <c r="K5" i="30"/>
  <c r="J5" i="30"/>
  <c r="I5" i="30"/>
  <c r="H5" i="30"/>
  <c r="L5" i="30" s="1"/>
  <c r="K4" i="30"/>
  <c r="J4" i="30"/>
  <c r="I4" i="30"/>
  <c r="H4" i="30"/>
  <c r="L4" i="30" s="1"/>
  <c r="K3" i="30"/>
  <c r="J3" i="30"/>
  <c r="I3" i="30"/>
  <c r="H3" i="30"/>
  <c r="L3" i="30" s="1"/>
  <c r="K2" i="30"/>
  <c r="B8" i="30" s="1"/>
  <c r="J2" i="30"/>
  <c r="I2" i="30"/>
  <c r="H2" i="30"/>
  <c r="L2" i="30" s="1"/>
  <c r="B1" i="30"/>
  <c r="B13" i="29"/>
  <c r="D18" i="29"/>
  <c r="B17" i="29"/>
  <c r="B14" i="29"/>
  <c r="K6" i="29"/>
  <c r="J6" i="29"/>
  <c r="I6" i="29"/>
  <c r="H6" i="29"/>
  <c r="K5" i="29"/>
  <c r="J5" i="29"/>
  <c r="I5" i="29"/>
  <c r="H5" i="29"/>
  <c r="L5" i="29" s="1"/>
  <c r="K4" i="29"/>
  <c r="J4" i="29"/>
  <c r="I4" i="29"/>
  <c r="H4" i="29"/>
  <c r="K3" i="29"/>
  <c r="J3" i="29"/>
  <c r="I3" i="29"/>
  <c r="H3" i="29"/>
  <c r="L3" i="29" s="1"/>
  <c r="K2" i="29"/>
  <c r="J2" i="29"/>
  <c r="I2" i="29"/>
  <c r="H2" i="29"/>
  <c r="B1" i="29"/>
  <c r="D18" i="27"/>
  <c r="B17" i="27"/>
  <c r="B14" i="27"/>
  <c r="K5" i="27"/>
  <c r="J5" i="27"/>
  <c r="M5" i="27" s="1"/>
  <c r="I5" i="27"/>
  <c r="H5" i="27"/>
  <c r="L5" i="27" s="1"/>
  <c r="K4" i="27"/>
  <c r="J4" i="27"/>
  <c r="I4" i="27"/>
  <c r="H4" i="27"/>
  <c r="K3" i="27"/>
  <c r="J3" i="27"/>
  <c r="M3" i="27" s="1"/>
  <c r="I3" i="27"/>
  <c r="H3" i="27"/>
  <c r="L3" i="27" s="1"/>
  <c r="K2" i="27"/>
  <c r="J2" i="27"/>
  <c r="I2" i="27"/>
  <c r="H2" i="27"/>
  <c r="L2" i="27" s="1"/>
  <c r="B1" i="27"/>
  <c r="D18" i="26"/>
  <c r="B17" i="26"/>
  <c r="B14" i="26"/>
  <c r="K6" i="26"/>
  <c r="J6" i="26"/>
  <c r="I6" i="26"/>
  <c r="H6" i="26"/>
  <c r="K5" i="26"/>
  <c r="J5" i="26"/>
  <c r="I5" i="26"/>
  <c r="H5" i="26"/>
  <c r="L5" i="26" s="1"/>
  <c r="K4" i="26"/>
  <c r="J4" i="26"/>
  <c r="I4" i="26"/>
  <c r="H4" i="26"/>
  <c r="L4" i="26" s="1"/>
  <c r="K3" i="26"/>
  <c r="J3" i="26"/>
  <c r="I3" i="26"/>
  <c r="H3" i="26"/>
  <c r="L3" i="26" s="1"/>
  <c r="K2" i="26"/>
  <c r="J2" i="26"/>
  <c r="I2" i="26"/>
  <c r="H2" i="26"/>
  <c r="L2" i="26" s="1"/>
  <c r="B1" i="26"/>
  <c r="D18" i="25"/>
  <c r="B17" i="25"/>
  <c r="B14" i="25"/>
  <c r="K6" i="25"/>
  <c r="J6" i="25"/>
  <c r="I6" i="25"/>
  <c r="H6" i="25"/>
  <c r="L6" i="25" s="1"/>
  <c r="K5" i="25"/>
  <c r="J5" i="25"/>
  <c r="I5" i="25"/>
  <c r="H5" i="25"/>
  <c r="K4" i="25"/>
  <c r="J4" i="25"/>
  <c r="I4" i="25"/>
  <c r="H4" i="25"/>
  <c r="L4" i="25" s="1"/>
  <c r="K3" i="25"/>
  <c r="J3" i="25"/>
  <c r="I3" i="25"/>
  <c r="H3" i="25"/>
  <c r="K2" i="25"/>
  <c r="B6" i="25" s="1"/>
  <c r="J2" i="25"/>
  <c r="I2" i="25"/>
  <c r="B8" i="25" s="1"/>
  <c r="H2" i="25"/>
  <c r="B1" i="25"/>
  <c r="D18" i="24"/>
  <c r="B17" i="24"/>
  <c r="B14" i="24"/>
  <c r="K6" i="24"/>
  <c r="J6" i="24"/>
  <c r="I6" i="24"/>
  <c r="H6" i="24"/>
  <c r="K5" i="24"/>
  <c r="J5" i="24"/>
  <c r="I5" i="24"/>
  <c r="H5" i="24"/>
  <c r="L5" i="24" s="1"/>
  <c r="K4" i="24"/>
  <c r="J4" i="24"/>
  <c r="I4" i="24"/>
  <c r="H4" i="24"/>
  <c r="L4" i="24" s="1"/>
  <c r="K3" i="24"/>
  <c r="J3" i="24"/>
  <c r="I3" i="24"/>
  <c r="H3" i="24"/>
  <c r="L3" i="24" s="1"/>
  <c r="K2" i="24"/>
  <c r="J2" i="24"/>
  <c r="I2" i="24"/>
  <c r="H2" i="24"/>
  <c r="L2" i="24" s="1"/>
  <c r="B1" i="24"/>
  <c r="D18" i="23"/>
  <c r="B17" i="23"/>
  <c r="B14" i="23"/>
  <c r="K6" i="23"/>
  <c r="J6" i="23"/>
  <c r="I6" i="23"/>
  <c r="H6" i="23"/>
  <c r="L6" i="23" s="1"/>
  <c r="K5" i="23"/>
  <c r="J5" i="23"/>
  <c r="I5" i="23"/>
  <c r="H5" i="23"/>
  <c r="K4" i="23"/>
  <c r="J4" i="23"/>
  <c r="I4" i="23"/>
  <c r="H4" i="23"/>
  <c r="L4" i="23" s="1"/>
  <c r="K3" i="23"/>
  <c r="J3" i="23"/>
  <c r="I3" i="23"/>
  <c r="H3" i="23"/>
  <c r="K2" i="23"/>
  <c r="J2" i="23"/>
  <c r="I2" i="23"/>
  <c r="H2" i="23"/>
  <c r="B1" i="23"/>
  <c r="B8" i="23" l="1"/>
  <c r="M6" i="30"/>
  <c r="M5" i="30"/>
  <c r="M3" i="30"/>
  <c r="M2" i="30"/>
  <c r="M4" i="30"/>
  <c r="L6" i="30"/>
  <c r="B6" i="30"/>
  <c r="B12" i="30" s="1"/>
  <c r="B13" i="30" s="1"/>
  <c r="M4" i="29"/>
  <c r="M6" i="29"/>
  <c r="M5" i="29"/>
  <c r="B8" i="29"/>
  <c r="M2" i="29"/>
  <c r="M3" i="29"/>
  <c r="L2" i="29"/>
  <c r="L4" i="29"/>
  <c r="B6" i="29"/>
  <c r="B12" i="29" s="1"/>
  <c r="L6" i="29"/>
  <c r="B6" i="27"/>
  <c r="B12" i="27" s="1"/>
  <c r="B13" i="27" s="1"/>
  <c r="M4" i="27"/>
  <c r="B8" i="27"/>
  <c r="L4" i="27"/>
  <c r="M2" i="27"/>
  <c r="M5" i="26"/>
  <c r="M3" i="26"/>
  <c r="M6" i="26"/>
  <c r="B6" i="26"/>
  <c r="B12" i="26" s="1"/>
  <c r="B13" i="26" s="1"/>
  <c r="B8" i="26"/>
  <c r="M2" i="26"/>
  <c r="M4" i="26"/>
  <c r="L6" i="26"/>
  <c r="B12" i="25"/>
  <c r="B13" i="25" s="1"/>
  <c r="M2" i="25"/>
  <c r="M5" i="25"/>
  <c r="M3" i="25"/>
  <c r="M6" i="25"/>
  <c r="L2" i="25"/>
  <c r="M4" i="25"/>
  <c r="L5" i="25"/>
  <c r="L3" i="25"/>
  <c r="M6" i="24"/>
  <c r="M5" i="24"/>
  <c r="M3" i="24"/>
  <c r="B8" i="24"/>
  <c r="B6" i="24"/>
  <c r="B12" i="24" s="1"/>
  <c r="B13" i="24" s="1"/>
  <c r="M2" i="24"/>
  <c r="M4" i="24"/>
  <c r="L6" i="24"/>
  <c r="M2" i="23"/>
  <c r="M3" i="23"/>
  <c r="M6" i="23"/>
  <c r="M5" i="23"/>
  <c r="L2" i="23"/>
  <c r="B6" i="23"/>
  <c r="B12" i="23" s="1"/>
  <c r="M4" i="23"/>
  <c r="L3" i="23"/>
  <c r="L5" i="23"/>
  <c r="K3" i="22"/>
  <c r="K4" i="22"/>
  <c r="K5" i="22"/>
  <c r="K6" i="22"/>
  <c r="K2" i="22"/>
  <c r="D18" i="22"/>
  <c r="B17" i="22"/>
  <c r="B14" i="22"/>
  <c r="J6" i="22"/>
  <c r="I6" i="22"/>
  <c r="H6" i="22"/>
  <c r="L6" i="22" s="1"/>
  <c r="J5" i="22"/>
  <c r="I5" i="22"/>
  <c r="H5" i="22"/>
  <c r="L5" i="22" s="1"/>
  <c r="J4" i="22"/>
  <c r="I4" i="22"/>
  <c r="H4" i="22"/>
  <c r="L4" i="22" s="1"/>
  <c r="J3" i="22"/>
  <c r="I3" i="22"/>
  <c r="H3" i="22"/>
  <c r="L3" i="22" s="1"/>
  <c r="J2" i="22"/>
  <c r="I2" i="22"/>
  <c r="H2" i="22"/>
  <c r="M2" i="22" s="1"/>
  <c r="B1" i="22"/>
  <c r="B6" i="22" l="1"/>
  <c r="B12" i="22" s="1"/>
  <c r="B13" i="22" s="1"/>
  <c r="B7" i="30"/>
  <c r="B18" i="30"/>
  <c r="B19" i="30" s="1"/>
  <c r="B20" i="30" s="1"/>
  <c r="B7" i="29"/>
  <c r="B18" i="29"/>
  <c r="B19" i="29" s="1"/>
  <c r="B20" i="29" s="1"/>
  <c r="B7" i="27"/>
  <c r="B18" i="27"/>
  <c r="B19" i="27" s="1"/>
  <c r="B20" i="27" s="1"/>
  <c r="B7" i="26"/>
  <c r="B18" i="26"/>
  <c r="B19" i="26" s="1"/>
  <c r="B20" i="26" s="1"/>
  <c r="B18" i="25"/>
  <c r="B19" i="25" s="1"/>
  <c r="B20" i="25" s="1"/>
  <c r="B7" i="25"/>
  <c r="B7" i="24"/>
  <c r="B18" i="24"/>
  <c r="B19" i="24" s="1"/>
  <c r="B20" i="24" s="1"/>
  <c r="B18" i="23"/>
  <c r="B19" i="23" s="1"/>
  <c r="B20" i="23" s="1"/>
  <c r="B7" i="23"/>
  <c r="M5" i="22"/>
  <c r="M6" i="22"/>
  <c r="M3" i="22"/>
  <c r="B8" i="22"/>
  <c r="M4" i="22"/>
  <c r="L2" i="22"/>
  <c r="B18" i="22" l="1"/>
  <c r="B19" i="22" s="1"/>
  <c r="B20" i="22" s="1"/>
  <c r="B7" i="22"/>
</calcChain>
</file>

<file path=xl/comments1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2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3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4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5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6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7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8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sharedStrings.xml><?xml version="1.0" encoding="utf-8"?>
<sst xmlns="http://schemas.openxmlformats.org/spreadsheetml/2006/main" count="224" uniqueCount="26">
  <si>
    <r>
      <t>Gate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s)</t>
    </r>
  </si>
  <si>
    <t>T (C)</t>
  </si>
  <si>
    <t>Temp (K)</t>
  </si>
  <si>
    <t>Pressure (torr)</t>
  </si>
  <si>
    <r>
      <t>V</t>
    </r>
    <r>
      <rPr>
        <vertAlign val="subscript"/>
        <sz val="10"/>
        <rFont val="Arial"/>
        <family val="2"/>
      </rPr>
      <t>cell</t>
    </r>
  </si>
  <si>
    <t>P/V</t>
  </si>
  <si>
    <t>E/N</t>
  </si>
  <si>
    <r>
      <t>time (</t>
    </r>
    <r>
      <rPr>
        <sz val="10"/>
        <rFont val="Arial"/>
        <family val="2"/>
      </rPr>
      <t>s)</t>
    </r>
  </si>
  <si>
    <t>1/E</t>
  </si>
  <si>
    <t>peak1</t>
  </si>
  <si>
    <t>z (m)</t>
  </si>
  <si>
    <t>Injection (eV)</t>
  </si>
  <si>
    <t>Slope</t>
  </si>
  <si>
    <t>Intercept</t>
  </si>
  <si>
    <t>r^2</t>
  </si>
  <si>
    <r>
      <t>K</t>
    </r>
    <r>
      <rPr>
        <b/>
        <vertAlign val="subscript"/>
        <sz val="10"/>
        <rFont val="Arial"/>
        <family val="2"/>
      </rPr>
      <t>0</t>
    </r>
  </si>
  <si>
    <t>E</t>
  </si>
  <si>
    <t>N</t>
  </si>
  <si>
    <t>e</t>
  </si>
  <si>
    <t>charge</t>
  </si>
  <si>
    <t>reduced mass</t>
  </si>
  <si>
    <t>mass</t>
  </si>
  <si>
    <t>CCS (A^2)</t>
  </si>
  <si>
    <t>CCS (cm^2)</t>
  </si>
  <si>
    <t>K</t>
  </si>
  <si>
    <t>neutral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</si>
</sst>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E+00"/>
    <numFmt numFmtId="167" formatCode="0.0000E+00"/>
    <numFmt numFmtId="168" formatCode="0.00000"/>
    <numFmt numFmtId="169" formatCode="0.0"/>
    <numFmt numFmtId="170" formatCode="0.00000E+00"/>
  </numFmts>
  <fonts count="7" x14ac:knownFonts="1"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1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/>
    <xf numFmtId="14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9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2" fontId="0" fillId="0" borderId="0" xfId="0" applyNumberFormat="1" applyFill="1"/>
    <xf numFmtId="170" fontId="0" fillId="0" borderId="0" xfId="0" applyNumberFormat="1"/>
    <xf numFmtId="167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2" fontId="3" fillId="4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glocusamine1!$I$2:$I$10</c:f>
              <c:numCache>
                <c:formatCode>0.0000</c:formatCode>
                <c:ptCount val="9"/>
                <c:pt idx="0">
                  <c:v>2.3751131703920107E-3</c:v>
                </c:pt>
                <c:pt idx="1">
                  <c:v>2.4489868266014446E-3</c:v>
                </c:pt>
                <c:pt idx="2">
                  <c:v>2.5290672797056114E-3</c:v>
                </c:pt>
                <c:pt idx="3">
                  <c:v>2.6118286470592708E-3</c:v>
                </c:pt>
                <c:pt idx="4">
                  <c:v>2.7059206874277897E-3</c:v>
                </c:pt>
              </c:numCache>
            </c:numRef>
          </c:xVal>
          <c:yVal>
            <c:numRef>
              <c:f>glocusamine1!$K$2:$K$10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4224"/>
        <c:axId val="110211456"/>
      </c:scatterChart>
      <c:valAx>
        <c:axId val="1101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11456"/>
        <c:crosses val="autoZero"/>
        <c:crossBetween val="midCat"/>
      </c:valAx>
      <c:valAx>
        <c:axId val="11021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64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 2'!$L$2:$L$10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'folic acid 2'!$N$2:$N$9</c:f>
              <c:numCache>
                <c:formatCode>0.00</c:formatCode>
                <c:ptCount val="8"/>
                <c:pt idx="0" formatCode="0.00E+00">
                  <c:v>23.689499999999999</c:v>
                </c:pt>
                <c:pt idx="1">
                  <c:v>24.343</c:v>
                </c:pt>
                <c:pt idx="2">
                  <c:v>24.996500000000001</c:v>
                </c:pt>
                <c:pt idx="3">
                  <c:v>25.813400000000001</c:v>
                </c:pt>
                <c:pt idx="4">
                  <c:v>26.630299999999998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 2'!$I$36:$I$43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 2'!$L$36:$L$43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 2'!$I$51:$I$58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 2'!$L$51:$L$58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 2'!$K$2:$K$10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xVal>
          <c:yVal>
            <c:numRef>
              <c:f>'folic acid 2'!$M$2:$M$10</c:f>
              <c:numCache>
                <c:formatCode>0.00E+00</c:formatCode>
                <c:ptCount val="9"/>
                <c:pt idx="0">
                  <c:v>1.2628285838285992E+17</c:v>
                </c:pt>
                <c:pt idx="1">
                  <c:v>1.2615533858241272E+17</c:v>
                </c:pt>
                <c:pt idx="2">
                  <c:v>1.2615533858241272E+17</c:v>
                </c:pt>
                <c:pt idx="3">
                  <c:v>1.2604375875702142E+17</c:v>
                </c:pt>
                <c:pt idx="4">
                  <c:v>1.2618403053751334E+17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 2'!$I$36:$I$43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 2'!$L$36:$L$43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 2'!$I$51:$I$58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 2'!$L$51:$L$58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2896"/>
        <c:axId val="110195072"/>
      </c:scatterChart>
      <c:valAx>
        <c:axId val="1101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95072"/>
        <c:crosses val="autoZero"/>
        <c:crossBetween val="midCat"/>
      </c:valAx>
      <c:valAx>
        <c:axId val="11019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9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'folic acid'!$K$2:$K$10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7280"/>
        <c:axId val="110259200"/>
      </c:scatterChart>
      <c:valAx>
        <c:axId val="11025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59200"/>
        <c:crosses val="autoZero"/>
        <c:crossBetween val="midCat"/>
      </c:valAx>
      <c:valAx>
        <c:axId val="11025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5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'folic acid'!$N$2:$N$9</c:f>
              <c:numCache>
                <c:formatCode>0.00</c:formatCode>
                <c:ptCount val="8"/>
                <c:pt idx="0" formatCode="0.00E+00">
                  <c:v>23.689499999999999</c:v>
                </c:pt>
                <c:pt idx="1">
                  <c:v>24.343</c:v>
                </c:pt>
                <c:pt idx="2">
                  <c:v>24.996500000000001</c:v>
                </c:pt>
                <c:pt idx="3">
                  <c:v>25.813400000000001</c:v>
                </c:pt>
                <c:pt idx="4">
                  <c:v>26.630299999999998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xVal>
          <c:yVal>
            <c:numRef>
              <c:f>'folic acid'!$M$2:$M$10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7120"/>
        <c:axId val="111479040"/>
      </c:scatterChart>
      <c:valAx>
        <c:axId val="1114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479040"/>
        <c:crosses val="autoZero"/>
        <c:crossBetween val="midCat"/>
      </c:valAx>
      <c:valAx>
        <c:axId val="11147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477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cytidine!$I$2:$I$10</c:f>
              <c:numCache>
                <c:formatCode>0.0000</c:formatCode>
                <c:ptCount val="9"/>
                <c:pt idx="0">
                  <c:v>2.37542497189393E-3</c:v>
                </c:pt>
                <c:pt idx="1">
                  <c:v>2.4496586622998182E-3</c:v>
                </c:pt>
                <c:pt idx="2">
                  <c:v>2.5296777116993034E-3</c:v>
                </c:pt>
                <c:pt idx="3">
                  <c:v>2.6172638767128389E-3</c:v>
                </c:pt>
                <c:pt idx="4">
                  <c:v>2.7056370699365048E-3</c:v>
                </c:pt>
              </c:numCache>
            </c:numRef>
          </c:xVal>
          <c:yVal>
            <c:numRef>
              <c:f>cytidine!$K$2:$K$10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0288"/>
        <c:axId val="111563904"/>
      </c:scatterChart>
      <c:valAx>
        <c:axId val="11150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563904"/>
        <c:crosses val="autoZero"/>
        <c:crossBetween val="midCat"/>
      </c:valAx>
      <c:valAx>
        <c:axId val="11156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500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cytidine!$L$2:$L$10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5.5159929397769474E-2</c:v>
                </c:pt>
                <c:pt idx="2">
                  <c:v>5.6961749864955856E-2</c:v>
                </c:pt>
                <c:pt idx="3">
                  <c:v>5.885504194942711E-2</c:v>
                </c:pt>
                <c:pt idx="4">
                  <c:v>6.0876150071885161E-2</c:v>
                </c:pt>
              </c:numCache>
            </c:numRef>
          </c:xVal>
          <c:yVal>
            <c:numRef>
              <c:f>cytidine!$N$2:$N$9</c:f>
              <c:numCache>
                <c:formatCode>0.00</c:formatCode>
                <c:ptCount val="8"/>
                <c:pt idx="0" formatCode="0.00E+00">
                  <c:v>18.134699999999999</c:v>
                </c:pt>
                <c:pt idx="1">
                  <c:v>18.6249</c:v>
                </c:pt>
                <c:pt idx="2">
                  <c:v>19.114999999999998</c:v>
                </c:pt>
                <c:pt idx="3">
                  <c:v>19.7685</c:v>
                </c:pt>
                <c:pt idx="4">
                  <c:v>20.422000000000001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cytidine!$I$36:$I$43</c:f>
              <c:numCache>
                <c:formatCode>0.0000</c:formatCode>
                <c:ptCount val="8"/>
              </c:numCache>
            </c:numRef>
          </c:xVal>
          <c:yVal>
            <c:numRef>
              <c:f>cytidine!$L$36:$L$43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cytidine!$I$51:$I$58</c:f>
              <c:numCache>
                <c:formatCode>0.0000</c:formatCode>
                <c:ptCount val="8"/>
              </c:numCache>
            </c:numRef>
          </c:xVal>
          <c:yVal>
            <c:numRef>
              <c:f>cytidine!$L$51:$L$58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cytidine!$K$2:$K$10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xVal>
          <c:yVal>
            <c:numRef>
              <c:f>cytidine!$M$2:$M$10</c:f>
              <c:numCache>
                <c:formatCode>0.00E+00</c:formatCode>
                <c:ptCount val="9"/>
                <c:pt idx="0">
                  <c:v>1.2599593883185373E+17</c:v>
                </c:pt>
                <c:pt idx="1">
                  <c:v>1.2600550281688728E+17</c:v>
                </c:pt>
                <c:pt idx="2">
                  <c:v>1.2600550281688726E+17</c:v>
                </c:pt>
                <c:pt idx="3">
                  <c:v>1.2617446655247981E+17</c:v>
                </c:pt>
                <c:pt idx="4">
                  <c:v>1.2610433066223387E+17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cytidine!$I$36:$I$43</c:f>
              <c:numCache>
                <c:formatCode>0.0000</c:formatCode>
                <c:ptCount val="8"/>
              </c:numCache>
            </c:numRef>
          </c:xVal>
          <c:yVal>
            <c:numRef>
              <c:f>cytidine!$L$36:$L$43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cytidine!$I$51:$I$58</c:f>
              <c:numCache>
                <c:formatCode>0.0000</c:formatCode>
                <c:ptCount val="8"/>
              </c:numCache>
            </c:numRef>
          </c:xVal>
          <c:yVal>
            <c:numRef>
              <c:f>cytidine!$L$51:$L$58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9632"/>
        <c:axId val="111600000"/>
      </c:scatterChart>
      <c:valAx>
        <c:axId val="1115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00000"/>
        <c:crosses val="autoZero"/>
        <c:crossBetween val="midCat"/>
      </c:valAx>
      <c:valAx>
        <c:axId val="11160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589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adernosine!$I$2:$I$10</c:f>
              <c:numCache>
                <c:formatCode>0.0000</c:formatCode>
                <c:ptCount val="9"/>
                <c:pt idx="0">
                  <c:v>2.3793101707396055E-3</c:v>
                </c:pt>
                <c:pt idx="1">
                  <c:v>2.451755886231536E-3</c:v>
                </c:pt>
                <c:pt idx="2">
                  <c:v>2.5348527853226682E-3</c:v>
                </c:pt>
                <c:pt idx="3">
                  <c:v>2.6156471712626473E-3</c:v>
                </c:pt>
                <c:pt idx="4">
                  <c:v>2.7063069011817953E-3</c:v>
                </c:pt>
              </c:numCache>
            </c:numRef>
          </c:xVal>
          <c:yVal>
            <c:numRef>
              <c:f>adernosine!$K$2:$K$10</c:f>
              <c:numCache>
                <c:formatCode>0.00000</c:formatCode>
                <c:ptCount val="9"/>
                <c:pt idx="0">
                  <c:v>1.96051E-2</c:v>
                </c:pt>
                <c:pt idx="1">
                  <c:v>2.0095199999999997E-2</c:v>
                </c:pt>
                <c:pt idx="2">
                  <c:v>2.0748799999999998E-2</c:v>
                </c:pt>
                <c:pt idx="3">
                  <c:v>2.1238900000000002E-2</c:v>
                </c:pt>
                <c:pt idx="4">
                  <c:v>2.20558E-2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31840"/>
        <c:axId val="111733760"/>
      </c:scatterChart>
      <c:valAx>
        <c:axId val="1117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733760"/>
        <c:crosses val="autoZero"/>
        <c:crossBetween val="midCat"/>
      </c:valAx>
      <c:valAx>
        <c:axId val="11173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731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adernosine!$L$2:$L$10</c:f>
              <c:numCache>
                <c:formatCode>0.00E+00</c:formatCode>
                <c:ptCount val="9"/>
                <c:pt idx="0">
                  <c:v>5.3490604525569592E-2</c:v>
                </c:pt>
                <c:pt idx="1">
                  <c:v>5.5161098608273097E-2</c:v>
                </c:pt>
                <c:pt idx="2">
                  <c:v>5.6978809388724919E-2</c:v>
                </c:pt>
                <c:pt idx="3">
                  <c:v>5.8869259114499195E-2</c:v>
                </c:pt>
                <c:pt idx="4">
                  <c:v>6.0886603353264693E-2</c:v>
                </c:pt>
              </c:numCache>
            </c:numRef>
          </c:xVal>
          <c:yVal>
            <c:numRef>
              <c:f>adernosine!$N$2:$N$9</c:f>
              <c:numCache>
                <c:formatCode>0.00</c:formatCode>
                <c:ptCount val="8"/>
                <c:pt idx="0" formatCode="0.00E+00">
                  <c:v>19.6051</c:v>
                </c:pt>
                <c:pt idx="1">
                  <c:v>20.095199999999998</c:v>
                </c:pt>
                <c:pt idx="2">
                  <c:v>20.748799999999999</c:v>
                </c:pt>
                <c:pt idx="3">
                  <c:v>21.238900000000001</c:v>
                </c:pt>
                <c:pt idx="4">
                  <c:v>22.055800000000001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adernosine!$I$36:$I$43</c:f>
              <c:numCache>
                <c:formatCode>0.0000</c:formatCode>
                <c:ptCount val="8"/>
              </c:numCache>
            </c:numRef>
          </c:xVal>
          <c:yVal>
            <c:numRef>
              <c:f>adernosine!$L$36:$L$43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adernosine!$I$51:$I$58</c:f>
              <c:numCache>
                <c:formatCode>0.0000</c:formatCode>
                <c:ptCount val="8"/>
              </c:numCache>
            </c:numRef>
          </c:xVal>
          <c:yVal>
            <c:numRef>
              <c:f>adernosine!$L$51:$L$58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adernosine!$K$2:$K$10</c:f>
              <c:numCache>
                <c:formatCode>0.00000</c:formatCode>
                <c:ptCount val="9"/>
                <c:pt idx="0">
                  <c:v>1.96051E-2</c:v>
                </c:pt>
                <c:pt idx="1">
                  <c:v>2.0095199999999997E-2</c:v>
                </c:pt>
                <c:pt idx="2">
                  <c:v>2.0748799999999998E-2</c:v>
                </c:pt>
                <c:pt idx="3">
                  <c:v>2.1238900000000002E-2</c:v>
                </c:pt>
                <c:pt idx="4">
                  <c:v>2.20558E-2</c:v>
                </c:pt>
              </c:numCache>
            </c:numRef>
          </c:xVal>
          <c:yVal>
            <c:numRef>
              <c:f>adernosine!$M$2:$M$10</c:f>
              <c:numCache>
                <c:formatCode>0.00E+00</c:formatCode>
                <c:ptCount val="9"/>
                <c:pt idx="0">
                  <c:v>1.2651961726174085E+17</c:v>
                </c:pt>
                <c:pt idx="1">
                  <c:v>1.2642374001313389E+17</c:v>
                </c:pt>
                <c:pt idx="2">
                  <c:v>1.2653879271146226E+17</c:v>
                </c:pt>
                <c:pt idx="3">
                  <c:v>1.2637899729711731E+17</c:v>
                </c:pt>
                <c:pt idx="4">
                  <c:v>1.264269359214208E+17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adernosine!$I$36:$I$43</c:f>
              <c:numCache>
                <c:formatCode>0.0000</c:formatCode>
                <c:ptCount val="8"/>
              </c:numCache>
            </c:numRef>
          </c:xVal>
          <c:yVal>
            <c:numRef>
              <c:f>adernosine!$L$36:$L$43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adernosine!$I$51:$I$58</c:f>
              <c:numCache>
                <c:formatCode>0.0000</c:formatCode>
                <c:ptCount val="8"/>
              </c:numCache>
            </c:numRef>
          </c:xVal>
          <c:yVal>
            <c:numRef>
              <c:f>adernosine!$L$51:$L$58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2368"/>
        <c:axId val="112044288"/>
      </c:scatterChart>
      <c:valAx>
        <c:axId val="1120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4288"/>
        <c:crosses val="autoZero"/>
        <c:crossBetween val="midCat"/>
      </c:valAx>
      <c:valAx>
        <c:axId val="11204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2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glocusamine1!$L$2:$L$10</c:f>
              <c:numCache>
                <c:formatCode>0.00E+00</c:formatCode>
                <c:ptCount val="9"/>
                <c:pt idx="0">
                  <c:v>5.3493539873693936E-2</c:v>
                </c:pt>
                <c:pt idx="1">
                  <c:v>5.5158756818304087E-2</c:v>
                </c:pt>
                <c:pt idx="2">
                  <c:v>5.6966741216288572E-2</c:v>
                </c:pt>
                <c:pt idx="3">
                  <c:v>5.8853267232517693E-2</c:v>
                </c:pt>
                <c:pt idx="4">
                  <c:v>6.0873297907353845E-2</c:v>
                </c:pt>
              </c:numCache>
            </c:numRef>
          </c:xVal>
          <c:yVal>
            <c:numRef>
              <c:f>glocusamine1!$N$2:$N$9</c:f>
              <c:numCache>
                <c:formatCode>0.00</c:formatCode>
                <c:ptCount val="8"/>
                <c:pt idx="0" formatCode="0.00E+00">
                  <c:v>17.971399999999999</c:v>
                </c:pt>
                <c:pt idx="1">
                  <c:v>18.461500000000001</c:v>
                </c:pt>
                <c:pt idx="2">
                  <c:v>19.114999999999998</c:v>
                </c:pt>
                <c:pt idx="3">
                  <c:v>19.6051</c:v>
                </c:pt>
                <c:pt idx="4">
                  <c:v>20.258600000000001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glocusamine1!$I$36:$I$43</c:f>
              <c:numCache>
                <c:formatCode>0.0000</c:formatCode>
                <c:ptCount val="8"/>
              </c:numCache>
            </c:numRef>
          </c:xVal>
          <c:yVal>
            <c:numRef>
              <c:f>glocusamine1!$L$36:$L$43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glocusamine1!$I$51:$I$58</c:f>
              <c:numCache>
                <c:formatCode>0.0000</c:formatCode>
                <c:ptCount val="8"/>
              </c:numCache>
            </c:numRef>
          </c:xVal>
          <c:yVal>
            <c:numRef>
              <c:f>glocusamine1!$L$51:$L$58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glocusamine1!$K$2:$K$10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xVal>
          <c:yVal>
            <c:numRef>
              <c:f>glocusamine1!$M$2:$M$10</c:f>
              <c:numCache>
                <c:formatCode>0.00E+00</c:formatCode>
                <c:ptCount val="9"/>
                <c:pt idx="0">
                  <c:v>1.2597681086178664E+17</c:v>
                </c:pt>
                <c:pt idx="1">
                  <c:v>1.2597362286677544E+17</c:v>
                </c:pt>
                <c:pt idx="2">
                  <c:v>1.259640588817419E+17</c:v>
                </c:pt>
                <c:pt idx="3">
                  <c:v>1.2591623895657421E+17</c:v>
                </c:pt>
                <c:pt idx="4">
                  <c:v>1.2612345863230096E+17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glocusamine1!$I$36:$I$43</c:f>
              <c:numCache>
                <c:formatCode>0.0000</c:formatCode>
                <c:ptCount val="8"/>
              </c:numCache>
            </c:numRef>
          </c:xVal>
          <c:yVal>
            <c:numRef>
              <c:f>glocusamine1!$L$36:$L$43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glocusamine1!$I$51:$I$58</c:f>
              <c:numCache>
                <c:formatCode>0.0000</c:formatCode>
                <c:ptCount val="8"/>
              </c:numCache>
            </c:numRef>
          </c:xVal>
          <c:yVal>
            <c:numRef>
              <c:f>glocusamine1!$L$51:$L$58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3232"/>
        <c:axId val="159185152"/>
      </c:scatterChart>
      <c:valAx>
        <c:axId val="1591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85152"/>
        <c:crosses val="autoZero"/>
        <c:crossBetween val="midCat"/>
      </c:valAx>
      <c:valAx>
        <c:axId val="15918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8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glucosamine!$I$2:$I$10</c:f>
              <c:numCache>
                <c:formatCode>0.0000</c:formatCode>
                <c:ptCount val="9"/>
                <c:pt idx="0">
                  <c:v>2.3767981710132425E-3</c:v>
                </c:pt>
                <c:pt idx="1">
                  <c:v>2.451155991195423E-3</c:v>
                </c:pt>
                <c:pt idx="2">
                  <c:v>2.5315961366654751E-3</c:v>
                </c:pt>
                <c:pt idx="3">
                  <c:v>2.6175198623955092E-3</c:v>
                </c:pt>
                <c:pt idx="4">
                  <c:v>2.7069487975596484E-3</c:v>
                </c:pt>
              </c:numCache>
            </c:numRef>
          </c:xVal>
          <c:yVal>
            <c:numRef>
              <c:f>glucosamine!$K$2:$K$10</c:f>
              <c:numCache>
                <c:formatCode>0.00000</c:formatCode>
                <c:ptCount val="9"/>
                <c:pt idx="0">
                  <c:v>1.86249E-2</c:v>
                </c:pt>
                <c:pt idx="1">
                  <c:v>1.9115E-2</c:v>
                </c:pt>
                <c:pt idx="2">
                  <c:v>1.96051E-2</c:v>
                </c:pt>
                <c:pt idx="3">
                  <c:v>2.0258600000000002E-2</c:v>
                </c:pt>
                <c:pt idx="4">
                  <c:v>2.0748799999999998E-2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7728"/>
        <c:axId val="160300032"/>
      </c:scatterChart>
      <c:valAx>
        <c:axId val="1602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00032"/>
        <c:crosses val="autoZero"/>
        <c:crossBetween val="midCat"/>
      </c:valAx>
      <c:valAx>
        <c:axId val="16030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97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glucosamine!$L$2:$L$10</c:f>
              <c:numCache>
                <c:formatCode>0.00E+00</c:formatCode>
                <c:ptCount val="9"/>
                <c:pt idx="0">
                  <c:v>5.3485470852131123E-2</c:v>
                </c:pt>
                <c:pt idx="1">
                  <c:v>5.5158756818304087E-2</c:v>
                </c:pt>
                <c:pt idx="2">
                  <c:v>5.6977558204336254E-2</c:v>
                </c:pt>
                <c:pt idx="3">
                  <c:v>5.8865260329298875E-2</c:v>
                </c:pt>
                <c:pt idx="4">
                  <c:v>6.0885653663931033E-2</c:v>
                </c:pt>
              </c:numCache>
            </c:numRef>
          </c:xVal>
          <c:yVal>
            <c:numRef>
              <c:f>glucosamine!$N$2:$N$9</c:f>
              <c:numCache>
                <c:formatCode>0.00</c:formatCode>
                <c:ptCount val="8"/>
                <c:pt idx="0" formatCode="0.00E+00">
                  <c:v>18.6249</c:v>
                </c:pt>
                <c:pt idx="1">
                  <c:v>19.114999999999998</c:v>
                </c:pt>
                <c:pt idx="2">
                  <c:v>19.6051</c:v>
                </c:pt>
                <c:pt idx="3">
                  <c:v>20.258600000000001</c:v>
                </c:pt>
                <c:pt idx="4">
                  <c:v>20.748799999999999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glucosamine!$I$36:$I$43</c:f>
              <c:numCache>
                <c:formatCode>0.0000</c:formatCode>
                <c:ptCount val="8"/>
              </c:numCache>
            </c:numRef>
          </c:xVal>
          <c:yVal>
            <c:numRef>
              <c:f>glucosamine!$L$36:$L$43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glucosamine!$I$51:$I$58</c:f>
              <c:numCache>
                <c:formatCode>0.0000</c:formatCode>
                <c:ptCount val="8"/>
              </c:numCache>
            </c:numRef>
          </c:xVal>
          <c:yVal>
            <c:numRef>
              <c:f>glucosamine!$L$51:$L$58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glucosamine!$K$2:$K$10</c:f>
              <c:numCache>
                <c:formatCode>0.00000</c:formatCode>
                <c:ptCount val="9"/>
                <c:pt idx="0">
                  <c:v>1.86249E-2</c:v>
                </c:pt>
                <c:pt idx="1">
                  <c:v>1.9115E-2</c:v>
                </c:pt>
                <c:pt idx="2">
                  <c:v>1.96051E-2</c:v>
                </c:pt>
                <c:pt idx="3">
                  <c:v>2.0258600000000002E-2</c:v>
                </c:pt>
                <c:pt idx="4">
                  <c:v>2.0748799999999998E-2</c:v>
                </c:pt>
              </c:numCache>
            </c:numRef>
          </c:xVal>
          <c:yVal>
            <c:numRef>
              <c:f>glucosamine!$M$2:$M$10</c:f>
              <c:numCache>
                <c:formatCode>0.00E+00</c:formatCode>
                <c:ptCount val="9"/>
                <c:pt idx="0">
                  <c:v>1.2618935369389498E+17</c:v>
                </c:pt>
                <c:pt idx="1">
                  <c:v>1.2618935369389498E+17</c:v>
                </c:pt>
                <c:pt idx="2">
                  <c:v>1.2617020992342309E+17</c:v>
                </c:pt>
                <c:pt idx="3">
                  <c:v>1.2626911940419456E+17</c:v>
                </c:pt>
                <c:pt idx="4">
                  <c:v>1.2624997563372266E+17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glucosamine!$I$36:$I$43</c:f>
              <c:numCache>
                <c:formatCode>0.0000</c:formatCode>
                <c:ptCount val="8"/>
              </c:numCache>
            </c:numRef>
          </c:xVal>
          <c:yVal>
            <c:numRef>
              <c:f>glucosamine!$L$36:$L$43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glucosamine!$I$51:$I$58</c:f>
              <c:numCache>
                <c:formatCode>0.0000</c:formatCode>
                <c:ptCount val="8"/>
              </c:numCache>
            </c:numRef>
          </c:xVal>
          <c:yVal>
            <c:numRef>
              <c:f>glucosamine!$L$51:$L$58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2720"/>
        <c:axId val="165037952"/>
      </c:scatterChart>
      <c:valAx>
        <c:axId val="1639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37952"/>
        <c:crosses val="autoZero"/>
        <c:crossBetween val="midCat"/>
      </c:valAx>
      <c:valAx>
        <c:axId val="16503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2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sucrose!$I$2:$I$10</c:f>
              <c:numCache>
                <c:formatCode>0.0000</c:formatCode>
                <c:ptCount val="9"/>
                <c:pt idx="0">
                  <c:v>2.3766005572967239E-3</c:v>
                </c:pt>
                <c:pt idx="1">
                  <c:v>2.4525319642534557E-3</c:v>
                </c:pt>
                <c:pt idx="2">
                  <c:v>2.5346422230638804E-3</c:v>
                </c:pt>
                <c:pt idx="3">
                  <c:v>2.6171685116667298E-3</c:v>
                </c:pt>
              </c:numCache>
            </c:numRef>
          </c:xVal>
          <c:yVal>
            <c:numRef>
              <c:f>sucrose!$K$2:$K$10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4288"/>
        <c:axId val="168926208"/>
      </c:scatterChart>
      <c:valAx>
        <c:axId val="1689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26208"/>
        <c:crosses val="autoZero"/>
        <c:crossBetween val="midCat"/>
      </c:valAx>
      <c:valAx>
        <c:axId val="16892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24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sucrose!$L$2:$L$10</c:f>
              <c:numCache>
                <c:formatCode>0.00E+00</c:formatCode>
                <c:ptCount val="9"/>
                <c:pt idx="0">
                  <c:v>5.3489138579660228E-2</c:v>
                </c:pt>
                <c:pt idx="1">
                  <c:v>5.5154856555542024E-2</c:v>
                </c:pt>
                <c:pt idx="2">
                  <c:v>5.6978393537088064E-2</c:v>
                </c:pt>
                <c:pt idx="3">
                  <c:v>5.8869259114499195E-2</c:v>
                </c:pt>
              </c:numCache>
            </c:numRef>
          </c:xVal>
          <c:yVal>
            <c:numRef>
              <c:f>sucrose!$N$2:$N$9</c:f>
              <c:numCache>
                <c:formatCode>0.00</c:formatCode>
                <c:ptCount val="8"/>
                <c:pt idx="0" formatCode="0.00E+00">
                  <c:v>21.4023</c:v>
                </c:pt>
                <c:pt idx="1">
                  <c:v>21.892399999999999</c:v>
                </c:pt>
                <c:pt idx="2">
                  <c:v>22.5459</c:v>
                </c:pt>
                <c:pt idx="3">
                  <c:v>23.199400000000001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sucrose!$I$36:$I$43</c:f>
              <c:numCache>
                <c:formatCode>0.0000</c:formatCode>
                <c:ptCount val="8"/>
              </c:numCache>
            </c:numRef>
          </c:xVal>
          <c:yVal>
            <c:numRef>
              <c:f>sucrose!$L$36:$L$43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sucrose!$I$51:$I$58</c:f>
              <c:numCache>
                <c:formatCode>0.0000</c:formatCode>
                <c:ptCount val="8"/>
              </c:numCache>
            </c:numRef>
          </c:xVal>
          <c:yVal>
            <c:numRef>
              <c:f>sucrose!$L$51:$L$58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sucrose!$K$2:$K$10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</c:numCache>
            </c:numRef>
          </c:xVal>
          <c:yVal>
            <c:numRef>
              <c:f>sucrose!$M$2:$M$10</c:f>
              <c:numCache>
                <c:formatCode>0.00E+00</c:formatCode>
                <c:ptCount val="9"/>
                <c:pt idx="0">
                  <c:v>1.2617020992342314E+17</c:v>
                </c:pt>
                <c:pt idx="1">
                  <c:v>1.2626911940419456E+17</c:v>
                </c:pt>
                <c:pt idx="2">
                  <c:v>1.2632016945878622E+17</c:v>
                </c:pt>
                <c:pt idx="3">
                  <c:v>1.2624359437689869E+17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sucrose!$I$36:$I$43</c:f>
              <c:numCache>
                <c:formatCode>0.0000</c:formatCode>
                <c:ptCount val="8"/>
              </c:numCache>
            </c:numRef>
          </c:xVal>
          <c:yVal>
            <c:numRef>
              <c:f>sucrose!$L$36:$L$43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sucrose!$I$51:$I$58</c:f>
              <c:numCache>
                <c:formatCode>0.0000</c:formatCode>
                <c:ptCount val="8"/>
              </c:numCache>
            </c:numRef>
          </c:xVal>
          <c:yVal>
            <c:numRef>
              <c:f>sucrose!$L$51:$L$58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096"/>
        <c:axId val="182669696"/>
      </c:scatterChart>
      <c:valAx>
        <c:axId val="1714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69696"/>
        <c:crosses val="autoZero"/>
        <c:crossBetween val="midCat"/>
      </c:valAx>
      <c:valAx>
        <c:axId val="18266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460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taurine!$I$2:$I$10</c:f>
              <c:numCache>
                <c:formatCode>0.0000</c:formatCode>
                <c:ptCount val="9"/>
                <c:pt idx="0">
                  <c:v>2.3797858655492206E-3</c:v>
                </c:pt>
                <c:pt idx="1">
                  <c:v>2.4529286220081616E-3</c:v>
                </c:pt>
                <c:pt idx="2">
                  <c:v>2.533425830392864E-3</c:v>
                </c:pt>
                <c:pt idx="3">
                  <c:v>2.6171418358450272E-3</c:v>
                </c:pt>
                <c:pt idx="4">
                  <c:v>2.7062495920716655E-3</c:v>
                </c:pt>
              </c:numCache>
            </c:numRef>
          </c:xVal>
          <c:yVal>
            <c:numRef>
              <c:f>taurine!$K$2:$K$10</c:f>
              <c:numCache>
                <c:formatCode>0.00000</c:formatCode>
                <c:ptCount val="9"/>
                <c:pt idx="0">
                  <c:v>1.55207E-2</c:v>
                </c:pt>
                <c:pt idx="1">
                  <c:v>1.58475E-2</c:v>
                </c:pt>
                <c:pt idx="2">
                  <c:v>1.6501000000000002E-2</c:v>
                </c:pt>
                <c:pt idx="3">
                  <c:v>1.6827700000000001E-2</c:v>
                </c:pt>
                <c:pt idx="4">
                  <c:v>1.7317900000000001E-2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4000"/>
        <c:axId val="106945920"/>
      </c:scatterChart>
      <c:valAx>
        <c:axId val="1069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45920"/>
        <c:crosses val="autoZero"/>
        <c:crossBetween val="midCat"/>
      </c:valAx>
      <c:valAx>
        <c:axId val="10694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44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taurine!$L$2:$L$10</c:f>
              <c:numCache>
                <c:formatCode>0.00E+00</c:formatCode>
                <c:ptCount val="9"/>
                <c:pt idx="0">
                  <c:v>5.3489138579660228E-2</c:v>
                </c:pt>
                <c:pt idx="1">
                  <c:v>5.5156808327116308E-2</c:v>
                </c:pt>
                <c:pt idx="2">
                  <c:v>5.6978393537088064E-2</c:v>
                </c:pt>
                <c:pt idx="3">
                  <c:v>5.8870146941871163E-2</c:v>
                </c:pt>
                <c:pt idx="4">
                  <c:v>6.0889931665076918E-2</c:v>
                </c:pt>
              </c:numCache>
            </c:numRef>
          </c:xVal>
          <c:yVal>
            <c:numRef>
              <c:f>taurine!$N$2:$N$9</c:f>
              <c:numCache>
                <c:formatCode>0.00</c:formatCode>
                <c:ptCount val="8"/>
                <c:pt idx="0" formatCode="0.00E+00">
                  <c:v>15.5207</c:v>
                </c:pt>
                <c:pt idx="1">
                  <c:v>15.8475</c:v>
                </c:pt>
                <c:pt idx="2">
                  <c:v>16.501000000000001</c:v>
                </c:pt>
                <c:pt idx="3">
                  <c:v>16.8277</c:v>
                </c:pt>
                <c:pt idx="4">
                  <c:v>17.317900000000002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taurine!$I$36:$I$43</c:f>
              <c:numCache>
                <c:formatCode>0.0000</c:formatCode>
                <c:ptCount val="8"/>
              </c:numCache>
            </c:numRef>
          </c:xVal>
          <c:yVal>
            <c:numRef>
              <c:f>taurine!$L$36:$L$43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taurine!$I$51:$I$58</c:f>
              <c:numCache>
                <c:formatCode>0.0000</c:formatCode>
                <c:ptCount val="8"/>
              </c:numCache>
            </c:numRef>
          </c:xVal>
          <c:yVal>
            <c:numRef>
              <c:f>taurine!$L$51:$L$58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taurine!$K$2:$K$10</c:f>
              <c:numCache>
                <c:formatCode>0.00000</c:formatCode>
                <c:ptCount val="9"/>
                <c:pt idx="0">
                  <c:v>1.55207E-2</c:v>
                </c:pt>
                <c:pt idx="1">
                  <c:v>1.58475E-2</c:v>
                </c:pt>
                <c:pt idx="2">
                  <c:v>1.6501000000000002E-2</c:v>
                </c:pt>
                <c:pt idx="3">
                  <c:v>1.6827700000000001E-2</c:v>
                </c:pt>
                <c:pt idx="4">
                  <c:v>1.7317900000000001E-2</c:v>
                </c:pt>
              </c:numCache>
            </c:numRef>
          </c:xVal>
          <c:yVal>
            <c:numRef>
              <c:f>taurine!$M$2:$M$10</c:f>
              <c:numCache>
                <c:formatCode>0.00E+00</c:formatCode>
                <c:ptCount val="9"/>
                <c:pt idx="0">
                  <c:v>1.264437604128141E+17</c:v>
                </c:pt>
                <c:pt idx="1">
                  <c:v>1.2638947488797589E+17</c:v>
                </c:pt>
                <c:pt idx="2">
                  <c:v>1.2636392875864026E+17</c:v>
                </c:pt>
                <c:pt idx="3">
                  <c:v>1.2634476916163854E+17</c:v>
                </c:pt>
                <c:pt idx="4">
                  <c:v>1.2631283649996902E+17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taurine!$I$36:$I$43</c:f>
              <c:numCache>
                <c:formatCode>0.0000</c:formatCode>
                <c:ptCount val="8"/>
              </c:numCache>
            </c:numRef>
          </c:xVal>
          <c:yVal>
            <c:numRef>
              <c:f>taurine!$L$36:$L$43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taurine!$I$51:$I$58</c:f>
              <c:numCache>
                <c:formatCode>0.0000</c:formatCode>
                <c:ptCount val="8"/>
              </c:numCache>
            </c:numRef>
          </c:xVal>
          <c:yVal>
            <c:numRef>
              <c:f>taurine!$L$51:$L$58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47744"/>
        <c:axId val="107649664"/>
      </c:scatterChart>
      <c:valAx>
        <c:axId val="1076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49664"/>
        <c:crosses val="autoZero"/>
        <c:crossBetween val="midCat"/>
      </c:valAx>
      <c:valAx>
        <c:axId val="10764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47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 2'!$I$2:$I$10</c:f>
              <c:numCache>
                <c:formatCode>0.0000</c:formatCode>
                <c:ptCount val="9"/>
                <c:pt idx="0">
                  <c:v>2.3808343197880256E-3</c:v>
                </c:pt>
                <c:pt idx="1">
                  <c:v>2.452484811104379E-3</c:v>
                </c:pt>
                <c:pt idx="2">
                  <c:v>2.5328336450837733E-3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'folic acid 2'!$K$2:$K$10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0896"/>
        <c:axId val="110167168"/>
      </c:scatterChart>
      <c:valAx>
        <c:axId val="1101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67168"/>
        <c:crosses val="autoZero"/>
        <c:crossBetween val="midCat"/>
      </c:valAx>
      <c:valAx>
        <c:axId val="11016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6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7" sqref="D7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258.03787849499997</v>
      </c>
      <c r="C2" s="7">
        <v>25.4</v>
      </c>
      <c r="D2" s="7">
        <v>302.89999999999998</v>
      </c>
      <c r="E2" s="3">
        <v>3.9516</v>
      </c>
      <c r="F2" s="3">
        <v>18.694871794871794</v>
      </c>
      <c r="G2" s="7">
        <v>1663.7523000000001</v>
      </c>
      <c r="H2" s="28">
        <f>G2/$B$4/100</f>
        <v>18.693846067415731</v>
      </c>
      <c r="I2" s="10">
        <f t="shared" ref="I2:I6" si="0">E2/G2</f>
        <v>2.3751131703920107E-3</v>
      </c>
      <c r="J2" s="7">
        <f t="shared" ref="J2:J6" si="1">((G2*1.380658E-23*$D$2)/($B$4*E2*(101325/760)))/1E-21</f>
        <v>14.839116770407349</v>
      </c>
      <c r="K2" s="18">
        <f>N2/1000</f>
        <v>1.7971399999999998E-2</v>
      </c>
      <c r="L2" s="29">
        <f>1/(H2)</f>
        <v>5.3493539873693936E-2</v>
      </c>
      <c r="M2" s="6">
        <f>H2/J2/(10^-17)</f>
        <v>1.2597681086178664E+17</v>
      </c>
      <c r="N2" s="6">
        <v>17.971399999999999</v>
      </c>
      <c r="O2" s="22"/>
    </row>
    <row r="3" spans="1:17" x14ac:dyDescent="0.2">
      <c r="A3" t="s">
        <v>9</v>
      </c>
      <c r="C3" s="7">
        <v>25.4</v>
      </c>
      <c r="D3" s="7">
        <v>302.89999999999998</v>
      </c>
      <c r="E3" s="3">
        <v>3.9514999999999998</v>
      </c>
      <c r="F3" s="3">
        <v>18.13051282051282</v>
      </c>
      <c r="G3" s="7">
        <v>1613.5244</v>
      </c>
      <c r="H3" s="28">
        <f t="shared" ref="H3:H6" si="2">G3/$B$4/100</f>
        <v>18.129487640449437</v>
      </c>
      <c r="I3" s="10">
        <f t="shared" si="0"/>
        <v>2.4489868266014446E-3</v>
      </c>
      <c r="J3" s="7">
        <f t="shared" si="1"/>
        <v>14.391495003380543</v>
      </c>
      <c r="K3" s="18">
        <f t="shared" ref="K3:K6" si="3">N3/1000</f>
        <v>1.8461500000000002E-2</v>
      </c>
      <c r="L3" s="29">
        <f t="shared" ref="L3:L6" si="4">1/(H3)</f>
        <v>5.5158756818304087E-2</v>
      </c>
      <c r="M3" s="6">
        <f t="shared" ref="M3:M6" si="5">H3/J3/(10^-17)</f>
        <v>1.2597362286677544E+17</v>
      </c>
      <c r="N3" s="8">
        <v>18.461500000000001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302.89999999999998</v>
      </c>
      <c r="E4" s="3">
        <v>3.9512</v>
      </c>
      <c r="F4" s="3">
        <v>18.053846153846155</v>
      </c>
      <c r="G4" s="7">
        <v>1562.3151</v>
      </c>
      <c r="H4" s="28">
        <f t="shared" si="2"/>
        <v>17.554102247191011</v>
      </c>
      <c r="I4" s="10">
        <f t="shared" si="0"/>
        <v>2.5290672797056114E-3</v>
      </c>
      <c r="J4" s="7">
        <f t="shared" si="1"/>
        <v>13.935802325702463</v>
      </c>
      <c r="K4" s="18">
        <f t="shared" si="3"/>
        <v>1.9115E-2</v>
      </c>
      <c r="L4" s="29">
        <f t="shared" si="4"/>
        <v>5.6966741216288572E-2</v>
      </c>
      <c r="M4" s="6">
        <f t="shared" si="5"/>
        <v>1.259640588817419E+17</v>
      </c>
      <c r="N4" s="8">
        <v>19.114999999999998</v>
      </c>
      <c r="O4" s="22"/>
    </row>
    <row r="5" spans="1:17" x14ac:dyDescent="0.2">
      <c r="A5" t="s">
        <v>11</v>
      </c>
      <c r="C5" s="7">
        <v>25.4</v>
      </c>
      <c r="D5" s="7">
        <v>302.89999999999998</v>
      </c>
      <c r="E5" s="3">
        <v>3.9497</v>
      </c>
      <c r="F5" s="3">
        <v>17.55153846153846</v>
      </c>
      <c r="G5" s="7">
        <v>1512.2355</v>
      </c>
      <c r="H5" s="28">
        <f t="shared" si="2"/>
        <v>16.991410112359549</v>
      </c>
      <c r="I5" s="10">
        <f t="shared" si="0"/>
        <v>2.6118286470592708E-3</v>
      </c>
      <c r="J5" s="7">
        <f t="shared" si="1"/>
        <v>13.494216673847381</v>
      </c>
      <c r="K5" s="18">
        <f t="shared" si="3"/>
        <v>1.96051E-2</v>
      </c>
      <c r="L5" s="29">
        <f t="shared" si="4"/>
        <v>5.8853267232517693E-2</v>
      </c>
      <c r="M5" s="6">
        <f t="shared" si="5"/>
        <v>1.2591623895657421E+17</v>
      </c>
      <c r="N5" s="8">
        <v>19.6051</v>
      </c>
      <c r="O5" s="22"/>
    </row>
    <row r="6" spans="1:17" x14ac:dyDescent="0.2">
      <c r="A6" t="s">
        <v>12</v>
      </c>
      <c r="B6" s="12">
        <f>SLOPE(K2:K10,I2:I10)</f>
        <v>6.9305277934330194</v>
      </c>
      <c r="C6" s="7">
        <v>25.4</v>
      </c>
      <c r="D6" s="7">
        <v>302.89999999999998</v>
      </c>
      <c r="E6" s="3">
        <v>3.9561999999999999</v>
      </c>
      <c r="F6" s="3">
        <v>17.489487179487181</v>
      </c>
      <c r="G6" s="7">
        <v>1462.0532000000001</v>
      </c>
      <c r="H6" s="28">
        <f t="shared" si="2"/>
        <v>16.427564044943821</v>
      </c>
      <c r="I6" s="10">
        <f t="shared" si="0"/>
        <v>2.7059206874277897E-3</v>
      </c>
      <c r="J6" s="7">
        <f t="shared" si="1"/>
        <v>13.024986963635824</v>
      </c>
      <c r="K6" s="18">
        <f t="shared" si="3"/>
        <v>2.0258600000000002E-2</v>
      </c>
      <c r="L6" s="29">
        <f t="shared" si="4"/>
        <v>6.0873297907353845E-2</v>
      </c>
      <c r="M6" s="6">
        <f t="shared" si="5"/>
        <v>1.2612345863230096E+17</v>
      </c>
      <c r="N6" s="8">
        <v>20.258600000000001</v>
      </c>
      <c r="O6" s="22"/>
    </row>
    <row r="7" spans="1:17" x14ac:dyDescent="0.2">
      <c r="A7" t="s">
        <v>13</v>
      </c>
      <c r="B7" s="12">
        <f>INTERCEPT(M2:M10,K2:K10)</f>
        <v>1.2516179615299755E+17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0.99814908097800015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1.3557592527817699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287.55452728309444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4.1952033664588134E-23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1.2599083803983582E+17</v>
      </c>
      <c r="C18" s="7"/>
      <c r="D18" s="7">
        <f>AVERAGE(D2:D12)</f>
        <v>302.98333333333335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1.5689066015830433E-14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156.89066015830434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260.05352856500002</v>
      </c>
      <c r="C2" s="7">
        <v>25.4</v>
      </c>
      <c r="D2" s="7">
        <v>302.64999999999998</v>
      </c>
      <c r="E2" s="3">
        <v>3.9550000000000001</v>
      </c>
      <c r="F2" s="3">
        <v>18.694871794871794</v>
      </c>
      <c r="G2" s="7">
        <v>1664.0033000000001</v>
      </c>
      <c r="H2" s="28">
        <f>G2/$B$4/100</f>
        <v>18.696666292134832</v>
      </c>
      <c r="I2" s="10">
        <f t="shared" ref="I2:I6" si="0">E2/G2</f>
        <v>2.3767981710132425E-3</v>
      </c>
      <c r="J2" s="7">
        <f t="shared" ref="J2:J6" si="1">((G2*1.380658E-23*$D$2)/($B$4*E2*(101325/760)))/1E-21</f>
        <v>14.816357913591068</v>
      </c>
      <c r="K2" s="18">
        <f>N2/1000</f>
        <v>1.86249E-2</v>
      </c>
      <c r="L2" s="29">
        <f>1/(H2)</f>
        <v>5.3485470852131123E-2</v>
      </c>
      <c r="M2" s="6">
        <f>H2/J2/(10^-17)</f>
        <v>1.2618935369389498E+17</v>
      </c>
      <c r="N2" s="6">
        <v>18.6249</v>
      </c>
      <c r="O2" s="22"/>
    </row>
    <row r="3" spans="1:17" x14ac:dyDescent="0.2">
      <c r="A3" t="s">
        <v>9</v>
      </c>
      <c r="C3" s="7">
        <v>25.4</v>
      </c>
      <c r="D3" s="7">
        <v>302.64999999999998</v>
      </c>
      <c r="E3" s="3">
        <v>3.9550000000000001</v>
      </c>
      <c r="F3" s="3">
        <v>18.13051282051282</v>
      </c>
      <c r="G3" s="7">
        <v>1613.5244</v>
      </c>
      <c r="H3" s="28">
        <f t="shared" ref="H3:H6" si="2">G3/$B$4/100</f>
        <v>18.129487640449437</v>
      </c>
      <c r="I3" s="10">
        <f t="shared" si="0"/>
        <v>2.451155991195423E-3</v>
      </c>
      <c r="J3" s="7">
        <f t="shared" si="1"/>
        <v>14.366891587722378</v>
      </c>
      <c r="K3" s="18">
        <f t="shared" ref="K3:K6" si="3">N3/1000</f>
        <v>1.9115E-2</v>
      </c>
      <c r="L3" s="29">
        <f t="shared" ref="L3:L6" si="4">1/(H3)</f>
        <v>5.5158756818304087E-2</v>
      </c>
      <c r="M3" s="6">
        <f t="shared" ref="M3:M6" si="5">H3/J3/(10^-17)</f>
        <v>1.2618935369389498E+17</v>
      </c>
      <c r="N3" s="8">
        <v>19.114999999999998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302.64999999999998</v>
      </c>
      <c r="E4" s="3">
        <v>3.9544000000000001</v>
      </c>
      <c r="F4" s="3">
        <v>18.053846153846155</v>
      </c>
      <c r="G4" s="7">
        <v>1562.0184999999999</v>
      </c>
      <c r="H4" s="28">
        <f t="shared" si="2"/>
        <v>17.550769662921347</v>
      </c>
      <c r="I4" s="10">
        <f t="shared" si="0"/>
        <v>2.5315961366654751E-3</v>
      </c>
      <c r="J4" s="7">
        <f t="shared" si="1"/>
        <v>13.910391108625003</v>
      </c>
      <c r="K4" s="18">
        <f t="shared" si="3"/>
        <v>1.96051E-2</v>
      </c>
      <c r="L4" s="29">
        <f t="shared" si="4"/>
        <v>5.6977558204336254E-2</v>
      </c>
      <c r="M4" s="6">
        <f t="shared" si="5"/>
        <v>1.2617020992342309E+17</v>
      </c>
      <c r="N4" s="8">
        <v>19.6051</v>
      </c>
      <c r="O4" s="22"/>
    </row>
    <row r="5" spans="1:17" x14ac:dyDescent="0.2">
      <c r="A5" t="s">
        <v>11</v>
      </c>
      <c r="C5" s="7">
        <v>25.4</v>
      </c>
      <c r="D5" s="7">
        <v>302.64999999999998</v>
      </c>
      <c r="E5" s="3">
        <v>3.9575</v>
      </c>
      <c r="F5" s="3">
        <v>17.55153846153846</v>
      </c>
      <c r="G5" s="7">
        <v>1511.9274</v>
      </c>
      <c r="H5" s="28">
        <f t="shared" si="2"/>
        <v>16.987948314606744</v>
      </c>
      <c r="I5" s="10">
        <f t="shared" si="0"/>
        <v>2.6175198623955092E-3</v>
      </c>
      <c r="J5" s="7">
        <f t="shared" si="1"/>
        <v>13.45376319623119</v>
      </c>
      <c r="K5" s="18">
        <f t="shared" si="3"/>
        <v>2.0258600000000002E-2</v>
      </c>
      <c r="L5" s="29">
        <f t="shared" si="4"/>
        <v>5.8865260329298875E-2</v>
      </c>
      <c r="M5" s="6">
        <f t="shared" si="5"/>
        <v>1.2626911940419456E+17</v>
      </c>
      <c r="N5" s="8">
        <v>20.258600000000001</v>
      </c>
      <c r="O5" s="22"/>
    </row>
    <row r="6" spans="1:17" x14ac:dyDescent="0.2">
      <c r="A6" t="s">
        <v>12</v>
      </c>
      <c r="B6" s="12">
        <f>SLOPE(K2:K10,I2:I10)</f>
        <v>6.520000759390431</v>
      </c>
      <c r="C6" s="7">
        <v>25.4</v>
      </c>
      <c r="D6" s="7">
        <v>302.64999999999998</v>
      </c>
      <c r="E6" s="3">
        <v>3.9569000000000001</v>
      </c>
      <c r="F6" s="3">
        <v>17.489487179487181</v>
      </c>
      <c r="G6" s="7">
        <v>1461.7565</v>
      </c>
      <c r="H6" s="28">
        <f t="shared" si="2"/>
        <v>16.424230337078651</v>
      </c>
      <c r="I6" s="10">
        <f t="shared" si="0"/>
        <v>2.7069487975596484E-3</v>
      </c>
      <c r="J6" s="7">
        <f t="shared" si="1"/>
        <v>13.009293866898435</v>
      </c>
      <c r="K6" s="18">
        <f t="shared" si="3"/>
        <v>2.0748799999999998E-2</v>
      </c>
      <c r="L6" s="29">
        <f t="shared" si="4"/>
        <v>6.0885653663931033E-2</v>
      </c>
      <c r="M6" s="6">
        <f t="shared" si="5"/>
        <v>1.2624997563372266E+17</v>
      </c>
      <c r="N6" s="8">
        <v>20.748799999999999</v>
      </c>
      <c r="O6" s="22"/>
    </row>
    <row r="7" spans="1:17" x14ac:dyDescent="0.2">
      <c r="A7" t="s">
        <v>13</v>
      </c>
      <c r="B7" s="12">
        <f>INTERCEPT(M2:M10,K2:K10)</f>
        <v>1.2544740640267027E+17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0.9980135696670378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1.4421152410919797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305.60755626585677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4.1983894385964322E-23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1.2621360246982605E+17</v>
      </c>
      <c r="C18" s="7"/>
      <c r="D18" s="7">
        <f>AVERAGE(D2:D12)</f>
        <v>302.77500000000003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1.4735691670081527E-14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147.35691670081528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C20" sqref="C20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365.11720000000003</v>
      </c>
      <c r="C2" s="7">
        <v>25.4</v>
      </c>
      <c r="D2" s="7">
        <v>302.64999999999998</v>
      </c>
      <c r="E2" s="3">
        <v>3.9544000000000001</v>
      </c>
      <c r="F2" s="3">
        <v>18.694871794871794</v>
      </c>
      <c r="G2" s="7">
        <v>1663.8892000000001</v>
      </c>
      <c r="H2" s="28">
        <f>G2/$B$4/100</f>
        <v>18.695384269662924</v>
      </c>
      <c r="I2" s="10">
        <f t="shared" ref="I2:I5" si="0">E2/G2</f>
        <v>2.3766005572967239E-3</v>
      </c>
      <c r="J2" s="7">
        <f t="shared" ref="J2:J5" si="1">((G2*1.380658E-23*$D$2)/($B$4*E2*(101325/760)))/1E-21</f>
        <v>14.817589889887454</v>
      </c>
      <c r="K2" s="18">
        <f>N2/1000</f>
        <v>2.1402299999999999E-2</v>
      </c>
      <c r="L2" s="29">
        <f>1/(H2)</f>
        <v>5.3489138579660228E-2</v>
      </c>
      <c r="M2" s="6">
        <f>H2/J2/(10^-17)</f>
        <v>1.2617020992342314E+17</v>
      </c>
      <c r="N2" s="6">
        <v>21.4023</v>
      </c>
      <c r="O2" s="22"/>
    </row>
    <row r="3" spans="1:17" x14ac:dyDescent="0.2">
      <c r="A3" t="s">
        <v>9</v>
      </c>
      <c r="C3" s="7">
        <v>25.4</v>
      </c>
      <c r="D3" s="7">
        <v>302.64999999999998</v>
      </c>
      <c r="E3" s="3">
        <v>3.9575</v>
      </c>
      <c r="F3" s="3">
        <v>18.13051282051282</v>
      </c>
      <c r="G3" s="7">
        <v>1613.6385</v>
      </c>
      <c r="H3" s="28">
        <f t="shared" ref="H3:H5" si="2">G3/$B$4/100</f>
        <v>18.130769662921349</v>
      </c>
      <c r="I3" s="10">
        <f t="shared" si="0"/>
        <v>2.4525319642534557E-3</v>
      </c>
      <c r="J3" s="7">
        <f t="shared" si="1"/>
        <v>14.358831160359751</v>
      </c>
      <c r="K3" s="18">
        <f t="shared" ref="K3:K5" si="3">N3/1000</f>
        <v>2.1892399999999999E-2</v>
      </c>
      <c r="L3" s="29">
        <f t="shared" ref="L3:L5" si="4">1/(H3)</f>
        <v>5.5154856555542024E-2</v>
      </c>
      <c r="M3" s="6">
        <f t="shared" ref="M3:M5" si="5">H3/J3/(10^-17)</f>
        <v>1.2626911940419456E+17</v>
      </c>
      <c r="N3" s="8">
        <v>21.892399999999999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302.64999999999998</v>
      </c>
      <c r="E4" s="3">
        <v>3.9590999999999998</v>
      </c>
      <c r="F4" s="3">
        <v>18.053846153846155</v>
      </c>
      <c r="G4" s="7">
        <v>1561.9956</v>
      </c>
      <c r="H4" s="28">
        <f t="shared" si="2"/>
        <v>17.550512359550563</v>
      </c>
      <c r="I4" s="10">
        <f t="shared" si="0"/>
        <v>2.5346422230638804E-3</v>
      </c>
      <c r="J4" s="7">
        <f t="shared" si="1"/>
        <v>13.893673856475207</v>
      </c>
      <c r="K4" s="18">
        <f t="shared" si="3"/>
        <v>2.2545900000000001E-2</v>
      </c>
      <c r="L4" s="29">
        <f t="shared" si="4"/>
        <v>5.6978393537088064E-2</v>
      </c>
      <c r="M4" s="6">
        <f t="shared" si="5"/>
        <v>1.2632016945878622E+17</v>
      </c>
      <c r="N4" s="8">
        <v>22.5459</v>
      </c>
      <c r="O4" s="22"/>
    </row>
    <row r="5" spans="1:17" x14ac:dyDescent="0.2">
      <c r="A5" t="s">
        <v>11</v>
      </c>
      <c r="C5" s="7">
        <v>25.4</v>
      </c>
      <c r="D5" s="7">
        <v>302.64999999999998</v>
      </c>
      <c r="E5" s="3">
        <v>3.9567000000000001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2.6171685116667298E-3</v>
      </c>
      <c r="J5" s="7">
        <f t="shared" si="1"/>
        <v>13.455569342638174</v>
      </c>
      <c r="K5" s="18">
        <f t="shared" si="3"/>
        <v>2.3199400000000002E-2</v>
      </c>
      <c r="L5" s="29">
        <f t="shared" si="4"/>
        <v>5.8869259114499195E-2</v>
      </c>
      <c r="M5" s="6">
        <f t="shared" si="5"/>
        <v>1.2624359437689869E+17</v>
      </c>
      <c r="N5" s="8">
        <v>23.199400000000001</v>
      </c>
      <c r="O5" s="22"/>
    </row>
    <row r="6" spans="1:17" x14ac:dyDescent="0.2">
      <c r="A6" t="s">
        <v>12</v>
      </c>
      <c r="B6" s="12">
        <f>SLOPE(K2:K10,I2:I10)</f>
        <v>7.5270227793440689</v>
      </c>
      <c r="C6" s="7"/>
      <c r="D6" s="7"/>
      <c r="E6" s="3"/>
      <c r="F6" s="3"/>
      <c r="G6" s="7"/>
      <c r="H6" s="28"/>
      <c r="J6" s="7"/>
      <c r="K6" s="18"/>
      <c r="L6" s="29"/>
      <c r="M6" s="6"/>
      <c r="O6" s="22"/>
    </row>
    <row r="7" spans="1:17" x14ac:dyDescent="0.2">
      <c r="A7" t="s">
        <v>13</v>
      </c>
      <c r="B7" s="12">
        <f>INTERCEPT(M2:M10,K2:K10)</f>
        <v>1.2533548013588842E+17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0.99784350392814947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1.2490750245873521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264.73937329904732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4.3192256456772808E-23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1.2625077329082565E+17</v>
      </c>
      <c r="C18" s="7"/>
      <c r="D18" s="7">
        <f>AVERAGE(D2:D12)</f>
        <v>302.8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1.6765197666909024E-14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167.65197666909023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C6" sqref="C6:I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126.02248887</v>
      </c>
      <c r="C2" s="7">
        <v>25.4</v>
      </c>
      <c r="D2" s="7">
        <v>302.39999999999998</v>
      </c>
      <c r="E2" s="3">
        <v>3.9597000000000002</v>
      </c>
      <c r="F2" s="3">
        <v>18.694871794871794</v>
      </c>
      <c r="G2" s="7">
        <v>1663.8892000000001</v>
      </c>
      <c r="H2" s="28">
        <f>G2/$B$4/100</f>
        <v>18.695384269662924</v>
      </c>
      <c r="I2" s="10">
        <f t="shared" ref="I2:I6" si="0">E2/G2</f>
        <v>2.3797858655492206E-3</v>
      </c>
      <c r="J2" s="7">
        <f t="shared" ref="J2:J6" si="1">((G2*1.380658E-23*$D$2)/($B$4*E2*(101325/760)))/1E-21</f>
        <v>14.785533274735073</v>
      </c>
      <c r="K2" s="18">
        <f>N2/1000</f>
        <v>1.55207E-2</v>
      </c>
      <c r="L2" s="29">
        <f>1/(H2)</f>
        <v>5.3489138579660228E-2</v>
      </c>
      <c r="M2" s="6">
        <f>H2/J2/(10^-17)</f>
        <v>1.264437604128141E+17</v>
      </c>
      <c r="N2" s="6">
        <v>15.5207</v>
      </c>
      <c r="O2" s="22"/>
    </row>
    <row r="3" spans="1:17" x14ac:dyDescent="0.2">
      <c r="A3" t="s">
        <v>9</v>
      </c>
      <c r="C3" s="7">
        <v>25.4</v>
      </c>
      <c r="D3" s="7">
        <v>302.56670000000003</v>
      </c>
      <c r="E3" s="3">
        <v>3.9580000000000002</v>
      </c>
      <c r="F3" s="3">
        <v>18.13051282051282</v>
      </c>
      <c r="G3" s="7">
        <v>1613.5814</v>
      </c>
      <c r="H3" s="28">
        <f t="shared" ref="H3:H6" si="2">G3/$B$4/100</f>
        <v>18.130128089887641</v>
      </c>
      <c r="I3" s="10">
        <f t="shared" si="0"/>
        <v>2.4529286220081616E-3</v>
      </c>
      <c r="J3" s="7">
        <f t="shared" si="1"/>
        <v>14.34465022182987</v>
      </c>
      <c r="K3" s="18">
        <f t="shared" ref="K3:K6" si="3">N3/1000</f>
        <v>1.58475E-2</v>
      </c>
      <c r="L3" s="29">
        <f t="shared" ref="L3:L6" si="4">1/(H3)</f>
        <v>5.5156808327116308E-2</v>
      </c>
      <c r="M3" s="6">
        <f t="shared" ref="M3:M6" si="5">H3/J3/(10^-17)</f>
        <v>1.2638947488797589E+17</v>
      </c>
      <c r="N3" s="8">
        <v>15.8475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302.64999999999998</v>
      </c>
      <c r="E4" s="3">
        <v>3.9571999999999998</v>
      </c>
      <c r="F4" s="3">
        <v>18.053846153846155</v>
      </c>
      <c r="G4" s="7">
        <v>1561.9956</v>
      </c>
      <c r="H4" s="28">
        <f t="shared" si="2"/>
        <v>17.550512359550563</v>
      </c>
      <c r="I4" s="10">
        <f t="shared" si="0"/>
        <v>2.533425830392864E-3</v>
      </c>
      <c r="J4" s="7">
        <f t="shared" si="1"/>
        <v>13.888862535346368</v>
      </c>
      <c r="K4" s="18">
        <f t="shared" si="3"/>
        <v>1.6501000000000002E-2</v>
      </c>
      <c r="L4" s="29">
        <f t="shared" si="4"/>
        <v>5.6978393537088064E-2</v>
      </c>
      <c r="M4" s="6">
        <f t="shared" si="5"/>
        <v>1.2636392875864026E+17</v>
      </c>
      <c r="N4" s="8">
        <v>16.501000000000001</v>
      </c>
      <c r="O4" s="22"/>
    </row>
    <row r="5" spans="1:17" x14ac:dyDescent="0.2">
      <c r="A5" t="s">
        <v>11</v>
      </c>
      <c r="C5" s="7">
        <v>25.4</v>
      </c>
      <c r="D5" s="7">
        <v>302.39999999999998</v>
      </c>
      <c r="E5" s="3">
        <v>3.9565999999999999</v>
      </c>
      <c r="F5" s="3">
        <v>17.55153846153846</v>
      </c>
      <c r="G5" s="7">
        <v>1511.8018999999999</v>
      </c>
      <c r="H5" s="28">
        <f t="shared" si="2"/>
        <v>16.986538202247189</v>
      </c>
      <c r="I5" s="10">
        <f t="shared" si="0"/>
        <v>2.6171418358450272E-3</v>
      </c>
      <c r="J5" s="7">
        <f t="shared" si="1"/>
        <v>13.444591584567737</v>
      </c>
      <c r="K5" s="18">
        <f t="shared" si="3"/>
        <v>1.6827700000000001E-2</v>
      </c>
      <c r="L5" s="29">
        <f t="shared" si="4"/>
        <v>5.8870146941871163E-2</v>
      </c>
      <c r="M5" s="6">
        <f t="shared" si="5"/>
        <v>1.2634476916163854E+17</v>
      </c>
      <c r="N5" s="8">
        <v>16.8277</v>
      </c>
      <c r="O5" s="22"/>
    </row>
    <row r="6" spans="1:17" x14ac:dyDescent="0.2">
      <c r="A6" t="s">
        <v>12</v>
      </c>
      <c r="B6" s="12">
        <f>SLOPE(K2:K10,I2:I10)</f>
        <v>5.5928538438954387</v>
      </c>
      <c r="C6" s="7">
        <v>25.4</v>
      </c>
      <c r="D6" s="7">
        <v>302.39999999999998</v>
      </c>
      <c r="E6" s="3">
        <v>3.9556</v>
      </c>
      <c r="F6" s="3">
        <v>17.489487179487181</v>
      </c>
      <c r="G6" s="7">
        <v>1461.6538</v>
      </c>
      <c r="H6" s="28">
        <f t="shared" si="2"/>
        <v>16.423076404494381</v>
      </c>
      <c r="I6" s="10">
        <f t="shared" si="0"/>
        <v>2.7062495920716655E-3</v>
      </c>
      <c r="J6" s="7">
        <f t="shared" si="1"/>
        <v>13.001906108330019</v>
      </c>
      <c r="K6" s="18">
        <f t="shared" si="3"/>
        <v>1.7317900000000001E-2</v>
      </c>
      <c r="L6" s="29">
        <f t="shared" si="4"/>
        <v>6.0889931665076918E-2</v>
      </c>
      <c r="M6" s="6">
        <f t="shared" si="5"/>
        <v>1.2631283649996902E+17</v>
      </c>
      <c r="N6" s="8">
        <v>17.317900000000002</v>
      </c>
      <c r="O6" s="22"/>
    </row>
    <row r="7" spans="1:17" x14ac:dyDescent="0.2">
      <c r="A7" t="s">
        <v>13</v>
      </c>
      <c r="B7" s="12">
        <f>INTERCEPT(M2:M10,K2:K10)</f>
        <v>1.2745338675949579E+17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0.98929357724735667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1.6819512348690826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356.00961359179587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3.8049505686904889E-23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1.2637095394420757E+17</v>
      </c>
      <c r="C18" s="7"/>
      <c r="D18" s="7">
        <f>AVERAGE(D2:D12)</f>
        <v>302.63611666666662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1.3273891597707205E-14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132.73891597707205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2" sqref="E2:E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440.13185641000001</v>
      </c>
      <c r="C2" s="7">
        <v>25.4</v>
      </c>
      <c r="D2" s="7">
        <v>302.89999999999998</v>
      </c>
      <c r="E2" s="3">
        <v>3.9611999999999998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2.3808343197880256E-3</v>
      </c>
      <c r="J2" s="7">
        <f t="shared" ref="J2:J6" si="1">((G2*1.380658E-23*$D$2)/($B$4*E2*(101325/760)))/1E-21</f>
        <v>14.803458344601403</v>
      </c>
      <c r="K2" s="18">
        <f>N2/1000</f>
        <v>2.3689499999999999E-2</v>
      </c>
      <c r="L2" s="29">
        <f>1/(H2)</f>
        <v>5.3492440286058339E-2</v>
      </c>
      <c r="M2" s="6">
        <f>H2/J2/(10^-17)</f>
        <v>1.2628285838285992E+17</v>
      </c>
      <c r="N2" s="6">
        <v>23.689499999999999</v>
      </c>
      <c r="O2" s="22"/>
    </row>
    <row r="3" spans="1:17" x14ac:dyDescent="0.2">
      <c r="A3" t="s">
        <v>9</v>
      </c>
      <c r="C3" s="7">
        <v>25.4</v>
      </c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 t="shared" si="0"/>
        <v>2.452484811104379E-3</v>
      </c>
      <c r="J3" s="7">
        <f t="shared" si="1"/>
        <v>14.370968382270412</v>
      </c>
      <c r="K3" s="18">
        <f t="shared" ref="K3:K6" si="3">N3/1000</f>
        <v>2.4343E-2</v>
      </c>
      <c r="L3" s="29">
        <f t="shared" ref="L3:L6" si="4">1/(H3)</f>
        <v>5.5157977405309248E-2</v>
      </c>
      <c r="M3" s="6">
        <f t="shared" ref="M3:M6" si="5">H3/J3/(10^-17)</f>
        <v>1.2615533858241272E+17</v>
      </c>
      <c r="N3" s="8">
        <v>24.343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302.89999999999998</v>
      </c>
      <c r="E4" s="3">
        <v>3.9571999999999998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2.5328336450837733E-3</v>
      </c>
      <c r="J4" s="7">
        <f t="shared" si="1"/>
        <v>13.915079557944573</v>
      </c>
      <c r="K4" s="18">
        <f t="shared" si="3"/>
        <v>2.4996500000000001E-2</v>
      </c>
      <c r="L4" s="29">
        <f t="shared" si="4"/>
        <v>5.6965074904593106E-2</v>
      </c>
      <c r="M4" s="6">
        <f t="shared" si="5"/>
        <v>1.2615533858241272E+17</v>
      </c>
      <c r="N4" s="8">
        <v>24.996500000000001</v>
      </c>
      <c r="O4" s="22"/>
    </row>
    <row r="5" spans="1:17" x14ac:dyDescent="0.2">
      <c r="A5" t="s">
        <v>11</v>
      </c>
      <c r="C5" s="7">
        <v>25.4</v>
      </c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13.48097092587185</v>
      </c>
      <c r="K5" s="18">
        <f t="shared" si="3"/>
        <v>2.58134E-2</v>
      </c>
      <c r="L5" s="29">
        <f t="shared" si="4"/>
        <v>5.8851492622634775E-2</v>
      </c>
      <c r="M5" s="6">
        <f t="shared" si="5"/>
        <v>1.2604375875702142E+17</v>
      </c>
      <c r="N5" s="8">
        <v>25.813400000000001</v>
      </c>
      <c r="O5" s="22"/>
    </row>
    <row r="6" spans="1:17" x14ac:dyDescent="0.2">
      <c r="A6" t="s">
        <v>12</v>
      </c>
      <c r="B6" s="12">
        <f>SLOPE(K2:K10,I2:I10)</f>
        <v>9.0255519144645522</v>
      </c>
      <c r="C6" s="7">
        <v>25.4</v>
      </c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13.018430070195967</v>
      </c>
      <c r="K6" s="18">
        <f t="shared" si="3"/>
        <v>2.6630299999999999E-2</v>
      </c>
      <c r="L6" s="29">
        <f t="shared" si="4"/>
        <v>6.0874721874339531E-2</v>
      </c>
      <c r="M6" s="6">
        <f t="shared" si="5"/>
        <v>1.2618403053751334E+17</v>
      </c>
      <c r="N6" s="8">
        <v>26.630299999999998</v>
      </c>
      <c r="O6" s="22"/>
    </row>
    <row r="7" spans="1:17" x14ac:dyDescent="0.2">
      <c r="A7" t="s">
        <v>13</v>
      </c>
      <c r="B7" s="12">
        <f>INTERCEPT(M2:M10,K2:K10)</f>
        <v>1.2716046591150235E+17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0.9992472306046456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1.0410584606520954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220.27182846011158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4.3723139929601549E-23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1.2616426496844403E+17</v>
      </c>
      <c r="C18" s="7"/>
      <c r="D18" s="7">
        <f>AVERAGE(D2:D12)</f>
        <v>302.98333333333335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2.0034651107373779E-14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200.34651107373779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E2" sqref="E2:E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464.1294511076</v>
      </c>
      <c r="C2" s="7">
        <v>25.4</v>
      </c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2.3689499999999999E-2</v>
      </c>
      <c r="L2" s="29">
        <f>1/(H2)</f>
        <v>5.3492440286058339E-2</v>
      </c>
      <c r="M2" s="6">
        <f>H2/J2/(10^-17)</f>
        <v>1.2623857774702966E+17</v>
      </c>
      <c r="N2" s="6">
        <v>23.689499999999999</v>
      </c>
      <c r="O2" s="22"/>
    </row>
    <row r="3" spans="1:17" x14ac:dyDescent="0.2">
      <c r="A3" t="s">
        <v>9</v>
      </c>
      <c r="C3" s="7">
        <v>25.4</v>
      </c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 t="shared" si="0"/>
        <v>2.452484811104379E-3</v>
      </c>
      <c r="J3" s="7">
        <f t="shared" si="1"/>
        <v>14.374920517187027</v>
      </c>
      <c r="K3" s="18">
        <f t="shared" ref="K3:K6" si="3">N3/1000</f>
        <v>2.4343E-2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24.343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2.4996500000000001E-2</v>
      </c>
      <c r="L4" s="29">
        <f t="shared" si="4"/>
        <v>5.6965074904593106E-2</v>
      </c>
      <c r="M4" s="6">
        <f t="shared" si="5"/>
        <v>1.2608240893919293E+17</v>
      </c>
      <c r="N4" s="8">
        <v>24.996500000000001</v>
      </c>
      <c r="O4" s="22"/>
    </row>
    <row r="5" spans="1:17" x14ac:dyDescent="0.2">
      <c r="A5" t="s">
        <v>11</v>
      </c>
      <c r="C5" s="7">
        <v>25.4</v>
      </c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2.58134E-2</v>
      </c>
      <c r="L5" s="29">
        <f t="shared" si="4"/>
        <v>5.8851492622634775E-2</v>
      </c>
      <c r="M5" s="6">
        <f t="shared" si="5"/>
        <v>1.260091052130655E+17</v>
      </c>
      <c r="N5" s="8">
        <v>25.813400000000001</v>
      </c>
      <c r="O5" s="22"/>
    </row>
    <row r="6" spans="1:17" x14ac:dyDescent="0.2">
      <c r="A6" t="s">
        <v>12</v>
      </c>
      <c r="B6" s="12">
        <f>SLOPE(K2:K10,I2:I10)</f>
        <v>9.0217815080943797</v>
      </c>
      <c r="C6" s="7">
        <v>25.4</v>
      </c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2.6630299999999999E-2</v>
      </c>
      <c r="L6" s="29">
        <f t="shared" si="4"/>
        <v>6.0874721874339531E-2</v>
      </c>
      <c r="M6" s="6">
        <f t="shared" si="5"/>
        <v>1.2614933842826582E+17</v>
      </c>
      <c r="N6" s="8">
        <v>26.630299999999998</v>
      </c>
      <c r="O6" s="22"/>
    </row>
    <row r="7" spans="1:17" x14ac:dyDescent="0.2">
      <c r="A7" t="s">
        <v>13</v>
      </c>
      <c r="B7" s="12">
        <f>INTERCEPT(M2:M10,K2:K10)</f>
        <v>1.2703644071406869E+17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0.99937644932238878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1.0414458212719773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220.37047763685365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4.3858804002584796E-23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1.2612001693781483E+17</v>
      </c>
      <c r="C18" s="7"/>
      <c r="D18" s="7">
        <f>AVERAGE(D2:D12)</f>
        <v>302.99721666666665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2.0001243557676622E-14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200.01243557676622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K15" sqref="K15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242.07769557</v>
      </c>
      <c r="C2" s="7">
        <v>25.4</v>
      </c>
      <c r="D2" s="7">
        <v>302.89999999999998</v>
      </c>
      <c r="E2" s="3">
        <v>3.9521999999999999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2.37542497189393E-3</v>
      </c>
      <c r="J2" s="7">
        <f t="shared" ref="J2:J6" si="1">((G2*1.380658E-23*$D$2)/($B$4*E2*(101325/760)))/1E-21</f>
        <v>14.837168967824269</v>
      </c>
      <c r="K2" s="18">
        <f>N2/1000</f>
        <v>1.81347E-2</v>
      </c>
      <c r="L2" s="29">
        <f>1/(H2)</f>
        <v>5.3492440286058339E-2</v>
      </c>
      <c r="M2" s="6">
        <f>H2/J2/(10^-17)</f>
        <v>1.2599593883185373E+17</v>
      </c>
      <c r="N2" s="6">
        <v>18.134699999999999</v>
      </c>
      <c r="O2" s="22"/>
    </row>
    <row r="3" spans="1:17" x14ac:dyDescent="0.2">
      <c r="A3" t="s">
        <v>9</v>
      </c>
      <c r="C3" s="7">
        <v>25.4</v>
      </c>
      <c r="D3" s="7">
        <v>302.89999999999998</v>
      </c>
      <c r="E3" s="3">
        <v>3.9525000000000001</v>
      </c>
      <c r="F3" s="3">
        <v>18.13051282051282</v>
      </c>
      <c r="G3" s="7">
        <v>1613.4901</v>
      </c>
      <c r="H3" s="28">
        <f t="shared" ref="H3:H6" si="2">G3/$B$4/100</f>
        <v>18.12910224719101</v>
      </c>
      <c r="I3" s="10">
        <f t="shared" si="0"/>
        <v>2.4496586622998182E-3</v>
      </c>
      <c r="J3" s="7">
        <f t="shared" si="1"/>
        <v>14.387548037117426</v>
      </c>
      <c r="K3" s="18">
        <f t="shared" ref="K3:K6" si="3">N3/1000</f>
        <v>1.86249E-2</v>
      </c>
      <c r="L3" s="29">
        <f t="shared" ref="L3:L6" si="4">1/(H3)</f>
        <v>5.5159929397769474E-2</v>
      </c>
      <c r="M3" s="6">
        <f t="shared" ref="M3:M6" si="5">H3/J3/(10^-17)</f>
        <v>1.2600550281688728E+17</v>
      </c>
      <c r="N3" s="8">
        <v>18.6249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302.89999999999998</v>
      </c>
      <c r="E4" s="3">
        <v>3.9525000000000001</v>
      </c>
      <c r="F4" s="3">
        <v>18.053846153846155</v>
      </c>
      <c r="G4" s="7">
        <v>1562.452</v>
      </c>
      <c r="H4" s="28">
        <f t="shared" si="2"/>
        <v>17.555640449438201</v>
      </c>
      <c r="I4" s="10">
        <f t="shared" si="0"/>
        <v>2.5296777116993034E-3</v>
      </c>
      <c r="J4" s="7">
        <f t="shared" si="1"/>
        <v>13.932439502225764</v>
      </c>
      <c r="K4" s="18">
        <f t="shared" si="3"/>
        <v>1.9115E-2</v>
      </c>
      <c r="L4" s="29">
        <f t="shared" si="4"/>
        <v>5.6961749864955856E-2</v>
      </c>
      <c r="M4" s="6">
        <f t="shared" si="5"/>
        <v>1.2600550281688726E+17</v>
      </c>
      <c r="N4" s="8">
        <v>19.114999999999998</v>
      </c>
      <c r="O4" s="22"/>
    </row>
    <row r="5" spans="1:17" x14ac:dyDescent="0.2">
      <c r="A5" t="s">
        <v>11</v>
      </c>
      <c r="C5" s="7">
        <v>25.4</v>
      </c>
      <c r="D5" s="7">
        <v>302.89999999999998</v>
      </c>
      <c r="E5" s="3">
        <v>3.9578000000000002</v>
      </c>
      <c r="F5" s="3">
        <v>17.55153846153846</v>
      </c>
      <c r="G5" s="7">
        <v>1512.1899000000001</v>
      </c>
      <c r="H5" s="28">
        <f t="shared" si="2"/>
        <v>16.990897752808991</v>
      </c>
      <c r="I5" s="10">
        <f t="shared" si="0"/>
        <v>2.6172638767128389E-3</v>
      </c>
      <c r="J5" s="7">
        <f t="shared" si="1"/>
        <v>13.466193451859736</v>
      </c>
      <c r="K5" s="18">
        <f t="shared" si="3"/>
        <v>1.9768499999999998E-2</v>
      </c>
      <c r="L5" s="29">
        <f t="shared" si="4"/>
        <v>5.885504194942711E-2</v>
      </c>
      <c r="M5" s="6">
        <f t="shared" si="5"/>
        <v>1.2617446655247981E+17</v>
      </c>
      <c r="N5" s="8">
        <v>19.7685</v>
      </c>
      <c r="O5" s="22"/>
    </row>
    <row r="6" spans="1:17" x14ac:dyDescent="0.2">
      <c r="A6" t="s">
        <v>12</v>
      </c>
      <c r="B6" s="12">
        <f>SLOPE(K2:K10,I2:I10)</f>
        <v>6.9150600376133022</v>
      </c>
      <c r="C6" s="7">
        <v>25.4</v>
      </c>
      <c r="D6" s="7">
        <v>302.89999999999998</v>
      </c>
      <c r="E6" s="3">
        <v>3.9556</v>
      </c>
      <c r="F6" s="3">
        <v>17.489487179487181</v>
      </c>
      <c r="G6" s="7">
        <v>1461.9847</v>
      </c>
      <c r="H6" s="28">
        <f t="shared" si="2"/>
        <v>16.426794382022472</v>
      </c>
      <c r="I6" s="10">
        <f t="shared" si="0"/>
        <v>2.7056370699365048E-3</v>
      </c>
      <c r="J6" s="7">
        <f t="shared" si="1"/>
        <v>13.026352303491525</v>
      </c>
      <c r="K6" s="18">
        <f t="shared" si="3"/>
        <v>2.0421999999999999E-2</v>
      </c>
      <c r="L6" s="29">
        <f t="shared" si="4"/>
        <v>6.0876150071885161E-2</v>
      </c>
      <c r="M6" s="6">
        <f t="shared" si="5"/>
        <v>1.2610433066223387E+17</v>
      </c>
      <c r="N6" s="8">
        <v>20.422000000000001</v>
      </c>
      <c r="O6" s="22"/>
    </row>
    <row r="7" spans="1:17" x14ac:dyDescent="0.2">
      <c r="A7" t="s">
        <v>13</v>
      </c>
      <c r="B7" s="12">
        <f>INTERCEPT(M2:M10,K2:K10)</f>
        <v>1.2475045980801771E+17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0.99837701365064235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1.3587918443946099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B12*760/273.15*301.23/AVERAGE(E2:E6)</f>
        <v>288.01406418468741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4.1682965575357148E-23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1.260571483360684E+17</v>
      </c>
      <c r="C18" s="7"/>
      <c r="D18" s="7">
        <f>AVERAGE(D2:D12)</f>
        <v>302.98333333333335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1.5706242379212049E-14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157.06242379212048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2" sqref="E2:E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268.10457901000001</v>
      </c>
      <c r="C2" s="7">
        <v>25.4</v>
      </c>
      <c r="D2" s="7">
        <v>302.14999999999998</v>
      </c>
      <c r="E2" s="3">
        <v>3.9588000000000001</v>
      </c>
      <c r="F2" s="3">
        <v>18.694871794871794</v>
      </c>
      <c r="G2" s="7">
        <v>1663.8435999999999</v>
      </c>
      <c r="H2" s="28">
        <f>G2/$B$4/100</f>
        <v>18.694871910112358</v>
      </c>
      <c r="I2" s="10">
        <f t="shared" ref="I2:I6" si="0">E2/G2</f>
        <v>2.3793101707396055E-3</v>
      </c>
      <c r="J2" s="7">
        <f t="shared" ref="J2:J6" si="1">((G2*1.380658E-23*$D$2)/($B$4*E2*(101325/760)))/1E-21</f>
        <v>14.776263408572316</v>
      </c>
      <c r="K2" s="18">
        <f>N2/1000</f>
        <v>1.96051E-2</v>
      </c>
      <c r="L2" s="29">
        <f>1/(H2)</f>
        <v>5.3490604525569592E-2</v>
      </c>
      <c r="M2" s="6">
        <f>H2/J2/(10^-17)</f>
        <v>1.2651961726174085E+17</v>
      </c>
      <c r="N2" s="6">
        <v>19.6051</v>
      </c>
      <c r="O2" s="22"/>
    </row>
    <row r="3" spans="1:17" x14ac:dyDescent="0.2">
      <c r="A3" t="s">
        <v>9</v>
      </c>
      <c r="C3" s="7">
        <v>25.4</v>
      </c>
      <c r="D3" s="7">
        <v>302.14999999999998</v>
      </c>
      <c r="E3" s="3">
        <v>3.9558</v>
      </c>
      <c r="F3" s="3">
        <v>18.13051282051282</v>
      </c>
      <c r="G3" s="7">
        <v>1613.4558999999999</v>
      </c>
      <c r="H3" s="28">
        <f t="shared" ref="H3:H6" si="2">G3/$B$4/100</f>
        <v>18.128717977528087</v>
      </c>
      <c r="I3" s="10">
        <f t="shared" si="0"/>
        <v>2.451755886231536E-3</v>
      </c>
      <c r="J3" s="7">
        <f t="shared" si="1"/>
        <v>14.339646948939125</v>
      </c>
      <c r="K3" s="18">
        <f t="shared" ref="K3:K6" si="3">N3/1000</f>
        <v>2.0095199999999997E-2</v>
      </c>
      <c r="L3" s="29">
        <f t="shared" ref="L3:L6" si="4">1/(H3)</f>
        <v>5.5161098608273097E-2</v>
      </c>
      <c r="M3" s="6">
        <f t="shared" ref="M3:M6" si="5">H3/J3/(10^-17)</f>
        <v>1.2642374001313389E+17</v>
      </c>
      <c r="N3" s="8">
        <v>20.095199999999998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302.14999999999998</v>
      </c>
      <c r="E4" s="3">
        <v>3.9594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2.5348527853226682E-3</v>
      </c>
      <c r="J4" s="7">
        <f t="shared" si="1"/>
        <v>13.869568290952374</v>
      </c>
      <c r="K4" s="18">
        <f t="shared" si="3"/>
        <v>2.0748799999999998E-2</v>
      </c>
      <c r="L4" s="29">
        <f t="shared" si="4"/>
        <v>5.6978809388724919E-2</v>
      </c>
      <c r="M4" s="6">
        <f t="shared" si="5"/>
        <v>1.2653879271146226E+17</v>
      </c>
      <c r="N4" s="8">
        <v>20.748799999999999</v>
      </c>
      <c r="O4" s="22"/>
    </row>
    <row r="5" spans="1:17" x14ac:dyDescent="0.2">
      <c r="A5" t="s">
        <v>11</v>
      </c>
      <c r="C5" s="7">
        <v>25.4</v>
      </c>
      <c r="D5" s="7">
        <v>302.14999999999998</v>
      </c>
      <c r="E5" s="3">
        <v>3.9544000000000001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2.6156471712626473E-3</v>
      </c>
      <c r="J5" s="7">
        <f t="shared" si="1"/>
        <v>13.441152996400561</v>
      </c>
      <c r="K5" s="18">
        <f t="shared" si="3"/>
        <v>2.1238900000000002E-2</v>
      </c>
      <c r="L5" s="29">
        <f t="shared" si="4"/>
        <v>5.8869259114499195E-2</v>
      </c>
      <c r="M5" s="6">
        <f t="shared" si="5"/>
        <v>1.2637899729711731E+17</v>
      </c>
      <c r="N5" s="8">
        <v>21.238900000000001</v>
      </c>
      <c r="O5" s="22"/>
    </row>
    <row r="6" spans="1:17" x14ac:dyDescent="0.2">
      <c r="A6" t="s">
        <v>12</v>
      </c>
      <c r="B6" s="12">
        <f>SLOPE(K2:K10,I2:I10)</f>
        <v>7.4029806985460151</v>
      </c>
      <c r="C6" s="7">
        <v>25.4</v>
      </c>
      <c r="D6" s="7">
        <v>302.14999999999998</v>
      </c>
      <c r="E6" s="3">
        <v>3.9559000000000002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2.7063069011817953E-3</v>
      </c>
      <c r="J6" s="7">
        <f t="shared" si="1"/>
        <v>12.99088207556616</v>
      </c>
      <c r="K6" s="18">
        <f t="shared" si="3"/>
        <v>2.20558E-2</v>
      </c>
      <c r="L6" s="29">
        <f t="shared" si="4"/>
        <v>6.0886603353264693E-2</v>
      </c>
      <c r="M6" s="6">
        <f t="shared" si="5"/>
        <v>1.264269359214208E+17</v>
      </c>
      <c r="N6" s="8">
        <v>22.055800000000001</v>
      </c>
      <c r="O6" s="22"/>
    </row>
    <row r="7" spans="1:17" x14ac:dyDescent="0.2">
      <c r="A7" t="s">
        <v>13</v>
      </c>
      <c r="B7" s="12">
        <f>INTERCEPT(M2:M10,K2:K10)</f>
        <v>1.2717520676190042E+17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0.99658187195875725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1.2718592885628857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269.26884883852148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4.2106828313455145E-23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1.2645761664097502E+17</v>
      </c>
      <c r="C18" s="7"/>
      <c r="D18" s="7">
        <f>AVERAGE(D2:D12)</f>
        <v>302.35833333333335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1.6679145658254807E-14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166.79145658254808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glocusamine1</vt:lpstr>
      <vt:lpstr>glucosamine</vt:lpstr>
      <vt:lpstr>sucrose</vt:lpstr>
      <vt:lpstr>taurine</vt:lpstr>
      <vt:lpstr>folic acid 2</vt:lpstr>
      <vt:lpstr>folic acid</vt:lpstr>
      <vt:lpstr>cytidine</vt:lpstr>
      <vt:lpstr>adernosine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Yehia Ibrahim</dc:creator>
  <cp:lastModifiedBy>Jian</cp:lastModifiedBy>
  <dcterms:created xsi:type="dcterms:W3CDTF">2013-10-03T20:42:16Z</dcterms:created>
  <dcterms:modified xsi:type="dcterms:W3CDTF">2016-02-25T21:43:41Z</dcterms:modified>
</cp:coreProperties>
</file>