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0" yWindow="405" windowWidth="14100" windowHeight="8325" tabRatio="834" activeTab="4"/>
  </bookViews>
  <sheets>
    <sheet name="UDP-Galactose-M-H" sheetId="37" r:id="rId1"/>
    <sheet name="Taurine-M+Na" sheetId="36" r:id="rId2"/>
    <sheet name="Sucrose-M+Na" sheetId="35" r:id="rId3"/>
    <sheet name="NAD-M-H" sheetId="34" r:id="rId4"/>
    <sheet name="Glocosamine-6-phosphate-M+H" sheetId="41" r:id="rId5"/>
    <sheet name="Glocosamine-6-phosphate-M-H" sheetId="33" r:id="rId6"/>
    <sheet name="Glucosamine-6-phosphate-M+Na" sheetId="32" r:id="rId7"/>
    <sheet name="Frutose-1-6-diphosphate-M-H" sheetId="30" r:id="rId8"/>
    <sheet name="Folic Acid-M-H" sheetId="29" r:id="rId9"/>
    <sheet name="Folic Acid-M+Na" sheetId="40" r:id="rId10"/>
    <sheet name="Folic Acid-M+H" sheetId="28" r:id="rId11"/>
    <sheet name="Epinephrine-M+H" sheetId="27" r:id="rId12"/>
    <sheet name="D-Tryptophan-M-H" sheetId="39" r:id="rId13"/>
    <sheet name="Cytidine-M-H" sheetId="38" r:id="rId14"/>
    <sheet name="Choline-M+" sheetId="24" r:id="rId15"/>
    <sheet name="Adenosine-M+Na" sheetId="23" r:id="rId16"/>
    <sheet name="Aderosine-M+H" sheetId="15" r:id="rId17"/>
  </sheets>
  <calcPr calcId="145621"/>
</workbook>
</file>

<file path=xl/calcChain.xml><?xml version="1.0" encoding="utf-8"?>
<calcChain xmlns="http://schemas.openxmlformats.org/spreadsheetml/2006/main">
  <c r="E18" i="41" l="1"/>
  <c r="D18" i="41"/>
  <c r="B17" i="41"/>
  <c r="B14" i="41"/>
  <c r="K5" i="41"/>
  <c r="J5" i="41"/>
  <c r="I5" i="41"/>
  <c r="H5" i="41"/>
  <c r="K4" i="41"/>
  <c r="J4" i="41"/>
  <c r="I4" i="41"/>
  <c r="H4" i="41"/>
  <c r="K3" i="41"/>
  <c r="J3" i="41"/>
  <c r="I3" i="41"/>
  <c r="H3" i="41"/>
  <c r="K2" i="41"/>
  <c r="J2" i="41"/>
  <c r="I2" i="41"/>
  <c r="H2" i="41"/>
  <c r="M2" i="41" l="1"/>
  <c r="B7" i="41" s="1"/>
  <c r="M3" i="41"/>
  <c r="M5" i="41"/>
  <c r="M4" i="41"/>
  <c r="B8" i="41"/>
  <c r="B6" i="41"/>
  <c r="B12" i="41" s="1"/>
  <c r="B13" i="41" s="1"/>
  <c r="B18" i="41"/>
  <c r="L5" i="41"/>
  <c r="L3" i="41"/>
  <c r="L2" i="41"/>
  <c r="L4" i="41"/>
  <c r="B13" i="39"/>
  <c r="E18" i="39"/>
  <c r="E18" i="40"/>
  <c r="D18" i="40"/>
  <c r="B17" i="40"/>
  <c r="B14" i="40"/>
  <c r="K6" i="40"/>
  <c r="J6" i="40"/>
  <c r="I6" i="40"/>
  <c r="H6" i="40"/>
  <c r="K5" i="40"/>
  <c r="J5" i="40"/>
  <c r="I5" i="40"/>
  <c r="H5" i="40"/>
  <c r="L5" i="40" s="1"/>
  <c r="K4" i="40"/>
  <c r="J4" i="40"/>
  <c r="I4" i="40"/>
  <c r="H4" i="40"/>
  <c r="L4" i="40" s="1"/>
  <c r="K3" i="40"/>
  <c r="J3" i="40"/>
  <c r="I3" i="40"/>
  <c r="H3" i="40"/>
  <c r="L3" i="40" s="1"/>
  <c r="K2" i="40"/>
  <c r="B8" i="40" s="1"/>
  <c r="J2" i="40"/>
  <c r="I2" i="40"/>
  <c r="H2" i="40"/>
  <c r="B19" i="37"/>
  <c r="B12" i="37"/>
  <c r="D18" i="28"/>
  <c r="D18" i="39"/>
  <c r="B17" i="39"/>
  <c r="B14" i="39"/>
  <c r="K6" i="39"/>
  <c r="J6" i="39"/>
  <c r="I6" i="39"/>
  <c r="H6" i="39"/>
  <c r="K5" i="39"/>
  <c r="J5" i="39"/>
  <c r="I5" i="39"/>
  <c r="H5" i="39"/>
  <c r="L5" i="39" s="1"/>
  <c r="K4" i="39"/>
  <c r="J4" i="39"/>
  <c r="I4" i="39"/>
  <c r="H4" i="39"/>
  <c r="L4" i="39" s="1"/>
  <c r="K3" i="39"/>
  <c r="J3" i="39"/>
  <c r="I3" i="39"/>
  <c r="H3" i="39"/>
  <c r="L3" i="39" s="1"/>
  <c r="K2" i="39"/>
  <c r="J2" i="39"/>
  <c r="I2" i="39"/>
  <c r="H2" i="39"/>
  <c r="L2" i="39" s="1"/>
  <c r="E18" i="38"/>
  <c r="D18" i="38"/>
  <c r="B17" i="38"/>
  <c r="B14" i="38"/>
  <c r="K6" i="38"/>
  <c r="J6" i="38"/>
  <c r="I6" i="38"/>
  <c r="H6" i="38"/>
  <c r="K5" i="38"/>
  <c r="J5" i="38"/>
  <c r="M5" i="38" s="1"/>
  <c r="I5" i="38"/>
  <c r="H5" i="38"/>
  <c r="L5" i="38" s="1"/>
  <c r="K4" i="38"/>
  <c r="J4" i="38"/>
  <c r="I4" i="38"/>
  <c r="H4" i="38"/>
  <c r="K3" i="38"/>
  <c r="J3" i="38"/>
  <c r="M3" i="38" s="1"/>
  <c r="I3" i="38"/>
  <c r="H3" i="38"/>
  <c r="L3" i="38" s="1"/>
  <c r="K2" i="38"/>
  <c r="J2" i="38"/>
  <c r="I2" i="38"/>
  <c r="H2" i="38"/>
  <c r="E18" i="37"/>
  <c r="D18" i="37"/>
  <c r="B17" i="37"/>
  <c r="B14" i="37"/>
  <c r="K6" i="37"/>
  <c r="J6" i="37"/>
  <c r="I6" i="37"/>
  <c r="H6" i="37"/>
  <c r="L6" i="37" s="1"/>
  <c r="K5" i="37"/>
  <c r="J5" i="37"/>
  <c r="I5" i="37"/>
  <c r="H5" i="37"/>
  <c r="L5" i="37" s="1"/>
  <c r="K4" i="37"/>
  <c r="J4" i="37"/>
  <c r="I4" i="37"/>
  <c r="H4" i="37"/>
  <c r="K3" i="37"/>
  <c r="J3" i="37"/>
  <c r="I3" i="37"/>
  <c r="H3" i="37"/>
  <c r="K2" i="37"/>
  <c r="B6" i="37" s="1"/>
  <c r="J2" i="37"/>
  <c r="I2" i="37"/>
  <c r="B8" i="37" s="1"/>
  <c r="H2" i="37"/>
  <c r="E18" i="36"/>
  <c r="D18" i="36"/>
  <c r="B17" i="36"/>
  <c r="B14" i="36"/>
  <c r="K6" i="36"/>
  <c r="J6" i="36"/>
  <c r="I6" i="36"/>
  <c r="H6" i="36"/>
  <c r="L6" i="36" s="1"/>
  <c r="K5" i="36"/>
  <c r="J5" i="36"/>
  <c r="I5" i="36"/>
  <c r="H5" i="36"/>
  <c r="L5" i="36" s="1"/>
  <c r="K4" i="36"/>
  <c r="J4" i="36"/>
  <c r="I4" i="36"/>
  <c r="H4" i="36"/>
  <c r="K3" i="36"/>
  <c r="J3" i="36"/>
  <c r="I3" i="36"/>
  <c r="H3" i="36"/>
  <c r="L3" i="36" s="1"/>
  <c r="K2" i="36"/>
  <c r="J2" i="36"/>
  <c r="I2" i="36"/>
  <c r="H2" i="36"/>
  <c r="E18" i="35"/>
  <c r="D18" i="35"/>
  <c r="B17" i="35"/>
  <c r="B14" i="35"/>
  <c r="K6" i="35"/>
  <c r="J6" i="35"/>
  <c r="I6" i="35"/>
  <c r="H6" i="35"/>
  <c r="K5" i="35"/>
  <c r="J5" i="35"/>
  <c r="I5" i="35"/>
  <c r="H5" i="35"/>
  <c r="L5" i="35" s="1"/>
  <c r="K4" i="35"/>
  <c r="J4" i="35"/>
  <c r="I4" i="35"/>
  <c r="H4" i="35"/>
  <c r="K3" i="35"/>
  <c r="J3" i="35"/>
  <c r="I3" i="35"/>
  <c r="H3" i="35"/>
  <c r="L3" i="35" s="1"/>
  <c r="K2" i="35"/>
  <c r="J2" i="35"/>
  <c r="I2" i="35"/>
  <c r="H2" i="35"/>
  <c r="E18" i="34"/>
  <c r="D18" i="34"/>
  <c r="B17" i="34"/>
  <c r="B14" i="34"/>
  <c r="K6" i="34"/>
  <c r="J6" i="34"/>
  <c r="I6" i="34"/>
  <c r="H6" i="34"/>
  <c r="M6" i="34" s="1"/>
  <c r="K5" i="34"/>
  <c r="J5" i="34"/>
  <c r="I5" i="34"/>
  <c r="H5" i="34"/>
  <c r="L5" i="34" s="1"/>
  <c r="K4" i="34"/>
  <c r="J4" i="34"/>
  <c r="I4" i="34"/>
  <c r="H4" i="34"/>
  <c r="M4" i="34" s="1"/>
  <c r="K3" i="34"/>
  <c r="J3" i="34"/>
  <c r="I3" i="34"/>
  <c r="H3" i="34"/>
  <c r="L3" i="34" s="1"/>
  <c r="K2" i="34"/>
  <c r="J2" i="34"/>
  <c r="I2" i="34"/>
  <c r="H2" i="34"/>
  <c r="E18" i="33"/>
  <c r="D18" i="33"/>
  <c r="B17" i="33"/>
  <c r="B14" i="33"/>
  <c r="K6" i="33"/>
  <c r="J6" i="33"/>
  <c r="I6" i="33"/>
  <c r="H6" i="33"/>
  <c r="K5" i="33"/>
  <c r="J5" i="33"/>
  <c r="I5" i="33"/>
  <c r="H5" i="33"/>
  <c r="L5" i="33" s="1"/>
  <c r="K4" i="33"/>
  <c r="J4" i="33"/>
  <c r="I4" i="33"/>
  <c r="H4" i="33"/>
  <c r="L4" i="33" s="1"/>
  <c r="K3" i="33"/>
  <c r="J3" i="33"/>
  <c r="I3" i="33"/>
  <c r="H3" i="33"/>
  <c r="L3" i="33" s="1"/>
  <c r="K2" i="33"/>
  <c r="J2" i="33"/>
  <c r="I2" i="33"/>
  <c r="H2" i="33"/>
  <c r="L2" i="33" s="1"/>
  <c r="E18" i="32"/>
  <c r="D18" i="32"/>
  <c r="B17" i="32"/>
  <c r="B14" i="32"/>
  <c r="K5" i="32"/>
  <c r="J5" i="32"/>
  <c r="I5" i="32"/>
  <c r="H5" i="32"/>
  <c r="L5" i="32" s="1"/>
  <c r="K4" i="32"/>
  <c r="J4" i="32"/>
  <c r="I4" i="32"/>
  <c r="H4" i="32"/>
  <c r="K3" i="32"/>
  <c r="J3" i="32"/>
  <c r="I3" i="32"/>
  <c r="H3" i="32"/>
  <c r="L3" i="32" s="1"/>
  <c r="K2" i="32"/>
  <c r="J2" i="32"/>
  <c r="I2" i="32"/>
  <c r="H2" i="32"/>
  <c r="E18" i="30"/>
  <c r="D18" i="30"/>
  <c r="B17" i="30"/>
  <c r="B14" i="30"/>
  <c r="K6" i="30"/>
  <c r="J6" i="30"/>
  <c r="I6" i="30"/>
  <c r="H6" i="30"/>
  <c r="L6" i="30" s="1"/>
  <c r="K5" i="30"/>
  <c r="J5" i="30"/>
  <c r="I5" i="30"/>
  <c r="H5" i="30"/>
  <c r="L5" i="30" s="1"/>
  <c r="K4" i="30"/>
  <c r="J4" i="30"/>
  <c r="I4" i="30"/>
  <c r="H4" i="30"/>
  <c r="K3" i="30"/>
  <c r="J3" i="30"/>
  <c r="I3" i="30"/>
  <c r="H3" i="30"/>
  <c r="L3" i="30" s="1"/>
  <c r="K2" i="30"/>
  <c r="B6" i="30" s="1"/>
  <c r="J2" i="30"/>
  <c r="I2" i="30"/>
  <c r="H2" i="30"/>
  <c r="E18" i="29"/>
  <c r="D18" i="29"/>
  <c r="B17" i="29"/>
  <c r="B14" i="29"/>
  <c r="K6" i="29"/>
  <c r="J6" i="29"/>
  <c r="I6" i="29"/>
  <c r="H6" i="29"/>
  <c r="K5" i="29"/>
  <c r="J5" i="29"/>
  <c r="I5" i="29"/>
  <c r="H5" i="29"/>
  <c r="L5" i="29" s="1"/>
  <c r="K4" i="29"/>
  <c r="J4" i="29"/>
  <c r="I4" i="29"/>
  <c r="H4" i="29"/>
  <c r="L4" i="29" s="1"/>
  <c r="K3" i="29"/>
  <c r="J3" i="29"/>
  <c r="I3" i="29"/>
  <c r="H3" i="29"/>
  <c r="L3" i="29" s="1"/>
  <c r="K2" i="29"/>
  <c r="J2" i="29"/>
  <c r="I2" i="29"/>
  <c r="H2" i="29"/>
  <c r="E18" i="28"/>
  <c r="B17" i="28"/>
  <c r="B14" i="28"/>
  <c r="K6" i="28"/>
  <c r="J6" i="28"/>
  <c r="I6" i="28"/>
  <c r="H6" i="28"/>
  <c r="L6" i="28" s="1"/>
  <c r="K5" i="28"/>
  <c r="J5" i="28"/>
  <c r="I5" i="28"/>
  <c r="H5" i="28"/>
  <c r="K4" i="28"/>
  <c r="J4" i="28"/>
  <c r="I4" i="28"/>
  <c r="H4" i="28"/>
  <c r="K3" i="28"/>
  <c r="J3" i="28"/>
  <c r="I3" i="28"/>
  <c r="H3" i="28"/>
  <c r="K2" i="28"/>
  <c r="B6" i="28" s="1"/>
  <c r="J2" i="28"/>
  <c r="I2" i="28"/>
  <c r="H2" i="28"/>
  <c r="B19" i="41" l="1"/>
  <c r="B20" i="41" s="1"/>
  <c r="M2" i="40"/>
  <c r="M3" i="40"/>
  <c r="M6" i="40"/>
  <c r="M5" i="40"/>
  <c r="L2" i="40"/>
  <c r="B6" i="40"/>
  <c r="B12" i="40" s="1"/>
  <c r="B13" i="40" s="1"/>
  <c r="M4" i="40"/>
  <c r="L6" i="40"/>
  <c r="B13" i="37"/>
  <c r="M2" i="37"/>
  <c r="M3" i="37"/>
  <c r="M4" i="37"/>
  <c r="M6" i="37"/>
  <c r="M4" i="36"/>
  <c r="M5" i="36"/>
  <c r="B8" i="36"/>
  <c r="M2" i="36"/>
  <c r="M3" i="36"/>
  <c r="M4" i="35"/>
  <c r="M6" i="35"/>
  <c r="M5" i="35"/>
  <c r="B6" i="35"/>
  <c r="B12" i="35" s="1"/>
  <c r="B13" i="35" s="1"/>
  <c r="M2" i="35"/>
  <c r="M3" i="35"/>
  <c r="B18" i="35" s="1"/>
  <c r="M2" i="34"/>
  <c r="M3" i="34"/>
  <c r="M5" i="34"/>
  <c r="B6" i="34"/>
  <c r="B12" i="34" s="1"/>
  <c r="B13" i="34" s="1"/>
  <c r="M6" i="33"/>
  <c r="M3" i="33"/>
  <c r="M5" i="33"/>
  <c r="B8" i="33"/>
  <c r="B6" i="32"/>
  <c r="B12" i="32" s="1"/>
  <c r="M2" i="32"/>
  <c r="M3" i="32"/>
  <c r="B8" i="32"/>
  <c r="M4" i="32"/>
  <c r="M5" i="32"/>
  <c r="B13" i="32"/>
  <c r="B12" i="30"/>
  <c r="B13" i="30" s="1"/>
  <c r="M2" i="30"/>
  <c r="M4" i="30"/>
  <c r="M3" i="30"/>
  <c r="M5" i="30"/>
  <c r="M2" i="29"/>
  <c r="M6" i="29"/>
  <c r="M3" i="29"/>
  <c r="M5" i="29"/>
  <c r="B8" i="29"/>
  <c r="M4" i="28"/>
  <c r="B18" i="28" s="1"/>
  <c r="B19" i="28" s="1"/>
  <c r="B20" i="28" s="1"/>
  <c r="B12" i="28"/>
  <c r="B13" i="28" s="1"/>
  <c r="M2" i="28"/>
  <c r="M3" i="28"/>
  <c r="M5" i="28"/>
  <c r="M6" i="28"/>
  <c r="B7" i="28" s="1"/>
  <c r="M6" i="39"/>
  <c r="M3" i="39"/>
  <c r="M5" i="39"/>
  <c r="B8" i="39"/>
  <c r="B6" i="39"/>
  <c r="B12" i="39" s="1"/>
  <c r="M2" i="39"/>
  <c r="M4" i="39"/>
  <c r="L6" i="39"/>
  <c r="M6" i="38"/>
  <c r="M4" i="38"/>
  <c r="B7" i="38" s="1"/>
  <c r="B6" i="38"/>
  <c r="B12" i="38" s="1"/>
  <c r="B13" i="38" s="1"/>
  <c r="M2" i="38"/>
  <c r="L2" i="38"/>
  <c r="L4" i="38"/>
  <c r="B8" i="38"/>
  <c r="L6" i="38"/>
  <c r="B18" i="37"/>
  <c r="B20" i="37" s="1"/>
  <c r="B7" i="37"/>
  <c r="L3" i="37"/>
  <c r="M5" i="37"/>
  <c r="L4" i="37"/>
  <c r="L2" i="37"/>
  <c r="L4" i="36"/>
  <c r="M6" i="36"/>
  <c r="B6" i="36"/>
  <c r="B12" i="36" s="1"/>
  <c r="B13" i="36" s="1"/>
  <c r="L2" i="36"/>
  <c r="B7" i="35"/>
  <c r="L2" i="35"/>
  <c r="L4" i="35"/>
  <c r="B8" i="35"/>
  <c r="L6" i="35"/>
  <c r="L2" i="34"/>
  <c r="L4" i="34"/>
  <c r="B8" i="34"/>
  <c r="L6" i="34"/>
  <c r="B6" i="33"/>
  <c r="B12" i="33" s="1"/>
  <c r="B13" i="33" s="1"/>
  <c r="M2" i="33"/>
  <c r="M4" i="33"/>
  <c r="L6" i="33"/>
  <c r="L2" i="32"/>
  <c r="L4" i="32"/>
  <c r="M6" i="30"/>
  <c r="L2" i="30"/>
  <c r="L4" i="30"/>
  <c r="B8" i="30"/>
  <c r="L2" i="29"/>
  <c r="B6" i="29"/>
  <c r="B12" i="29" s="1"/>
  <c r="B13" i="29" s="1"/>
  <c r="M4" i="29"/>
  <c r="B18" i="29" s="1"/>
  <c r="L6" i="29"/>
  <c r="L3" i="28"/>
  <c r="L5" i="28"/>
  <c r="L2" i="28"/>
  <c r="L4" i="28"/>
  <c r="B8" i="28"/>
  <c r="E18" i="27"/>
  <c r="D18" i="27"/>
  <c r="B17" i="27"/>
  <c r="B14" i="27"/>
  <c r="K6" i="27"/>
  <c r="J6" i="27"/>
  <c r="M6" i="27" s="1"/>
  <c r="I6" i="27"/>
  <c r="H6" i="27"/>
  <c r="L6" i="27" s="1"/>
  <c r="K5" i="27"/>
  <c r="J5" i="27"/>
  <c r="I5" i="27"/>
  <c r="H5" i="27"/>
  <c r="L5" i="27" s="1"/>
  <c r="K4" i="27"/>
  <c r="J4" i="27"/>
  <c r="I4" i="27"/>
  <c r="H4" i="27"/>
  <c r="K3" i="27"/>
  <c r="J3" i="27"/>
  <c r="I3" i="27"/>
  <c r="H3" i="27"/>
  <c r="L3" i="27" s="1"/>
  <c r="K2" i="27"/>
  <c r="J2" i="27"/>
  <c r="I2" i="27"/>
  <c r="H2" i="27"/>
  <c r="E18" i="24"/>
  <c r="D18" i="24"/>
  <c r="B17" i="24"/>
  <c r="B14" i="24"/>
  <c r="K6" i="24"/>
  <c r="J6" i="24"/>
  <c r="I6" i="24"/>
  <c r="H6" i="24"/>
  <c r="L6" i="24" s="1"/>
  <c r="K5" i="24"/>
  <c r="J5" i="24"/>
  <c r="I5" i="24"/>
  <c r="H5" i="24"/>
  <c r="L5" i="24" s="1"/>
  <c r="K4" i="24"/>
  <c r="J4" i="24"/>
  <c r="I4" i="24"/>
  <c r="H4" i="24"/>
  <c r="K3" i="24"/>
  <c r="J3" i="24"/>
  <c r="I3" i="24"/>
  <c r="H3" i="24"/>
  <c r="L3" i="24" s="1"/>
  <c r="K2" i="24"/>
  <c r="J2" i="24"/>
  <c r="I2" i="24"/>
  <c r="H2" i="24"/>
  <c r="E18" i="23"/>
  <c r="D18" i="23"/>
  <c r="B17" i="23"/>
  <c r="B14" i="23"/>
  <c r="K6" i="23"/>
  <c r="J6" i="23"/>
  <c r="I6" i="23"/>
  <c r="H6" i="23"/>
  <c r="B6" i="23"/>
  <c r="K5" i="23"/>
  <c r="J5" i="23"/>
  <c r="I5" i="23"/>
  <c r="H5" i="23"/>
  <c r="L5" i="23" s="1"/>
  <c r="K4" i="23"/>
  <c r="J4" i="23"/>
  <c r="I4" i="23"/>
  <c r="H4" i="23"/>
  <c r="K3" i="23"/>
  <c r="J3" i="23"/>
  <c r="I3" i="23"/>
  <c r="H3" i="23"/>
  <c r="L3" i="23" s="1"/>
  <c r="K2" i="23"/>
  <c r="J2" i="23"/>
  <c r="I2" i="23"/>
  <c r="B8" i="23" s="1"/>
  <c r="H2" i="23"/>
  <c r="E18" i="15"/>
  <c r="B14" i="15"/>
  <c r="I3" i="15"/>
  <c r="B17" i="15"/>
  <c r="B7" i="40" l="1"/>
  <c r="B18" i="40"/>
  <c r="B19" i="40" s="1"/>
  <c r="B20" i="40" s="1"/>
  <c r="B18" i="36"/>
  <c r="B19" i="35"/>
  <c r="B20" i="35" s="1"/>
  <c r="B18" i="34"/>
  <c r="B7" i="34"/>
  <c r="B19" i="34"/>
  <c r="B20" i="34" s="1"/>
  <c r="B18" i="32"/>
  <c r="B19" i="32" s="1"/>
  <c r="B20" i="32" s="1"/>
  <c r="B18" i="30"/>
  <c r="B19" i="30" s="1"/>
  <c r="B20" i="30" s="1"/>
  <c r="B7" i="39"/>
  <c r="B18" i="39"/>
  <c r="B19" i="39" s="1"/>
  <c r="B20" i="39" s="1"/>
  <c r="B18" i="38"/>
  <c r="B19" i="38"/>
  <c r="B20" i="38" s="1"/>
  <c r="B7" i="36"/>
  <c r="B19" i="36"/>
  <c r="B20" i="36" s="1"/>
  <c r="B7" i="33"/>
  <c r="B18" i="33"/>
  <c r="B19" i="33" s="1"/>
  <c r="B20" i="33" s="1"/>
  <c r="B7" i="32"/>
  <c r="B7" i="30"/>
  <c r="B19" i="29"/>
  <c r="B20" i="29" s="1"/>
  <c r="B7" i="29"/>
  <c r="M4" i="27"/>
  <c r="M2" i="27"/>
  <c r="M3" i="27"/>
  <c r="M5" i="27"/>
  <c r="B8" i="27"/>
  <c r="M4" i="24"/>
  <c r="M5" i="24"/>
  <c r="M2" i="24"/>
  <c r="M3" i="24"/>
  <c r="M6" i="24"/>
  <c r="B6" i="24"/>
  <c r="B12" i="24" s="1"/>
  <c r="B13" i="24" s="1"/>
  <c r="L4" i="27"/>
  <c r="B6" i="27"/>
  <c r="B12" i="27" s="1"/>
  <c r="B13" i="27" s="1"/>
  <c r="L2" i="27"/>
  <c r="B7" i="24"/>
  <c r="L4" i="24"/>
  <c r="L2" i="24"/>
  <c r="B8" i="24"/>
  <c r="M2" i="23"/>
  <c r="B12" i="23"/>
  <c r="B13" i="23" s="1"/>
  <c r="M4" i="23"/>
  <c r="M3" i="23"/>
  <c r="M5" i="23"/>
  <c r="M6" i="23"/>
  <c r="L2" i="23"/>
  <c r="L4" i="23"/>
  <c r="L6" i="23"/>
  <c r="K3" i="15"/>
  <c r="K4" i="15"/>
  <c r="K5" i="15"/>
  <c r="K6" i="15"/>
  <c r="K2" i="15"/>
  <c r="B18" i="24" l="1"/>
  <c r="B19" i="24" s="1"/>
  <c r="B20" i="24" s="1"/>
  <c r="B7" i="27"/>
  <c r="B18" i="27"/>
  <c r="B19" i="27" s="1"/>
  <c r="B20" i="27" s="1"/>
  <c r="B7" i="23"/>
  <c r="B18" i="23"/>
  <c r="B19" i="23" s="1"/>
  <c r="B20" i="23" s="1"/>
  <c r="J3" i="15" l="1"/>
  <c r="H3" i="15"/>
  <c r="M3" i="15" l="1"/>
  <c r="L3" i="15"/>
  <c r="D18" i="15"/>
  <c r="H2" i="15"/>
  <c r="L2" i="15" s="1"/>
  <c r="J2" i="15" l="1"/>
  <c r="I2" i="15"/>
  <c r="M2" i="15" l="1"/>
  <c r="H5" i="15" l="1"/>
  <c r="J5" i="15"/>
  <c r="I5" i="15"/>
  <c r="M5" i="15" l="1"/>
  <c r="L5" i="15"/>
  <c r="I6" i="15" l="1"/>
  <c r="H6" i="15"/>
  <c r="J6" i="15"/>
  <c r="M6" i="15" l="1"/>
  <c r="L6" i="15"/>
  <c r="J4" i="15" l="1"/>
  <c r="I4" i="15"/>
  <c r="B6" i="15" s="1"/>
  <c r="B12" i="15" s="1"/>
  <c r="B13" i="15" s="1"/>
  <c r="H4" i="15"/>
  <c r="B8" i="15" l="1"/>
  <c r="L4" i="15"/>
  <c r="M4" i="15"/>
  <c r="B7" i="15" l="1"/>
  <c r="B18" i="15"/>
  <c r="B19" i="15" l="1"/>
  <c r="B20" i="15" s="1"/>
</calcChain>
</file>

<file path=xl/comments1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10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11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12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13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14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15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16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17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2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3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4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5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6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7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8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9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sharedStrings.xml><?xml version="1.0" encoding="utf-8"?>
<sst xmlns="http://schemas.openxmlformats.org/spreadsheetml/2006/main" count="425" uniqueCount="23">
  <si>
    <t>Temp (K)</t>
  </si>
  <si>
    <t>Pressure (torr)</t>
  </si>
  <si>
    <r>
      <t>V</t>
    </r>
    <r>
      <rPr>
        <vertAlign val="subscript"/>
        <sz val="10"/>
        <rFont val="Arial"/>
        <family val="2"/>
      </rPr>
      <t>cell</t>
    </r>
  </si>
  <si>
    <t>P/V</t>
  </si>
  <si>
    <t>E/N</t>
  </si>
  <si>
    <r>
      <t>time (</t>
    </r>
    <r>
      <rPr>
        <sz val="10"/>
        <rFont val="Arial"/>
        <family val="2"/>
      </rPr>
      <t>s)</t>
    </r>
  </si>
  <si>
    <t>1/E</t>
  </si>
  <si>
    <t>z (m)</t>
  </si>
  <si>
    <t>Slope</t>
  </si>
  <si>
    <t>Intercept</t>
  </si>
  <si>
    <t>r^2</t>
  </si>
  <si>
    <r>
      <t>K</t>
    </r>
    <r>
      <rPr>
        <b/>
        <vertAlign val="subscript"/>
        <sz val="10"/>
        <rFont val="Arial"/>
        <family val="2"/>
      </rPr>
      <t>0</t>
    </r>
  </si>
  <si>
    <t>E</t>
  </si>
  <si>
    <t>N</t>
  </si>
  <si>
    <t>e</t>
  </si>
  <si>
    <t>charge</t>
  </si>
  <si>
    <t>reduced mass</t>
  </si>
  <si>
    <t>mass</t>
  </si>
  <si>
    <t>CCS (A^2)</t>
  </si>
  <si>
    <t>CCS (cm^2)</t>
  </si>
  <si>
    <t>K</t>
  </si>
  <si>
    <t>neutral mass</t>
  </si>
  <si>
    <t>AVEG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</si>
</sst>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0.0000"/>
    <numFmt numFmtId="166" formatCode="0.000E+00"/>
    <numFmt numFmtId="167" formatCode="0.0000E+00"/>
    <numFmt numFmtId="168" formatCode="0.00000"/>
    <numFmt numFmtId="169" formatCode="0.0"/>
    <numFmt numFmtId="170" formatCode="0.00000E+00"/>
  </numFmts>
  <fonts count="6" x14ac:knownFonts="1">
    <font>
      <sz val="10"/>
      <name val="Arial"/>
      <family val="2"/>
    </font>
    <font>
      <vertAlign val="subscript"/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1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  <xf numFmtId="14" fontId="0" fillId="0" borderId="0" xfId="0" applyNumberFormat="1"/>
    <xf numFmtId="16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7" fontId="0" fillId="0" borderId="0" xfId="0" applyNumberFormat="1"/>
    <xf numFmtId="168" fontId="0" fillId="0" borderId="0" xfId="0" applyNumberFormat="1"/>
    <xf numFmtId="0" fontId="2" fillId="3" borderId="0" xfId="0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8" fontId="0" fillId="0" borderId="0" xfId="0" applyNumberFormat="1" applyAlignment="1">
      <alignment horizontal="center"/>
    </xf>
    <xf numFmtId="11" fontId="0" fillId="0" borderId="0" xfId="0" applyNumberFormat="1" applyFill="1"/>
    <xf numFmtId="2" fontId="0" fillId="0" borderId="0" xfId="0" applyNumberFormat="1" applyFill="1" applyAlignment="1">
      <alignment horizontal="center"/>
    </xf>
    <xf numFmtId="0" fontId="0" fillId="0" borderId="0" xfId="0" applyFill="1"/>
    <xf numFmtId="164" fontId="0" fillId="0" borderId="0" xfId="0" applyNumberFormat="1"/>
    <xf numFmtId="14" fontId="0" fillId="0" borderId="0" xfId="0" applyNumberFormat="1" applyFill="1"/>
    <xf numFmtId="167" fontId="0" fillId="0" borderId="0" xfId="0" applyNumberFormat="1" applyFill="1"/>
    <xf numFmtId="168" fontId="0" fillId="0" borderId="0" xfId="0" applyNumberFormat="1" applyFill="1"/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9" fontId="0" fillId="0" borderId="0" xfId="0" applyNumberFormat="1" applyAlignment="1">
      <alignment horizontal="center"/>
    </xf>
    <xf numFmtId="11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11" fontId="0" fillId="0" borderId="0" xfId="0" applyNumberFormat="1" applyAlignment="1">
      <alignment horizontal="center"/>
    </xf>
    <xf numFmtId="2" fontId="0" fillId="0" borderId="0" xfId="0" applyNumberFormat="1" applyFill="1"/>
    <xf numFmtId="170" fontId="0" fillId="0" borderId="0" xfId="0" applyNumberFormat="1"/>
    <xf numFmtId="167" fontId="0" fillId="0" borderId="0" xfId="0" applyNumberFormat="1" applyAlignment="1">
      <alignment horizontal="left"/>
    </xf>
    <xf numFmtId="170" fontId="0" fillId="0" borderId="0" xfId="0" applyNumberFormat="1" applyAlignment="1">
      <alignment horizontal="left"/>
    </xf>
    <xf numFmtId="0" fontId="0" fillId="0" borderId="0" xfId="0" applyNumberFormat="1"/>
    <xf numFmtId="166" fontId="0" fillId="0" borderId="0" xfId="0" applyNumberFormat="1"/>
    <xf numFmtId="2" fontId="2" fillId="4" borderId="0" xfId="0" applyNumberFormat="1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'UDP-Galactose-M-H'!$I$2:$I$10</c:f>
              <c:numCache>
                <c:formatCode>0.0000</c:formatCode>
                <c:ptCount val="9"/>
                <c:pt idx="0">
                  <c:v>2.3806540081915558E-3</c:v>
                </c:pt>
                <c:pt idx="1">
                  <c:v>2.452484811104379E-3</c:v>
                </c:pt>
                <c:pt idx="2">
                  <c:v>2.5320655766580932E-3</c:v>
                </c:pt>
                <c:pt idx="3">
                  <c:v>2.614394903169788E-3</c:v>
                </c:pt>
                <c:pt idx="4">
                  <c:v>2.707283557874419E-3</c:v>
                </c:pt>
              </c:numCache>
            </c:numRef>
          </c:xVal>
          <c:yVal>
            <c:numRef>
              <c:f>'UDP-Galactose-M-H'!$K$2:$K$10</c:f>
              <c:numCache>
                <c:formatCode>0.00000</c:formatCode>
                <c:ptCount val="9"/>
                <c:pt idx="0">
                  <c:v>2.5976800000000001E-2</c:v>
                </c:pt>
                <c:pt idx="1">
                  <c:v>2.6630299999999999E-2</c:v>
                </c:pt>
                <c:pt idx="2">
                  <c:v>2.7447199999999998E-2</c:v>
                </c:pt>
                <c:pt idx="3">
                  <c:v>2.8264000000000001E-2</c:v>
                </c:pt>
                <c:pt idx="4">
                  <c:v>2.90809E-2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21408"/>
        <c:axId val="40323328"/>
      </c:scatterChart>
      <c:valAx>
        <c:axId val="4032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323328"/>
        <c:crosses val="autoZero"/>
        <c:crossBetween val="midCat"/>
      </c:valAx>
      <c:valAx>
        <c:axId val="40323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3214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'Glocosamine-6-phosphate-M+H'!$L$2:$L$10</c:f>
              <c:numCache>
                <c:formatCode>0.00E+00</c:formatCode>
                <c:ptCount val="9"/>
                <c:pt idx="0">
                  <c:v>5.3485470852131123E-2</c:v>
                </c:pt>
                <c:pt idx="1">
                  <c:v>5.5158756818304087E-2</c:v>
                </c:pt>
                <c:pt idx="2">
                  <c:v>5.6977558204336254E-2</c:v>
                </c:pt>
                <c:pt idx="3">
                  <c:v>5.8865260329298875E-2</c:v>
                </c:pt>
              </c:numCache>
            </c:numRef>
          </c:xVal>
          <c:yVal>
            <c:numRef>
              <c:f>'Glocosamine-6-phosphate-M+H'!$N$2:$N$9</c:f>
              <c:numCache>
                <c:formatCode>0.00</c:formatCode>
                <c:ptCount val="8"/>
                <c:pt idx="0" formatCode="0.00E+00">
                  <c:v>21.5656</c:v>
                </c:pt>
                <c:pt idx="1">
                  <c:v>21.892399999999999</c:v>
                </c:pt>
                <c:pt idx="2">
                  <c:v>22.3825</c:v>
                </c:pt>
                <c:pt idx="3">
                  <c:v>23.199400000000001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'Glocosamine-6-phosphate-M+H'!$I$36:$I$43</c:f>
              <c:numCache>
                <c:formatCode>0.0000</c:formatCode>
                <c:ptCount val="8"/>
              </c:numCache>
            </c:numRef>
          </c:xVal>
          <c:yVal>
            <c:numRef>
              <c:f>'Glocosamine-6-phosphate-M+H'!$L$36:$L$43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'Glocosamine-6-phosphate-M+H'!$I$51:$I$58</c:f>
              <c:numCache>
                <c:formatCode>0.0000</c:formatCode>
                <c:ptCount val="8"/>
              </c:numCache>
            </c:numRef>
          </c:xVal>
          <c:yVal>
            <c:numRef>
              <c:f>'Glocosamine-6-phosphate-M+H'!$L$51:$L$58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'Glocosamine-6-phosphate-M+H'!$K$2:$K$10</c:f>
              <c:numCache>
                <c:formatCode>0.00000</c:formatCode>
                <c:ptCount val="9"/>
                <c:pt idx="0">
                  <c:v>2.1565600000000001E-2</c:v>
                </c:pt>
                <c:pt idx="1">
                  <c:v>2.1892399999999999E-2</c:v>
                </c:pt>
                <c:pt idx="2">
                  <c:v>2.23825E-2</c:v>
                </c:pt>
                <c:pt idx="3">
                  <c:v>2.3199400000000002E-2</c:v>
                </c:pt>
              </c:numCache>
            </c:numRef>
          </c:xVal>
          <c:yVal>
            <c:numRef>
              <c:f>'Glocosamine-6-phosphate-M+H'!$M$2:$M$10</c:f>
              <c:numCache>
                <c:formatCode>0.00E+00</c:formatCode>
                <c:ptCount val="9"/>
                <c:pt idx="0">
                  <c:v>1.2629783505990242E+17</c:v>
                </c:pt>
                <c:pt idx="1">
                  <c:v>1.2618935369389498E+17</c:v>
                </c:pt>
                <c:pt idx="2">
                  <c:v>1.2617020992342309E+17</c:v>
                </c:pt>
                <c:pt idx="3">
                  <c:v>1.2626911940419456E+17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'Glocosamine-6-phosphate-M+H'!$I$36:$I$43</c:f>
              <c:numCache>
                <c:formatCode>0.0000</c:formatCode>
                <c:ptCount val="8"/>
              </c:numCache>
            </c:numRef>
          </c:xVal>
          <c:yVal>
            <c:numRef>
              <c:f>'Glocosamine-6-phosphate-M+H'!$L$36:$L$43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'Glocosamine-6-phosphate-M+H'!$I$51:$I$58</c:f>
              <c:numCache>
                <c:formatCode>0.0000</c:formatCode>
                <c:ptCount val="8"/>
              </c:numCache>
            </c:numRef>
          </c:xVal>
          <c:yVal>
            <c:numRef>
              <c:f>'Glocosamine-6-phosphate-M+H'!$L$51:$L$58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2048"/>
        <c:axId val="53443968"/>
      </c:scatterChart>
      <c:valAx>
        <c:axId val="5344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443968"/>
        <c:crosses val="autoZero"/>
        <c:crossBetween val="midCat"/>
      </c:valAx>
      <c:valAx>
        <c:axId val="53443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4420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'Glocosamine-6-phosphate-M-H'!$I$2:$I$10</c:f>
              <c:numCache>
                <c:formatCode>0.0000</c:formatCode>
                <c:ptCount val="9"/>
                <c:pt idx="0">
                  <c:v>2.3748727499880839E-3</c:v>
                </c:pt>
                <c:pt idx="1">
                  <c:v>2.4489248504701881E-3</c:v>
                </c:pt>
                <c:pt idx="2">
                  <c:v>2.5290672797056114E-3</c:v>
                </c:pt>
                <c:pt idx="3">
                  <c:v>2.6118286470592708E-3</c:v>
                </c:pt>
                <c:pt idx="4">
                  <c:v>2.7059206874277897E-3</c:v>
                </c:pt>
              </c:numCache>
            </c:numRef>
          </c:xVal>
          <c:yVal>
            <c:numRef>
              <c:f>'Glocosamine-6-phosphate-M-H'!$K$2:$K$10</c:f>
              <c:numCache>
                <c:formatCode>0.00000</c:formatCode>
                <c:ptCount val="9"/>
                <c:pt idx="0">
                  <c:v>1.7971399999999998E-2</c:v>
                </c:pt>
                <c:pt idx="1">
                  <c:v>1.8461500000000002E-2</c:v>
                </c:pt>
                <c:pt idx="2">
                  <c:v>1.9115E-2</c:v>
                </c:pt>
                <c:pt idx="3">
                  <c:v>1.96051E-2</c:v>
                </c:pt>
                <c:pt idx="4">
                  <c:v>2.0258600000000002E-2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09856"/>
        <c:axId val="41211776"/>
      </c:scatterChart>
      <c:valAx>
        <c:axId val="4120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211776"/>
        <c:crosses val="autoZero"/>
        <c:crossBetween val="midCat"/>
      </c:valAx>
      <c:valAx>
        <c:axId val="41211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2098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'Glocosamine-6-phosphate-M-H'!$L$2:$L$10</c:f>
              <c:numCache>
                <c:formatCode>0.00E+00</c:formatCode>
                <c:ptCount val="9"/>
                <c:pt idx="0">
                  <c:v>5.3493539873693936E-2</c:v>
                </c:pt>
                <c:pt idx="1">
                  <c:v>5.5158756818304087E-2</c:v>
                </c:pt>
                <c:pt idx="2">
                  <c:v>5.6966741216288572E-2</c:v>
                </c:pt>
                <c:pt idx="3">
                  <c:v>5.8853267232517693E-2</c:v>
                </c:pt>
                <c:pt idx="4">
                  <c:v>6.0873297907353845E-2</c:v>
                </c:pt>
              </c:numCache>
            </c:numRef>
          </c:xVal>
          <c:yVal>
            <c:numRef>
              <c:f>'Glocosamine-6-phosphate-M-H'!$N$2:$N$9</c:f>
              <c:numCache>
                <c:formatCode>0.00</c:formatCode>
                <c:ptCount val="8"/>
                <c:pt idx="0" formatCode="0.00E+00">
                  <c:v>17.971399999999999</c:v>
                </c:pt>
                <c:pt idx="1">
                  <c:v>18.461500000000001</c:v>
                </c:pt>
                <c:pt idx="2">
                  <c:v>19.114999999999998</c:v>
                </c:pt>
                <c:pt idx="3">
                  <c:v>19.6051</c:v>
                </c:pt>
                <c:pt idx="4">
                  <c:v>20.258600000000001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'Glocosamine-6-phosphate-M-H'!$I$36:$I$43</c:f>
              <c:numCache>
                <c:formatCode>0.0000</c:formatCode>
                <c:ptCount val="8"/>
              </c:numCache>
            </c:numRef>
          </c:xVal>
          <c:yVal>
            <c:numRef>
              <c:f>'Glocosamine-6-phosphate-M-H'!$L$36:$L$43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'Glocosamine-6-phosphate-M-H'!$I$51:$I$58</c:f>
              <c:numCache>
                <c:formatCode>0.0000</c:formatCode>
                <c:ptCount val="8"/>
              </c:numCache>
            </c:numRef>
          </c:xVal>
          <c:yVal>
            <c:numRef>
              <c:f>'Glocosamine-6-phosphate-M-H'!$L$51:$L$58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'Glocosamine-6-phosphate-M-H'!$K$2:$K$10</c:f>
              <c:numCache>
                <c:formatCode>0.00000</c:formatCode>
                <c:ptCount val="9"/>
                <c:pt idx="0">
                  <c:v>1.7971399999999998E-2</c:v>
                </c:pt>
                <c:pt idx="1">
                  <c:v>1.8461500000000002E-2</c:v>
                </c:pt>
                <c:pt idx="2">
                  <c:v>1.9115E-2</c:v>
                </c:pt>
                <c:pt idx="3">
                  <c:v>1.96051E-2</c:v>
                </c:pt>
                <c:pt idx="4">
                  <c:v>2.0258600000000002E-2</c:v>
                </c:pt>
              </c:numCache>
            </c:numRef>
          </c:xVal>
          <c:yVal>
            <c:numRef>
              <c:f>'Glocosamine-6-phosphate-M-H'!$M$2:$M$10</c:f>
              <c:numCache>
                <c:formatCode>0.00E+00</c:formatCode>
                <c:ptCount val="9"/>
                <c:pt idx="0">
                  <c:v>1.2648603824060875E+17</c:v>
                </c:pt>
                <c:pt idx="1">
                  <c:v>1.2649244065193898E+17</c:v>
                </c:pt>
                <c:pt idx="2">
                  <c:v>1.2648603824060872E+17</c:v>
                </c:pt>
                <c:pt idx="3">
                  <c:v>1.2643802015563178E+17</c:v>
                </c:pt>
                <c:pt idx="4">
                  <c:v>1.2664609852386525E+17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'Glocosamine-6-phosphate-M-H'!$I$36:$I$43</c:f>
              <c:numCache>
                <c:formatCode>0.0000</c:formatCode>
                <c:ptCount val="8"/>
              </c:numCache>
            </c:numRef>
          </c:xVal>
          <c:yVal>
            <c:numRef>
              <c:f>'Glocosamine-6-phosphate-M-H'!$L$36:$L$43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'Glocosamine-6-phosphate-M-H'!$I$51:$I$58</c:f>
              <c:numCache>
                <c:formatCode>0.0000</c:formatCode>
                <c:ptCount val="8"/>
              </c:numCache>
            </c:numRef>
          </c:xVal>
          <c:yVal>
            <c:numRef>
              <c:f>'Glocosamine-6-phosphate-M-H'!$L$51:$L$58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7248"/>
        <c:axId val="41407616"/>
      </c:scatterChart>
      <c:valAx>
        <c:axId val="4139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407616"/>
        <c:crosses val="autoZero"/>
        <c:crossBetween val="midCat"/>
      </c:valAx>
      <c:valAx>
        <c:axId val="41407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3972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'Glucosamine-6-phosphate-M+Na'!$I$2:$I$10</c:f>
              <c:numCache>
                <c:formatCode>0.0000</c:formatCode>
                <c:ptCount val="9"/>
                <c:pt idx="0">
                  <c:v>2.451155991195423E-3</c:v>
                </c:pt>
                <c:pt idx="1">
                  <c:v>2.5315961366654751E-3</c:v>
                </c:pt>
                <c:pt idx="2">
                  <c:v>2.6175198623955092E-3</c:v>
                </c:pt>
                <c:pt idx="3">
                  <c:v>2.7069487975596484E-3</c:v>
                </c:pt>
              </c:numCache>
            </c:numRef>
          </c:xVal>
          <c:yVal>
            <c:numRef>
              <c:f>'Glucosamine-6-phosphate-M+Na'!$K$2:$K$10</c:f>
              <c:numCache>
                <c:formatCode>0.00000</c:formatCode>
                <c:ptCount val="9"/>
                <c:pt idx="0">
                  <c:v>1.9441699999999999E-2</c:v>
                </c:pt>
                <c:pt idx="1">
                  <c:v>1.9931899999999999E-2</c:v>
                </c:pt>
                <c:pt idx="2">
                  <c:v>2.05854E-2</c:v>
                </c:pt>
                <c:pt idx="3">
                  <c:v>2.1402299999999999E-2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7280"/>
        <c:axId val="41623552"/>
      </c:scatterChart>
      <c:valAx>
        <c:axId val="4161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623552"/>
        <c:crosses val="autoZero"/>
        <c:crossBetween val="midCat"/>
      </c:valAx>
      <c:valAx>
        <c:axId val="41623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6172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'Glucosamine-6-phosphate-M+Na'!$L$2:$L$10</c:f>
              <c:numCache>
                <c:formatCode>0.00E+00</c:formatCode>
                <c:ptCount val="9"/>
                <c:pt idx="0">
                  <c:v>5.5158756818304087E-2</c:v>
                </c:pt>
                <c:pt idx="1">
                  <c:v>5.6977558204336254E-2</c:v>
                </c:pt>
                <c:pt idx="2">
                  <c:v>5.8865260329298875E-2</c:v>
                </c:pt>
                <c:pt idx="3">
                  <c:v>6.0885653663931033E-2</c:v>
                </c:pt>
              </c:numCache>
            </c:numRef>
          </c:xVal>
          <c:yVal>
            <c:numRef>
              <c:f>'Glucosamine-6-phosphate-M+Na'!$N$2:$N$9</c:f>
              <c:numCache>
                <c:formatCode>0.00</c:formatCode>
                <c:ptCount val="8"/>
                <c:pt idx="0" formatCode="0.00E+00">
                  <c:v>19.441700000000001</c:v>
                </c:pt>
                <c:pt idx="1">
                  <c:v>19.931899999999999</c:v>
                </c:pt>
                <c:pt idx="2">
                  <c:v>20.5854</c:v>
                </c:pt>
                <c:pt idx="3">
                  <c:v>21.4023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'Glucosamine-6-phosphate-M+Na'!$I$36:$I$43</c:f>
              <c:numCache>
                <c:formatCode>0.0000</c:formatCode>
                <c:ptCount val="8"/>
              </c:numCache>
            </c:numRef>
          </c:xVal>
          <c:yVal>
            <c:numRef>
              <c:f>'Glucosamine-6-phosphate-M+Na'!$L$36:$L$43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'Glucosamine-6-phosphate-M+Na'!$I$51:$I$58</c:f>
              <c:numCache>
                <c:formatCode>0.0000</c:formatCode>
                <c:ptCount val="8"/>
              </c:numCache>
            </c:numRef>
          </c:xVal>
          <c:yVal>
            <c:numRef>
              <c:f>'Glucosamine-6-phosphate-M+Na'!$L$51:$L$58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'Glucosamine-6-phosphate-M+Na'!$K$2:$K$10</c:f>
              <c:numCache>
                <c:formatCode>0.00000</c:formatCode>
                <c:ptCount val="9"/>
                <c:pt idx="0">
                  <c:v>1.9441699999999999E-2</c:v>
                </c:pt>
                <c:pt idx="1">
                  <c:v>1.9931899999999999E-2</c:v>
                </c:pt>
                <c:pt idx="2">
                  <c:v>2.05854E-2</c:v>
                </c:pt>
                <c:pt idx="3">
                  <c:v>2.1402299999999999E-2</c:v>
                </c:pt>
              </c:numCache>
            </c:numRef>
          </c:xVal>
          <c:yVal>
            <c:numRef>
              <c:f>'Glucosamine-6-phosphate-M+Na'!$M$2:$M$10</c:f>
              <c:numCache>
                <c:formatCode>0.00E+00</c:formatCode>
                <c:ptCount val="9"/>
                <c:pt idx="0">
                  <c:v>1.2618935369389498E+17</c:v>
                </c:pt>
                <c:pt idx="1">
                  <c:v>1.2617020992342309E+17</c:v>
                </c:pt>
                <c:pt idx="2">
                  <c:v>1.2626911940419456E+17</c:v>
                </c:pt>
                <c:pt idx="3">
                  <c:v>1.2624997563372266E+17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'Glucosamine-6-phosphate-M+Na'!$I$36:$I$43</c:f>
              <c:numCache>
                <c:formatCode>0.0000</c:formatCode>
                <c:ptCount val="8"/>
              </c:numCache>
            </c:numRef>
          </c:xVal>
          <c:yVal>
            <c:numRef>
              <c:f>'Glucosamine-6-phosphate-M+Na'!$L$36:$L$43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'Glucosamine-6-phosphate-M+Na'!$I$51:$I$58</c:f>
              <c:numCache>
                <c:formatCode>0.0000</c:formatCode>
                <c:ptCount val="8"/>
              </c:numCache>
            </c:numRef>
          </c:xVal>
          <c:yVal>
            <c:numRef>
              <c:f>'Glucosamine-6-phosphate-M+Na'!$L$51:$L$58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77952"/>
        <c:axId val="41679872"/>
      </c:scatterChart>
      <c:valAx>
        <c:axId val="4167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679872"/>
        <c:crosses val="autoZero"/>
        <c:crossBetween val="midCat"/>
      </c:valAx>
      <c:valAx>
        <c:axId val="41679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6779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'Frutose-1-6-diphosphate-M-H'!$I$2:$I$10</c:f>
              <c:numCache>
                <c:formatCode>0.0000</c:formatCode>
                <c:ptCount val="9"/>
                <c:pt idx="0">
                  <c:v>2.3806540081915558E-3</c:v>
                </c:pt>
                <c:pt idx="1">
                  <c:v>2.452484811104379E-3</c:v>
                </c:pt>
                <c:pt idx="2">
                  <c:v>2.5320655766580932E-3</c:v>
                </c:pt>
                <c:pt idx="3">
                  <c:v>2.614394903169788E-3</c:v>
                </c:pt>
                <c:pt idx="4">
                  <c:v>2.707283557874419E-3</c:v>
                </c:pt>
              </c:numCache>
            </c:numRef>
          </c:xVal>
          <c:yVal>
            <c:numRef>
              <c:f>'Frutose-1-6-diphosphate-M-H'!$K$2:$K$10</c:f>
              <c:numCache>
                <c:formatCode>0.00000</c:formatCode>
                <c:ptCount val="9"/>
                <c:pt idx="0">
                  <c:v>1.9115E-2</c:v>
                </c:pt>
                <c:pt idx="1">
                  <c:v>1.96051E-2</c:v>
                </c:pt>
                <c:pt idx="2">
                  <c:v>2.0095199999999997E-2</c:v>
                </c:pt>
                <c:pt idx="3">
                  <c:v>2.0748799999999998E-2</c:v>
                </c:pt>
                <c:pt idx="4">
                  <c:v>2.1402299999999999E-2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1712"/>
        <c:axId val="41973632"/>
      </c:scatterChart>
      <c:valAx>
        <c:axId val="4197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973632"/>
        <c:crosses val="autoZero"/>
        <c:crossBetween val="midCat"/>
      </c:valAx>
      <c:valAx>
        <c:axId val="41973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9717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'Frutose-1-6-diphosphate-M-H'!$L$2:$L$10</c:f>
              <c:numCache>
                <c:formatCode>0.00E+00</c:formatCode>
                <c:ptCount val="9"/>
                <c:pt idx="0">
                  <c:v>5.3492440286058339E-2</c:v>
                </c:pt>
                <c:pt idx="1">
                  <c:v>5.5157977405309248E-2</c:v>
                </c:pt>
                <c:pt idx="2">
                  <c:v>5.6965074904593106E-2</c:v>
                </c:pt>
                <c:pt idx="3">
                  <c:v>5.8851492622634775E-2</c:v>
                </c:pt>
                <c:pt idx="4">
                  <c:v>6.0874721874339531E-2</c:v>
                </c:pt>
              </c:numCache>
            </c:numRef>
          </c:xVal>
          <c:yVal>
            <c:numRef>
              <c:f>'Frutose-1-6-diphosphate-M-H'!$N$2:$N$9</c:f>
              <c:numCache>
                <c:formatCode>0.00</c:formatCode>
                <c:ptCount val="8"/>
                <c:pt idx="0" formatCode="0.00E+00">
                  <c:v>19.114999999999998</c:v>
                </c:pt>
                <c:pt idx="1">
                  <c:v>19.6051</c:v>
                </c:pt>
                <c:pt idx="2">
                  <c:v>20.095199999999998</c:v>
                </c:pt>
                <c:pt idx="3">
                  <c:v>20.748799999999999</c:v>
                </c:pt>
                <c:pt idx="4">
                  <c:v>21.4023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'Frutose-1-6-diphosphate-M-H'!$I$36:$I$43</c:f>
              <c:numCache>
                <c:formatCode>0.0000</c:formatCode>
                <c:ptCount val="8"/>
              </c:numCache>
            </c:numRef>
          </c:xVal>
          <c:yVal>
            <c:numRef>
              <c:f>'Frutose-1-6-diphosphate-M-H'!$L$36:$L$43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'Frutose-1-6-diphosphate-M-H'!$I$51:$I$58</c:f>
              <c:numCache>
                <c:formatCode>0.0000</c:formatCode>
                <c:ptCount val="8"/>
              </c:numCache>
            </c:numRef>
          </c:xVal>
          <c:yVal>
            <c:numRef>
              <c:f>'Frutose-1-6-diphosphate-M-H'!$L$51:$L$58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'Frutose-1-6-diphosphate-M-H'!$K$2:$K$10</c:f>
              <c:numCache>
                <c:formatCode>0.00000</c:formatCode>
                <c:ptCount val="9"/>
                <c:pt idx="0">
                  <c:v>1.9115E-2</c:v>
                </c:pt>
                <c:pt idx="1">
                  <c:v>1.96051E-2</c:v>
                </c:pt>
                <c:pt idx="2">
                  <c:v>2.0095199999999997E-2</c:v>
                </c:pt>
                <c:pt idx="3">
                  <c:v>2.0748799999999998E-2</c:v>
                </c:pt>
                <c:pt idx="4">
                  <c:v>2.1402299999999999E-2</c:v>
                </c:pt>
              </c:numCache>
            </c:numRef>
          </c:xVal>
          <c:yVal>
            <c:numRef>
              <c:f>'Frutose-1-6-diphosphate-M-H'!$M$2:$M$10</c:f>
              <c:numCache>
                <c:formatCode>0.00E+00</c:formatCode>
                <c:ptCount val="9"/>
                <c:pt idx="0">
                  <c:v>1.2623857774702966E+17</c:v>
                </c:pt>
                <c:pt idx="1">
                  <c:v>1.261206543615203E+17</c:v>
                </c:pt>
                <c:pt idx="2">
                  <c:v>1.2608240893919293E+17</c:v>
                </c:pt>
                <c:pt idx="3">
                  <c:v>1.260091052130655E+17</c:v>
                </c:pt>
                <c:pt idx="4">
                  <c:v>1.2614933842826582E+17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'Frutose-1-6-diphosphate-M-H'!$I$36:$I$43</c:f>
              <c:numCache>
                <c:formatCode>0.0000</c:formatCode>
                <c:ptCount val="8"/>
              </c:numCache>
            </c:numRef>
          </c:xVal>
          <c:yVal>
            <c:numRef>
              <c:f>'Frutose-1-6-diphosphate-M-H'!$L$36:$L$43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'Frutose-1-6-diphosphate-M-H'!$I$51:$I$58</c:f>
              <c:numCache>
                <c:formatCode>0.0000</c:formatCode>
                <c:ptCount val="8"/>
              </c:numCache>
            </c:numRef>
          </c:xVal>
          <c:yVal>
            <c:numRef>
              <c:f>'Frutose-1-6-diphosphate-M-H'!$L$51:$L$58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17440"/>
        <c:axId val="41923712"/>
      </c:scatterChart>
      <c:valAx>
        <c:axId val="4191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923712"/>
        <c:crosses val="autoZero"/>
        <c:crossBetween val="midCat"/>
      </c:valAx>
      <c:valAx>
        <c:axId val="419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9174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'Folic Acid-M-H'!$I$2:$I$10</c:f>
              <c:numCache>
                <c:formatCode>0.0000</c:formatCode>
                <c:ptCount val="9"/>
                <c:pt idx="0">
                  <c:v>2.3806540081915558E-3</c:v>
                </c:pt>
                <c:pt idx="1">
                  <c:v>2.452484811104379E-3</c:v>
                </c:pt>
                <c:pt idx="2">
                  <c:v>2.5320655766580932E-3</c:v>
                </c:pt>
                <c:pt idx="3">
                  <c:v>2.614394903169788E-3</c:v>
                </c:pt>
                <c:pt idx="4">
                  <c:v>2.707283557874419E-3</c:v>
                </c:pt>
              </c:numCache>
            </c:numRef>
          </c:xVal>
          <c:yVal>
            <c:numRef>
              <c:f>'Folic Acid-M-H'!$K$2:$K$10</c:f>
              <c:numCache>
                <c:formatCode>0.00000</c:formatCode>
                <c:ptCount val="9"/>
                <c:pt idx="0">
                  <c:v>2.3689499999999999E-2</c:v>
                </c:pt>
                <c:pt idx="1">
                  <c:v>2.4343E-2</c:v>
                </c:pt>
                <c:pt idx="2">
                  <c:v>2.4996500000000001E-2</c:v>
                </c:pt>
                <c:pt idx="3">
                  <c:v>2.58134E-2</c:v>
                </c:pt>
                <c:pt idx="4">
                  <c:v>2.6630299999999999E-2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3744"/>
        <c:axId val="42070016"/>
      </c:scatterChart>
      <c:valAx>
        <c:axId val="4206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070016"/>
        <c:crosses val="autoZero"/>
        <c:crossBetween val="midCat"/>
      </c:valAx>
      <c:valAx>
        <c:axId val="42070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0637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'Folic Acid-M-H'!$L$2:$L$10</c:f>
              <c:numCache>
                <c:formatCode>0.00E+00</c:formatCode>
                <c:ptCount val="9"/>
                <c:pt idx="0">
                  <c:v>5.3492440286058339E-2</c:v>
                </c:pt>
                <c:pt idx="1">
                  <c:v>5.5157977405309248E-2</c:v>
                </c:pt>
                <c:pt idx="2">
                  <c:v>5.6965074904593106E-2</c:v>
                </c:pt>
                <c:pt idx="3">
                  <c:v>5.8851492622634775E-2</c:v>
                </c:pt>
                <c:pt idx="4">
                  <c:v>6.0874721874339531E-2</c:v>
                </c:pt>
              </c:numCache>
            </c:numRef>
          </c:xVal>
          <c:yVal>
            <c:numRef>
              <c:f>'Folic Acid-M-H'!$N$2:$N$9</c:f>
              <c:numCache>
                <c:formatCode>0.00</c:formatCode>
                <c:ptCount val="8"/>
                <c:pt idx="0" formatCode="0.00E+00">
                  <c:v>23.689499999999999</c:v>
                </c:pt>
                <c:pt idx="1">
                  <c:v>24.343</c:v>
                </c:pt>
                <c:pt idx="2">
                  <c:v>24.996500000000001</c:v>
                </c:pt>
                <c:pt idx="3">
                  <c:v>25.813400000000001</c:v>
                </c:pt>
                <c:pt idx="4">
                  <c:v>26.630299999999998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'Folic Acid-M-H'!$I$36:$I$43</c:f>
              <c:numCache>
                <c:formatCode>0.0000</c:formatCode>
                <c:ptCount val="8"/>
              </c:numCache>
            </c:numRef>
          </c:xVal>
          <c:yVal>
            <c:numRef>
              <c:f>'Folic Acid-M-H'!$L$36:$L$43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'Folic Acid-M-H'!$I$51:$I$58</c:f>
              <c:numCache>
                <c:formatCode>0.0000</c:formatCode>
                <c:ptCount val="8"/>
              </c:numCache>
            </c:numRef>
          </c:xVal>
          <c:yVal>
            <c:numRef>
              <c:f>'Folic Acid-M-H'!$L$51:$L$58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'Folic Acid-M-H'!$K$2:$K$10</c:f>
              <c:numCache>
                <c:formatCode>0.00000</c:formatCode>
                <c:ptCount val="9"/>
                <c:pt idx="0">
                  <c:v>2.3689499999999999E-2</c:v>
                </c:pt>
                <c:pt idx="1">
                  <c:v>2.4343E-2</c:v>
                </c:pt>
                <c:pt idx="2">
                  <c:v>2.4996500000000001E-2</c:v>
                </c:pt>
                <c:pt idx="3">
                  <c:v>2.58134E-2</c:v>
                </c:pt>
                <c:pt idx="4">
                  <c:v>2.6630299999999999E-2</c:v>
                </c:pt>
              </c:numCache>
            </c:numRef>
          </c:xVal>
          <c:yVal>
            <c:numRef>
              <c:f>'Folic Acid-M-H'!$M$2:$M$10</c:f>
              <c:numCache>
                <c:formatCode>0.00E+00</c:formatCode>
                <c:ptCount val="9"/>
                <c:pt idx="0">
                  <c:v>1.2623857774702966E+17</c:v>
                </c:pt>
                <c:pt idx="1">
                  <c:v>1.261206543615203E+17</c:v>
                </c:pt>
                <c:pt idx="2">
                  <c:v>1.2608240893919293E+17</c:v>
                </c:pt>
                <c:pt idx="3">
                  <c:v>1.260091052130655E+17</c:v>
                </c:pt>
                <c:pt idx="4">
                  <c:v>1.2614933842826582E+17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'Folic Acid-M-H'!$I$36:$I$43</c:f>
              <c:numCache>
                <c:formatCode>0.0000</c:formatCode>
                <c:ptCount val="8"/>
              </c:numCache>
            </c:numRef>
          </c:xVal>
          <c:yVal>
            <c:numRef>
              <c:f>'Folic Acid-M-H'!$L$36:$L$43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'Folic Acid-M-H'!$I$51:$I$58</c:f>
              <c:numCache>
                <c:formatCode>0.0000</c:formatCode>
                <c:ptCount val="8"/>
              </c:numCache>
            </c:numRef>
          </c:xVal>
          <c:yVal>
            <c:numRef>
              <c:f>'Folic Acid-M-H'!$L$51:$L$58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5264"/>
        <c:axId val="42077184"/>
      </c:scatterChart>
      <c:valAx>
        <c:axId val="4207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077184"/>
        <c:crosses val="autoZero"/>
        <c:crossBetween val="midCat"/>
      </c:valAx>
      <c:valAx>
        <c:axId val="42077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0752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'Folic Acid-M+Na'!$I$2:$I$10</c:f>
              <c:numCache>
                <c:formatCode>0.0000</c:formatCode>
                <c:ptCount val="9"/>
                <c:pt idx="0">
                  <c:v>2.3774204732448399E-3</c:v>
                </c:pt>
                <c:pt idx="1">
                  <c:v>2.4554968312551495E-3</c:v>
                </c:pt>
                <c:pt idx="2">
                  <c:v>2.5354289755299699E-3</c:v>
                </c:pt>
                <c:pt idx="3">
                  <c:v>2.6166530810509633E-3</c:v>
                </c:pt>
                <c:pt idx="4">
                  <c:v>2.7050965836670892E-3</c:v>
                </c:pt>
              </c:numCache>
            </c:numRef>
          </c:xVal>
          <c:yVal>
            <c:numRef>
              <c:f>'Folic Acid-M+Na'!$K$2:$K$10</c:f>
              <c:numCache>
                <c:formatCode>0.00000</c:formatCode>
                <c:ptCount val="9"/>
                <c:pt idx="0">
                  <c:v>2.53233E-2</c:v>
                </c:pt>
                <c:pt idx="1">
                  <c:v>2.6140199999999999E-2</c:v>
                </c:pt>
                <c:pt idx="2">
                  <c:v>2.67937E-2</c:v>
                </c:pt>
                <c:pt idx="3">
                  <c:v>2.76105E-2</c:v>
                </c:pt>
                <c:pt idx="4">
                  <c:v>2.8427399999999999E-2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4224"/>
        <c:axId val="42166144"/>
      </c:scatterChart>
      <c:valAx>
        <c:axId val="4216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166144"/>
        <c:crosses val="autoZero"/>
        <c:crossBetween val="midCat"/>
      </c:valAx>
      <c:valAx>
        <c:axId val="42166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1642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'UDP-Galactose-M-H'!$L$2:$L$10</c:f>
              <c:numCache>
                <c:formatCode>0.00E+00</c:formatCode>
                <c:ptCount val="9"/>
                <c:pt idx="0">
                  <c:v>5.3492440286058339E-2</c:v>
                </c:pt>
                <c:pt idx="1">
                  <c:v>5.5157977405309248E-2</c:v>
                </c:pt>
                <c:pt idx="2">
                  <c:v>5.6965074904593106E-2</c:v>
                </c:pt>
                <c:pt idx="3">
                  <c:v>5.8851492622634775E-2</c:v>
                </c:pt>
                <c:pt idx="4">
                  <c:v>6.0874721874339531E-2</c:v>
                </c:pt>
              </c:numCache>
            </c:numRef>
          </c:xVal>
          <c:yVal>
            <c:numRef>
              <c:f>'UDP-Galactose-M-H'!$N$2:$N$9</c:f>
              <c:numCache>
                <c:formatCode>0.00</c:formatCode>
                <c:ptCount val="8"/>
                <c:pt idx="0" formatCode="0.00E+00">
                  <c:v>25.976800000000001</c:v>
                </c:pt>
                <c:pt idx="1">
                  <c:v>26.630299999999998</c:v>
                </c:pt>
                <c:pt idx="2">
                  <c:v>27.447199999999999</c:v>
                </c:pt>
                <c:pt idx="3">
                  <c:v>28.263999999999999</c:v>
                </c:pt>
                <c:pt idx="4">
                  <c:v>29.0809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'UDP-Galactose-M-H'!$I$36:$I$43</c:f>
              <c:numCache>
                <c:formatCode>0.0000</c:formatCode>
                <c:ptCount val="8"/>
              </c:numCache>
            </c:numRef>
          </c:xVal>
          <c:yVal>
            <c:numRef>
              <c:f>'UDP-Galactose-M-H'!$L$36:$L$43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'UDP-Galactose-M-H'!$I$51:$I$58</c:f>
              <c:numCache>
                <c:formatCode>0.0000</c:formatCode>
                <c:ptCount val="8"/>
              </c:numCache>
            </c:numRef>
          </c:xVal>
          <c:yVal>
            <c:numRef>
              <c:f>'UDP-Galactose-M-H'!$L$51:$L$58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'UDP-Galactose-M-H'!$K$2:$K$10</c:f>
              <c:numCache>
                <c:formatCode>0.00000</c:formatCode>
                <c:ptCount val="9"/>
                <c:pt idx="0">
                  <c:v>2.5976800000000001E-2</c:v>
                </c:pt>
                <c:pt idx="1">
                  <c:v>2.6630299999999999E-2</c:v>
                </c:pt>
                <c:pt idx="2">
                  <c:v>2.7447199999999998E-2</c:v>
                </c:pt>
                <c:pt idx="3">
                  <c:v>2.8264000000000001E-2</c:v>
                </c:pt>
                <c:pt idx="4">
                  <c:v>2.90809E-2</c:v>
                </c:pt>
              </c:numCache>
            </c:numRef>
          </c:xVal>
          <c:yVal>
            <c:numRef>
              <c:f>'UDP-Galactose-M-H'!$M$2:$M$10</c:f>
              <c:numCache>
                <c:formatCode>0.00E+00</c:formatCode>
                <c:ptCount val="9"/>
                <c:pt idx="0">
                  <c:v>1.2623857774702966E+17</c:v>
                </c:pt>
                <c:pt idx="1">
                  <c:v>1.261206543615203E+17</c:v>
                </c:pt>
                <c:pt idx="2">
                  <c:v>1.2608240893919293E+17</c:v>
                </c:pt>
                <c:pt idx="3">
                  <c:v>1.260091052130655E+17</c:v>
                </c:pt>
                <c:pt idx="4">
                  <c:v>1.2614933842826582E+17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'UDP-Galactose-M-H'!$I$36:$I$43</c:f>
              <c:numCache>
                <c:formatCode>0.0000</c:formatCode>
                <c:ptCount val="8"/>
              </c:numCache>
            </c:numRef>
          </c:xVal>
          <c:yVal>
            <c:numRef>
              <c:f>'UDP-Galactose-M-H'!$L$36:$L$43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'UDP-Galactose-M-H'!$I$51:$I$58</c:f>
              <c:numCache>
                <c:formatCode>0.0000</c:formatCode>
                <c:ptCount val="8"/>
              </c:numCache>
            </c:numRef>
          </c:xVal>
          <c:yVal>
            <c:numRef>
              <c:f>'UDP-Galactose-M-H'!$L$51:$L$58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85920"/>
        <c:axId val="40400384"/>
      </c:scatterChart>
      <c:valAx>
        <c:axId val="4038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400384"/>
        <c:crosses val="autoZero"/>
        <c:crossBetween val="midCat"/>
      </c:valAx>
      <c:valAx>
        <c:axId val="40400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3859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'Folic Acid-M+Na'!$L$2:$L$10</c:f>
              <c:numCache>
                <c:formatCode>0.00E+00</c:formatCode>
                <c:ptCount val="9"/>
                <c:pt idx="0">
                  <c:v>5.3487303045777382E-2</c:v>
                </c:pt>
                <c:pt idx="1">
                  <c:v>5.515602896918588E-2</c:v>
                </c:pt>
                <c:pt idx="2">
                  <c:v>5.6978809388724919E-2</c:v>
                </c:pt>
                <c:pt idx="3">
                  <c:v>5.8866591899480729E-2</c:v>
                </c:pt>
                <c:pt idx="4">
                  <c:v>6.0887078209041483E-2</c:v>
                </c:pt>
              </c:numCache>
            </c:numRef>
          </c:xVal>
          <c:yVal>
            <c:numRef>
              <c:f>'Folic Acid-M+Na'!$N$2:$N$9</c:f>
              <c:numCache>
                <c:formatCode>0.00</c:formatCode>
                <c:ptCount val="8"/>
                <c:pt idx="0" formatCode="0.00E+00">
                  <c:v>25.3233</c:v>
                </c:pt>
                <c:pt idx="1">
                  <c:v>26.1402</c:v>
                </c:pt>
                <c:pt idx="2">
                  <c:v>26.793700000000001</c:v>
                </c:pt>
                <c:pt idx="3">
                  <c:v>27.610499999999998</c:v>
                </c:pt>
                <c:pt idx="4">
                  <c:v>28.427399999999999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'Folic Acid-M+Na'!$I$36:$I$43</c:f>
              <c:numCache>
                <c:formatCode>0.0000</c:formatCode>
                <c:ptCount val="8"/>
              </c:numCache>
            </c:numRef>
          </c:xVal>
          <c:yVal>
            <c:numRef>
              <c:f>'Folic Acid-M+Na'!$L$36:$L$43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'Folic Acid-M+Na'!$I$51:$I$58</c:f>
              <c:numCache>
                <c:formatCode>0.0000</c:formatCode>
                <c:ptCount val="8"/>
              </c:numCache>
            </c:numRef>
          </c:xVal>
          <c:yVal>
            <c:numRef>
              <c:f>'Folic Acid-M+Na'!$L$51:$L$58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'Folic Acid-M+Na'!$K$2:$K$10</c:f>
              <c:numCache>
                <c:formatCode>0.00000</c:formatCode>
                <c:ptCount val="9"/>
                <c:pt idx="0">
                  <c:v>2.53233E-2</c:v>
                </c:pt>
                <c:pt idx="1">
                  <c:v>2.6140199999999999E-2</c:v>
                </c:pt>
                <c:pt idx="2">
                  <c:v>2.67937E-2</c:v>
                </c:pt>
                <c:pt idx="3">
                  <c:v>2.76105E-2</c:v>
                </c:pt>
                <c:pt idx="4">
                  <c:v>2.8427399999999999E-2</c:v>
                </c:pt>
              </c:numCache>
            </c:numRef>
          </c:xVal>
          <c:yVal>
            <c:numRef>
              <c:f>'Folic Acid-M+Na'!$M$2:$M$10</c:f>
              <c:numCache>
                <c:formatCode>0.00E+00</c:formatCode>
                <c:ptCount val="9"/>
                <c:pt idx="0">
                  <c:v>1.2621806934960282E+17</c:v>
                </c:pt>
                <c:pt idx="1">
                  <c:v>1.264190789395577E+17</c:v>
                </c:pt>
                <c:pt idx="2">
                  <c:v>1.2635845699973005E+17</c:v>
                </c:pt>
                <c:pt idx="3">
                  <c:v>1.2622445060642678E+17</c:v>
                </c:pt>
                <c:pt idx="4">
                  <c:v>1.2616063803818715E+17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'Folic Acid-M+Na'!$I$36:$I$43</c:f>
              <c:numCache>
                <c:formatCode>0.0000</c:formatCode>
                <c:ptCount val="8"/>
              </c:numCache>
            </c:numRef>
          </c:xVal>
          <c:yVal>
            <c:numRef>
              <c:f>'Folic Acid-M+Na'!$L$36:$L$43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'Folic Acid-M+Na'!$I$51:$I$58</c:f>
              <c:numCache>
                <c:formatCode>0.0000</c:formatCode>
                <c:ptCount val="8"/>
              </c:numCache>
            </c:numRef>
          </c:xVal>
          <c:yVal>
            <c:numRef>
              <c:f>'Folic Acid-M+Na'!$L$51:$L$58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7520"/>
        <c:axId val="42353792"/>
      </c:scatterChart>
      <c:valAx>
        <c:axId val="4234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353792"/>
        <c:crosses val="autoZero"/>
        <c:crossBetween val="midCat"/>
      </c:valAx>
      <c:valAx>
        <c:axId val="42353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3475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'Folic Acid-M+H'!$I$2:$I$10</c:f>
              <c:numCache>
                <c:formatCode>0.0000</c:formatCode>
                <c:ptCount val="9"/>
                <c:pt idx="0">
                  <c:v>2.3774204732448399E-3</c:v>
                </c:pt>
                <c:pt idx="1">
                  <c:v>2.4554968312551495E-3</c:v>
                </c:pt>
                <c:pt idx="2">
                  <c:v>2.5354289755299699E-3</c:v>
                </c:pt>
                <c:pt idx="3">
                  <c:v>2.6166530810509633E-3</c:v>
                </c:pt>
                <c:pt idx="4">
                  <c:v>2.7050965836670892E-3</c:v>
                </c:pt>
              </c:numCache>
            </c:numRef>
          </c:xVal>
          <c:yVal>
            <c:numRef>
              <c:f>'Folic Acid-M+H'!$K$2:$K$10</c:f>
              <c:numCache>
                <c:formatCode>0.00000</c:formatCode>
                <c:ptCount val="9"/>
                <c:pt idx="0">
                  <c:v>2.4179599999999999E-2</c:v>
                </c:pt>
                <c:pt idx="1">
                  <c:v>2.4833200000000003E-2</c:v>
                </c:pt>
                <c:pt idx="2">
                  <c:v>2.5486699999999998E-2</c:v>
                </c:pt>
                <c:pt idx="3">
                  <c:v>2.63035E-2</c:v>
                </c:pt>
                <c:pt idx="4">
                  <c:v>2.7120399999999999E-2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4512"/>
        <c:axId val="41586688"/>
      </c:scatterChart>
      <c:valAx>
        <c:axId val="4158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586688"/>
        <c:crosses val="autoZero"/>
        <c:crossBetween val="midCat"/>
      </c:valAx>
      <c:valAx>
        <c:axId val="41586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5845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'Folic Acid-M+H'!$L$2:$L$10</c:f>
              <c:numCache>
                <c:formatCode>0.00E+00</c:formatCode>
                <c:ptCount val="9"/>
                <c:pt idx="0">
                  <c:v>5.3487303045777382E-2</c:v>
                </c:pt>
                <c:pt idx="1">
                  <c:v>5.515602896918588E-2</c:v>
                </c:pt>
                <c:pt idx="2">
                  <c:v>5.6978809388724919E-2</c:v>
                </c:pt>
                <c:pt idx="3">
                  <c:v>5.8866591899480729E-2</c:v>
                </c:pt>
                <c:pt idx="4">
                  <c:v>6.0887078209041483E-2</c:v>
                </c:pt>
              </c:numCache>
            </c:numRef>
          </c:xVal>
          <c:yVal>
            <c:numRef>
              <c:f>'Folic Acid-M+H'!$N$2:$N$9</c:f>
              <c:numCache>
                <c:formatCode>0.00</c:formatCode>
                <c:ptCount val="8"/>
                <c:pt idx="0" formatCode="0.00E+00">
                  <c:v>24.179600000000001</c:v>
                </c:pt>
                <c:pt idx="1">
                  <c:v>24.833200000000001</c:v>
                </c:pt>
                <c:pt idx="2">
                  <c:v>25.486699999999999</c:v>
                </c:pt>
                <c:pt idx="3">
                  <c:v>26.3035</c:v>
                </c:pt>
                <c:pt idx="4">
                  <c:v>27.1204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'Folic Acid-M+H'!$I$36:$I$43</c:f>
              <c:numCache>
                <c:formatCode>0.0000</c:formatCode>
                <c:ptCount val="8"/>
              </c:numCache>
            </c:numRef>
          </c:xVal>
          <c:yVal>
            <c:numRef>
              <c:f>'Folic Acid-M+H'!$L$36:$L$43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'Folic Acid-M+H'!$I$51:$I$58</c:f>
              <c:numCache>
                <c:formatCode>0.0000</c:formatCode>
                <c:ptCount val="8"/>
              </c:numCache>
            </c:numRef>
          </c:xVal>
          <c:yVal>
            <c:numRef>
              <c:f>'Folic Acid-M+H'!$L$51:$L$58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'Folic Acid-M+H'!$K$2:$K$10</c:f>
              <c:numCache>
                <c:formatCode>0.00000</c:formatCode>
                <c:ptCount val="9"/>
                <c:pt idx="0">
                  <c:v>2.4179599999999999E-2</c:v>
                </c:pt>
                <c:pt idx="1">
                  <c:v>2.4833200000000003E-2</c:v>
                </c:pt>
                <c:pt idx="2">
                  <c:v>2.5486699999999998E-2</c:v>
                </c:pt>
                <c:pt idx="3">
                  <c:v>2.63035E-2</c:v>
                </c:pt>
                <c:pt idx="4">
                  <c:v>2.7120399999999999E-2</c:v>
                </c:pt>
              </c:numCache>
            </c:numRef>
          </c:xVal>
          <c:yVal>
            <c:numRef>
              <c:f>'Folic Acid-M+H'!$M$2:$M$10</c:f>
              <c:numCache>
                <c:formatCode>0.00E+00</c:formatCode>
                <c:ptCount val="9"/>
                <c:pt idx="0">
                  <c:v>1.2621806934960282E+17</c:v>
                </c:pt>
                <c:pt idx="1">
                  <c:v>1.264190789395577E+17</c:v>
                </c:pt>
                <c:pt idx="2">
                  <c:v>1.2635845699973005E+17</c:v>
                </c:pt>
                <c:pt idx="3">
                  <c:v>1.2622445060642678E+17</c:v>
                </c:pt>
                <c:pt idx="4">
                  <c:v>1.2616063803818715E+17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'Folic Acid-M+H'!$I$36:$I$43</c:f>
              <c:numCache>
                <c:formatCode>0.0000</c:formatCode>
                <c:ptCount val="8"/>
              </c:numCache>
            </c:numRef>
          </c:xVal>
          <c:yVal>
            <c:numRef>
              <c:f>'Folic Acid-M+H'!$L$36:$L$43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'Folic Acid-M+H'!$I$51:$I$58</c:f>
              <c:numCache>
                <c:formatCode>0.0000</c:formatCode>
                <c:ptCount val="8"/>
              </c:numCache>
            </c:numRef>
          </c:xVal>
          <c:yVal>
            <c:numRef>
              <c:f>'Folic Acid-M+H'!$L$51:$L$58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3024"/>
        <c:axId val="42834944"/>
      </c:scatterChart>
      <c:valAx>
        <c:axId val="4283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834944"/>
        <c:crosses val="autoZero"/>
        <c:crossBetween val="midCat"/>
      </c:valAx>
      <c:valAx>
        <c:axId val="42834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8330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'Epinephrine-M+H'!$I$2:$I$10</c:f>
              <c:numCache>
                <c:formatCode>0.0000</c:formatCode>
                <c:ptCount val="9"/>
                <c:pt idx="0">
                  <c:v>2.3821074961918975E-3</c:v>
                </c:pt>
                <c:pt idx="1">
                  <c:v>2.4513593910529007E-3</c:v>
                </c:pt>
                <c:pt idx="2">
                  <c:v>2.5318437920178703E-3</c:v>
                </c:pt>
                <c:pt idx="3">
                  <c:v>2.616421981595559E-3</c:v>
                </c:pt>
                <c:pt idx="4">
                  <c:v>2.7092747663513043E-3</c:v>
                </c:pt>
              </c:numCache>
            </c:numRef>
          </c:xVal>
          <c:yVal>
            <c:numRef>
              <c:f>'Epinephrine-M+H'!$K$2:$K$10</c:f>
              <c:numCache>
                <c:formatCode>0.00000</c:formatCode>
                <c:ptCount val="9"/>
                <c:pt idx="0">
                  <c:v>2.76105E-2</c:v>
                </c:pt>
                <c:pt idx="1">
                  <c:v>2.8264000000000001E-2</c:v>
                </c:pt>
                <c:pt idx="2">
                  <c:v>2.9244299999999997E-2</c:v>
                </c:pt>
                <c:pt idx="3">
                  <c:v>3.00612E-2</c:v>
                </c:pt>
                <c:pt idx="4">
                  <c:v>3.10414E-2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94304"/>
        <c:axId val="42596224"/>
      </c:scatterChart>
      <c:valAx>
        <c:axId val="4259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596224"/>
        <c:crosses val="autoZero"/>
        <c:crossBetween val="midCat"/>
      </c:valAx>
      <c:valAx>
        <c:axId val="42596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5943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'Epinephrine-M+H'!$L$2:$L$10</c:f>
              <c:numCache>
                <c:formatCode>0.00E+00</c:formatCode>
                <c:ptCount val="9"/>
                <c:pt idx="0">
                  <c:v>5.3491337528656938E-2</c:v>
                </c:pt>
                <c:pt idx="1">
                  <c:v>5.5159149951636587E-2</c:v>
                </c:pt>
                <c:pt idx="2">
                  <c:v>5.6978809388724919E-2</c:v>
                </c:pt>
                <c:pt idx="3">
                  <c:v>5.8864368756036491E-2</c:v>
                </c:pt>
                <c:pt idx="4">
                  <c:v>6.0885653663931033E-2</c:v>
                </c:pt>
              </c:numCache>
            </c:numRef>
          </c:xVal>
          <c:yVal>
            <c:numRef>
              <c:f>'Epinephrine-M+H'!$N$2:$N$9</c:f>
              <c:numCache>
                <c:formatCode>0.00</c:formatCode>
                <c:ptCount val="8"/>
                <c:pt idx="0" formatCode="0.00E+00">
                  <c:v>27.610499999999998</c:v>
                </c:pt>
                <c:pt idx="1">
                  <c:v>28.263999999999999</c:v>
                </c:pt>
                <c:pt idx="2">
                  <c:v>29.244299999999999</c:v>
                </c:pt>
                <c:pt idx="3">
                  <c:v>30.061199999999999</c:v>
                </c:pt>
                <c:pt idx="4">
                  <c:v>31.041399999999999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'Epinephrine-M+H'!$I$36:$I$43</c:f>
              <c:numCache>
                <c:formatCode>0.0000</c:formatCode>
                <c:ptCount val="8"/>
              </c:numCache>
            </c:numRef>
          </c:xVal>
          <c:yVal>
            <c:numRef>
              <c:f>'Epinephrine-M+H'!$L$36:$L$43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'Epinephrine-M+H'!$I$51:$I$58</c:f>
              <c:numCache>
                <c:formatCode>0.0000</c:formatCode>
                <c:ptCount val="8"/>
              </c:numCache>
            </c:numRef>
          </c:xVal>
          <c:yVal>
            <c:numRef>
              <c:f>'Epinephrine-M+H'!$L$51:$L$58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'Epinephrine-M+H'!$K$2:$K$10</c:f>
              <c:numCache>
                <c:formatCode>0.00000</c:formatCode>
                <c:ptCount val="9"/>
                <c:pt idx="0">
                  <c:v>2.76105E-2</c:v>
                </c:pt>
                <c:pt idx="1">
                  <c:v>2.8264000000000001E-2</c:v>
                </c:pt>
                <c:pt idx="2">
                  <c:v>2.9244299999999997E-2</c:v>
                </c:pt>
                <c:pt idx="3">
                  <c:v>3.00612E-2</c:v>
                </c:pt>
                <c:pt idx="4">
                  <c:v>3.10414E-2</c:v>
                </c:pt>
              </c:numCache>
            </c:numRef>
          </c:xVal>
          <c:yVal>
            <c:numRef>
              <c:f>'Epinephrine-M+H'!$M$2:$M$10</c:f>
              <c:numCache>
                <c:formatCode>0.00E+00</c:formatCode>
                <c:ptCount val="9"/>
                <c:pt idx="0">
                  <c:v>1.2666662904293819E+17</c:v>
                </c:pt>
                <c:pt idx="1">
                  <c:v>1.2640776047169938E+17</c:v>
                </c:pt>
                <c:pt idx="2">
                  <c:v>1.2638858502197802E+17</c:v>
                </c:pt>
                <c:pt idx="3">
                  <c:v>1.264269359214208E+17</c:v>
                </c:pt>
                <c:pt idx="4">
                  <c:v>1.2656755588604435E+17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'Epinephrine-M+H'!$I$36:$I$43</c:f>
              <c:numCache>
                <c:formatCode>0.0000</c:formatCode>
                <c:ptCount val="8"/>
              </c:numCache>
            </c:numRef>
          </c:xVal>
          <c:yVal>
            <c:numRef>
              <c:f>'Epinephrine-M+H'!$L$36:$L$43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'Epinephrine-M+H'!$I$51:$I$58</c:f>
              <c:numCache>
                <c:formatCode>0.0000</c:formatCode>
                <c:ptCount val="8"/>
              </c:numCache>
            </c:numRef>
          </c:xVal>
          <c:yVal>
            <c:numRef>
              <c:f>'Epinephrine-M+H'!$L$51:$L$58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1696"/>
        <c:axId val="43127936"/>
      </c:scatterChart>
      <c:valAx>
        <c:axId val="4278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27936"/>
        <c:crosses val="autoZero"/>
        <c:crossBetween val="midCat"/>
      </c:valAx>
      <c:valAx>
        <c:axId val="43127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7816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'D-Tryptophan-M-H'!$I$2:$I$10</c:f>
              <c:numCache>
                <c:formatCode>0.0000</c:formatCode>
                <c:ptCount val="9"/>
                <c:pt idx="0">
                  <c:v>2.3772719030358191E-3</c:v>
                </c:pt>
                <c:pt idx="1">
                  <c:v>2.4498099767284167E-3</c:v>
                </c:pt>
                <c:pt idx="2">
                  <c:v>2.5289010404259348E-3</c:v>
                </c:pt>
                <c:pt idx="3">
                  <c:v>2.6139053096947791E-3</c:v>
                </c:pt>
                <c:pt idx="4">
                  <c:v>2.7042107633292686E-3</c:v>
                </c:pt>
              </c:numCache>
            </c:numRef>
          </c:xVal>
          <c:yVal>
            <c:numRef>
              <c:f>'D-Tryptophan-M-H'!$K$2:$K$10</c:f>
              <c:numCache>
                <c:formatCode>0.00000</c:formatCode>
                <c:ptCount val="9"/>
                <c:pt idx="0">
                  <c:v>1.81347E-2</c:v>
                </c:pt>
                <c:pt idx="1">
                  <c:v>1.86249E-2</c:v>
                </c:pt>
                <c:pt idx="2">
                  <c:v>1.9278400000000001E-2</c:v>
                </c:pt>
                <c:pt idx="3">
                  <c:v>1.9768499999999998E-2</c:v>
                </c:pt>
                <c:pt idx="4">
                  <c:v>2.0421999999999999E-2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32096"/>
        <c:axId val="42946560"/>
      </c:scatterChart>
      <c:valAx>
        <c:axId val="4293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46560"/>
        <c:crosses val="autoZero"/>
        <c:crossBetween val="midCat"/>
      </c:valAx>
      <c:valAx>
        <c:axId val="42946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320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'D-Tryptophan-M-H'!$L$2:$L$10</c:f>
              <c:numCache>
                <c:formatCode>0.00E+00</c:formatCode>
                <c:ptCount val="9"/>
                <c:pt idx="0">
                  <c:v>5.3492073766891995E-2</c:v>
                </c:pt>
                <c:pt idx="1">
                  <c:v>5.5159149951636587E-2</c:v>
                </c:pt>
                <c:pt idx="2">
                  <c:v>5.6962996709330888E-2</c:v>
                </c:pt>
                <c:pt idx="3">
                  <c:v>5.8852379914198526E-2</c:v>
                </c:pt>
                <c:pt idx="4">
                  <c:v>6.0873297907353845E-2</c:v>
                </c:pt>
              </c:numCache>
            </c:numRef>
          </c:xVal>
          <c:yVal>
            <c:numRef>
              <c:f>'D-Tryptophan-M-H'!$N$2:$N$9</c:f>
              <c:numCache>
                <c:formatCode>0.00</c:formatCode>
                <c:ptCount val="8"/>
                <c:pt idx="0" formatCode="0.00E+00">
                  <c:v>18.134699999999999</c:v>
                </c:pt>
                <c:pt idx="1">
                  <c:v>18.6249</c:v>
                </c:pt>
                <c:pt idx="2">
                  <c:v>19.278400000000001</c:v>
                </c:pt>
                <c:pt idx="3">
                  <c:v>19.7685</c:v>
                </c:pt>
                <c:pt idx="4">
                  <c:v>20.422000000000001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'D-Tryptophan-M-H'!$I$36:$I$43</c:f>
              <c:numCache>
                <c:formatCode>0.0000</c:formatCode>
                <c:ptCount val="8"/>
              </c:numCache>
            </c:numRef>
          </c:xVal>
          <c:yVal>
            <c:numRef>
              <c:f>'D-Tryptophan-M-H'!$L$36:$L$43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'D-Tryptophan-M-H'!$I$51:$I$58</c:f>
              <c:numCache>
                <c:formatCode>0.0000</c:formatCode>
                <c:ptCount val="8"/>
              </c:numCache>
            </c:numRef>
          </c:xVal>
          <c:yVal>
            <c:numRef>
              <c:f>'D-Tryptophan-M-H'!$L$51:$L$58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'D-Tryptophan-M-H'!$K$2:$K$10</c:f>
              <c:numCache>
                <c:formatCode>0.00000</c:formatCode>
                <c:ptCount val="9"/>
                <c:pt idx="0">
                  <c:v>1.81347E-2</c:v>
                </c:pt>
                <c:pt idx="1">
                  <c:v>1.86249E-2</c:v>
                </c:pt>
                <c:pt idx="2">
                  <c:v>1.9278400000000001E-2</c:v>
                </c:pt>
                <c:pt idx="3">
                  <c:v>1.9768499999999998E-2</c:v>
                </c:pt>
                <c:pt idx="4">
                  <c:v>2.0421999999999999E-2</c:v>
                </c:pt>
              </c:numCache>
            </c:numRef>
          </c:xVal>
          <c:yVal>
            <c:numRef>
              <c:f>'D-Tryptophan-M-H'!$M$2:$M$10</c:f>
              <c:numCache>
                <c:formatCode>0.00E+00</c:formatCode>
                <c:ptCount val="9"/>
                <c:pt idx="0">
                  <c:v>1.260947666772003E+17</c:v>
                </c:pt>
                <c:pt idx="1">
                  <c:v>1.2601506680192082E+17</c:v>
                </c:pt>
                <c:pt idx="2">
                  <c:v>1.2596405888174192E+17</c:v>
                </c:pt>
                <c:pt idx="3">
                  <c:v>1.26018254796932E+17</c:v>
                </c:pt>
                <c:pt idx="4">
                  <c:v>1.2604375875702142E+17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'D-Tryptophan-M-H'!$I$36:$I$43</c:f>
              <c:numCache>
                <c:formatCode>0.0000</c:formatCode>
                <c:ptCount val="8"/>
              </c:numCache>
            </c:numRef>
          </c:xVal>
          <c:yVal>
            <c:numRef>
              <c:f>'D-Tryptophan-M-H'!$L$36:$L$43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'D-Tryptophan-M-H'!$I$51:$I$58</c:f>
              <c:numCache>
                <c:formatCode>0.0000</c:formatCode>
                <c:ptCount val="8"/>
              </c:numCache>
            </c:numRef>
          </c:xVal>
          <c:yVal>
            <c:numRef>
              <c:f>'D-Tryptophan-M-H'!$L$51:$L$58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97568"/>
        <c:axId val="43199488"/>
      </c:scatterChart>
      <c:valAx>
        <c:axId val="4319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99488"/>
        <c:crosses val="autoZero"/>
        <c:crossBetween val="midCat"/>
      </c:valAx>
      <c:valAx>
        <c:axId val="43199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975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'Cytidine-M-H'!$I$2:$I$10</c:f>
              <c:numCache>
                <c:formatCode>0.0000</c:formatCode>
                <c:ptCount val="9"/>
                <c:pt idx="0">
                  <c:v>2.37542497189393E-3</c:v>
                </c:pt>
                <c:pt idx="1">
                  <c:v>2.4496586622998182E-3</c:v>
                </c:pt>
                <c:pt idx="2">
                  <c:v>2.5296777116993034E-3</c:v>
                </c:pt>
                <c:pt idx="3">
                  <c:v>2.6172638767128389E-3</c:v>
                </c:pt>
                <c:pt idx="4">
                  <c:v>2.7056370699365048E-3</c:v>
                </c:pt>
              </c:numCache>
            </c:numRef>
          </c:xVal>
          <c:yVal>
            <c:numRef>
              <c:f>'Cytidine-M-H'!$K$2:$K$10</c:f>
              <c:numCache>
                <c:formatCode>0.00000</c:formatCode>
                <c:ptCount val="9"/>
                <c:pt idx="0">
                  <c:v>1.81347E-2</c:v>
                </c:pt>
                <c:pt idx="1">
                  <c:v>1.86249E-2</c:v>
                </c:pt>
                <c:pt idx="2">
                  <c:v>1.9115E-2</c:v>
                </c:pt>
                <c:pt idx="3">
                  <c:v>1.9768499999999998E-2</c:v>
                </c:pt>
                <c:pt idx="4">
                  <c:v>2.0421999999999999E-2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4384"/>
        <c:axId val="43026304"/>
      </c:scatterChart>
      <c:valAx>
        <c:axId val="4302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026304"/>
        <c:crosses val="autoZero"/>
        <c:crossBetween val="midCat"/>
      </c:valAx>
      <c:valAx>
        <c:axId val="43026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0243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'Cytidine-M-H'!$L$2:$L$10</c:f>
              <c:numCache>
                <c:formatCode>0.00E+00</c:formatCode>
                <c:ptCount val="9"/>
                <c:pt idx="0">
                  <c:v>5.3492440286058339E-2</c:v>
                </c:pt>
                <c:pt idx="1">
                  <c:v>5.5159929397769474E-2</c:v>
                </c:pt>
                <c:pt idx="2">
                  <c:v>5.6961749864955856E-2</c:v>
                </c:pt>
                <c:pt idx="3">
                  <c:v>5.885504194942711E-2</c:v>
                </c:pt>
                <c:pt idx="4">
                  <c:v>6.0876150071885161E-2</c:v>
                </c:pt>
              </c:numCache>
            </c:numRef>
          </c:xVal>
          <c:yVal>
            <c:numRef>
              <c:f>'Cytidine-M-H'!$N$2:$N$9</c:f>
              <c:numCache>
                <c:formatCode>0.00</c:formatCode>
                <c:ptCount val="8"/>
                <c:pt idx="0" formatCode="0.00E+00">
                  <c:v>18.134699999999999</c:v>
                </c:pt>
                <c:pt idx="1">
                  <c:v>18.6249</c:v>
                </c:pt>
                <c:pt idx="2">
                  <c:v>19.114999999999998</c:v>
                </c:pt>
                <c:pt idx="3">
                  <c:v>19.7685</c:v>
                </c:pt>
                <c:pt idx="4">
                  <c:v>20.422000000000001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'Cytidine-M-H'!$I$36:$I$43</c:f>
              <c:numCache>
                <c:formatCode>0.0000</c:formatCode>
                <c:ptCount val="8"/>
              </c:numCache>
            </c:numRef>
          </c:xVal>
          <c:yVal>
            <c:numRef>
              <c:f>'Cytidine-M-H'!$L$36:$L$43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'Cytidine-M-H'!$I$51:$I$58</c:f>
              <c:numCache>
                <c:formatCode>0.0000</c:formatCode>
                <c:ptCount val="8"/>
              </c:numCache>
            </c:numRef>
          </c:xVal>
          <c:yVal>
            <c:numRef>
              <c:f>'Cytidine-M-H'!$L$51:$L$58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'Cytidine-M-H'!$K$2:$K$10</c:f>
              <c:numCache>
                <c:formatCode>0.00000</c:formatCode>
                <c:ptCount val="9"/>
                <c:pt idx="0">
                  <c:v>1.81347E-2</c:v>
                </c:pt>
                <c:pt idx="1">
                  <c:v>1.86249E-2</c:v>
                </c:pt>
                <c:pt idx="2">
                  <c:v>1.9115E-2</c:v>
                </c:pt>
                <c:pt idx="3">
                  <c:v>1.9768499999999998E-2</c:v>
                </c:pt>
                <c:pt idx="4">
                  <c:v>2.0421999999999999E-2</c:v>
                </c:pt>
              </c:numCache>
            </c:numRef>
          </c:xVal>
          <c:yVal>
            <c:numRef>
              <c:f>'Cytidine-M-H'!$M$2:$M$10</c:f>
              <c:numCache>
                <c:formatCode>0.00E+00</c:formatCode>
                <c:ptCount val="9"/>
                <c:pt idx="0">
                  <c:v>1.2599593883185373E+17</c:v>
                </c:pt>
                <c:pt idx="1">
                  <c:v>1.2600550281688728E+17</c:v>
                </c:pt>
                <c:pt idx="2">
                  <c:v>1.2600550281688726E+17</c:v>
                </c:pt>
                <c:pt idx="3">
                  <c:v>1.2617446655247981E+17</c:v>
                </c:pt>
                <c:pt idx="4">
                  <c:v>1.2610433066223387E+17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'Cytidine-M-H'!$I$36:$I$43</c:f>
              <c:numCache>
                <c:formatCode>0.0000</c:formatCode>
                <c:ptCount val="8"/>
              </c:numCache>
            </c:numRef>
          </c:xVal>
          <c:yVal>
            <c:numRef>
              <c:f>'Cytidine-M-H'!$L$36:$L$43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'Cytidine-M-H'!$I$51:$I$58</c:f>
              <c:numCache>
                <c:formatCode>0.0000</c:formatCode>
                <c:ptCount val="8"/>
              </c:numCache>
            </c:numRef>
          </c:xVal>
          <c:yVal>
            <c:numRef>
              <c:f>'Cytidine-M-H'!$L$51:$L$58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07264"/>
        <c:axId val="42525824"/>
      </c:scatterChart>
      <c:valAx>
        <c:axId val="4250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525824"/>
        <c:crosses val="autoZero"/>
        <c:crossBetween val="midCat"/>
      </c:valAx>
      <c:valAx>
        <c:axId val="42525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5072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'Choline-M+'!$I$2:$I$10</c:f>
              <c:numCache>
                <c:formatCode>0.0000</c:formatCode>
                <c:ptCount val="9"/>
                <c:pt idx="0">
                  <c:v>2.3786057937183005E-3</c:v>
                </c:pt>
                <c:pt idx="1">
                  <c:v>2.4500058008839159E-3</c:v>
                </c:pt>
                <c:pt idx="2">
                  <c:v>2.5302986651301257E-3</c:v>
                </c:pt>
                <c:pt idx="3">
                  <c:v>2.6186965848005667E-3</c:v>
                </c:pt>
                <c:pt idx="4">
                  <c:v>2.7069910203205961E-3</c:v>
                </c:pt>
              </c:numCache>
            </c:numRef>
          </c:xVal>
          <c:yVal>
            <c:numRef>
              <c:f>'Choline-M+'!$K$2:$K$10</c:f>
              <c:numCache>
                <c:formatCode>0.00000</c:formatCode>
                <c:ptCount val="9"/>
                <c:pt idx="0">
                  <c:v>1.33968E-2</c:v>
                </c:pt>
                <c:pt idx="1">
                  <c:v>1.3723599999999999E-2</c:v>
                </c:pt>
                <c:pt idx="2">
                  <c:v>1.4213699999999999E-2</c:v>
                </c:pt>
                <c:pt idx="3">
                  <c:v>1.45405E-2</c:v>
                </c:pt>
                <c:pt idx="4">
                  <c:v>1.50306E-2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09792"/>
        <c:axId val="43388928"/>
      </c:scatterChart>
      <c:valAx>
        <c:axId val="4180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88928"/>
        <c:crosses val="autoZero"/>
        <c:crossBetween val="midCat"/>
      </c:valAx>
      <c:valAx>
        <c:axId val="43388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097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'Taurine-M+Na'!$I$2:$I$10</c:f>
              <c:numCache>
                <c:formatCode>0.0000</c:formatCode>
                <c:ptCount val="9"/>
                <c:pt idx="0">
                  <c:v>2.3789772549364652E-3</c:v>
                </c:pt>
                <c:pt idx="1">
                  <c:v>2.4525840971410463E-3</c:v>
                </c:pt>
                <c:pt idx="2">
                  <c:v>2.532674555416772E-3</c:v>
                </c:pt>
                <c:pt idx="3">
                  <c:v>2.6164409140821687E-3</c:v>
                </c:pt>
                <c:pt idx="4">
                  <c:v>2.707833081564125E-3</c:v>
                </c:pt>
              </c:numCache>
            </c:numRef>
          </c:xVal>
          <c:yVal>
            <c:numRef>
              <c:f>'Taurine-M+Na'!$K$2:$K$10</c:f>
              <c:numCache>
                <c:formatCode>0.00000</c:formatCode>
                <c:ptCount val="9"/>
                <c:pt idx="0">
                  <c:v>1.7317900000000001E-2</c:v>
                </c:pt>
                <c:pt idx="1">
                  <c:v>1.7808000000000001E-2</c:v>
                </c:pt>
                <c:pt idx="2">
                  <c:v>1.8298100000000001E-2</c:v>
                </c:pt>
                <c:pt idx="3">
                  <c:v>1.8788200000000001E-2</c:v>
                </c:pt>
                <c:pt idx="4">
                  <c:v>1.9441699999999999E-2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2928"/>
        <c:axId val="40739200"/>
      </c:scatterChart>
      <c:valAx>
        <c:axId val="4073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739200"/>
        <c:crosses val="autoZero"/>
        <c:crossBetween val="midCat"/>
      </c:valAx>
      <c:valAx>
        <c:axId val="40739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7329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'Choline-M+'!$L$2:$L$10</c:f>
              <c:numCache>
                <c:formatCode>0.00E+00</c:formatCode>
                <c:ptCount val="9"/>
                <c:pt idx="0">
                  <c:v>5.3488280267049562E-2</c:v>
                </c:pt>
                <c:pt idx="1">
                  <c:v>5.5157977405309248E-2</c:v>
                </c:pt>
                <c:pt idx="2">
                  <c:v>5.6980056980056981E-2</c:v>
                </c:pt>
                <c:pt idx="3">
                  <c:v>5.8867923529905906E-2</c:v>
                </c:pt>
                <c:pt idx="4">
                  <c:v>6.0886603353264693E-2</c:v>
                </c:pt>
              </c:numCache>
            </c:numRef>
          </c:xVal>
          <c:yVal>
            <c:numRef>
              <c:f>'Choline-M+'!$N$2:$N$9</c:f>
              <c:numCache>
                <c:formatCode>0.00</c:formatCode>
                <c:ptCount val="8"/>
                <c:pt idx="0" formatCode="0.00E+00">
                  <c:v>13.396800000000001</c:v>
                </c:pt>
                <c:pt idx="1">
                  <c:v>13.723599999999999</c:v>
                </c:pt>
                <c:pt idx="2">
                  <c:v>14.213699999999999</c:v>
                </c:pt>
                <c:pt idx="3">
                  <c:v>14.5405</c:v>
                </c:pt>
                <c:pt idx="4">
                  <c:v>15.0306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'Choline-M+'!$I$36:$I$43</c:f>
              <c:numCache>
                <c:formatCode>0.0000</c:formatCode>
                <c:ptCount val="8"/>
              </c:numCache>
            </c:numRef>
          </c:xVal>
          <c:yVal>
            <c:numRef>
              <c:f>'Choline-M+'!$L$36:$L$43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'Choline-M+'!$I$51:$I$58</c:f>
              <c:numCache>
                <c:formatCode>0.0000</c:formatCode>
                <c:ptCount val="8"/>
              </c:numCache>
            </c:numRef>
          </c:xVal>
          <c:yVal>
            <c:numRef>
              <c:f>'Choline-M+'!$L$51:$L$58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'Choline-M+'!$K$2:$K$10</c:f>
              <c:numCache>
                <c:formatCode>0.00000</c:formatCode>
                <c:ptCount val="9"/>
                <c:pt idx="0">
                  <c:v>1.33968E-2</c:v>
                </c:pt>
                <c:pt idx="1">
                  <c:v>1.3723599999999999E-2</c:v>
                </c:pt>
                <c:pt idx="2">
                  <c:v>1.4213699999999999E-2</c:v>
                </c:pt>
                <c:pt idx="3">
                  <c:v>1.45405E-2</c:v>
                </c:pt>
                <c:pt idx="4">
                  <c:v>1.50306E-2</c:v>
                </c:pt>
              </c:numCache>
            </c:numRef>
          </c:xVal>
          <c:yVal>
            <c:numRef>
              <c:f>'Choline-M+'!$M$2:$M$10</c:f>
              <c:numCache>
                <c:formatCode>0.00E+00</c:formatCode>
                <c:ptCount val="9"/>
                <c:pt idx="0">
                  <c:v>1.2648765817887186E+17</c:v>
                </c:pt>
                <c:pt idx="1">
                  <c:v>1.2634064639767451E+17</c:v>
                </c:pt>
                <c:pt idx="2">
                  <c:v>1.2630868731480555E+17</c:v>
                </c:pt>
                <c:pt idx="3">
                  <c:v>1.2652920498660154E+17</c:v>
                </c:pt>
                <c:pt idx="4">
                  <c:v>1.2645889500428976E+17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'Choline-M+'!$I$36:$I$43</c:f>
              <c:numCache>
                <c:formatCode>0.0000</c:formatCode>
                <c:ptCount val="8"/>
              </c:numCache>
            </c:numRef>
          </c:xVal>
          <c:yVal>
            <c:numRef>
              <c:f>'Choline-M+'!$L$36:$L$43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'Choline-M+'!$I$51:$I$58</c:f>
              <c:numCache>
                <c:formatCode>0.0000</c:formatCode>
                <c:ptCount val="8"/>
              </c:numCache>
            </c:numRef>
          </c:xVal>
          <c:yVal>
            <c:numRef>
              <c:f>'Choline-M+'!$L$51:$L$58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8128"/>
        <c:axId val="43650048"/>
      </c:scatterChart>
      <c:valAx>
        <c:axId val="4364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650048"/>
        <c:crosses val="autoZero"/>
        <c:crossBetween val="midCat"/>
      </c:valAx>
      <c:valAx>
        <c:axId val="43650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6481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'Adenosine-M+Na'!$I$2:$I$10</c:f>
              <c:numCache>
                <c:formatCode>0.0000</c:formatCode>
                <c:ptCount val="9"/>
                <c:pt idx="0">
                  <c:v>2.3793101707396055E-3</c:v>
                </c:pt>
                <c:pt idx="1">
                  <c:v>2.451755886231536E-3</c:v>
                </c:pt>
                <c:pt idx="2">
                  <c:v>2.5348527853226682E-3</c:v>
                </c:pt>
                <c:pt idx="3">
                  <c:v>2.6156471712626473E-3</c:v>
                </c:pt>
                <c:pt idx="4">
                  <c:v>2.7063069011817953E-3</c:v>
                </c:pt>
              </c:numCache>
            </c:numRef>
          </c:xVal>
          <c:yVal>
            <c:numRef>
              <c:f>'Adenosine-M+Na'!$K$2:$K$10</c:f>
              <c:numCache>
                <c:formatCode>0.00000</c:formatCode>
                <c:ptCount val="9"/>
                <c:pt idx="0">
                  <c:v>2.0095199999999997E-2</c:v>
                </c:pt>
                <c:pt idx="1">
                  <c:v>2.0748799999999998E-2</c:v>
                </c:pt>
                <c:pt idx="2">
                  <c:v>2.1238900000000002E-2</c:v>
                </c:pt>
                <c:pt idx="3">
                  <c:v>2.1892399999999999E-2</c:v>
                </c:pt>
                <c:pt idx="4">
                  <c:v>2.2545900000000001E-2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8336"/>
        <c:axId val="43280256"/>
      </c:scatterChart>
      <c:valAx>
        <c:axId val="4327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280256"/>
        <c:crosses val="autoZero"/>
        <c:crossBetween val="midCat"/>
      </c:valAx>
      <c:valAx>
        <c:axId val="43280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2783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'Adenosine-M+Na'!$L$2:$L$10</c:f>
              <c:numCache>
                <c:formatCode>0.00E+00</c:formatCode>
                <c:ptCount val="9"/>
                <c:pt idx="0">
                  <c:v>5.3490604525569592E-2</c:v>
                </c:pt>
                <c:pt idx="1">
                  <c:v>5.5161098608273097E-2</c:v>
                </c:pt>
                <c:pt idx="2">
                  <c:v>5.6978809388724919E-2</c:v>
                </c:pt>
                <c:pt idx="3">
                  <c:v>5.8869259114499195E-2</c:v>
                </c:pt>
                <c:pt idx="4">
                  <c:v>6.0886603353264693E-2</c:v>
                </c:pt>
              </c:numCache>
            </c:numRef>
          </c:xVal>
          <c:yVal>
            <c:numRef>
              <c:f>'Adenosine-M+Na'!$N$2:$N$9</c:f>
              <c:numCache>
                <c:formatCode>0.00</c:formatCode>
                <c:ptCount val="8"/>
                <c:pt idx="0" formatCode="0.00E+00">
                  <c:v>20.095199999999998</c:v>
                </c:pt>
                <c:pt idx="1">
                  <c:v>20.748799999999999</c:v>
                </c:pt>
                <c:pt idx="2">
                  <c:v>21.238900000000001</c:v>
                </c:pt>
                <c:pt idx="3">
                  <c:v>21.892399999999999</c:v>
                </c:pt>
                <c:pt idx="4">
                  <c:v>22.5459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'Adenosine-M+Na'!$I$36:$I$43</c:f>
              <c:numCache>
                <c:formatCode>0.0000</c:formatCode>
                <c:ptCount val="8"/>
              </c:numCache>
            </c:numRef>
          </c:xVal>
          <c:yVal>
            <c:numRef>
              <c:f>'Adenosine-M+Na'!$L$36:$L$43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'Adenosine-M+Na'!$I$51:$I$58</c:f>
              <c:numCache>
                <c:formatCode>0.0000</c:formatCode>
                <c:ptCount val="8"/>
              </c:numCache>
            </c:numRef>
          </c:xVal>
          <c:yVal>
            <c:numRef>
              <c:f>'Adenosine-M+Na'!$L$51:$L$58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'Adenosine-M+Na'!$K$2:$K$10</c:f>
              <c:numCache>
                <c:formatCode>0.00000</c:formatCode>
                <c:ptCount val="9"/>
                <c:pt idx="0">
                  <c:v>2.0095199999999997E-2</c:v>
                </c:pt>
                <c:pt idx="1">
                  <c:v>2.0748799999999998E-2</c:v>
                </c:pt>
                <c:pt idx="2">
                  <c:v>2.1238900000000002E-2</c:v>
                </c:pt>
                <c:pt idx="3">
                  <c:v>2.1892399999999999E-2</c:v>
                </c:pt>
                <c:pt idx="4">
                  <c:v>2.2545900000000001E-2</c:v>
                </c:pt>
              </c:numCache>
            </c:numRef>
          </c:xVal>
          <c:yVal>
            <c:numRef>
              <c:f>'Adenosine-M+Na'!$M$2:$M$10</c:f>
              <c:numCache>
                <c:formatCode>0.00E+00</c:formatCode>
                <c:ptCount val="9"/>
                <c:pt idx="0">
                  <c:v>1.2651961726174085E+17</c:v>
                </c:pt>
                <c:pt idx="1">
                  <c:v>1.2642374001313389E+17</c:v>
                </c:pt>
                <c:pt idx="2">
                  <c:v>1.2653879271146226E+17</c:v>
                </c:pt>
                <c:pt idx="3">
                  <c:v>1.2637899729711731E+17</c:v>
                </c:pt>
                <c:pt idx="4">
                  <c:v>1.264269359214208E+17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'Adenosine-M+Na'!$I$36:$I$43</c:f>
              <c:numCache>
                <c:formatCode>0.0000</c:formatCode>
                <c:ptCount val="8"/>
              </c:numCache>
            </c:numRef>
          </c:xVal>
          <c:yVal>
            <c:numRef>
              <c:f>'Adenosine-M+Na'!$L$36:$L$43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'Adenosine-M+Na'!$I$51:$I$58</c:f>
              <c:numCache>
                <c:formatCode>0.0000</c:formatCode>
                <c:ptCount val="8"/>
              </c:numCache>
            </c:numRef>
          </c:xVal>
          <c:yVal>
            <c:numRef>
              <c:f>'Adenosine-M+Na'!$L$51:$L$58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38752"/>
        <c:axId val="43353216"/>
      </c:scatterChart>
      <c:valAx>
        <c:axId val="4333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53216"/>
        <c:crosses val="autoZero"/>
        <c:crossBetween val="midCat"/>
      </c:valAx>
      <c:valAx>
        <c:axId val="43353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387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'Aderosine-M+H'!$I$2:$I$10</c:f>
              <c:numCache>
                <c:formatCode>0.0000</c:formatCode>
                <c:ptCount val="9"/>
                <c:pt idx="0">
                  <c:v>2.3793101707396055E-3</c:v>
                </c:pt>
                <c:pt idx="1">
                  <c:v>2.451755886231536E-3</c:v>
                </c:pt>
                <c:pt idx="2">
                  <c:v>2.5348527853226682E-3</c:v>
                </c:pt>
                <c:pt idx="3">
                  <c:v>2.6156471712626473E-3</c:v>
                </c:pt>
                <c:pt idx="4">
                  <c:v>2.7063069011817953E-3</c:v>
                </c:pt>
              </c:numCache>
            </c:numRef>
          </c:xVal>
          <c:yVal>
            <c:numRef>
              <c:f>'Aderosine-M+H'!$K$2:$K$10</c:f>
              <c:numCache>
                <c:formatCode>0.00000</c:formatCode>
                <c:ptCount val="9"/>
                <c:pt idx="0">
                  <c:v>1.96051E-2</c:v>
                </c:pt>
                <c:pt idx="1">
                  <c:v>2.0095199999999997E-2</c:v>
                </c:pt>
                <c:pt idx="2">
                  <c:v>2.0748799999999998E-2</c:v>
                </c:pt>
                <c:pt idx="3">
                  <c:v>2.1238900000000002E-2</c:v>
                </c:pt>
                <c:pt idx="4">
                  <c:v>2.20558E-2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39392"/>
        <c:axId val="43770240"/>
      </c:scatterChart>
      <c:valAx>
        <c:axId val="4373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770240"/>
        <c:crosses val="autoZero"/>
        <c:crossBetween val="midCat"/>
      </c:valAx>
      <c:valAx>
        <c:axId val="43770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7393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'Aderosine-M+H'!$L$2:$L$10</c:f>
              <c:numCache>
                <c:formatCode>0.00E+00</c:formatCode>
                <c:ptCount val="9"/>
                <c:pt idx="0">
                  <c:v>5.3490604525569592E-2</c:v>
                </c:pt>
                <c:pt idx="1">
                  <c:v>5.5161098608273097E-2</c:v>
                </c:pt>
                <c:pt idx="2">
                  <c:v>5.6978809388724919E-2</c:v>
                </c:pt>
                <c:pt idx="3">
                  <c:v>5.8869259114499195E-2</c:v>
                </c:pt>
                <c:pt idx="4">
                  <c:v>6.0886603353264693E-2</c:v>
                </c:pt>
              </c:numCache>
            </c:numRef>
          </c:xVal>
          <c:yVal>
            <c:numRef>
              <c:f>'Aderosine-M+H'!$N$2:$N$9</c:f>
              <c:numCache>
                <c:formatCode>0.00</c:formatCode>
                <c:ptCount val="8"/>
                <c:pt idx="0" formatCode="0.00E+00">
                  <c:v>19.6051</c:v>
                </c:pt>
                <c:pt idx="1">
                  <c:v>20.095199999999998</c:v>
                </c:pt>
                <c:pt idx="2">
                  <c:v>20.748799999999999</c:v>
                </c:pt>
                <c:pt idx="3">
                  <c:v>21.238900000000001</c:v>
                </c:pt>
                <c:pt idx="4">
                  <c:v>22.055800000000001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'Aderosine-M+H'!$I$36:$I$43</c:f>
              <c:numCache>
                <c:formatCode>0.0000</c:formatCode>
                <c:ptCount val="8"/>
              </c:numCache>
            </c:numRef>
          </c:xVal>
          <c:yVal>
            <c:numRef>
              <c:f>'Aderosine-M+H'!$L$36:$L$43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'Aderosine-M+H'!$I$51:$I$58</c:f>
              <c:numCache>
                <c:formatCode>0.0000</c:formatCode>
                <c:ptCount val="8"/>
              </c:numCache>
            </c:numRef>
          </c:xVal>
          <c:yVal>
            <c:numRef>
              <c:f>'Aderosine-M+H'!$L$51:$L$58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'Aderosine-M+H'!$K$2:$K$10</c:f>
              <c:numCache>
                <c:formatCode>0.00000</c:formatCode>
                <c:ptCount val="9"/>
                <c:pt idx="0">
                  <c:v>1.96051E-2</c:v>
                </c:pt>
                <c:pt idx="1">
                  <c:v>2.0095199999999997E-2</c:v>
                </c:pt>
                <c:pt idx="2">
                  <c:v>2.0748799999999998E-2</c:v>
                </c:pt>
                <c:pt idx="3">
                  <c:v>2.1238900000000002E-2</c:v>
                </c:pt>
                <c:pt idx="4">
                  <c:v>2.20558E-2</c:v>
                </c:pt>
              </c:numCache>
            </c:numRef>
          </c:xVal>
          <c:yVal>
            <c:numRef>
              <c:f>'Aderosine-M+H'!$M$2:$M$10</c:f>
              <c:numCache>
                <c:formatCode>0.00E+00</c:formatCode>
                <c:ptCount val="9"/>
                <c:pt idx="0">
                  <c:v>1.2651961726174085E+17</c:v>
                </c:pt>
                <c:pt idx="1">
                  <c:v>1.2642374001313389E+17</c:v>
                </c:pt>
                <c:pt idx="2">
                  <c:v>1.2653879271146226E+17</c:v>
                </c:pt>
                <c:pt idx="3">
                  <c:v>1.2637899729711731E+17</c:v>
                </c:pt>
                <c:pt idx="4">
                  <c:v>1.264269359214208E+17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'Aderosine-M+H'!$I$36:$I$43</c:f>
              <c:numCache>
                <c:formatCode>0.0000</c:formatCode>
                <c:ptCount val="8"/>
              </c:numCache>
            </c:numRef>
          </c:xVal>
          <c:yVal>
            <c:numRef>
              <c:f>'Aderosine-M+H'!$L$36:$L$43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'Aderosine-M+H'!$I$51:$I$58</c:f>
              <c:numCache>
                <c:formatCode>0.0000</c:formatCode>
                <c:ptCount val="8"/>
              </c:numCache>
            </c:numRef>
          </c:xVal>
          <c:yVal>
            <c:numRef>
              <c:f>'Aderosine-M+H'!$L$51:$L$58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52864"/>
        <c:axId val="44044288"/>
      </c:scatterChart>
      <c:valAx>
        <c:axId val="4245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044288"/>
        <c:crosses val="autoZero"/>
        <c:crossBetween val="midCat"/>
      </c:valAx>
      <c:valAx>
        <c:axId val="44044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528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'Taurine-M+Na'!$L$2:$L$10</c:f>
              <c:numCache>
                <c:formatCode>0.00E+00</c:formatCode>
                <c:ptCount val="9"/>
                <c:pt idx="0">
                  <c:v>5.3488524577946991E-2</c:v>
                </c:pt>
                <c:pt idx="1">
                  <c:v>5.515602896918588E-2</c:v>
                </c:pt>
                <c:pt idx="2">
                  <c:v>5.697589490725765E-2</c:v>
                </c:pt>
                <c:pt idx="3">
                  <c:v>5.8869259114499195E-2</c:v>
                </c:pt>
                <c:pt idx="4">
                  <c:v>6.0887078209041483E-2</c:v>
                </c:pt>
              </c:numCache>
            </c:numRef>
          </c:xVal>
          <c:yVal>
            <c:numRef>
              <c:f>'Taurine-M+Na'!$N$2:$N$9</c:f>
              <c:numCache>
                <c:formatCode>0.00</c:formatCode>
                <c:ptCount val="8"/>
                <c:pt idx="0" formatCode="0.00E+00">
                  <c:v>17.317900000000002</c:v>
                </c:pt>
                <c:pt idx="1">
                  <c:v>17.808</c:v>
                </c:pt>
                <c:pt idx="2">
                  <c:v>18.298100000000002</c:v>
                </c:pt>
                <c:pt idx="3">
                  <c:v>18.7882</c:v>
                </c:pt>
                <c:pt idx="4">
                  <c:v>19.441700000000001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'Taurine-M+Na'!$I$36:$I$43</c:f>
              <c:numCache>
                <c:formatCode>0.0000</c:formatCode>
                <c:ptCount val="8"/>
              </c:numCache>
            </c:numRef>
          </c:xVal>
          <c:yVal>
            <c:numRef>
              <c:f>'Taurine-M+Na'!$L$36:$L$43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'Taurine-M+Na'!$I$51:$I$58</c:f>
              <c:numCache>
                <c:formatCode>0.0000</c:formatCode>
                <c:ptCount val="8"/>
              </c:numCache>
            </c:numRef>
          </c:xVal>
          <c:yVal>
            <c:numRef>
              <c:f>'Taurine-M+Na'!$L$51:$L$58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'Taurine-M+Na'!$K$2:$K$10</c:f>
              <c:numCache>
                <c:formatCode>0.00000</c:formatCode>
                <c:ptCount val="9"/>
                <c:pt idx="0">
                  <c:v>1.7317900000000001E-2</c:v>
                </c:pt>
                <c:pt idx="1">
                  <c:v>1.7808000000000001E-2</c:v>
                </c:pt>
                <c:pt idx="2">
                  <c:v>1.8298100000000001E-2</c:v>
                </c:pt>
                <c:pt idx="3">
                  <c:v>1.8788200000000001E-2</c:v>
                </c:pt>
                <c:pt idx="4">
                  <c:v>1.9441699999999999E-2</c:v>
                </c:pt>
              </c:numCache>
            </c:numRef>
          </c:xVal>
          <c:yVal>
            <c:numRef>
              <c:f>'Taurine-M+Na'!$M$2:$M$10</c:f>
              <c:numCache>
                <c:formatCode>0.00E+00</c:formatCode>
                <c:ptCount val="9"/>
                <c:pt idx="0">
                  <c:v>1.2629783505990238E+17</c:v>
                </c:pt>
                <c:pt idx="1">
                  <c:v>1.2626911940419453E+17</c:v>
                </c:pt>
                <c:pt idx="2">
                  <c:v>1.2622764123483875E+17</c:v>
                </c:pt>
                <c:pt idx="3">
                  <c:v>1.2620849746436688E+17</c:v>
                </c:pt>
                <c:pt idx="4">
                  <c:v>1.2628826317466643E+17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'Taurine-M+Na'!$I$36:$I$43</c:f>
              <c:numCache>
                <c:formatCode>0.0000</c:formatCode>
                <c:ptCount val="8"/>
              </c:numCache>
            </c:numRef>
          </c:xVal>
          <c:yVal>
            <c:numRef>
              <c:f>'Taurine-M+Na'!$L$36:$L$43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'Taurine-M+Na'!$I$51:$I$58</c:f>
              <c:numCache>
                <c:formatCode>0.0000</c:formatCode>
                <c:ptCount val="8"/>
              </c:numCache>
            </c:numRef>
          </c:xVal>
          <c:yVal>
            <c:numRef>
              <c:f>'Taurine-M+Na'!$L$51:$L$58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55744"/>
        <c:axId val="41057664"/>
      </c:scatterChart>
      <c:valAx>
        <c:axId val="4105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057664"/>
        <c:crosses val="autoZero"/>
        <c:crossBetween val="midCat"/>
      </c:valAx>
      <c:valAx>
        <c:axId val="41057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0557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'Sucrose-M+Na'!$I$2:$I$10</c:f>
              <c:numCache>
                <c:formatCode>0.0000</c:formatCode>
                <c:ptCount val="9"/>
                <c:pt idx="0">
                  <c:v>2.3765461387645964E-3</c:v>
                </c:pt>
                <c:pt idx="1">
                  <c:v>2.4525319642534557E-3</c:v>
                </c:pt>
                <c:pt idx="2">
                  <c:v>2.5346422230638804E-3</c:v>
                </c:pt>
                <c:pt idx="3">
                  <c:v>2.6166393497870492E-3</c:v>
                </c:pt>
                <c:pt idx="4">
                  <c:v>2.7053651185913056E-3</c:v>
                </c:pt>
              </c:numCache>
            </c:numRef>
          </c:xVal>
          <c:yVal>
            <c:numRef>
              <c:f>'Sucrose-M+Na'!$K$2:$K$10</c:f>
              <c:numCache>
                <c:formatCode>0.00000</c:formatCode>
                <c:ptCount val="9"/>
                <c:pt idx="0">
                  <c:v>2.1402299999999999E-2</c:v>
                </c:pt>
                <c:pt idx="1">
                  <c:v>2.1892399999999999E-2</c:v>
                </c:pt>
                <c:pt idx="2">
                  <c:v>2.2545900000000001E-2</c:v>
                </c:pt>
                <c:pt idx="3">
                  <c:v>2.3199400000000002E-2</c:v>
                </c:pt>
                <c:pt idx="4">
                  <c:v>2.4016300000000001E-2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18560"/>
        <c:axId val="40824832"/>
      </c:scatterChart>
      <c:valAx>
        <c:axId val="4081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824832"/>
        <c:crosses val="autoZero"/>
        <c:crossBetween val="midCat"/>
      </c:valAx>
      <c:valAx>
        <c:axId val="40824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8185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'Sucrose-M+Na'!$L$2:$L$10</c:f>
              <c:numCache>
                <c:formatCode>0.00E+00</c:formatCode>
                <c:ptCount val="9"/>
                <c:pt idx="0">
                  <c:v>5.3487913804887988E-2</c:v>
                </c:pt>
                <c:pt idx="1">
                  <c:v>5.5154856555542024E-2</c:v>
                </c:pt>
                <c:pt idx="2">
                  <c:v>5.6978393537088064E-2</c:v>
                </c:pt>
                <c:pt idx="3">
                  <c:v>5.8869259114499195E-2</c:v>
                </c:pt>
                <c:pt idx="4">
                  <c:v>6.0888502820813831E-2</c:v>
                </c:pt>
              </c:numCache>
            </c:numRef>
          </c:xVal>
          <c:yVal>
            <c:numRef>
              <c:f>'Sucrose-M+Na'!$N$2:$N$9</c:f>
              <c:numCache>
                <c:formatCode>0.00</c:formatCode>
                <c:ptCount val="8"/>
                <c:pt idx="0" formatCode="0.00E+00">
                  <c:v>21.4023</c:v>
                </c:pt>
                <c:pt idx="1">
                  <c:v>21.892399999999999</c:v>
                </c:pt>
                <c:pt idx="2">
                  <c:v>22.5459</c:v>
                </c:pt>
                <c:pt idx="3">
                  <c:v>23.199400000000001</c:v>
                </c:pt>
                <c:pt idx="4">
                  <c:v>24.016300000000001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'Sucrose-M+Na'!$I$36:$I$43</c:f>
              <c:numCache>
                <c:formatCode>0.0000</c:formatCode>
                <c:ptCount val="8"/>
              </c:numCache>
            </c:numRef>
          </c:xVal>
          <c:yVal>
            <c:numRef>
              <c:f>'Sucrose-M+Na'!$L$36:$L$43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'Sucrose-M+Na'!$I$51:$I$58</c:f>
              <c:numCache>
                <c:formatCode>0.0000</c:formatCode>
                <c:ptCount val="8"/>
              </c:numCache>
            </c:numRef>
          </c:xVal>
          <c:yVal>
            <c:numRef>
              <c:f>'Sucrose-M+Na'!$L$51:$L$58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'Sucrose-M+Na'!$K$2:$K$10</c:f>
              <c:numCache>
                <c:formatCode>0.00000</c:formatCode>
                <c:ptCount val="9"/>
                <c:pt idx="0">
                  <c:v>2.1402299999999999E-2</c:v>
                </c:pt>
                <c:pt idx="1">
                  <c:v>2.1892399999999999E-2</c:v>
                </c:pt>
                <c:pt idx="2">
                  <c:v>2.2545900000000001E-2</c:v>
                </c:pt>
                <c:pt idx="3">
                  <c:v>2.3199400000000002E-2</c:v>
                </c:pt>
                <c:pt idx="4">
                  <c:v>2.4016300000000001E-2</c:v>
                </c:pt>
              </c:numCache>
            </c:numRef>
          </c:xVal>
          <c:yVal>
            <c:numRef>
              <c:f>'Sucrose-M+Na'!$M$2:$M$10</c:f>
              <c:numCache>
                <c:formatCode>0.00E+00</c:formatCode>
                <c:ptCount val="9"/>
                <c:pt idx="0">
                  <c:v>1.2617020992342309E+17</c:v>
                </c:pt>
                <c:pt idx="1">
                  <c:v>1.2626911940419456E+17</c:v>
                </c:pt>
                <c:pt idx="2">
                  <c:v>1.2632016945878622E+17</c:v>
                </c:pt>
                <c:pt idx="3">
                  <c:v>1.2621806934960282E+17</c:v>
                </c:pt>
                <c:pt idx="4">
                  <c:v>1.2617020992342309E+17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'Sucrose-M+Na'!$I$36:$I$43</c:f>
              <c:numCache>
                <c:formatCode>0.0000</c:formatCode>
                <c:ptCount val="8"/>
              </c:numCache>
            </c:numRef>
          </c:xVal>
          <c:yVal>
            <c:numRef>
              <c:f>'Sucrose-M+Na'!$L$36:$L$43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'Sucrose-M+Na'!$I$51:$I$58</c:f>
              <c:numCache>
                <c:formatCode>0.0000</c:formatCode>
                <c:ptCount val="8"/>
              </c:numCache>
            </c:numRef>
          </c:xVal>
          <c:yVal>
            <c:numRef>
              <c:f>'Sucrose-M+Na'!$L$51:$L$58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09152"/>
        <c:axId val="41011072"/>
      </c:scatterChart>
      <c:valAx>
        <c:axId val="4100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011072"/>
        <c:crosses val="autoZero"/>
        <c:crossBetween val="midCat"/>
      </c:valAx>
      <c:valAx>
        <c:axId val="41011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0091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'NAD-M-H'!$I$2:$I$10</c:f>
              <c:numCache>
                <c:formatCode>0.0000</c:formatCode>
                <c:ptCount val="9"/>
                <c:pt idx="0">
                  <c:v>2.3806540081915558E-3</c:v>
                </c:pt>
                <c:pt idx="1">
                  <c:v>2.452484811104379E-3</c:v>
                </c:pt>
                <c:pt idx="2">
                  <c:v>2.5320655766580932E-3</c:v>
                </c:pt>
                <c:pt idx="3">
                  <c:v>2.614394903169788E-3</c:v>
                </c:pt>
                <c:pt idx="4">
                  <c:v>2.707283557874419E-3</c:v>
                </c:pt>
              </c:numCache>
            </c:numRef>
          </c:xVal>
          <c:yVal>
            <c:numRef>
              <c:f>'NAD-M-H'!$K$2:$K$10</c:f>
              <c:numCache>
                <c:formatCode>0.00000</c:formatCode>
                <c:ptCount val="9"/>
                <c:pt idx="0">
                  <c:v>2.7937300000000002E-2</c:v>
                </c:pt>
                <c:pt idx="1">
                  <c:v>2.8590800000000003E-2</c:v>
                </c:pt>
                <c:pt idx="2">
                  <c:v>2.9407699999999998E-2</c:v>
                </c:pt>
                <c:pt idx="3">
                  <c:v>3.0224599999999997E-2</c:v>
                </c:pt>
                <c:pt idx="4">
                  <c:v>3.1204799999999998E-2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89984"/>
        <c:axId val="41296256"/>
      </c:scatterChart>
      <c:valAx>
        <c:axId val="4128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296256"/>
        <c:crosses val="autoZero"/>
        <c:crossBetween val="midCat"/>
      </c:valAx>
      <c:valAx>
        <c:axId val="41296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289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'NAD-M-H'!$L$2:$L$10</c:f>
              <c:numCache>
                <c:formatCode>0.00E+00</c:formatCode>
                <c:ptCount val="9"/>
                <c:pt idx="0">
                  <c:v>5.3492440286058339E-2</c:v>
                </c:pt>
                <c:pt idx="1">
                  <c:v>5.5157977405309248E-2</c:v>
                </c:pt>
                <c:pt idx="2">
                  <c:v>5.6965074904593106E-2</c:v>
                </c:pt>
                <c:pt idx="3">
                  <c:v>5.8851492622634775E-2</c:v>
                </c:pt>
                <c:pt idx="4">
                  <c:v>6.0874721874339531E-2</c:v>
                </c:pt>
              </c:numCache>
            </c:numRef>
          </c:xVal>
          <c:yVal>
            <c:numRef>
              <c:f>'NAD-M-H'!$N$2:$N$9</c:f>
              <c:numCache>
                <c:formatCode>0.00</c:formatCode>
                <c:ptCount val="8"/>
                <c:pt idx="0" formatCode="0.00E+00">
                  <c:v>27.9373</c:v>
                </c:pt>
                <c:pt idx="1">
                  <c:v>28.590800000000002</c:v>
                </c:pt>
                <c:pt idx="2">
                  <c:v>29.407699999999998</c:v>
                </c:pt>
                <c:pt idx="3">
                  <c:v>30.224599999999999</c:v>
                </c:pt>
                <c:pt idx="4">
                  <c:v>31.204799999999999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'NAD-M-H'!$I$36:$I$43</c:f>
              <c:numCache>
                <c:formatCode>0.0000</c:formatCode>
                <c:ptCount val="8"/>
              </c:numCache>
            </c:numRef>
          </c:xVal>
          <c:yVal>
            <c:numRef>
              <c:f>'NAD-M-H'!$L$36:$L$43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'NAD-M-H'!$I$51:$I$58</c:f>
              <c:numCache>
                <c:formatCode>0.0000</c:formatCode>
                <c:ptCount val="8"/>
              </c:numCache>
            </c:numRef>
          </c:xVal>
          <c:yVal>
            <c:numRef>
              <c:f>'NAD-M-H'!$L$51:$L$58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'NAD-M-H'!$K$2:$K$10</c:f>
              <c:numCache>
                <c:formatCode>0.00000</c:formatCode>
                <c:ptCount val="9"/>
                <c:pt idx="0">
                  <c:v>2.7937300000000002E-2</c:v>
                </c:pt>
                <c:pt idx="1">
                  <c:v>2.8590800000000003E-2</c:v>
                </c:pt>
                <c:pt idx="2">
                  <c:v>2.9407699999999998E-2</c:v>
                </c:pt>
                <c:pt idx="3">
                  <c:v>3.0224599999999997E-2</c:v>
                </c:pt>
                <c:pt idx="4">
                  <c:v>3.1204799999999998E-2</c:v>
                </c:pt>
              </c:numCache>
            </c:numRef>
          </c:xVal>
          <c:yVal>
            <c:numRef>
              <c:f>'NAD-M-H'!$M$2:$M$10</c:f>
              <c:numCache>
                <c:formatCode>0.00E+00</c:formatCode>
                <c:ptCount val="9"/>
                <c:pt idx="0">
                  <c:v>1.2623857774702966E+17</c:v>
                </c:pt>
                <c:pt idx="1">
                  <c:v>1.261206543615203E+17</c:v>
                </c:pt>
                <c:pt idx="2">
                  <c:v>1.2608240893919293E+17</c:v>
                </c:pt>
                <c:pt idx="3">
                  <c:v>1.260091052130655E+17</c:v>
                </c:pt>
                <c:pt idx="4">
                  <c:v>1.2614933842826582E+17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'NAD-M-H'!$I$36:$I$43</c:f>
              <c:numCache>
                <c:formatCode>0.0000</c:formatCode>
                <c:ptCount val="8"/>
              </c:numCache>
            </c:numRef>
          </c:xVal>
          <c:yVal>
            <c:numRef>
              <c:f>'NAD-M-H'!$L$36:$L$43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'NAD-M-H'!$I$51:$I$58</c:f>
              <c:numCache>
                <c:formatCode>0.0000</c:formatCode>
                <c:ptCount val="8"/>
              </c:numCache>
            </c:numRef>
          </c:xVal>
          <c:yVal>
            <c:numRef>
              <c:f>'NAD-M-H'!$L$51:$L$58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85824"/>
        <c:axId val="41487744"/>
      </c:scatterChart>
      <c:valAx>
        <c:axId val="4148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487744"/>
        <c:crosses val="autoZero"/>
        <c:crossBetween val="midCat"/>
      </c:valAx>
      <c:valAx>
        <c:axId val="41487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4858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'Glocosamine-6-phosphate-M+H'!$I$2:$I$10</c:f>
              <c:numCache>
                <c:formatCode>0.0000</c:formatCode>
                <c:ptCount val="9"/>
                <c:pt idx="0">
                  <c:v>2.3788414361918635E-3</c:v>
                </c:pt>
                <c:pt idx="1">
                  <c:v>2.451155991195423E-3</c:v>
                </c:pt>
                <c:pt idx="2">
                  <c:v>2.5315961366654751E-3</c:v>
                </c:pt>
                <c:pt idx="3">
                  <c:v>2.6175198623955092E-3</c:v>
                </c:pt>
              </c:numCache>
            </c:numRef>
          </c:xVal>
          <c:yVal>
            <c:numRef>
              <c:f>'Glocosamine-6-phosphate-M+H'!$K$2:$K$10</c:f>
              <c:numCache>
                <c:formatCode>0.00000</c:formatCode>
                <c:ptCount val="9"/>
                <c:pt idx="0">
                  <c:v>2.1565600000000001E-2</c:v>
                </c:pt>
                <c:pt idx="1">
                  <c:v>2.1892399999999999E-2</c:v>
                </c:pt>
                <c:pt idx="2">
                  <c:v>2.23825E-2</c:v>
                </c:pt>
                <c:pt idx="3">
                  <c:v>2.3199400000000002E-2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16128"/>
        <c:axId val="52953472"/>
      </c:scatterChart>
      <c:valAx>
        <c:axId val="5281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53472"/>
        <c:crosses val="autoZero"/>
        <c:crossBetween val="midCat"/>
      </c:valAx>
      <c:valAx>
        <c:axId val="52953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8161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4416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4416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B19" sqref="B19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565.04079999999999</v>
      </c>
      <c r="C2" s="7"/>
      <c r="D2" s="7">
        <v>302.98329999999999</v>
      </c>
      <c r="E2" s="3">
        <v>3.9609000000000001</v>
      </c>
      <c r="F2" s="3">
        <v>18.694871794871794</v>
      </c>
      <c r="G2" s="7">
        <v>1663.7864999999999</v>
      </c>
      <c r="H2" s="28">
        <f>G2/$B$4/100</f>
        <v>18.69423033707865</v>
      </c>
      <c r="I2" s="10">
        <f t="shared" ref="I2:I6" si="0">E2/G2</f>
        <v>2.3806540081915558E-3</v>
      </c>
      <c r="J2" s="7">
        <f t="shared" ref="J2:J6" si="1">((G2*1.380658E-23*$D$2)/($B$4*E2*(101325/760)))/1E-21</f>
        <v>14.808650945466246</v>
      </c>
      <c r="K2" s="18">
        <f>N2/1000</f>
        <v>2.5976800000000001E-2</v>
      </c>
      <c r="L2" s="29">
        <f>1/(H2)</f>
        <v>5.3492440286058339E-2</v>
      </c>
      <c r="M2" s="6">
        <f>H2/J2/(10^-17)</f>
        <v>1.2623857774702966E+17</v>
      </c>
      <c r="N2" s="6">
        <v>25.976800000000001</v>
      </c>
      <c r="O2" s="22"/>
    </row>
    <row r="3" spans="1:17" x14ac:dyDescent="0.2">
      <c r="C3" s="7"/>
      <c r="D3" s="7">
        <v>302.89999999999998</v>
      </c>
      <c r="E3" s="3">
        <v>3.9571999999999998</v>
      </c>
      <c r="F3" s="3">
        <v>18.13051282051282</v>
      </c>
      <c r="G3" s="7">
        <v>1613.5472</v>
      </c>
      <c r="H3" s="28">
        <f t="shared" ref="H3:H6" si="2">G3/$B$4/100</f>
        <v>18.129743820224718</v>
      </c>
      <c r="I3" s="10">
        <f>E3/G3</f>
        <v>2.452484811104379E-3</v>
      </c>
      <c r="J3" s="7">
        <f t="shared" si="1"/>
        <v>14.374920517187027</v>
      </c>
      <c r="K3" s="18">
        <f t="shared" ref="K3:K6" si="3">N3/1000</f>
        <v>2.6630299999999999E-2</v>
      </c>
      <c r="L3" s="29">
        <f t="shared" ref="L3:L6" si="4">1/(H3)</f>
        <v>5.5157977405309248E-2</v>
      </c>
      <c r="M3" s="6">
        <f t="shared" ref="M3:M6" si="5">H3/J3/(10^-17)</f>
        <v>1.261206543615203E+17</v>
      </c>
      <c r="N3" s="8">
        <v>26.630299999999998</v>
      </c>
      <c r="O3" s="22"/>
    </row>
    <row r="4" spans="1:17" x14ac:dyDescent="0.2">
      <c r="A4" t="s">
        <v>7</v>
      </c>
      <c r="B4" s="6">
        <v>0.89</v>
      </c>
      <c r="C4" s="7"/>
      <c r="D4" s="7">
        <v>302.89999999999998</v>
      </c>
      <c r="E4" s="3">
        <v>3.956</v>
      </c>
      <c r="F4" s="3">
        <v>18.053846153846155</v>
      </c>
      <c r="G4" s="7">
        <v>1562.3607999999999</v>
      </c>
      <c r="H4" s="28">
        <f t="shared" si="2"/>
        <v>17.554615730337076</v>
      </c>
      <c r="I4" s="10">
        <f t="shared" si="0"/>
        <v>2.5320655766580932E-3</v>
      </c>
      <c r="J4" s="7">
        <f t="shared" si="1"/>
        <v>13.92312843483449</v>
      </c>
      <c r="K4" s="18">
        <f t="shared" si="3"/>
        <v>2.7447199999999998E-2</v>
      </c>
      <c r="L4" s="29">
        <f t="shared" si="4"/>
        <v>5.6965074904593106E-2</v>
      </c>
      <c r="M4" s="6">
        <f t="shared" si="5"/>
        <v>1.2608240893919293E+17</v>
      </c>
      <c r="N4" s="8">
        <v>27.447199999999999</v>
      </c>
      <c r="O4" s="22"/>
    </row>
    <row r="5" spans="1:17" x14ac:dyDescent="0.2">
      <c r="C5" s="7"/>
      <c r="D5" s="7">
        <v>302.89999999999998</v>
      </c>
      <c r="E5" s="3">
        <v>3.9537</v>
      </c>
      <c r="F5" s="3">
        <v>17.55153846153846</v>
      </c>
      <c r="G5" s="7">
        <v>1512.2810999999999</v>
      </c>
      <c r="H5" s="28">
        <f t="shared" si="2"/>
        <v>16.991922471910112</v>
      </c>
      <c r="I5" s="10">
        <f t="shared" si="0"/>
        <v>2.614394903169788E-3</v>
      </c>
      <c r="J5" s="7">
        <f t="shared" si="1"/>
        <v>13.484678304142317</v>
      </c>
      <c r="K5" s="18">
        <f t="shared" si="3"/>
        <v>2.8264000000000001E-2</v>
      </c>
      <c r="L5" s="29">
        <f t="shared" si="4"/>
        <v>5.8851492622634775E-2</v>
      </c>
      <c r="M5" s="6">
        <f t="shared" si="5"/>
        <v>1.260091052130655E+17</v>
      </c>
      <c r="N5" s="8">
        <v>28.263999999999999</v>
      </c>
      <c r="O5" s="22"/>
    </row>
    <row r="6" spans="1:17" x14ac:dyDescent="0.2">
      <c r="A6" t="s">
        <v>8</v>
      </c>
      <c r="B6" s="12">
        <f>SLOPE(K2:K10,I2:I10)</f>
        <v>9.6142270487512853</v>
      </c>
      <c r="C6" s="7"/>
      <c r="D6" s="7">
        <v>302.89999999999998</v>
      </c>
      <c r="E6" s="3">
        <v>3.9581</v>
      </c>
      <c r="F6" s="3">
        <v>17.489487179487181</v>
      </c>
      <c r="G6" s="7">
        <v>1462.019</v>
      </c>
      <c r="H6" s="28">
        <f t="shared" si="2"/>
        <v>16.427179775280898</v>
      </c>
      <c r="I6" s="10">
        <f t="shared" si="0"/>
        <v>2.707283557874419E-3</v>
      </c>
      <c r="J6" s="7">
        <f t="shared" si="1"/>
        <v>13.022010245913521</v>
      </c>
      <c r="K6" s="18">
        <f t="shared" si="3"/>
        <v>2.90809E-2</v>
      </c>
      <c r="L6" s="29">
        <f t="shared" si="4"/>
        <v>6.0874721874339531E-2</v>
      </c>
      <c r="M6" s="6">
        <f t="shared" si="5"/>
        <v>1.2614933842826582E+17</v>
      </c>
      <c r="N6" s="8">
        <v>29.0809</v>
      </c>
      <c r="O6" s="22"/>
    </row>
    <row r="7" spans="1:17" x14ac:dyDescent="0.2">
      <c r="A7" t="s">
        <v>9</v>
      </c>
      <c r="B7" s="12">
        <f>INTERCEPT(M2:M10,K2:K10)</f>
        <v>1.2709044422961906E+17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0.99928095538837303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0.97752999437620181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208.19957261665704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4.4309124767289795E-23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1.2612001693781483E+17</v>
      </c>
      <c r="C18" s="7" t="s">
        <v>22</v>
      </c>
      <c r="D18" s="7">
        <f>AVERAGE(D2:D12)</f>
        <v>302.91665999999998</v>
      </c>
      <c r="E18" s="3">
        <f>AVERAGE(E2:E6)</f>
        <v>3.9571799999999997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2.1066319120270553E-14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210.66319120270552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B2" sqref="B2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464.13150000000002</v>
      </c>
      <c r="C2" s="7"/>
      <c r="D2" s="7">
        <v>302.64999999999998</v>
      </c>
      <c r="E2" s="3">
        <v>3.9559000000000002</v>
      </c>
      <c r="F2" s="3">
        <v>18.694871794871794</v>
      </c>
      <c r="G2" s="7">
        <v>1663.9463000000001</v>
      </c>
      <c r="H2" s="28">
        <f>G2/$B$4/100</f>
        <v>18.696025842696628</v>
      </c>
      <c r="I2" s="10">
        <f t="shared" ref="I2:I6" si="0">E2/G2</f>
        <v>2.3774204732448399E-3</v>
      </c>
      <c r="J2" s="7">
        <f t="shared" ref="J2:J6" si="1">((G2*1.380658E-23*$D$2)/($B$4*E2*(101325/760)))/1E-21</f>
        <v>14.812479654487332</v>
      </c>
      <c r="K2" s="18">
        <f>N2/1000</f>
        <v>2.53233E-2</v>
      </c>
      <c r="L2" s="29">
        <f>1/(H2)</f>
        <v>5.3487303045777382E-2</v>
      </c>
      <c r="M2" s="6">
        <f>H2/J2/(10^-17)</f>
        <v>1.2621806934960282E+17</v>
      </c>
      <c r="N2" s="6">
        <v>25.3233</v>
      </c>
      <c r="O2" s="22"/>
    </row>
    <row r="3" spans="1:17" x14ac:dyDescent="0.2">
      <c r="C3" s="7"/>
      <c r="D3" s="7">
        <v>302.64999999999998</v>
      </c>
      <c r="E3" s="3">
        <v>3.9622000000000002</v>
      </c>
      <c r="F3" s="3">
        <v>18.13051282051282</v>
      </c>
      <c r="G3" s="7">
        <v>1613.6042</v>
      </c>
      <c r="H3" s="28">
        <f t="shared" ref="H3:H6" si="2">G3/$B$4/100</f>
        <v>18.130384269662919</v>
      </c>
      <c r="I3" s="10">
        <f>E3/G3</f>
        <v>2.4554968312551495E-3</v>
      </c>
      <c r="J3" s="7">
        <f t="shared" si="1"/>
        <v>14.3414937221076</v>
      </c>
      <c r="K3" s="18">
        <f t="shared" ref="K3:K6" si="3">N3/1000</f>
        <v>2.6140199999999999E-2</v>
      </c>
      <c r="L3" s="29">
        <f t="shared" ref="L3:L6" si="4">1/(H3)</f>
        <v>5.515602896918588E-2</v>
      </c>
      <c r="M3" s="6">
        <f t="shared" ref="M3:M6" si="5">H3/J3/(10^-17)</f>
        <v>1.264190789395577E+17</v>
      </c>
      <c r="N3" s="8">
        <v>26.1402</v>
      </c>
      <c r="O3" s="22"/>
    </row>
    <row r="4" spans="1:17" x14ac:dyDescent="0.2">
      <c r="A4" t="s">
        <v>7</v>
      </c>
      <c r="B4" s="6">
        <v>0.89</v>
      </c>
      <c r="C4" s="7"/>
      <c r="D4" s="7">
        <v>302.89999999999998</v>
      </c>
      <c r="E4" s="3">
        <v>3.9603000000000002</v>
      </c>
      <c r="F4" s="3">
        <v>18.053846153846155</v>
      </c>
      <c r="G4" s="7">
        <v>1561.9842000000001</v>
      </c>
      <c r="H4" s="28">
        <f t="shared" si="2"/>
        <v>17.550384269662924</v>
      </c>
      <c r="I4" s="10">
        <f t="shared" si="0"/>
        <v>2.5354289755299699E-3</v>
      </c>
      <c r="J4" s="7">
        <f t="shared" si="1"/>
        <v>13.889362600953902</v>
      </c>
      <c r="K4" s="18">
        <f t="shared" si="3"/>
        <v>2.67937E-2</v>
      </c>
      <c r="L4" s="29">
        <f t="shared" si="4"/>
        <v>5.6978809388724919E-2</v>
      </c>
      <c r="M4" s="6">
        <f t="shared" si="5"/>
        <v>1.2635845699973005E+17</v>
      </c>
      <c r="N4" s="8">
        <v>26.793700000000001</v>
      </c>
      <c r="O4" s="22"/>
    </row>
    <row r="5" spans="1:17" x14ac:dyDescent="0.2">
      <c r="C5" s="7"/>
      <c r="D5" s="7">
        <v>302.73329999999999</v>
      </c>
      <c r="E5" s="3">
        <v>3.9561000000000002</v>
      </c>
      <c r="F5" s="3">
        <v>17.55153846153846</v>
      </c>
      <c r="G5" s="7">
        <v>1511.8932</v>
      </c>
      <c r="H5" s="28">
        <f t="shared" si="2"/>
        <v>16.98756404494382</v>
      </c>
      <c r="I5" s="10">
        <f t="shared" si="0"/>
        <v>2.6166530810509633E-3</v>
      </c>
      <c r="J5" s="7">
        <f t="shared" si="1"/>
        <v>13.458219832472686</v>
      </c>
      <c r="K5" s="18">
        <f t="shared" si="3"/>
        <v>2.76105E-2</v>
      </c>
      <c r="L5" s="29">
        <f t="shared" si="4"/>
        <v>5.8866591899480729E-2</v>
      </c>
      <c r="M5" s="6">
        <f t="shared" si="5"/>
        <v>1.2622445060642678E+17</v>
      </c>
      <c r="N5" s="8">
        <v>27.610499999999998</v>
      </c>
      <c r="O5" s="22"/>
    </row>
    <row r="6" spans="1:17" x14ac:dyDescent="0.2">
      <c r="A6" t="s">
        <v>8</v>
      </c>
      <c r="B6" s="12">
        <f>SLOPE(K2:K10,I2:I10)</f>
        <v>9.4031758337863529</v>
      </c>
      <c r="C6" s="7"/>
      <c r="D6" s="7">
        <v>302.64999999999998</v>
      </c>
      <c r="E6" s="3">
        <v>3.9540999999999999</v>
      </c>
      <c r="F6" s="3">
        <v>17.489487179487181</v>
      </c>
      <c r="G6" s="7">
        <v>1461.7222999999999</v>
      </c>
      <c r="H6" s="28">
        <f t="shared" si="2"/>
        <v>16.423846067415731</v>
      </c>
      <c r="I6" s="10">
        <f t="shared" si="0"/>
        <v>2.7050965836670892E-3</v>
      </c>
      <c r="J6" s="7">
        <f t="shared" si="1"/>
        <v>13.018201495179859</v>
      </c>
      <c r="K6" s="18">
        <f t="shared" si="3"/>
        <v>2.8427399999999999E-2</v>
      </c>
      <c r="L6" s="29">
        <f t="shared" si="4"/>
        <v>6.0887078209041483E-2</v>
      </c>
      <c r="M6" s="6">
        <f t="shared" si="5"/>
        <v>1.2616063803818715E+17</v>
      </c>
      <c r="N6" s="8">
        <v>28.427399999999999</v>
      </c>
      <c r="O6" s="22"/>
    </row>
    <row r="7" spans="1:17" x14ac:dyDescent="0.2">
      <c r="A7" t="s">
        <v>9</v>
      </c>
      <c r="B7" s="12">
        <f>INTERCEPT(M2:M10,K2:K10)</f>
        <v>1.273631506304359E+17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0.99902577861787578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1.0001306701836379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212.84349932768848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4.3858815020605882E-23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1.262761387867009E+17</v>
      </c>
      <c r="C18" s="7" t="s">
        <v>22</v>
      </c>
      <c r="D18" s="7">
        <f>AVERAGE(D2:D12)</f>
        <v>302.71665999999993</v>
      </c>
      <c r="E18" s="3">
        <f>AVERAGE(E2:E6)</f>
        <v>3.9577200000000006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2.0693425402272598E-14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206.93425402272598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D18" sqref="D18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442.14960000000002</v>
      </c>
      <c r="C2" s="7"/>
      <c r="D2" s="7">
        <v>302.64999999999998</v>
      </c>
      <c r="E2" s="3">
        <v>3.9559000000000002</v>
      </c>
      <c r="F2" s="3">
        <v>18.694871794871794</v>
      </c>
      <c r="G2" s="7">
        <v>1663.9463000000001</v>
      </c>
      <c r="H2" s="28">
        <f>G2/$B$4/100</f>
        <v>18.696025842696628</v>
      </c>
      <c r="I2" s="10">
        <f t="shared" ref="I2:I6" si="0">E2/G2</f>
        <v>2.3774204732448399E-3</v>
      </c>
      <c r="J2" s="7">
        <f t="shared" ref="J2:J6" si="1">((G2*1.380658E-23*$D$2)/($B$4*E2*(101325/760)))/1E-21</f>
        <v>14.812479654487332</v>
      </c>
      <c r="K2" s="18">
        <f>N2/1000</f>
        <v>2.4179599999999999E-2</v>
      </c>
      <c r="L2" s="29">
        <f>1/(H2)</f>
        <v>5.3487303045777382E-2</v>
      </c>
      <c r="M2" s="6">
        <f>H2/J2/(10^-17)</f>
        <v>1.2621806934960282E+17</v>
      </c>
      <c r="N2" s="6">
        <v>24.179600000000001</v>
      </c>
      <c r="O2" s="22"/>
    </row>
    <row r="3" spans="1:17" x14ac:dyDescent="0.2">
      <c r="C3" s="7"/>
      <c r="D3" s="7">
        <v>302.64999999999998</v>
      </c>
      <c r="E3" s="3">
        <v>3.9622000000000002</v>
      </c>
      <c r="F3" s="3">
        <v>18.13051282051282</v>
      </c>
      <c r="G3" s="7">
        <v>1613.6042</v>
      </c>
      <c r="H3" s="28">
        <f t="shared" ref="H3:H6" si="2">G3/$B$4/100</f>
        <v>18.130384269662919</v>
      </c>
      <c r="I3" s="10">
        <f>E3/G3</f>
        <v>2.4554968312551495E-3</v>
      </c>
      <c r="J3" s="7">
        <f t="shared" si="1"/>
        <v>14.3414937221076</v>
      </c>
      <c r="K3" s="18">
        <f t="shared" ref="K3:K6" si="3">N3/1000</f>
        <v>2.4833200000000003E-2</v>
      </c>
      <c r="L3" s="29">
        <f t="shared" ref="L3:L6" si="4">1/(H3)</f>
        <v>5.515602896918588E-2</v>
      </c>
      <c r="M3" s="6">
        <f t="shared" ref="M3:M6" si="5">H3/J3/(10^-17)</f>
        <v>1.264190789395577E+17</v>
      </c>
      <c r="N3" s="8">
        <v>24.833200000000001</v>
      </c>
      <c r="O3" s="22"/>
    </row>
    <row r="4" spans="1:17" x14ac:dyDescent="0.2">
      <c r="A4" t="s">
        <v>7</v>
      </c>
      <c r="B4" s="6">
        <v>0.89</v>
      </c>
      <c r="C4" s="7"/>
      <c r="D4" s="7">
        <v>302.89999999999998</v>
      </c>
      <c r="E4" s="3">
        <v>3.9603000000000002</v>
      </c>
      <c r="F4" s="3">
        <v>18.053846153846155</v>
      </c>
      <c r="G4" s="7">
        <v>1561.9842000000001</v>
      </c>
      <c r="H4" s="28">
        <f t="shared" si="2"/>
        <v>17.550384269662924</v>
      </c>
      <c r="I4" s="10">
        <f t="shared" si="0"/>
        <v>2.5354289755299699E-3</v>
      </c>
      <c r="J4" s="7">
        <f t="shared" si="1"/>
        <v>13.889362600953902</v>
      </c>
      <c r="K4" s="18">
        <f t="shared" si="3"/>
        <v>2.5486699999999998E-2</v>
      </c>
      <c r="L4" s="29">
        <f t="shared" si="4"/>
        <v>5.6978809388724919E-2</v>
      </c>
      <c r="M4" s="6">
        <f t="shared" si="5"/>
        <v>1.2635845699973005E+17</v>
      </c>
      <c r="N4" s="8">
        <v>25.486699999999999</v>
      </c>
      <c r="O4" s="22"/>
    </row>
    <row r="5" spans="1:17" x14ac:dyDescent="0.2">
      <c r="C5" s="7"/>
      <c r="D5" s="7">
        <v>302.73329999999999</v>
      </c>
      <c r="E5" s="3">
        <v>3.9561000000000002</v>
      </c>
      <c r="F5" s="3">
        <v>17.55153846153846</v>
      </c>
      <c r="G5" s="7">
        <v>1511.8932</v>
      </c>
      <c r="H5" s="28">
        <f t="shared" si="2"/>
        <v>16.98756404494382</v>
      </c>
      <c r="I5" s="10">
        <f t="shared" si="0"/>
        <v>2.6166530810509633E-3</v>
      </c>
      <c r="J5" s="7">
        <f t="shared" si="1"/>
        <v>13.458219832472686</v>
      </c>
      <c r="K5" s="18">
        <f t="shared" si="3"/>
        <v>2.63035E-2</v>
      </c>
      <c r="L5" s="29">
        <f t="shared" si="4"/>
        <v>5.8866591899480729E-2</v>
      </c>
      <c r="M5" s="6">
        <f t="shared" si="5"/>
        <v>1.2622445060642678E+17</v>
      </c>
      <c r="N5" s="8">
        <v>26.3035</v>
      </c>
      <c r="O5" s="22"/>
    </row>
    <row r="6" spans="1:17" x14ac:dyDescent="0.2">
      <c r="A6" t="s">
        <v>8</v>
      </c>
      <c r="B6" s="12">
        <f>SLOPE(K2:K10,I2:I10)</f>
        <v>9.0100256083046251</v>
      </c>
      <c r="C6" s="7"/>
      <c r="D6" s="7">
        <v>302.64999999999998</v>
      </c>
      <c r="E6" s="3">
        <v>3.9540999999999999</v>
      </c>
      <c r="F6" s="3">
        <v>17.489487179487181</v>
      </c>
      <c r="G6" s="7">
        <v>1461.7222999999999</v>
      </c>
      <c r="H6" s="28">
        <f t="shared" si="2"/>
        <v>16.423846067415731</v>
      </c>
      <c r="I6" s="10">
        <f t="shared" si="0"/>
        <v>2.7050965836670892E-3</v>
      </c>
      <c r="J6" s="7">
        <f t="shared" si="1"/>
        <v>13.018201495179859</v>
      </c>
      <c r="K6" s="18">
        <f t="shared" si="3"/>
        <v>2.7120399999999999E-2</v>
      </c>
      <c r="L6" s="29">
        <f t="shared" si="4"/>
        <v>6.0887078209041483E-2</v>
      </c>
      <c r="M6" s="6">
        <f t="shared" si="5"/>
        <v>1.2616063803818715E+17</v>
      </c>
      <c r="N6" s="8">
        <v>27.1204</v>
      </c>
      <c r="O6" s="22"/>
    </row>
    <row r="7" spans="1:17" x14ac:dyDescent="0.2">
      <c r="A7" t="s">
        <v>9</v>
      </c>
      <c r="B7" s="12">
        <f>INTERCEPT(M2:M10,K2:K10)</f>
        <v>1.2744798968368014E+17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0.99844764965493693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1.0437711231176976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222.13087245966634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4.3735079979588642E-23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1.262761387867009E+17</v>
      </c>
      <c r="C18" s="7" t="s">
        <v>22</v>
      </c>
      <c r="D18" s="7">
        <f>AVERAGE(D2:D12)</f>
        <v>302.71665999999993</v>
      </c>
      <c r="E18" s="3">
        <f>AVERAGE(E2:E6)</f>
        <v>3.9577200000000006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1.9856254848394612E-14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198.56254848394613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B19" sqref="B19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184.09889999999999</v>
      </c>
      <c r="C2" s="7"/>
      <c r="D2" s="7">
        <v>302.14999999999998</v>
      </c>
      <c r="E2" s="3">
        <v>3.9634</v>
      </c>
      <c r="F2" s="3">
        <v>18.694871794871794</v>
      </c>
      <c r="G2" s="7">
        <v>1663.8208</v>
      </c>
      <c r="H2" s="28">
        <f>G2/$B$4/100</f>
        <v>18.694615730337077</v>
      </c>
      <c r="I2" s="10">
        <f t="shared" ref="I2:I6" si="0">E2/G2</f>
        <v>2.3821074961918975E-3</v>
      </c>
      <c r="J2" s="7">
        <f t="shared" ref="J2:J6" si="1">((G2*1.380658E-23*$D$2)/($B$4*E2*(101325/760)))/1E-21</f>
        <v>14.758911539360431</v>
      </c>
      <c r="K2" s="18">
        <f>N2/1000</f>
        <v>2.76105E-2</v>
      </c>
      <c r="L2" s="29">
        <f>1/(H2)</f>
        <v>5.3491337528656938E-2</v>
      </c>
      <c r="M2" s="6">
        <f>H2/J2/(10^-17)</f>
        <v>1.2666662904293819E+17</v>
      </c>
      <c r="N2" s="6">
        <v>27.610499999999998</v>
      </c>
      <c r="O2" s="22"/>
    </row>
    <row r="3" spans="1:17" x14ac:dyDescent="0.2">
      <c r="C3" s="7"/>
      <c r="D3" s="7">
        <v>302.23329999999999</v>
      </c>
      <c r="E3" s="3">
        <v>3.9552999999999998</v>
      </c>
      <c r="F3" s="3">
        <v>18.13051282051282</v>
      </c>
      <c r="G3" s="7">
        <v>1613.5128999999999</v>
      </c>
      <c r="H3" s="28">
        <f t="shared" ref="H3:H6" si="2">G3/$B$4/100</f>
        <v>18.129358426966292</v>
      </c>
      <c r="I3" s="10">
        <f>E3/G3</f>
        <v>2.4513593910529007E-3</v>
      </c>
      <c r="J3" s="7">
        <f t="shared" si="1"/>
        <v>14.341966315450351</v>
      </c>
      <c r="K3" s="18">
        <f t="shared" ref="K3:K6" si="3">N3/1000</f>
        <v>2.8264000000000001E-2</v>
      </c>
      <c r="L3" s="29">
        <f t="shared" ref="L3:L6" si="4">1/(H3)</f>
        <v>5.5159149951636587E-2</v>
      </c>
      <c r="M3" s="6">
        <f t="shared" ref="M3:M6" si="5">H3/J3/(10^-17)</f>
        <v>1.2640776047169938E+17</v>
      </c>
      <c r="N3" s="8">
        <v>28.263999999999999</v>
      </c>
      <c r="O3" s="22"/>
    </row>
    <row r="4" spans="1:17" x14ac:dyDescent="0.2">
      <c r="A4" t="s">
        <v>7</v>
      </c>
      <c r="B4" s="6">
        <v>0.89</v>
      </c>
      <c r="C4" s="7"/>
      <c r="D4" s="7">
        <v>302.39999999999998</v>
      </c>
      <c r="E4" s="3">
        <v>3.9546999999999999</v>
      </c>
      <c r="F4" s="3">
        <v>18.053846153846155</v>
      </c>
      <c r="G4" s="7">
        <v>1561.9842000000001</v>
      </c>
      <c r="H4" s="28">
        <f t="shared" si="2"/>
        <v>17.550384269662924</v>
      </c>
      <c r="I4" s="10">
        <f t="shared" si="0"/>
        <v>2.5318437920178703E-3</v>
      </c>
      <c r="J4" s="7">
        <f t="shared" si="1"/>
        <v>13.886051708396801</v>
      </c>
      <c r="K4" s="18">
        <f t="shared" si="3"/>
        <v>2.9244299999999997E-2</v>
      </c>
      <c r="L4" s="29">
        <f t="shared" si="4"/>
        <v>5.6978809388724919E-2</v>
      </c>
      <c r="M4" s="6">
        <f t="shared" si="5"/>
        <v>1.2638858502197802E+17</v>
      </c>
      <c r="N4" s="8">
        <v>29.244299999999999</v>
      </c>
      <c r="O4" s="22"/>
    </row>
    <row r="5" spans="1:17" x14ac:dyDescent="0.2">
      <c r="C5" s="7"/>
      <c r="D5" s="7">
        <v>302.14999999999998</v>
      </c>
      <c r="E5" s="3">
        <v>3.9559000000000002</v>
      </c>
      <c r="F5" s="3">
        <v>17.55153846153846</v>
      </c>
      <c r="G5" s="7">
        <v>1511.9503</v>
      </c>
      <c r="H5" s="28">
        <f t="shared" si="2"/>
        <v>16.988205617977528</v>
      </c>
      <c r="I5" s="10">
        <f t="shared" si="0"/>
        <v>2.616421981595559E-3</v>
      </c>
      <c r="J5" s="7">
        <f t="shared" si="1"/>
        <v>13.437172620031186</v>
      </c>
      <c r="K5" s="18">
        <f t="shared" si="3"/>
        <v>3.00612E-2</v>
      </c>
      <c r="L5" s="29">
        <f t="shared" si="4"/>
        <v>5.8864368756036491E-2</v>
      </c>
      <c r="M5" s="6">
        <f t="shared" si="5"/>
        <v>1.264269359214208E+17</v>
      </c>
      <c r="N5" s="8">
        <v>30.061199999999999</v>
      </c>
      <c r="O5" s="22"/>
    </row>
    <row r="6" spans="1:17" x14ac:dyDescent="0.2">
      <c r="A6" t="s">
        <v>8</v>
      </c>
      <c r="B6" s="12">
        <f>SLOPE(K2:K10,I2:I10)</f>
        <v>10.566947655853857</v>
      </c>
      <c r="C6" s="7"/>
      <c r="D6" s="7">
        <v>302.39999999999998</v>
      </c>
      <c r="E6" s="3">
        <v>3.9603000000000002</v>
      </c>
      <c r="F6" s="3">
        <v>17.489487179487181</v>
      </c>
      <c r="G6" s="7">
        <v>1461.7565</v>
      </c>
      <c r="H6" s="28">
        <f t="shared" si="2"/>
        <v>16.424230337078651</v>
      </c>
      <c r="I6" s="10">
        <f t="shared" si="0"/>
        <v>2.7092747663513043E-3</v>
      </c>
      <c r="J6" s="7">
        <f t="shared" si="1"/>
        <v>12.97665126113858</v>
      </c>
      <c r="K6" s="18">
        <f t="shared" si="3"/>
        <v>3.10414E-2</v>
      </c>
      <c r="L6" s="29">
        <f t="shared" si="4"/>
        <v>6.0885653663931033E-2</v>
      </c>
      <c r="M6" s="6">
        <f t="shared" si="5"/>
        <v>1.2656755588604435E+17</v>
      </c>
      <c r="N6" s="8">
        <v>31.041399999999999</v>
      </c>
      <c r="O6" s="22"/>
    </row>
    <row r="7" spans="1:17" x14ac:dyDescent="0.2">
      <c r="A7" t="s">
        <v>9</v>
      </c>
      <c r="B7" s="12">
        <f>INTERCEPT(M2:M10,K2:K10)</f>
        <v>1.2695809393427405E+17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0.99881919481704129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0.89130803694466954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189.39279158575098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4.0364783513545842E-23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1.2649149326881613E+17</v>
      </c>
      <c r="C18" s="7" t="s">
        <v>22</v>
      </c>
      <c r="D18" s="7">
        <f>AVERAGE(D2:D12)</f>
        <v>302.26665999999994</v>
      </c>
      <c r="E18" s="3">
        <f>AVERAGE(E2:E6)</f>
        <v>3.9579200000000001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2.4218066980155328E-14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242.18066980155328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B12" sqref="B12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203.08009999999999</v>
      </c>
      <c r="C2" s="7"/>
      <c r="D2" s="7">
        <v>302.89999999999998</v>
      </c>
      <c r="E2" s="3">
        <v>3.9552999999999998</v>
      </c>
      <c r="F2" s="3">
        <v>18.694871794871794</v>
      </c>
      <c r="G2" s="7">
        <v>1663.7979</v>
      </c>
      <c r="H2" s="28">
        <f>G2/$B$4/100</f>
        <v>18.694358426966293</v>
      </c>
      <c r="I2" s="10">
        <f t="shared" ref="I2:I6" si="0">E2/G2</f>
        <v>2.3772719030358191E-3</v>
      </c>
      <c r="J2" s="7">
        <f t="shared" ref="J2:J6" si="1">((G2*1.380658E-23*$D$2)/($B$4*E2*(101325/760)))/1E-21</f>
        <v>14.825641792750542</v>
      </c>
      <c r="K2" s="18">
        <f>N2/1000</f>
        <v>1.81347E-2</v>
      </c>
      <c r="L2" s="29">
        <f>1/(H2)</f>
        <v>5.3492073766891995E-2</v>
      </c>
      <c r="M2" s="6">
        <f>H2/J2/(10^-17)</f>
        <v>1.260947666772003E+17</v>
      </c>
      <c r="N2" s="6">
        <v>18.134699999999999</v>
      </c>
      <c r="O2" s="22"/>
    </row>
    <row r="3" spans="1:17" x14ac:dyDescent="0.2">
      <c r="C3" s="7"/>
      <c r="D3" s="7">
        <v>300.39999999999998</v>
      </c>
      <c r="E3" s="3">
        <v>3.9527999999999999</v>
      </c>
      <c r="F3" s="3">
        <v>18.13051282051282</v>
      </c>
      <c r="G3" s="7">
        <v>1613.5128999999999</v>
      </c>
      <c r="H3" s="28">
        <f t="shared" ref="H3:H6" si="2">G3/$B$4/100</f>
        <v>18.129358426966292</v>
      </c>
      <c r="I3" s="10">
        <f>E3/G3</f>
        <v>2.4498099767284167E-3</v>
      </c>
      <c r="J3" s="7">
        <f t="shared" si="1"/>
        <v>14.386659378963998</v>
      </c>
      <c r="K3" s="18">
        <f t="shared" ref="K3:K6" si="3">N3/1000</f>
        <v>1.86249E-2</v>
      </c>
      <c r="L3" s="29">
        <f t="shared" ref="L3:L6" si="4">1/(H3)</f>
        <v>5.5159149951636587E-2</v>
      </c>
      <c r="M3" s="6">
        <f t="shared" ref="M3:M6" si="5">H3/J3/(10^-17)</f>
        <v>1.2601506680192082E+17</v>
      </c>
      <c r="N3" s="8">
        <v>18.6249</v>
      </c>
      <c r="O3" s="22"/>
    </row>
    <row r="4" spans="1:17" x14ac:dyDescent="0.2">
      <c r="A4" t="s">
        <v>7</v>
      </c>
      <c r="B4" s="6">
        <v>0.89</v>
      </c>
      <c r="C4" s="7"/>
      <c r="D4" s="7">
        <v>302.39999999999998</v>
      </c>
      <c r="E4" s="3">
        <v>3.9512</v>
      </c>
      <c r="F4" s="3">
        <v>18.053846153846155</v>
      </c>
      <c r="G4" s="7">
        <v>1562.4177999999999</v>
      </c>
      <c r="H4" s="28">
        <f t="shared" si="2"/>
        <v>17.555256179775281</v>
      </c>
      <c r="I4" s="10">
        <f t="shared" si="0"/>
        <v>2.5289010404259348E-3</v>
      </c>
      <c r="J4" s="7">
        <f t="shared" si="1"/>
        <v>13.936718406523067</v>
      </c>
      <c r="K4" s="18">
        <f t="shared" si="3"/>
        <v>1.9278400000000001E-2</v>
      </c>
      <c r="L4" s="29">
        <f t="shared" si="4"/>
        <v>5.6962996709330888E-2</v>
      </c>
      <c r="M4" s="6">
        <f t="shared" si="5"/>
        <v>1.2596405888174192E+17</v>
      </c>
      <c r="N4" s="8">
        <v>19.278400000000001</v>
      </c>
      <c r="O4" s="22"/>
    </row>
    <row r="5" spans="1:17" x14ac:dyDescent="0.2">
      <c r="C5" s="7"/>
      <c r="D5" s="7">
        <v>302.73329999999999</v>
      </c>
      <c r="E5" s="3">
        <v>3.9529000000000001</v>
      </c>
      <c r="F5" s="3">
        <v>17.55153846153846</v>
      </c>
      <c r="G5" s="7">
        <v>1512.2583</v>
      </c>
      <c r="H5" s="28">
        <f t="shared" si="2"/>
        <v>16.99166629213483</v>
      </c>
      <c r="I5" s="10">
        <f t="shared" si="0"/>
        <v>2.6139053096947791E-3</v>
      </c>
      <c r="J5" s="7">
        <f t="shared" si="1"/>
        <v>13.483495958197084</v>
      </c>
      <c r="K5" s="18">
        <f t="shared" si="3"/>
        <v>1.9768499999999998E-2</v>
      </c>
      <c r="L5" s="29">
        <f t="shared" si="4"/>
        <v>5.8852379914198526E-2</v>
      </c>
      <c r="M5" s="6">
        <f t="shared" si="5"/>
        <v>1.26018254796932E+17</v>
      </c>
      <c r="N5" s="8">
        <v>19.7685</v>
      </c>
      <c r="O5" s="22"/>
    </row>
    <row r="6" spans="1:17" x14ac:dyDescent="0.2">
      <c r="A6" t="s">
        <v>8</v>
      </c>
      <c r="B6" s="12">
        <f>SLOPE(K2:K10,I2:I10)</f>
        <v>6.9850928009977542</v>
      </c>
      <c r="C6" s="7"/>
      <c r="D6" s="7">
        <v>302.89999999999998</v>
      </c>
      <c r="E6" s="3">
        <v>3.9537</v>
      </c>
      <c r="F6" s="3">
        <v>17.489487179487181</v>
      </c>
      <c r="G6" s="7">
        <v>1462.0532000000001</v>
      </c>
      <c r="H6" s="28">
        <f t="shared" si="2"/>
        <v>16.427564044943821</v>
      </c>
      <c r="I6" s="10">
        <f t="shared" si="0"/>
        <v>2.7042107633292686E-3</v>
      </c>
      <c r="J6" s="7">
        <f t="shared" si="1"/>
        <v>13.033222911585618</v>
      </c>
      <c r="K6" s="18">
        <f t="shared" si="3"/>
        <v>2.0421999999999999E-2</v>
      </c>
      <c r="L6" s="29">
        <f t="shared" si="4"/>
        <v>6.0873297907353845E-2</v>
      </c>
      <c r="M6" s="6">
        <f t="shared" si="5"/>
        <v>1.2604375875702142E+17</v>
      </c>
      <c r="N6" s="8">
        <v>20.422000000000001</v>
      </c>
      <c r="O6" s="22"/>
    </row>
    <row r="7" spans="1:17" x14ac:dyDescent="0.2">
      <c r="A7" t="s">
        <v>9</v>
      </c>
      <c r="B7" s="12">
        <f>INTERCEPT(M2:M10,K2:K10)</f>
        <v>1.263489277966441E+17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0.997789079944296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1.3483579445488323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286.85422008973717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4.0869159472207147E-23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1.260271811829633E+17</v>
      </c>
      <c r="C18" s="7" t="s">
        <v>22</v>
      </c>
      <c r="D18" s="7">
        <f>AVERAGE(D2:D12)</f>
        <v>302.26665999999994</v>
      </c>
      <c r="E18" s="3">
        <f>AVERAGE(E2:E6)</f>
        <v>3.9531799999999997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1.5949322356071106E-14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159.49322356071107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D13" sqref="D13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242.07409999999999</v>
      </c>
      <c r="C2" s="7"/>
      <c r="D2" s="7">
        <v>302.89999999999998</v>
      </c>
      <c r="E2" s="3">
        <v>3.9521999999999999</v>
      </c>
      <c r="F2" s="3">
        <v>18.694871794871794</v>
      </c>
      <c r="G2" s="7">
        <v>1663.7864999999999</v>
      </c>
      <c r="H2" s="28">
        <f>G2/$B$4/100</f>
        <v>18.69423033707865</v>
      </c>
      <c r="I2" s="10">
        <f t="shared" ref="I2:I6" si="0">E2/G2</f>
        <v>2.37542497189393E-3</v>
      </c>
      <c r="J2" s="7">
        <f t="shared" ref="J2:J6" si="1">((G2*1.380658E-23*$D$2)/($B$4*E2*(101325/760)))/1E-21</f>
        <v>14.837168967824269</v>
      </c>
      <c r="K2" s="18">
        <f>N2/1000</f>
        <v>1.81347E-2</v>
      </c>
      <c r="L2" s="29">
        <f>1/(H2)</f>
        <v>5.3492440286058339E-2</v>
      </c>
      <c r="M2" s="6">
        <f>H2/J2/(10^-17)</f>
        <v>1.2599593883185373E+17</v>
      </c>
      <c r="N2" s="6">
        <v>18.134699999999999</v>
      </c>
      <c r="O2" s="22"/>
    </row>
    <row r="3" spans="1:17" x14ac:dyDescent="0.2">
      <c r="C3" s="7"/>
      <c r="D3" s="7">
        <v>302.89999999999998</v>
      </c>
      <c r="E3" s="3">
        <v>3.9525000000000001</v>
      </c>
      <c r="F3" s="3">
        <v>18.13051282051282</v>
      </c>
      <c r="G3" s="7">
        <v>1613.4901</v>
      </c>
      <c r="H3" s="28">
        <f t="shared" ref="H3:H6" si="2">G3/$B$4/100</f>
        <v>18.12910224719101</v>
      </c>
      <c r="I3" s="10">
        <f>E3/G3</f>
        <v>2.4496586622998182E-3</v>
      </c>
      <c r="J3" s="7">
        <f t="shared" si="1"/>
        <v>14.387548037117426</v>
      </c>
      <c r="K3" s="18">
        <f t="shared" ref="K3:K6" si="3">N3/1000</f>
        <v>1.86249E-2</v>
      </c>
      <c r="L3" s="29">
        <f t="shared" ref="L3:L6" si="4">1/(H3)</f>
        <v>5.5159929397769474E-2</v>
      </c>
      <c r="M3" s="6">
        <f t="shared" ref="M3:M6" si="5">H3/J3/(10^-17)</f>
        <v>1.2600550281688728E+17</v>
      </c>
      <c r="N3" s="8">
        <v>18.6249</v>
      </c>
      <c r="O3" s="22"/>
    </row>
    <row r="4" spans="1:17" x14ac:dyDescent="0.2">
      <c r="A4" t="s">
        <v>7</v>
      </c>
      <c r="B4" s="6">
        <v>0.89</v>
      </c>
      <c r="C4" s="7"/>
      <c r="D4" s="7">
        <v>302.89999999999998</v>
      </c>
      <c r="E4" s="3">
        <v>3.9525000000000001</v>
      </c>
      <c r="F4" s="3">
        <v>18.053846153846155</v>
      </c>
      <c r="G4" s="7">
        <v>1562.452</v>
      </c>
      <c r="H4" s="28">
        <f t="shared" si="2"/>
        <v>17.555640449438201</v>
      </c>
      <c r="I4" s="10">
        <f t="shared" si="0"/>
        <v>2.5296777116993034E-3</v>
      </c>
      <c r="J4" s="7">
        <f t="shared" si="1"/>
        <v>13.932439502225764</v>
      </c>
      <c r="K4" s="18">
        <f t="shared" si="3"/>
        <v>1.9115E-2</v>
      </c>
      <c r="L4" s="29">
        <f t="shared" si="4"/>
        <v>5.6961749864955856E-2</v>
      </c>
      <c r="M4" s="6">
        <f t="shared" si="5"/>
        <v>1.2600550281688726E+17</v>
      </c>
      <c r="N4" s="8">
        <v>19.114999999999998</v>
      </c>
      <c r="O4" s="22"/>
    </row>
    <row r="5" spans="1:17" x14ac:dyDescent="0.2">
      <c r="C5" s="7"/>
      <c r="D5" s="7">
        <v>302.89999999999998</v>
      </c>
      <c r="E5" s="3">
        <v>3.9578000000000002</v>
      </c>
      <c r="F5" s="3">
        <v>17.55153846153846</v>
      </c>
      <c r="G5" s="7">
        <v>1512.1899000000001</v>
      </c>
      <c r="H5" s="28">
        <f t="shared" si="2"/>
        <v>16.990897752808991</v>
      </c>
      <c r="I5" s="10">
        <f t="shared" si="0"/>
        <v>2.6172638767128389E-3</v>
      </c>
      <c r="J5" s="7">
        <f t="shared" si="1"/>
        <v>13.466193451859736</v>
      </c>
      <c r="K5" s="18">
        <f t="shared" si="3"/>
        <v>1.9768499999999998E-2</v>
      </c>
      <c r="L5" s="29">
        <f t="shared" si="4"/>
        <v>5.885504194942711E-2</v>
      </c>
      <c r="M5" s="6">
        <f t="shared" si="5"/>
        <v>1.2617446655247981E+17</v>
      </c>
      <c r="N5" s="8">
        <v>19.7685</v>
      </c>
      <c r="O5" s="22"/>
    </row>
    <row r="6" spans="1:17" x14ac:dyDescent="0.2">
      <c r="A6" t="s">
        <v>8</v>
      </c>
      <c r="B6" s="12">
        <f>SLOPE(K2:K10,I2:I10)</f>
        <v>6.9150600376133022</v>
      </c>
      <c r="C6" s="7"/>
      <c r="D6" s="7">
        <v>302.89999999999998</v>
      </c>
      <c r="E6" s="3">
        <v>3.9556</v>
      </c>
      <c r="F6" s="3">
        <v>17.489487179487181</v>
      </c>
      <c r="G6" s="7">
        <v>1461.9847</v>
      </c>
      <c r="H6" s="28">
        <f t="shared" si="2"/>
        <v>16.426794382022472</v>
      </c>
      <c r="I6" s="10">
        <f t="shared" si="0"/>
        <v>2.7056370699365048E-3</v>
      </c>
      <c r="J6" s="7">
        <f t="shared" si="1"/>
        <v>13.026352303491525</v>
      </c>
      <c r="K6" s="18">
        <f t="shared" si="3"/>
        <v>2.0421999999999999E-2</v>
      </c>
      <c r="L6" s="29">
        <f t="shared" si="4"/>
        <v>6.0876150071885161E-2</v>
      </c>
      <c r="M6" s="6">
        <f t="shared" si="5"/>
        <v>1.2610433066223387E+17</v>
      </c>
      <c r="N6" s="8">
        <v>20.422000000000001</v>
      </c>
      <c r="O6" s="22"/>
    </row>
    <row r="7" spans="1:17" x14ac:dyDescent="0.2">
      <c r="A7" t="s">
        <v>9</v>
      </c>
      <c r="B7" s="12">
        <f>INTERCEPT(M2:M10,K2:K10)</f>
        <v>1.2475045980801771E+17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0.99837701365064235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1.359165672898075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289.6904731054583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4.1682901375784489E-23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1.260571483360684E+17</v>
      </c>
      <c r="C18" s="7" t="s">
        <v>22</v>
      </c>
      <c r="D18" s="7">
        <f>AVERAGE(D2:D12)</f>
        <v>302.89999999999998</v>
      </c>
      <c r="E18" s="3">
        <f>AVERAGE(E2:E6)</f>
        <v>3.9541200000000005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1.5618178425765094E-14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156.18178425765095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E17" sqref="E17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104.1066</v>
      </c>
      <c r="C2" s="7"/>
      <c r="D2" s="7">
        <v>302.14999999999998</v>
      </c>
      <c r="E2" s="3">
        <v>3.9578000000000002</v>
      </c>
      <c r="F2" s="3">
        <v>18.694871794871794</v>
      </c>
      <c r="G2" s="7">
        <v>1663.9159</v>
      </c>
      <c r="H2" s="28">
        <f>G2/$B$4/100</f>
        <v>18.69568426966292</v>
      </c>
      <c r="I2" s="10">
        <f t="shared" ref="I2:I6" si="0">E2/G2</f>
        <v>2.3786057937183005E-3</v>
      </c>
      <c r="J2" s="7">
        <f t="shared" ref="J2:J6" si="1">((G2*1.380658E-23*$D$2)/($B$4*E2*(101325/760)))/1E-21</f>
        <v>14.780639106484614</v>
      </c>
      <c r="K2" s="18">
        <f>N2/1000</f>
        <v>1.33968E-2</v>
      </c>
      <c r="L2" s="29">
        <f>1/(H2)</f>
        <v>5.3488280267049562E-2</v>
      </c>
      <c r="M2" s="6">
        <f>H2/J2/(10^-17)</f>
        <v>1.2648765817887186E+17</v>
      </c>
      <c r="N2" s="6">
        <v>13.396800000000001</v>
      </c>
      <c r="O2" s="22"/>
    </row>
    <row r="3" spans="1:17" x14ac:dyDescent="0.2">
      <c r="C3" s="7"/>
      <c r="D3" s="7">
        <v>302.14999999999998</v>
      </c>
      <c r="E3" s="3">
        <v>3.9531999999999998</v>
      </c>
      <c r="F3" s="3">
        <v>18.13051282051282</v>
      </c>
      <c r="G3" s="7">
        <v>1613.5472</v>
      </c>
      <c r="H3" s="28">
        <f t="shared" ref="H3:H6" si="2">G3/$B$4/100</f>
        <v>18.129743820224718</v>
      </c>
      <c r="I3" s="10">
        <f>E3/G3</f>
        <v>2.4500058008839159E-3</v>
      </c>
      <c r="J3" s="7">
        <f t="shared" si="1"/>
        <v>14.34989002918258</v>
      </c>
      <c r="K3" s="18">
        <f t="shared" ref="K3:K6" si="3">N3/1000</f>
        <v>1.3723599999999999E-2</v>
      </c>
      <c r="L3" s="29">
        <f t="shared" ref="L3:L6" si="4">1/(H3)</f>
        <v>5.5157977405309248E-2</v>
      </c>
      <c r="M3" s="6">
        <f t="shared" ref="M3:M6" si="5">H3/J3/(10^-17)</f>
        <v>1.2634064639767451E+17</v>
      </c>
      <c r="N3" s="8">
        <v>13.723599999999999</v>
      </c>
      <c r="O3" s="22"/>
    </row>
    <row r="4" spans="1:17" x14ac:dyDescent="0.2">
      <c r="A4" t="s">
        <v>7</v>
      </c>
      <c r="B4" s="6">
        <v>0.89</v>
      </c>
      <c r="C4" s="7"/>
      <c r="D4" s="7">
        <v>302.14999999999998</v>
      </c>
      <c r="E4" s="3">
        <v>3.9521999999999999</v>
      </c>
      <c r="F4" s="3">
        <v>18.053846153846155</v>
      </c>
      <c r="G4" s="7">
        <v>1561.95</v>
      </c>
      <c r="H4" s="28">
        <f t="shared" si="2"/>
        <v>17.55</v>
      </c>
      <c r="I4" s="10">
        <f t="shared" si="0"/>
        <v>2.5302986651301257E-3</v>
      </c>
      <c r="J4" s="7">
        <f t="shared" si="1"/>
        <v>13.894531225915795</v>
      </c>
      <c r="K4" s="18">
        <f t="shared" si="3"/>
        <v>1.4213699999999999E-2</v>
      </c>
      <c r="L4" s="29">
        <f t="shared" si="4"/>
        <v>5.6980056980056981E-2</v>
      </c>
      <c r="M4" s="6">
        <f t="shared" si="5"/>
        <v>1.2630868731480555E+17</v>
      </c>
      <c r="N4" s="8">
        <v>14.213699999999999</v>
      </c>
      <c r="O4" s="22"/>
    </row>
    <row r="5" spans="1:17" x14ac:dyDescent="0.2">
      <c r="C5" s="7"/>
      <c r="D5" s="7">
        <v>302.14999999999998</v>
      </c>
      <c r="E5" s="3">
        <v>3.9590999999999998</v>
      </c>
      <c r="F5" s="3">
        <v>17.55153846153846</v>
      </c>
      <c r="G5" s="7">
        <v>1511.8589999999999</v>
      </c>
      <c r="H5" s="28">
        <f t="shared" si="2"/>
        <v>16.987179775280897</v>
      </c>
      <c r="I5" s="10">
        <f t="shared" si="0"/>
        <v>2.6186965848005667E-3</v>
      </c>
      <c r="J5" s="7">
        <f t="shared" si="1"/>
        <v>13.425501074696317</v>
      </c>
      <c r="K5" s="18">
        <f t="shared" si="3"/>
        <v>1.45405E-2</v>
      </c>
      <c r="L5" s="29">
        <f t="shared" si="4"/>
        <v>5.8867923529905906E-2</v>
      </c>
      <c r="M5" s="6">
        <f t="shared" si="5"/>
        <v>1.2652920498660154E+17</v>
      </c>
      <c r="N5" s="8">
        <v>14.5405</v>
      </c>
      <c r="O5" s="22"/>
    </row>
    <row r="6" spans="1:17" x14ac:dyDescent="0.2">
      <c r="A6" t="s">
        <v>8</v>
      </c>
      <c r="B6" s="12">
        <f>SLOPE(K2:K10,I2:I10)</f>
        <v>4.9445564530375412</v>
      </c>
      <c r="C6" s="7"/>
      <c r="D6" s="7">
        <v>302.14999999999998</v>
      </c>
      <c r="E6" s="3">
        <v>3.9569000000000001</v>
      </c>
      <c r="F6" s="3">
        <v>17.489487179487181</v>
      </c>
      <c r="G6" s="7">
        <v>1461.7337</v>
      </c>
      <c r="H6" s="28">
        <f t="shared" si="2"/>
        <v>16.42397415730337</v>
      </c>
      <c r="I6" s="10">
        <f t="shared" si="0"/>
        <v>2.7069910203205961E-3</v>
      </c>
      <c r="J6" s="7">
        <f t="shared" si="1"/>
        <v>12.987598979689196</v>
      </c>
      <c r="K6" s="18">
        <f t="shared" si="3"/>
        <v>1.50306E-2</v>
      </c>
      <c r="L6" s="29">
        <f t="shared" si="4"/>
        <v>6.0886603353264693E-2</v>
      </c>
      <c r="M6" s="6">
        <f t="shared" si="5"/>
        <v>1.2645889500428976E+17</v>
      </c>
      <c r="N6" s="8">
        <v>15.0306</v>
      </c>
      <c r="O6" s="22"/>
    </row>
    <row r="7" spans="1:17" x14ac:dyDescent="0.2">
      <c r="A7" t="s">
        <v>9</v>
      </c>
      <c r="B7" s="12">
        <f>INTERCEPT(M2:M10,K2:K10)</f>
        <v>1.2598594318223211E+17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0.99574341196130112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1.9055383235795227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404.96170472969794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3.6646793049738366E-23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1.2642501837644864E+17</v>
      </c>
      <c r="C18" s="7" t="s">
        <v>22</v>
      </c>
      <c r="D18" s="7">
        <f>AVERAGE(D2:D12)</f>
        <v>302.14999999999998</v>
      </c>
      <c r="E18" s="3">
        <f>AVERAGE(E2:E6)</f>
        <v>3.9558399999999998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1.1895546796299569E-14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118.95546796299568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B2" sqref="B2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290.08980000000003</v>
      </c>
      <c r="C2" s="7"/>
      <c r="D2" s="7">
        <v>302.14999999999998</v>
      </c>
      <c r="E2" s="3">
        <v>3.9588000000000001</v>
      </c>
      <c r="F2" s="3">
        <v>18.694871794871794</v>
      </c>
      <c r="G2" s="7">
        <v>1663.8435999999999</v>
      </c>
      <c r="H2" s="28">
        <f>G2/$B$4/100</f>
        <v>18.694871910112358</v>
      </c>
      <c r="I2" s="10">
        <f t="shared" ref="I2:I6" si="0">E2/G2</f>
        <v>2.3793101707396055E-3</v>
      </c>
      <c r="J2" s="7">
        <f t="shared" ref="J2:J6" si="1">((G2*1.380658E-23*$D$2)/($B$4*E2*(101325/760)))/1E-21</f>
        <v>14.776263408572316</v>
      </c>
      <c r="K2" s="18">
        <f>N2/1000</f>
        <v>2.0095199999999997E-2</v>
      </c>
      <c r="L2" s="29">
        <f>1/(H2)</f>
        <v>5.3490604525569592E-2</v>
      </c>
      <c r="M2" s="6">
        <f>H2/J2/(10^-17)</f>
        <v>1.2651961726174085E+17</v>
      </c>
      <c r="N2" s="6">
        <v>20.095199999999998</v>
      </c>
      <c r="O2" s="22"/>
    </row>
    <row r="3" spans="1:17" x14ac:dyDescent="0.2">
      <c r="C3" s="7"/>
      <c r="D3" s="7">
        <v>302.14999999999998</v>
      </c>
      <c r="E3" s="3">
        <v>3.9558</v>
      </c>
      <c r="F3" s="3">
        <v>18.13051282051282</v>
      </c>
      <c r="G3" s="7">
        <v>1613.4558999999999</v>
      </c>
      <c r="H3" s="28">
        <f t="shared" ref="H3:H6" si="2">G3/$B$4/100</f>
        <v>18.128717977528087</v>
      </c>
      <c r="I3" s="10">
        <f>E3/G3</f>
        <v>2.451755886231536E-3</v>
      </c>
      <c r="J3" s="7">
        <f t="shared" si="1"/>
        <v>14.339646948939125</v>
      </c>
      <c r="K3" s="18">
        <f t="shared" ref="K3:K6" si="3">N3/1000</f>
        <v>2.0748799999999998E-2</v>
      </c>
      <c r="L3" s="29">
        <f t="shared" ref="L3:L6" si="4">1/(H3)</f>
        <v>5.5161098608273097E-2</v>
      </c>
      <c r="M3" s="6">
        <f t="shared" ref="M3:M6" si="5">H3/J3/(10^-17)</f>
        <v>1.2642374001313389E+17</v>
      </c>
      <c r="N3" s="8">
        <v>20.748799999999999</v>
      </c>
      <c r="O3" s="22"/>
    </row>
    <row r="4" spans="1:17" x14ac:dyDescent="0.2">
      <c r="A4" t="s">
        <v>7</v>
      </c>
      <c r="B4" s="6">
        <v>0.89</v>
      </c>
      <c r="C4" s="7"/>
      <c r="D4" s="7">
        <v>302.14999999999998</v>
      </c>
      <c r="E4" s="3">
        <v>3.9594</v>
      </c>
      <c r="F4" s="3">
        <v>18.053846153846155</v>
      </c>
      <c r="G4" s="7">
        <v>1561.9842000000001</v>
      </c>
      <c r="H4" s="28">
        <f t="shared" si="2"/>
        <v>17.550384269662924</v>
      </c>
      <c r="I4" s="10">
        <f t="shared" si="0"/>
        <v>2.5348527853226682E-3</v>
      </c>
      <c r="J4" s="7">
        <f t="shared" si="1"/>
        <v>13.869568290952374</v>
      </c>
      <c r="K4" s="18">
        <f t="shared" si="3"/>
        <v>2.1238900000000002E-2</v>
      </c>
      <c r="L4" s="29">
        <f t="shared" si="4"/>
        <v>5.6978809388724919E-2</v>
      </c>
      <c r="M4" s="6">
        <f t="shared" si="5"/>
        <v>1.2653879271146226E+17</v>
      </c>
      <c r="N4" s="8">
        <v>21.238900000000001</v>
      </c>
      <c r="O4" s="22"/>
    </row>
    <row r="5" spans="1:17" x14ac:dyDescent="0.2">
      <c r="C5" s="7"/>
      <c r="D5" s="7">
        <v>302.14999999999998</v>
      </c>
      <c r="E5" s="3">
        <v>3.9544000000000001</v>
      </c>
      <c r="F5" s="3">
        <v>17.55153846153846</v>
      </c>
      <c r="G5" s="7">
        <v>1511.8246999999999</v>
      </c>
      <c r="H5" s="28">
        <f t="shared" si="2"/>
        <v>16.98679438202247</v>
      </c>
      <c r="I5" s="10">
        <f t="shared" si="0"/>
        <v>2.6156471712626473E-3</v>
      </c>
      <c r="J5" s="7">
        <f t="shared" si="1"/>
        <v>13.441152996400561</v>
      </c>
      <c r="K5" s="18">
        <f t="shared" si="3"/>
        <v>2.1892399999999999E-2</v>
      </c>
      <c r="L5" s="29">
        <f t="shared" si="4"/>
        <v>5.8869259114499195E-2</v>
      </c>
      <c r="M5" s="6">
        <f t="shared" si="5"/>
        <v>1.2637899729711731E+17</v>
      </c>
      <c r="N5" s="8">
        <v>21.892399999999999</v>
      </c>
      <c r="O5" s="22"/>
    </row>
    <row r="6" spans="1:17" x14ac:dyDescent="0.2">
      <c r="A6" t="s">
        <v>8</v>
      </c>
      <c r="B6" s="12">
        <f>SLOPE(K2:K10,I2:I10)</f>
        <v>7.3839573252167954</v>
      </c>
      <c r="C6" s="7"/>
      <c r="D6" s="7">
        <v>302.14999999999998</v>
      </c>
      <c r="E6" s="3">
        <v>3.9559000000000002</v>
      </c>
      <c r="F6" s="3">
        <v>17.489487179487181</v>
      </c>
      <c r="G6" s="7">
        <v>1461.7337</v>
      </c>
      <c r="H6" s="28">
        <f t="shared" si="2"/>
        <v>16.42397415730337</v>
      </c>
      <c r="I6" s="10">
        <f t="shared" si="0"/>
        <v>2.7063069011817953E-3</v>
      </c>
      <c r="J6" s="7">
        <f t="shared" si="1"/>
        <v>12.99088207556616</v>
      </c>
      <c r="K6" s="18">
        <f t="shared" si="3"/>
        <v>2.2545900000000001E-2</v>
      </c>
      <c r="L6" s="29">
        <f t="shared" si="4"/>
        <v>6.0886603353264693E-2</v>
      </c>
      <c r="M6" s="6">
        <f t="shared" si="5"/>
        <v>1.264269359214208E+17</v>
      </c>
      <c r="N6" s="8">
        <v>22.5459</v>
      </c>
      <c r="O6" s="22"/>
    </row>
    <row r="7" spans="1:17" x14ac:dyDescent="0.2">
      <c r="A7" t="s">
        <v>9</v>
      </c>
      <c r="B7" s="12">
        <f>INTERCEPT(M2:M10,K2:K10)</f>
        <v>1.2730569155831706E+17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0.99728115750829882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1.2760152042304544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271.10663761112448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4.241082886814795E-23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1.2645761664097502E+17</v>
      </c>
      <c r="C18" s="7" t="s">
        <v>22</v>
      </c>
      <c r="D18" s="7">
        <f>AVERAGE(D2:D12)</f>
        <v>302.14999999999998</v>
      </c>
      <c r="E18" s="3">
        <f>AVERAGE(E2:E6)</f>
        <v>3.9568600000000003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1.6512995246194115E-14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165.12995246194114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N2" sqref="N2:N6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268.10939999999999</v>
      </c>
      <c r="C2" s="7"/>
      <c r="D2" s="7">
        <v>302.14999999999998</v>
      </c>
      <c r="E2" s="3">
        <v>3.9588000000000001</v>
      </c>
      <c r="F2" s="3">
        <v>18.694871794871794</v>
      </c>
      <c r="G2" s="7">
        <v>1663.8435999999999</v>
      </c>
      <c r="H2" s="28">
        <f>G2/$B$4/100</f>
        <v>18.694871910112358</v>
      </c>
      <c r="I2" s="10">
        <f t="shared" ref="I2:I6" si="0">E2/G2</f>
        <v>2.3793101707396055E-3</v>
      </c>
      <c r="J2" s="7">
        <f t="shared" ref="J2:J6" si="1">((G2*1.380658E-23*$D$2)/($B$4*E2*(101325/760)))/1E-21</f>
        <v>14.776263408572316</v>
      </c>
      <c r="K2" s="18">
        <f>N2/1000</f>
        <v>1.96051E-2</v>
      </c>
      <c r="L2" s="29">
        <f>1/(H2)</f>
        <v>5.3490604525569592E-2</v>
      </c>
      <c r="M2" s="6">
        <f>H2/J2/(10^-17)</f>
        <v>1.2651961726174085E+17</v>
      </c>
      <c r="N2" s="6">
        <v>19.6051</v>
      </c>
      <c r="O2" s="22"/>
    </row>
    <row r="3" spans="1:17" x14ac:dyDescent="0.2">
      <c r="C3" s="7"/>
      <c r="D3" s="7">
        <v>302.14999999999998</v>
      </c>
      <c r="E3" s="3">
        <v>3.9558</v>
      </c>
      <c r="F3" s="3">
        <v>18.13051282051282</v>
      </c>
      <c r="G3" s="7">
        <v>1613.4558999999999</v>
      </c>
      <c r="H3" s="28">
        <f t="shared" ref="H3:H6" si="2">G3/$B$4/100</f>
        <v>18.128717977528087</v>
      </c>
      <c r="I3" s="10">
        <f>E3/G3</f>
        <v>2.451755886231536E-3</v>
      </c>
      <c r="J3" s="7">
        <f t="shared" si="1"/>
        <v>14.339646948939125</v>
      </c>
      <c r="K3" s="18">
        <f t="shared" ref="K3:K6" si="3">N3/1000</f>
        <v>2.0095199999999997E-2</v>
      </c>
      <c r="L3" s="29">
        <f t="shared" ref="L3:L6" si="4">1/(H3)</f>
        <v>5.5161098608273097E-2</v>
      </c>
      <c r="M3" s="6">
        <f t="shared" ref="M3:M6" si="5">H3/J3/(10^-17)</f>
        <v>1.2642374001313389E+17</v>
      </c>
      <c r="N3" s="8">
        <v>20.095199999999998</v>
      </c>
      <c r="O3" s="22"/>
    </row>
    <row r="4" spans="1:17" x14ac:dyDescent="0.2">
      <c r="A4" t="s">
        <v>7</v>
      </c>
      <c r="B4" s="6">
        <v>0.89</v>
      </c>
      <c r="C4" s="7"/>
      <c r="D4" s="7">
        <v>302.14999999999998</v>
      </c>
      <c r="E4" s="3">
        <v>3.9594</v>
      </c>
      <c r="F4" s="3">
        <v>18.053846153846155</v>
      </c>
      <c r="G4" s="7">
        <v>1561.9842000000001</v>
      </c>
      <c r="H4" s="28">
        <f t="shared" si="2"/>
        <v>17.550384269662924</v>
      </c>
      <c r="I4" s="10">
        <f t="shared" si="0"/>
        <v>2.5348527853226682E-3</v>
      </c>
      <c r="J4" s="7">
        <f t="shared" si="1"/>
        <v>13.869568290952374</v>
      </c>
      <c r="K4" s="18">
        <f t="shared" si="3"/>
        <v>2.0748799999999998E-2</v>
      </c>
      <c r="L4" s="29">
        <f t="shared" si="4"/>
        <v>5.6978809388724919E-2</v>
      </c>
      <c r="M4" s="6">
        <f t="shared" si="5"/>
        <v>1.2653879271146226E+17</v>
      </c>
      <c r="N4" s="8">
        <v>20.748799999999999</v>
      </c>
      <c r="O4" s="22"/>
    </row>
    <row r="5" spans="1:17" x14ac:dyDescent="0.2">
      <c r="C5" s="7"/>
      <c r="D5" s="7">
        <v>302.14999999999998</v>
      </c>
      <c r="E5" s="3">
        <v>3.9544000000000001</v>
      </c>
      <c r="F5" s="3">
        <v>17.55153846153846</v>
      </c>
      <c r="G5" s="7">
        <v>1511.8246999999999</v>
      </c>
      <c r="H5" s="28">
        <f t="shared" si="2"/>
        <v>16.98679438202247</v>
      </c>
      <c r="I5" s="10">
        <f t="shared" si="0"/>
        <v>2.6156471712626473E-3</v>
      </c>
      <c r="J5" s="7">
        <f t="shared" si="1"/>
        <v>13.441152996400561</v>
      </c>
      <c r="K5" s="18">
        <f t="shared" si="3"/>
        <v>2.1238900000000002E-2</v>
      </c>
      <c r="L5" s="29">
        <f t="shared" si="4"/>
        <v>5.8869259114499195E-2</v>
      </c>
      <c r="M5" s="6">
        <f t="shared" si="5"/>
        <v>1.2637899729711731E+17</v>
      </c>
      <c r="N5" s="8">
        <v>21.238900000000001</v>
      </c>
      <c r="O5" s="22"/>
    </row>
    <row r="6" spans="1:17" x14ac:dyDescent="0.2">
      <c r="A6" t="s">
        <v>8</v>
      </c>
      <c r="B6" s="12">
        <f>SLOPE(K2:K10,I2:I10)</f>
        <v>7.4029806985460151</v>
      </c>
      <c r="C6" s="7"/>
      <c r="D6" s="7">
        <v>302.14999999999998</v>
      </c>
      <c r="E6" s="3">
        <v>3.9559000000000002</v>
      </c>
      <c r="F6" s="3">
        <v>17.489487179487181</v>
      </c>
      <c r="G6" s="7">
        <v>1461.7337</v>
      </c>
      <c r="H6" s="28">
        <f t="shared" si="2"/>
        <v>16.42397415730337</v>
      </c>
      <c r="I6" s="10">
        <f t="shared" si="0"/>
        <v>2.7063069011817953E-3</v>
      </c>
      <c r="J6" s="7">
        <f t="shared" si="1"/>
        <v>12.99088207556616</v>
      </c>
      <c r="K6" s="18">
        <f t="shared" si="3"/>
        <v>2.20558E-2</v>
      </c>
      <c r="L6" s="29">
        <f t="shared" si="4"/>
        <v>6.0886603353264693E-2</v>
      </c>
      <c r="M6" s="6">
        <f t="shared" si="5"/>
        <v>1.264269359214208E+17</v>
      </c>
      <c r="N6" s="8">
        <v>22.055800000000001</v>
      </c>
      <c r="O6" s="22"/>
    </row>
    <row r="7" spans="1:17" x14ac:dyDescent="0.2">
      <c r="A7" t="s">
        <v>9</v>
      </c>
      <c r="B7" s="12">
        <f>INTERCEPT(M2:M10,K2:K10)</f>
        <v>1.2717520676190042E+17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0.99658187195875725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1.2727362393658554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270.40997730775251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4.2106899923953645E-23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1.2645761664097502E+17</v>
      </c>
      <c r="C18" s="7" t="s">
        <v>22</v>
      </c>
      <c r="D18" s="7">
        <f>AVERAGE(D2:D12)</f>
        <v>302.14999999999998</v>
      </c>
      <c r="E18" s="3">
        <f>AVERAGE(E2:E6)</f>
        <v>3.9568600000000003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1.6615179633011329E-14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166.15179633011329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honeticPr fontId="0" type="noConversion"/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E14" sqref="E14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148.00579999999999</v>
      </c>
      <c r="C2" s="7"/>
      <c r="D2" s="7">
        <v>302.64999999999998</v>
      </c>
      <c r="E2" s="3">
        <v>3.9584000000000001</v>
      </c>
      <c r="F2" s="3">
        <v>18.694871794871794</v>
      </c>
      <c r="G2" s="7">
        <v>1663.9083000000001</v>
      </c>
      <c r="H2" s="28">
        <f>G2/$B$4/100</f>
        <v>18.695598876404496</v>
      </c>
      <c r="I2" s="10">
        <f t="shared" ref="I2:I6" si="0">E2/G2</f>
        <v>2.3789772549364652E-3</v>
      </c>
      <c r="J2" s="7">
        <f t="shared" ref="J2:J6" si="1">((G2*1.380658E-23*$D$2)/($B$4*E2*(101325/760)))/1E-21</f>
        <v>14.802786498705439</v>
      </c>
      <c r="K2" s="18">
        <f>N2/1000</f>
        <v>1.7317900000000001E-2</v>
      </c>
      <c r="L2" s="29">
        <f>1/(H2)</f>
        <v>5.3488524577946991E-2</v>
      </c>
      <c r="M2" s="6">
        <f>H2/J2/(10^-17)</f>
        <v>1.2629783505990238E+17</v>
      </c>
      <c r="N2" s="6">
        <v>17.317900000000002</v>
      </c>
      <c r="O2" s="22"/>
    </row>
    <row r="3" spans="1:17" x14ac:dyDescent="0.2">
      <c r="C3" s="7"/>
      <c r="D3" s="7">
        <v>302.64999999999998</v>
      </c>
      <c r="E3" s="3">
        <v>3.9575</v>
      </c>
      <c r="F3" s="3">
        <v>18.13051282051282</v>
      </c>
      <c r="G3" s="7">
        <v>1613.6042</v>
      </c>
      <c r="H3" s="28">
        <f t="shared" ref="H3:H6" si="2">G3/$B$4/100</f>
        <v>18.130384269662919</v>
      </c>
      <c r="I3" s="10">
        <f>E3/G3</f>
        <v>2.4525840971410463E-3</v>
      </c>
      <c r="J3" s="7">
        <f t="shared" si="1"/>
        <v>14.358525944595005</v>
      </c>
      <c r="K3" s="18">
        <f t="shared" ref="K3:K6" si="3">N3/1000</f>
        <v>1.7808000000000001E-2</v>
      </c>
      <c r="L3" s="29">
        <f t="shared" ref="L3:L6" si="4">1/(H3)</f>
        <v>5.515602896918588E-2</v>
      </c>
      <c r="M3" s="6">
        <f t="shared" ref="M3:M6" si="5">H3/J3/(10^-17)</f>
        <v>1.2626911940419453E+17</v>
      </c>
      <c r="N3" s="8">
        <v>17.808</v>
      </c>
      <c r="O3" s="22"/>
    </row>
    <row r="4" spans="1:17" x14ac:dyDescent="0.2">
      <c r="A4" t="s">
        <v>7</v>
      </c>
      <c r="B4" s="6">
        <v>0.89</v>
      </c>
      <c r="C4" s="7"/>
      <c r="D4" s="7">
        <v>302.64999999999998</v>
      </c>
      <c r="E4" s="3">
        <v>3.9561999999999999</v>
      </c>
      <c r="F4" s="3">
        <v>18.053846153846155</v>
      </c>
      <c r="G4" s="7">
        <v>1562.0641000000001</v>
      </c>
      <c r="H4" s="28">
        <f t="shared" si="2"/>
        <v>17.551282022471909</v>
      </c>
      <c r="I4" s="10">
        <f t="shared" si="0"/>
        <v>2.532674555416772E-3</v>
      </c>
      <c r="J4" s="7">
        <f t="shared" si="1"/>
        <v>13.904468031545349</v>
      </c>
      <c r="K4" s="18">
        <f t="shared" si="3"/>
        <v>1.8298100000000001E-2</v>
      </c>
      <c r="L4" s="29">
        <f t="shared" si="4"/>
        <v>5.697589490725765E-2</v>
      </c>
      <c r="M4" s="6">
        <f t="shared" si="5"/>
        <v>1.2622764123483875E+17</v>
      </c>
      <c r="N4" s="8">
        <v>18.298100000000002</v>
      </c>
      <c r="O4" s="22"/>
    </row>
    <row r="5" spans="1:17" x14ac:dyDescent="0.2">
      <c r="C5" s="7"/>
      <c r="D5" s="7">
        <v>302.64999999999998</v>
      </c>
      <c r="E5" s="3">
        <v>3.9556</v>
      </c>
      <c r="F5" s="3">
        <v>17.55153846153846</v>
      </c>
      <c r="G5" s="7">
        <v>1511.8246999999999</v>
      </c>
      <c r="H5" s="28">
        <f t="shared" si="2"/>
        <v>16.98679438202247</v>
      </c>
      <c r="I5" s="10">
        <f t="shared" si="0"/>
        <v>2.6164409140821687E-3</v>
      </c>
      <c r="J5" s="7">
        <f t="shared" si="1"/>
        <v>13.459311158361933</v>
      </c>
      <c r="K5" s="18">
        <f t="shared" si="3"/>
        <v>1.8788200000000001E-2</v>
      </c>
      <c r="L5" s="29">
        <f t="shared" si="4"/>
        <v>5.8869259114499195E-2</v>
      </c>
      <c r="M5" s="6">
        <f t="shared" si="5"/>
        <v>1.2620849746436688E+17</v>
      </c>
      <c r="N5" s="8">
        <v>18.7882</v>
      </c>
      <c r="O5" s="22"/>
    </row>
    <row r="6" spans="1:17" x14ac:dyDescent="0.2">
      <c r="A6" t="s">
        <v>8</v>
      </c>
      <c r="B6" s="12">
        <f>SLOPE(K2:K10,I2:I10)</f>
        <v>6.3668257329049922</v>
      </c>
      <c r="C6" s="7"/>
      <c r="D6" s="7">
        <v>302.64999999999998</v>
      </c>
      <c r="E6" s="3">
        <v>3.9581</v>
      </c>
      <c r="F6" s="3">
        <v>17.489487179487181</v>
      </c>
      <c r="G6" s="7">
        <v>1461.7222999999999</v>
      </c>
      <c r="H6" s="28">
        <f t="shared" si="2"/>
        <v>16.423846067415731</v>
      </c>
      <c r="I6" s="10">
        <f t="shared" si="0"/>
        <v>2.707833081564125E-3</v>
      </c>
      <c r="J6" s="7">
        <f t="shared" si="1"/>
        <v>13.00504548447252</v>
      </c>
      <c r="K6" s="18">
        <f t="shared" si="3"/>
        <v>1.9441699999999999E-2</v>
      </c>
      <c r="L6" s="29">
        <f t="shared" si="4"/>
        <v>6.0887078209041483E-2</v>
      </c>
      <c r="M6" s="6">
        <f t="shared" si="5"/>
        <v>1.2628826317466643E+17</v>
      </c>
      <c r="N6" s="8">
        <v>19.441700000000001</v>
      </c>
      <c r="O6" s="22"/>
    </row>
    <row r="7" spans="1:17" x14ac:dyDescent="0.2">
      <c r="A7" t="s">
        <v>9</v>
      </c>
      <c r="B7" s="12">
        <f>INTERCEPT(M2:M10,K2:K10)</f>
        <v>1.2648671541137531E+17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0.99888173501888822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1.4774200370441266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314.39341412856766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3.9105606320647233E-23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1.2625827126759378E+17</v>
      </c>
      <c r="C18" s="7" t="s">
        <v>22</v>
      </c>
      <c r="D18" s="7">
        <f>AVERAGE(D2:D12)</f>
        <v>302.64999999999998</v>
      </c>
      <c r="E18" s="3">
        <f>AVERAGE(E2:E6)</f>
        <v>3.9571600000000005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1.4840124647504102E-14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148.40124647504101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B2" sqref="B2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365.1105</v>
      </c>
      <c r="C2" s="7"/>
      <c r="D2" s="7">
        <v>302.64999999999998</v>
      </c>
      <c r="E2" s="3">
        <v>3.9544000000000001</v>
      </c>
      <c r="F2" s="3">
        <v>18.694871794871794</v>
      </c>
      <c r="G2" s="7">
        <v>1663.9273000000001</v>
      </c>
      <c r="H2" s="28">
        <f>G2/$B$4/100</f>
        <v>18.695812359550562</v>
      </c>
      <c r="I2" s="10">
        <f t="shared" ref="I2:I6" si="0">E2/G2</f>
        <v>2.3765461387645964E-3</v>
      </c>
      <c r="J2" s="7">
        <f t="shared" ref="J2:J6" si="1">((G2*1.380658E-23*$D$2)/($B$4*E2*(101325/760)))/1E-21</f>
        <v>14.817929185421562</v>
      </c>
      <c r="K2" s="18">
        <f>N2/1000</f>
        <v>2.1402299999999999E-2</v>
      </c>
      <c r="L2" s="29">
        <f>1/(H2)</f>
        <v>5.3487913804887988E-2</v>
      </c>
      <c r="M2" s="6">
        <f>H2/J2/(10^-17)</f>
        <v>1.2617020992342309E+17</v>
      </c>
      <c r="N2" s="6">
        <v>21.4023</v>
      </c>
      <c r="O2" s="22"/>
    </row>
    <row r="3" spans="1:17" x14ac:dyDescent="0.2">
      <c r="C3" s="7"/>
      <c r="D3" s="7">
        <v>302.64999999999998</v>
      </c>
      <c r="E3" s="3">
        <v>3.9575</v>
      </c>
      <c r="F3" s="3">
        <v>18.13051282051282</v>
      </c>
      <c r="G3" s="7">
        <v>1613.6385</v>
      </c>
      <c r="H3" s="28">
        <f t="shared" ref="H3:H6" si="2">G3/$B$4/100</f>
        <v>18.130769662921349</v>
      </c>
      <c r="I3" s="10">
        <f>E3/G3</f>
        <v>2.4525319642534557E-3</v>
      </c>
      <c r="J3" s="7">
        <f t="shared" si="1"/>
        <v>14.358831160359751</v>
      </c>
      <c r="K3" s="18">
        <f t="shared" ref="K3:K6" si="3">N3/1000</f>
        <v>2.1892399999999999E-2</v>
      </c>
      <c r="L3" s="29">
        <f t="shared" ref="L3:L6" si="4">1/(H3)</f>
        <v>5.5154856555542024E-2</v>
      </c>
      <c r="M3" s="6">
        <f t="shared" ref="M3:M6" si="5">H3/J3/(10^-17)</f>
        <v>1.2626911940419456E+17</v>
      </c>
      <c r="N3" s="8">
        <v>21.892399999999999</v>
      </c>
      <c r="O3" s="22"/>
    </row>
    <row r="4" spans="1:17" x14ac:dyDescent="0.2">
      <c r="A4" t="s">
        <v>7</v>
      </c>
      <c r="B4" s="6">
        <v>0.89</v>
      </c>
      <c r="C4" s="7"/>
      <c r="D4" s="7">
        <v>302.64999999999998</v>
      </c>
      <c r="E4" s="3">
        <v>3.9590999999999998</v>
      </c>
      <c r="F4" s="3">
        <v>18.053846153846155</v>
      </c>
      <c r="G4" s="7">
        <v>1561.9956</v>
      </c>
      <c r="H4" s="28">
        <f t="shared" si="2"/>
        <v>17.550512359550563</v>
      </c>
      <c r="I4" s="10">
        <f t="shared" si="0"/>
        <v>2.5346422230638804E-3</v>
      </c>
      <c r="J4" s="7">
        <f t="shared" si="1"/>
        <v>13.893673856475207</v>
      </c>
      <c r="K4" s="18">
        <f t="shared" si="3"/>
        <v>2.2545900000000001E-2</v>
      </c>
      <c r="L4" s="29">
        <f t="shared" si="4"/>
        <v>5.6978393537088064E-2</v>
      </c>
      <c r="M4" s="6">
        <f t="shared" si="5"/>
        <v>1.2632016945878622E+17</v>
      </c>
      <c r="N4" s="8">
        <v>22.5459</v>
      </c>
      <c r="O4" s="22"/>
    </row>
    <row r="5" spans="1:17" x14ac:dyDescent="0.2">
      <c r="C5" s="7"/>
      <c r="D5" s="7">
        <v>302.64999999999998</v>
      </c>
      <c r="E5" s="3">
        <v>3.9559000000000002</v>
      </c>
      <c r="F5" s="3">
        <v>17.55153846153846</v>
      </c>
      <c r="G5" s="7">
        <v>1511.8246999999999</v>
      </c>
      <c r="H5" s="28">
        <f t="shared" si="2"/>
        <v>16.98679438202247</v>
      </c>
      <c r="I5" s="10">
        <f t="shared" si="0"/>
        <v>2.6166393497870492E-3</v>
      </c>
      <c r="J5" s="7">
        <f t="shared" si="1"/>
        <v>13.458290456790229</v>
      </c>
      <c r="K5" s="18">
        <f t="shared" si="3"/>
        <v>2.3199400000000002E-2</v>
      </c>
      <c r="L5" s="29">
        <f t="shared" si="4"/>
        <v>5.8869259114499195E-2</v>
      </c>
      <c r="M5" s="6">
        <f t="shared" si="5"/>
        <v>1.2621806934960282E+17</v>
      </c>
      <c r="N5" s="8">
        <v>23.199400000000001</v>
      </c>
      <c r="O5" s="22"/>
    </row>
    <row r="6" spans="1:17" x14ac:dyDescent="0.2">
      <c r="A6" t="s">
        <v>8</v>
      </c>
      <c r="B6" s="12">
        <f>SLOPE(K2:K10,I2:I10)</f>
        <v>7.9653131824705126</v>
      </c>
      <c r="C6" s="7"/>
      <c r="D6" s="7">
        <v>302.64999999999998</v>
      </c>
      <c r="E6" s="3">
        <v>3.9544000000000001</v>
      </c>
      <c r="F6" s="3">
        <v>17.489487179487181</v>
      </c>
      <c r="G6" s="7">
        <v>1461.6881000000001</v>
      </c>
      <c r="H6" s="28">
        <f t="shared" si="2"/>
        <v>16.423461797752807</v>
      </c>
      <c r="I6" s="10">
        <f t="shared" si="0"/>
        <v>2.7053651185913056E-3</v>
      </c>
      <c r="J6" s="7">
        <f t="shared" si="1"/>
        <v>13.016909306658643</v>
      </c>
      <c r="K6" s="18">
        <f t="shared" si="3"/>
        <v>2.4016300000000001E-2</v>
      </c>
      <c r="L6" s="29">
        <f t="shared" si="4"/>
        <v>6.0888502820813831E-2</v>
      </c>
      <c r="M6" s="6">
        <f t="shared" si="5"/>
        <v>1.2617020992342309E+17</v>
      </c>
      <c r="N6" s="8">
        <v>24.016300000000001</v>
      </c>
      <c r="O6" s="22"/>
    </row>
    <row r="7" spans="1:17" x14ac:dyDescent="0.2">
      <c r="A7" t="s">
        <v>9</v>
      </c>
      <c r="B7" s="12">
        <f>INTERCEPT(M2:M10,K2:K10)</f>
        <v>1.265067945999816E+17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0.99644753017859966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1.1809298259437038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251.35777999365683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4.3192199991640894E-23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1.2622955561188595E+17</v>
      </c>
      <c r="C18" s="7" t="s">
        <v>22</v>
      </c>
      <c r="D18" s="7">
        <f>AVERAGE(D2:D12)</f>
        <v>302.64999999999998</v>
      </c>
      <c r="E18" s="3">
        <f>AVERAGE(E2:E6)</f>
        <v>3.9562600000000003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1.7665839942687352E-14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176.65839942687353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N2" sqref="N2:N6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662.09690000000001</v>
      </c>
      <c r="C2" s="7"/>
      <c r="D2" s="7">
        <v>302.98329999999999</v>
      </c>
      <c r="E2" s="3">
        <v>3.9609000000000001</v>
      </c>
      <c r="F2" s="3">
        <v>18.694871794871794</v>
      </c>
      <c r="G2" s="7">
        <v>1663.7864999999999</v>
      </c>
      <c r="H2" s="28">
        <f>G2/$B$4/100</f>
        <v>18.69423033707865</v>
      </c>
      <c r="I2" s="10">
        <f t="shared" ref="I2:I6" si="0">E2/G2</f>
        <v>2.3806540081915558E-3</v>
      </c>
      <c r="J2" s="7">
        <f t="shared" ref="J2:J6" si="1">((G2*1.380658E-23*$D$2)/($B$4*E2*(101325/760)))/1E-21</f>
        <v>14.808650945466246</v>
      </c>
      <c r="K2" s="18">
        <f>N2/1000</f>
        <v>2.7937300000000002E-2</v>
      </c>
      <c r="L2" s="29">
        <f>1/(H2)</f>
        <v>5.3492440286058339E-2</v>
      </c>
      <c r="M2" s="6">
        <f>H2/J2/(10^-17)</f>
        <v>1.2623857774702966E+17</v>
      </c>
      <c r="N2" s="6">
        <v>27.9373</v>
      </c>
      <c r="O2" s="22"/>
    </row>
    <row r="3" spans="1:17" x14ac:dyDescent="0.2">
      <c r="C3" s="7"/>
      <c r="D3" s="7">
        <v>302.89999999999998</v>
      </c>
      <c r="E3" s="3">
        <v>3.9571999999999998</v>
      </c>
      <c r="F3" s="3">
        <v>18.13051282051282</v>
      </c>
      <c r="G3" s="7">
        <v>1613.5472</v>
      </c>
      <c r="H3" s="28">
        <f t="shared" ref="H3:H6" si="2">G3/$B$4/100</f>
        <v>18.129743820224718</v>
      </c>
      <c r="I3" s="10">
        <f>E3/G3</f>
        <v>2.452484811104379E-3</v>
      </c>
      <c r="J3" s="7">
        <f t="shared" si="1"/>
        <v>14.374920517187027</v>
      </c>
      <c r="K3" s="18">
        <f t="shared" ref="K3:K6" si="3">N3/1000</f>
        <v>2.8590800000000003E-2</v>
      </c>
      <c r="L3" s="29">
        <f t="shared" ref="L3:L6" si="4">1/(H3)</f>
        <v>5.5157977405309248E-2</v>
      </c>
      <c r="M3" s="6">
        <f t="shared" ref="M3:M6" si="5">H3/J3/(10^-17)</f>
        <v>1.261206543615203E+17</v>
      </c>
      <c r="N3" s="8">
        <v>28.590800000000002</v>
      </c>
      <c r="O3" s="22"/>
    </row>
    <row r="4" spans="1:17" x14ac:dyDescent="0.2">
      <c r="A4" t="s">
        <v>7</v>
      </c>
      <c r="B4" s="6">
        <v>0.89</v>
      </c>
      <c r="C4" s="7"/>
      <c r="D4" s="7">
        <v>302.89999999999998</v>
      </c>
      <c r="E4" s="3">
        <v>3.956</v>
      </c>
      <c r="F4" s="3">
        <v>18.053846153846155</v>
      </c>
      <c r="G4" s="7">
        <v>1562.3607999999999</v>
      </c>
      <c r="H4" s="28">
        <f t="shared" si="2"/>
        <v>17.554615730337076</v>
      </c>
      <c r="I4" s="10">
        <f t="shared" si="0"/>
        <v>2.5320655766580932E-3</v>
      </c>
      <c r="J4" s="7">
        <f t="shared" si="1"/>
        <v>13.92312843483449</v>
      </c>
      <c r="K4" s="18">
        <f t="shared" si="3"/>
        <v>2.9407699999999998E-2</v>
      </c>
      <c r="L4" s="29">
        <f t="shared" si="4"/>
        <v>5.6965074904593106E-2</v>
      </c>
      <c r="M4" s="6">
        <f t="shared" si="5"/>
        <v>1.2608240893919293E+17</v>
      </c>
      <c r="N4" s="8">
        <v>29.407699999999998</v>
      </c>
      <c r="O4" s="22"/>
    </row>
    <row r="5" spans="1:17" x14ac:dyDescent="0.2">
      <c r="C5" s="7"/>
      <c r="D5" s="7">
        <v>302.89999999999998</v>
      </c>
      <c r="E5" s="3">
        <v>3.9537</v>
      </c>
      <c r="F5" s="3">
        <v>17.55153846153846</v>
      </c>
      <c r="G5" s="7">
        <v>1512.2810999999999</v>
      </c>
      <c r="H5" s="28">
        <f t="shared" si="2"/>
        <v>16.991922471910112</v>
      </c>
      <c r="I5" s="10">
        <f t="shared" si="0"/>
        <v>2.614394903169788E-3</v>
      </c>
      <c r="J5" s="7">
        <f t="shared" si="1"/>
        <v>13.484678304142317</v>
      </c>
      <c r="K5" s="18">
        <f t="shared" si="3"/>
        <v>3.0224599999999997E-2</v>
      </c>
      <c r="L5" s="29">
        <f t="shared" si="4"/>
        <v>5.8851492622634775E-2</v>
      </c>
      <c r="M5" s="6">
        <f t="shared" si="5"/>
        <v>1.260091052130655E+17</v>
      </c>
      <c r="N5" s="8">
        <v>30.224599999999999</v>
      </c>
      <c r="O5" s="22"/>
    </row>
    <row r="6" spans="1:17" x14ac:dyDescent="0.2">
      <c r="A6" t="s">
        <v>8</v>
      </c>
      <c r="B6" s="12">
        <f>SLOPE(K2:K10,I2:I10)</f>
        <v>10.031220439935915</v>
      </c>
      <c r="C6" s="7"/>
      <c r="D6" s="7">
        <v>302.89999999999998</v>
      </c>
      <c r="E6" s="3">
        <v>3.9581</v>
      </c>
      <c r="F6" s="3">
        <v>17.489487179487181</v>
      </c>
      <c r="G6" s="7">
        <v>1462.019</v>
      </c>
      <c r="H6" s="28">
        <f t="shared" si="2"/>
        <v>16.427179775280898</v>
      </c>
      <c r="I6" s="10">
        <f t="shared" si="0"/>
        <v>2.707283557874419E-3</v>
      </c>
      <c r="J6" s="7">
        <f t="shared" si="1"/>
        <v>13.022010245913521</v>
      </c>
      <c r="K6" s="18">
        <f t="shared" si="3"/>
        <v>3.1204799999999998E-2</v>
      </c>
      <c r="L6" s="29">
        <f t="shared" si="4"/>
        <v>6.0874721874339531E-2</v>
      </c>
      <c r="M6" s="6">
        <f t="shared" si="5"/>
        <v>1.2614933842826582E+17</v>
      </c>
      <c r="N6" s="8">
        <v>31.204799999999999</v>
      </c>
      <c r="O6" s="22"/>
    </row>
    <row r="7" spans="1:17" x14ac:dyDescent="0.2">
      <c r="A7" t="s">
        <v>9</v>
      </c>
      <c r="B7" s="12">
        <f>INTERCEPT(M2:M10,K2:K10)</f>
        <v>1.270552607810635E+17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0.9994628056067506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0.93689450542644159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199.54480858784808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4.4617994700004074E-23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1.2612001693781483E+17</v>
      </c>
      <c r="C18" s="7" t="s">
        <v>22</v>
      </c>
      <c r="D18" s="7">
        <f>AVERAGE(D2:D12)</f>
        <v>302.91665999999998</v>
      </c>
      <c r="E18" s="3">
        <f>AVERAGE(E2:E6)</f>
        <v>3.9571799999999997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2.1903807844581766E-14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219.03807844581766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tabSelected="1" workbookViewId="0">
      <selection activeCell="D12" sqref="D12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260.05352856500002</v>
      </c>
      <c r="C2" s="7"/>
      <c r="D2" s="7">
        <v>302.64999999999998</v>
      </c>
      <c r="E2" s="3">
        <v>3.9584000000000001</v>
      </c>
      <c r="F2" s="3">
        <v>18.694871794871794</v>
      </c>
      <c r="G2" s="7">
        <v>1664.0033000000001</v>
      </c>
      <c r="H2" s="28">
        <f>G2/$B$4/100</f>
        <v>18.696666292134832</v>
      </c>
      <c r="I2" s="10">
        <f t="shared" ref="I2:I6" si="0">E2/G2</f>
        <v>2.3788414361918635E-3</v>
      </c>
      <c r="J2" s="7">
        <f t="shared" ref="J2:J6" si="1">((G2*1.380658E-23*$D$2)/($B$4*E2*(101325/760)))/1E-21</f>
        <v>14.803631656288566</v>
      </c>
      <c r="K2" s="18">
        <f>N2/1000</f>
        <v>2.1565600000000001E-2</v>
      </c>
      <c r="L2" s="29">
        <f>1/(H2)</f>
        <v>5.3485470852131123E-2</v>
      </c>
      <c r="M2" s="6">
        <f>H2/J2/(10^-17)</f>
        <v>1.2629783505990242E+17</v>
      </c>
      <c r="N2" s="6">
        <v>21.5656</v>
      </c>
      <c r="O2" s="22"/>
    </row>
    <row r="3" spans="1:17" x14ac:dyDescent="0.2">
      <c r="C3" s="7"/>
      <c r="D3" s="7">
        <v>302.64999999999998</v>
      </c>
      <c r="E3" s="3">
        <v>3.9550000000000001</v>
      </c>
      <c r="F3" s="3">
        <v>18.13051282051282</v>
      </c>
      <c r="G3" s="7">
        <v>1613.5244</v>
      </c>
      <c r="H3" s="28">
        <f t="shared" ref="H3:H6" si="2">G3/$B$4/100</f>
        <v>18.129487640449437</v>
      </c>
      <c r="I3" s="10">
        <f>E3/G3</f>
        <v>2.451155991195423E-3</v>
      </c>
      <c r="J3" s="7">
        <f t="shared" si="1"/>
        <v>14.366891587722378</v>
      </c>
      <c r="K3" s="18">
        <f t="shared" ref="K3:K6" si="3">N3/1000</f>
        <v>2.1892399999999999E-2</v>
      </c>
      <c r="L3" s="29">
        <f t="shared" ref="L3:L6" si="4">1/(H3)</f>
        <v>5.5158756818304087E-2</v>
      </c>
      <c r="M3" s="6">
        <f t="shared" ref="M3:M6" si="5">H3/J3/(10^-17)</f>
        <v>1.2618935369389498E+17</v>
      </c>
      <c r="N3" s="8">
        <v>21.892399999999999</v>
      </c>
      <c r="O3" s="22"/>
    </row>
    <row r="4" spans="1:17" x14ac:dyDescent="0.2">
      <c r="A4" t="s">
        <v>7</v>
      </c>
      <c r="B4" s="6">
        <v>0.89</v>
      </c>
      <c r="C4" s="7"/>
      <c r="D4" s="7">
        <v>302.64999999999998</v>
      </c>
      <c r="E4" s="3">
        <v>3.9544000000000001</v>
      </c>
      <c r="F4" s="3">
        <v>18.053846153846155</v>
      </c>
      <c r="G4" s="7">
        <v>1562.0184999999999</v>
      </c>
      <c r="H4" s="28">
        <f t="shared" si="2"/>
        <v>17.550769662921347</v>
      </c>
      <c r="I4" s="10">
        <f t="shared" si="0"/>
        <v>2.5315961366654751E-3</v>
      </c>
      <c r="J4" s="7">
        <f t="shared" si="1"/>
        <v>13.910391108625003</v>
      </c>
      <c r="K4" s="18">
        <f t="shared" si="3"/>
        <v>2.23825E-2</v>
      </c>
      <c r="L4" s="29">
        <f t="shared" si="4"/>
        <v>5.6977558204336254E-2</v>
      </c>
      <c r="M4" s="6">
        <f t="shared" si="5"/>
        <v>1.2617020992342309E+17</v>
      </c>
      <c r="N4" s="8">
        <v>22.3825</v>
      </c>
      <c r="O4" s="22"/>
    </row>
    <row r="5" spans="1:17" x14ac:dyDescent="0.2">
      <c r="C5" s="7"/>
      <c r="D5" s="7">
        <v>302.64999999999998</v>
      </c>
      <c r="E5" s="3">
        <v>3.9575</v>
      </c>
      <c r="F5" s="3">
        <v>17.55153846153846</v>
      </c>
      <c r="G5" s="7">
        <v>1511.9274</v>
      </c>
      <c r="H5" s="28">
        <f t="shared" si="2"/>
        <v>16.987948314606744</v>
      </c>
      <c r="I5" s="10">
        <f t="shared" si="0"/>
        <v>2.6175198623955092E-3</v>
      </c>
      <c r="J5" s="7">
        <f t="shared" si="1"/>
        <v>13.45376319623119</v>
      </c>
      <c r="K5" s="18">
        <f t="shared" si="3"/>
        <v>2.3199400000000002E-2</v>
      </c>
      <c r="L5" s="29">
        <f t="shared" si="4"/>
        <v>5.8865260329298875E-2</v>
      </c>
      <c r="M5" s="6">
        <f t="shared" si="5"/>
        <v>1.2626911940419456E+17</v>
      </c>
      <c r="N5" s="8">
        <v>23.199400000000001</v>
      </c>
      <c r="O5" s="22"/>
    </row>
    <row r="6" spans="1:17" x14ac:dyDescent="0.2">
      <c r="A6" t="s">
        <v>8</v>
      </c>
      <c r="B6" s="12">
        <f>SLOPE(K2:K10,I2:I10)</f>
        <v>6.8110700581288999</v>
      </c>
      <c r="C6" s="7"/>
      <c r="D6" s="7"/>
      <c r="E6" s="3"/>
      <c r="F6" s="3"/>
      <c r="G6" s="7"/>
      <c r="H6" s="28"/>
      <c r="J6" s="7"/>
      <c r="K6" s="18"/>
      <c r="L6" s="29"/>
      <c r="M6" s="6"/>
      <c r="O6" s="22"/>
    </row>
    <row r="7" spans="1:17" x14ac:dyDescent="0.2">
      <c r="A7" t="s">
        <v>9</v>
      </c>
      <c r="B7" s="12">
        <f>INTERCEPT(M2:M10,K2:K10)</f>
        <v>1.2627187083354854E+17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0.97281111937985543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1.3810569895600349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293.94948626587086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4.1983894385964322E-23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1.2623162952035376E+17</v>
      </c>
      <c r="C18" s="7" t="s">
        <v>22</v>
      </c>
      <c r="D18" s="7">
        <f>AVERAGE(D2:D12)</f>
        <v>302.64999999999998</v>
      </c>
      <c r="E18" s="3">
        <f>AVERAGE(E2:E6)</f>
        <v>3.9563250000000001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1.5321739873532887E-14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153.21739873532889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B2" sqref="B2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258.03629999999998</v>
      </c>
      <c r="C2" s="7"/>
      <c r="D2" s="7">
        <v>301.64999999999998</v>
      </c>
      <c r="E2" s="3">
        <v>3.9512</v>
      </c>
      <c r="F2" s="3">
        <v>18.694871794871794</v>
      </c>
      <c r="G2" s="7">
        <v>1663.7523000000001</v>
      </c>
      <c r="H2" s="28">
        <f>G2/$B$4/100</f>
        <v>18.693846067415731</v>
      </c>
      <c r="I2" s="10">
        <f t="shared" ref="I2:I6" si="0">E2/G2</f>
        <v>2.3748727499880839E-3</v>
      </c>
      <c r="J2" s="7">
        <f t="shared" ref="J2:J6" si="1">((G2*1.380658E-23*$D$2)/($B$4*E2*(101325/760)))/1E-21</f>
        <v>14.779375121114363</v>
      </c>
      <c r="K2" s="18">
        <f>N2/1000</f>
        <v>1.7971399999999998E-2</v>
      </c>
      <c r="L2" s="29">
        <f>1/(H2)</f>
        <v>5.3493539873693936E-2</v>
      </c>
      <c r="M2" s="6">
        <f>H2/J2/(10^-17)</f>
        <v>1.2648603824060875E+17</v>
      </c>
      <c r="N2" s="6">
        <v>17.971399999999999</v>
      </c>
      <c r="O2" s="22"/>
    </row>
    <row r="3" spans="1:17" x14ac:dyDescent="0.2">
      <c r="C3" s="7"/>
      <c r="D3" s="7">
        <v>302.89999999999998</v>
      </c>
      <c r="E3" s="3">
        <v>3.9514</v>
      </c>
      <c r="F3" s="3">
        <v>18.13051282051282</v>
      </c>
      <c r="G3" s="7">
        <v>1613.5244</v>
      </c>
      <c r="H3" s="28">
        <f t="shared" ref="H3:H6" si="2">G3/$B$4/100</f>
        <v>18.129487640449437</v>
      </c>
      <c r="I3" s="10">
        <f>E3/G3</f>
        <v>2.4489248504701881E-3</v>
      </c>
      <c r="J3" s="7">
        <f t="shared" si="1"/>
        <v>14.332467258130601</v>
      </c>
      <c r="K3" s="18">
        <f t="shared" ref="K3:K6" si="3">N3/1000</f>
        <v>1.8461500000000002E-2</v>
      </c>
      <c r="L3" s="29">
        <f t="shared" ref="L3:L6" si="4">1/(H3)</f>
        <v>5.5158756818304087E-2</v>
      </c>
      <c r="M3" s="6">
        <f t="shared" ref="M3:M6" si="5">H3/J3/(10^-17)</f>
        <v>1.2649244065193898E+17</v>
      </c>
      <c r="N3" s="8">
        <v>18.461500000000001</v>
      </c>
      <c r="O3" s="22"/>
    </row>
    <row r="4" spans="1:17" x14ac:dyDescent="0.2">
      <c r="A4" t="s">
        <v>7</v>
      </c>
      <c r="B4" s="6">
        <v>0.89</v>
      </c>
      <c r="C4" s="7"/>
      <c r="D4" s="7">
        <v>302.89999999999998</v>
      </c>
      <c r="E4" s="3">
        <v>3.9512</v>
      </c>
      <c r="F4" s="3">
        <v>18.053846153846155</v>
      </c>
      <c r="G4" s="7">
        <v>1562.3151</v>
      </c>
      <c r="H4" s="28">
        <f t="shared" si="2"/>
        <v>17.554102247191011</v>
      </c>
      <c r="I4" s="10">
        <f t="shared" si="0"/>
        <v>2.5290672797056114E-3</v>
      </c>
      <c r="J4" s="7">
        <f t="shared" si="1"/>
        <v>13.878292411845983</v>
      </c>
      <c r="K4" s="18">
        <f t="shared" si="3"/>
        <v>1.9115E-2</v>
      </c>
      <c r="L4" s="29">
        <f t="shared" si="4"/>
        <v>5.6966741216288572E-2</v>
      </c>
      <c r="M4" s="6">
        <f t="shared" si="5"/>
        <v>1.2648603824060872E+17</v>
      </c>
      <c r="N4" s="8">
        <v>19.114999999999998</v>
      </c>
      <c r="O4" s="22"/>
    </row>
    <row r="5" spans="1:17" x14ac:dyDescent="0.2">
      <c r="C5" s="7"/>
      <c r="D5" s="7">
        <v>302.89999999999998</v>
      </c>
      <c r="E5" s="3">
        <v>3.9497</v>
      </c>
      <c r="F5" s="3">
        <v>17.55153846153846</v>
      </c>
      <c r="G5" s="7">
        <v>1512.2355</v>
      </c>
      <c r="H5" s="28">
        <f t="shared" si="2"/>
        <v>16.991410112359549</v>
      </c>
      <c r="I5" s="10">
        <f t="shared" si="0"/>
        <v>2.6118286470592708E-3</v>
      </c>
      <c r="J5" s="7">
        <f t="shared" si="1"/>
        <v>13.438529084404299</v>
      </c>
      <c r="K5" s="18">
        <f t="shared" si="3"/>
        <v>1.96051E-2</v>
      </c>
      <c r="L5" s="29">
        <f t="shared" si="4"/>
        <v>5.8853267232517693E-2</v>
      </c>
      <c r="M5" s="6">
        <f t="shared" si="5"/>
        <v>1.2643802015563178E+17</v>
      </c>
      <c r="N5" s="8">
        <v>19.6051</v>
      </c>
      <c r="O5" s="22"/>
    </row>
    <row r="6" spans="1:17" x14ac:dyDescent="0.2">
      <c r="A6" t="s">
        <v>8</v>
      </c>
      <c r="B6" s="12">
        <f>SLOPE(K2:K10,I2:I10)</f>
        <v>6.9261577935108107</v>
      </c>
      <c r="C6" s="7"/>
      <c r="D6" s="7">
        <v>302.89999999999998</v>
      </c>
      <c r="E6" s="3">
        <v>3.9561999999999999</v>
      </c>
      <c r="F6" s="3">
        <v>17.489487179487181</v>
      </c>
      <c r="G6" s="7">
        <v>1462.0532000000001</v>
      </c>
      <c r="H6" s="28">
        <f t="shared" si="2"/>
        <v>16.427564044943821</v>
      </c>
      <c r="I6" s="10">
        <f t="shared" si="0"/>
        <v>2.7059206874277897E-3</v>
      </c>
      <c r="J6" s="7">
        <f t="shared" si="1"/>
        <v>12.971235779401606</v>
      </c>
      <c r="K6" s="18">
        <f t="shared" si="3"/>
        <v>2.0258600000000002E-2</v>
      </c>
      <c r="L6" s="29">
        <f t="shared" si="4"/>
        <v>6.0873297907353845E-2</v>
      </c>
      <c r="M6" s="6">
        <f t="shared" si="5"/>
        <v>1.2664609852386525E+17</v>
      </c>
      <c r="N6" s="8">
        <v>20.258600000000001</v>
      </c>
      <c r="O6" s="22"/>
    </row>
    <row r="7" spans="1:17" x14ac:dyDescent="0.2">
      <c r="A7" t="s">
        <v>9</v>
      </c>
      <c r="B7" s="12">
        <f>INTERCEPT(M2:M10,K2:K10)</f>
        <v>1.255828588754639E+17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0.99816542324031332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1.3581088087503603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289.38584845028095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4.1952008537876258E-23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1.2650972716253069E+17</v>
      </c>
      <c r="C18" s="7" t="s">
        <v>22</v>
      </c>
      <c r="D18" s="7">
        <f>AVERAGE(D2:D12)</f>
        <v>302.64999999999998</v>
      </c>
      <c r="E18" s="3">
        <f>AVERAGE(E2:E6)</f>
        <v>3.9519399999999996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1.5535053439288337E-14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155.35053439288336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D11" sqref="D11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282.03739999999999</v>
      </c>
      <c r="C2" s="7"/>
      <c r="D2" s="7">
        <v>302.64999999999998</v>
      </c>
      <c r="E2" s="3">
        <v>3.9550000000000001</v>
      </c>
      <c r="F2" s="3">
        <v>18.694871794871794</v>
      </c>
      <c r="G2" s="7">
        <v>1613.5244</v>
      </c>
      <c r="H2" s="28">
        <f>G2/$B$4/100</f>
        <v>18.129487640449437</v>
      </c>
      <c r="I2" s="10">
        <f t="shared" ref="I2:I5" si="0">E2/G2</f>
        <v>2.451155991195423E-3</v>
      </c>
      <c r="J2" s="7">
        <f t="shared" ref="J2:J5" si="1">((G2*1.380658E-23*$D$2)/($B$4*E2*(101325/760)))/1E-21</f>
        <v>14.366891587722378</v>
      </c>
      <c r="K2" s="18">
        <f>N2/1000</f>
        <v>1.9441699999999999E-2</v>
      </c>
      <c r="L2" s="29">
        <f>1/(H2)</f>
        <v>5.5158756818304087E-2</v>
      </c>
      <c r="M2" s="6">
        <f>H2/J2/(10^-17)</f>
        <v>1.2618935369389498E+17</v>
      </c>
      <c r="N2" s="6">
        <v>19.441700000000001</v>
      </c>
      <c r="O2" s="22"/>
    </row>
    <row r="3" spans="1:17" x14ac:dyDescent="0.2">
      <c r="C3" s="7"/>
      <c r="D3" s="7">
        <v>302.64999999999998</v>
      </c>
      <c r="E3" s="3">
        <v>3.9544000000000001</v>
      </c>
      <c r="F3" s="3">
        <v>18.13051282051282</v>
      </c>
      <c r="G3" s="7">
        <v>1562.0184999999999</v>
      </c>
      <c r="H3" s="28">
        <f t="shared" ref="H3:H5" si="2">G3/$B$4/100</f>
        <v>17.550769662921347</v>
      </c>
      <c r="I3" s="10">
        <f>E3/G3</f>
        <v>2.5315961366654751E-3</v>
      </c>
      <c r="J3" s="7">
        <f t="shared" si="1"/>
        <v>13.910391108625003</v>
      </c>
      <c r="K3" s="18">
        <f t="shared" ref="K3:K5" si="3">N3/1000</f>
        <v>1.9931899999999999E-2</v>
      </c>
      <c r="L3" s="29">
        <f t="shared" ref="L3:L5" si="4">1/(H3)</f>
        <v>5.6977558204336254E-2</v>
      </c>
      <c r="M3" s="6">
        <f t="shared" ref="M3:M5" si="5">H3/J3/(10^-17)</f>
        <v>1.2617020992342309E+17</v>
      </c>
      <c r="N3" s="8">
        <v>19.931899999999999</v>
      </c>
      <c r="O3" s="22"/>
    </row>
    <row r="4" spans="1:17" x14ac:dyDescent="0.2">
      <c r="A4" t="s">
        <v>7</v>
      </c>
      <c r="B4" s="6">
        <v>0.89</v>
      </c>
      <c r="C4" s="7"/>
      <c r="D4" s="7">
        <v>302.64999999999998</v>
      </c>
      <c r="E4" s="3">
        <v>3.9575</v>
      </c>
      <c r="F4" s="3">
        <v>18.053846153846155</v>
      </c>
      <c r="G4" s="7">
        <v>1511.9274</v>
      </c>
      <c r="H4" s="28">
        <f t="shared" si="2"/>
        <v>16.987948314606744</v>
      </c>
      <c r="I4" s="10">
        <f t="shared" si="0"/>
        <v>2.6175198623955092E-3</v>
      </c>
      <c r="J4" s="7">
        <f t="shared" si="1"/>
        <v>13.45376319623119</v>
      </c>
      <c r="K4" s="18">
        <f t="shared" si="3"/>
        <v>2.05854E-2</v>
      </c>
      <c r="L4" s="29">
        <f t="shared" si="4"/>
        <v>5.8865260329298875E-2</v>
      </c>
      <c r="M4" s="6">
        <f t="shared" si="5"/>
        <v>1.2626911940419456E+17</v>
      </c>
      <c r="N4" s="8">
        <v>20.5854</v>
      </c>
      <c r="O4" s="22"/>
    </row>
    <row r="5" spans="1:17" x14ac:dyDescent="0.2">
      <c r="C5" s="7"/>
      <c r="D5" s="7">
        <v>302.64999999999998</v>
      </c>
      <c r="E5" s="3">
        <v>3.9569000000000001</v>
      </c>
      <c r="F5" s="3">
        <v>17.55153846153846</v>
      </c>
      <c r="G5" s="7">
        <v>1461.7565</v>
      </c>
      <c r="H5" s="28">
        <f t="shared" si="2"/>
        <v>16.424230337078651</v>
      </c>
      <c r="I5" s="10">
        <f t="shared" si="0"/>
        <v>2.7069487975596484E-3</v>
      </c>
      <c r="J5" s="7">
        <f t="shared" si="1"/>
        <v>13.009293866898435</v>
      </c>
      <c r="K5" s="18">
        <f t="shared" si="3"/>
        <v>2.1402299999999999E-2</v>
      </c>
      <c r="L5" s="29">
        <f t="shared" si="4"/>
        <v>6.0885653663931033E-2</v>
      </c>
      <c r="M5" s="6">
        <f t="shared" si="5"/>
        <v>1.2624997563372266E+17</v>
      </c>
      <c r="N5" s="8">
        <v>21.4023</v>
      </c>
      <c r="O5" s="22"/>
    </row>
    <row r="6" spans="1:17" x14ac:dyDescent="0.2">
      <c r="A6" t="s">
        <v>8</v>
      </c>
      <c r="B6" s="12">
        <f>SLOPE(K2:K10,I2:I10)</f>
        <v>7.6747006273441363</v>
      </c>
      <c r="C6" s="7"/>
      <c r="D6" s="7"/>
      <c r="E6" s="3"/>
      <c r="F6" s="3"/>
      <c r="G6" s="7"/>
      <c r="H6" s="28"/>
      <c r="J6" s="7"/>
      <c r="K6" s="18"/>
      <c r="L6" s="29"/>
      <c r="M6" s="6"/>
      <c r="O6" s="22"/>
    </row>
    <row r="7" spans="1:17" x14ac:dyDescent="0.2">
      <c r="A7" t="s">
        <v>9</v>
      </c>
      <c r="B7" s="12">
        <f>INTERCEPT(M2:M10,K2:K10)</f>
        <v>1.2535658124655667E+17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0.99231106827191395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1.2256472749761371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260.89621336846562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4.2304487970181464E-23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1.2621966466380883E+17</v>
      </c>
      <c r="C18" s="7" t="s">
        <v>22</v>
      </c>
      <c r="D18" s="7">
        <f>AVERAGE(D2:D12)</f>
        <v>302.64999999999998</v>
      </c>
      <c r="E18" s="3">
        <f>AVERAGE(E2:E6)</f>
        <v>3.9559499999999996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1.719896528683503E-14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171.9896528683503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E20" sqref="E20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338.98570000000001</v>
      </c>
      <c r="C2" s="7"/>
      <c r="D2" s="7">
        <v>302.98329999999999</v>
      </c>
      <c r="E2" s="3">
        <v>3.9609000000000001</v>
      </c>
      <c r="F2" s="3">
        <v>18.694871794871794</v>
      </c>
      <c r="G2" s="7">
        <v>1663.7864999999999</v>
      </c>
      <c r="H2" s="28">
        <f>G2/$B$4/100</f>
        <v>18.69423033707865</v>
      </c>
      <c r="I2" s="10">
        <f t="shared" ref="I2:I6" si="0">E2/G2</f>
        <v>2.3806540081915558E-3</v>
      </c>
      <c r="J2" s="7">
        <f t="shared" ref="J2:J6" si="1">((G2*1.380658E-23*$D$2)/($B$4*E2*(101325/760)))/1E-21</f>
        <v>14.808650945466246</v>
      </c>
      <c r="K2" s="18">
        <f>N2/1000</f>
        <v>1.9115E-2</v>
      </c>
      <c r="L2" s="29">
        <f>1/(H2)</f>
        <v>5.3492440286058339E-2</v>
      </c>
      <c r="M2" s="6">
        <f>H2/J2/(10^-17)</f>
        <v>1.2623857774702966E+17</v>
      </c>
      <c r="N2" s="6">
        <v>19.114999999999998</v>
      </c>
      <c r="O2" s="22"/>
    </row>
    <row r="3" spans="1:17" x14ac:dyDescent="0.2">
      <c r="C3" s="7"/>
      <c r="D3" s="7">
        <v>302.89999999999998</v>
      </c>
      <c r="E3" s="3">
        <v>3.9571999999999998</v>
      </c>
      <c r="F3" s="3">
        <v>18.13051282051282</v>
      </c>
      <c r="G3" s="7">
        <v>1613.5472</v>
      </c>
      <c r="H3" s="28">
        <f t="shared" ref="H3:H6" si="2">G3/$B$4/100</f>
        <v>18.129743820224718</v>
      </c>
      <c r="I3" s="10">
        <f>E3/G3</f>
        <v>2.452484811104379E-3</v>
      </c>
      <c r="J3" s="7">
        <f t="shared" si="1"/>
        <v>14.374920517187027</v>
      </c>
      <c r="K3" s="18">
        <f t="shared" ref="K3:K6" si="3">N3/1000</f>
        <v>1.96051E-2</v>
      </c>
      <c r="L3" s="29">
        <f t="shared" ref="L3:L6" si="4">1/(H3)</f>
        <v>5.5157977405309248E-2</v>
      </c>
      <c r="M3" s="6">
        <f t="shared" ref="M3:M6" si="5">H3/J3/(10^-17)</f>
        <v>1.261206543615203E+17</v>
      </c>
      <c r="N3" s="8">
        <v>19.6051</v>
      </c>
      <c r="O3" s="22"/>
    </row>
    <row r="4" spans="1:17" x14ac:dyDescent="0.2">
      <c r="A4" t="s">
        <v>7</v>
      </c>
      <c r="B4" s="6">
        <v>0.89</v>
      </c>
      <c r="C4" s="7"/>
      <c r="D4" s="7">
        <v>302.89999999999998</v>
      </c>
      <c r="E4" s="3">
        <v>3.956</v>
      </c>
      <c r="F4" s="3">
        <v>18.053846153846155</v>
      </c>
      <c r="G4" s="7">
        <v>1562.3607999999999</v>
      </c>
      <c r="H4" s="28">
        <f t="shared" si="2"/>
        <v>17.554615730337076</v>
      </c>
      <c r="I4" s="10">
        <f t="shared" si="0"/>
        <v>2.5320655766580932E-3</v>
      </c>
      <c r="J4" s="7">
        <f t="shared" si="1"/>
        <v>13.92312843483449</v>
      </c>
      <c r="K4" s="18">
        <f t="shared" si="3"/>
        <v>2.0095199999999997E-2</v>
      </c>
      <c r="L4" s="29">
        <f t="shared" si="4"/>
        <v>5.6965074904593106E-2</v>
      </c>
      <c r="M4" s="6">
        <f t="shared" si="5"/>
        <v>1.2608240893919293E+17</v>
      </c>
      <c r="N4" s="8">
        <v>20.095199999999998</v>
      </c>
      <c r="O4" s="22"/>
    </row>
    <row r="5" spans="1:17" x14ac:dyDescent="0.2">
      <c r="C5" s="7"/>
      <c r="D5" s="7">
        <v>302.89999999999998</v>
      </c>
      <c r="E5" s="3">
        <v>3.9537</v>
      </c>
      <c r="F5" s="3">
        <v>17.55153846153846</v>
      </c>
      <c r="G5" s="7">
        <v>1512.2810999999999</v>
      </c>
      <c r="H5" s="28">
        <f t="shared" si="2"/>
        <v>16.991922471910112</v>
      </c>
      <c r="I5" s="10">
        <f t="shared" si="0"/>
        <v>2.614394903169788E-3</v>
      </c>
      <c r="J5" s="7">
        <f t="shared" si="1"/>
        <v>13.484678304142317</v>
      </c>
      <c r="K5" s="18">
        <f t="shared" si="3"/>
        <v>2.0748799999999998E-2</v>
      </c>
      <c r="L5" s="29">
        <f t="shared" si="4"/>
        <v>5.8851492622634775E-2</v>
      </c>
      <c r="M5" s="6">
        <f t="shared" si="5"/>
        <v>1.260091052130655E+17</v>
      </c>
      <c r="N5" s="8">
        <v>20.748799999999999</v>
      </c>
      <c r="O5" s="22"/>
    </row>
    <row r="6" spans="1:17" x14ac:dyDescent="0.2">
      <c r="A6" t="s">
        <v>8</v>
      </c>
      <c r="B6" s="12">
        <f>SLOPE(K2:K10,I2:I10)</f>
        <v>7.0220821300213352</v>
      </c>
      <c r="C6" s="7"/>
      <c r="D6" s="7">
        <v>302.89999999999998</v>
      </c>
      <c r="E6" s="3">
        <v>3.9581</v>
      </c>
      <c r="F6" s="3">
        <v>17.489487179487181</v>
      </c>
      <c r="G6" s="7">
        <v>1462.019</v>
      </c>
      <c r="H6" s="28">
        <f t="shared" si="2"/>
        <v>16.427179775280898</v>
      </c>
      <c r="I6" s="10">
        <f t="shared" si="0"/>
        <v>2.707283557874419E-3</v>
      </c>
      <c r="J6" s="7">
        <f t="shared" si="1"/>
        <v>13.022010245913521</v>
      </c>
      <c r="K6" s="18">
        <f t="shared" si="3"/>
        <v>2.1402299999999999E-2</v>
      </c>
      <c r="L6" s="29">
        <f t="shared" si="4"/>
        <v>6.0874721874339531E-2</v>
      </c>
      <c r="M6" s="6">
        <f t="shared" si="5"/>
        <v>1.2614933842826582E+17</v>
      </c>
      <c r="N6" s="8">
        <v>21.4023</v>
      </c>
      <c r="O6" s="22"/>
    </row>
    <row r="7" spans="1:17" x14ac:dyDescent="0.2">
      <c r="A7" t="s">
        <v>9</v>
      </c>
      <c r="B7" s="12">
        <f>INTERCEPT(M2:M10,K2:K10)</f>
        <v>1.270453225640141E+17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0.99856421730607015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1.3383772987669138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285.0547637476065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4.2956352675141175E-23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1.2612001693781483E+17</v>
      </c>
      <c r="C18" s="7" t="s">
        <v>22</v>
      </c>
      <c r="D18" s="7">
        <f>AVERAGE(D2:D12)</f>
        <v>302.91665999999998</v>
      </c>
      <c r="E18" s="3">
        <f>AVERAGE(E2:E6)</f>
        <v>3.9571799999999997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1.5626908719617156E-14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156.26908719617157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B2" sqref="B2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440.12869999999998</v>
      </c>
      <c r="C2" s="7"/>
      <c r="D2" s="7">
        <v>302.98329999999999</v>
      </c>
      <c r="E2" s="3">
        <v>3.9609000000000001</v>
      </c>
      <c r="F2" s="3">
        <v>18.694871794871794</v>
      </c>
      <c r="G2" s="7">
        <v>1663.7864999999999</v>
      </c>
      <c r="H2" s="28">
        <f>G2/$B$4/100</f>
        <v>18.69423033707865</v>
      </c>
      <c r="I2" s="10">
        <f t="shared" ref="I2:I6" si="0">E2/G2</f>
        <v>2.3806540081915558E-3</v>
      </c>
      <c r="J2" s="7">
        <f t="shared" ref="J2:J6" si="1">((G2*1.380658E-23*$D$2)/($B$4*E2*(101325/760)))/1E-21</f>
        <v>14.808650945466246</v>
      </c>
      <c r="K2" s="18">
        <f>N2/1000</f>
        <v>2.3689499999999999E-2</v>
      </c>
      <c r="L2" s="29">
        <f>1/(H2)</f>
        <v>5.3492440286058339E-2</v>
      </c>
      <c r="M2" s="6">
        <f>H2/J2/(10^-17)</f>
        <v>1.2623857774702966E+17</v>
      </c>
      <c r="N2" s="6">
        <v>23.689499999999999</v>
      </c>
      <c r="O2" s="22"/>
    </row>
    <row r="3" spans="1:17" x14ac:dyDescent="0.2">
      <c r="C3" s="7"/>
      <c r="D3" s="7">
        <v>302.89999999999998</v>
      </c>
      <c r="E3" s="3">
        <v>3.9571999999999998</v>
      </c>
      <c r="F3" s="3">
        <v>18.13051282051282</v>
      </c>
      <c r="G3" s="7">
        <v>1613.5472</v>
      </c>
      <c r="H3" s="28">
        <f t="shared" ref="H3:H6" si="2">G3/$B$4/100</f>
        <v>18.129743820224718</v>
      </c>
      <c r="I3" s="10">
        <f>E3/G3</f>
        <v>2.452484811104379E-3</v>
      </c>
      <c r="J3" s="7">
        <f t="shared" si="1"/>
        <v>14.374920517187027</v>
      </c>
      <c r="K3" s="18">
        <f t="shared" ref="K3:K6" si="3">N3/1000</f>
        <v>2.4343E-2</v>
      </c>
      <c r="L3" s="29">
        <f t="shared" ref="L3:L6" si="4">1/(H3)</f>
        <v>5.5157977405309248E-2</v>
      </c>
      <c r="M3" s="6">
        <f t="shared" ref="M3:M6" si="5">H3/J3/(10^-17)</f>
        <v>1.261206543615203E+17</v>
      </c>
      <c r="N3" s="8">
        <v>24.343</v>
      </c>
      <c r="O3" s="22"/>
    </row>
    <row r="4" spans="1:17" x14ac:dyDescent="0.2">
      <c r="A4" t="s">
        <v>7</v>
      </c>
      <c r="B4" s="6">
        <v>0.89</v>
      </c>
      <c r="C4" s="7"/>
      <c r="D4" s="7">
        <v>302.89999999999998</v>
      </c>
      <c r="E4" s="3">
        <v>3.956</v>
      </c>
      <c r="F4" s="3">
        <v>18.053846153846155</v>
      </c>
      <c r="G4" s="7">
        <v>1562.3607999999999</v>
      </c>
      <c r="H4" s="28">
        <f t="shared" si="2"/>
        <v>17.554615730337076</v>
      </c>
      <c r="I4" s="10">
        <f t="shared" si="0"/>
        <v>2.5320655766580932E-3</v>
      </c>
      <c r="J4" s="7">
        <f t="shared" si="1"/>
        <v>13.92312843483449</v>
      </c>
      <c r="K4" s="18">
        <f t="shared" si="3"/>
        <v>2.4996500000000001E-2</v>
      </c>
      <c r="L4" s="29">
        <f t="shared" si="4"/>
        <v>5.6965074904593106E-2</v>
      </c>
      <c r="M4" s="6">
        <f t="shared" si="5"/>
        <v>1.2608240893919293E+17</v>
      </c>
      <c r="N4" s="8">
        <v>24.996500000000001</v>
      </c>
      <c r="O4" s="22"/>
    </row>
    <row r="5" spans="1:17" x14ac:dyDescent="0.2">
      <c r="C5" s="7"/>
      <c r="D5" s="7">
        <v>302.89999999999998</v>
      </c>
      <c r="E5" s="3">
        <v>3.9537</v>
      </c>
      <c r="F5" s="3">
        <v>17.55153846153846</v>
      </c>
      <c r="G5" s="7">
        <v>1512.2810999999999</v>
      </c>
      <c r="H5" s="28">
        <f t="shared" si="2"/>
        <v>16.991922471910112</v>
      </c>
      <c r="I5" s="10">
        <f t="shared" si="0"/>
        <v>2.614394903169788E-3</v>
      </c>
      <c r="J5" s="7">
        <f t="shared" si="1"/>
        <v>13.484678304142317</v>
      </c>
      <c r="K5" s="18">
        <f t="shared" si="3"/>
        <v>2.58134E-2</v>
      </c>
      <c r="L5" s="29">
        <f t="shared" si="4"/>
        <v>5.8851492622634775E-2</v>
      </c>
      <c r="M5" s="6">
        <f t="shared" si="5"/>
        <v>1.260091052130655E+17</v>
      </c>
      <c r="N5" s="8">
        <v>25.813400000000001</v>
      </c>
      <c r="O5" s="22"/>
    </row>
    <row r="6" spans="1:17" x14ac:dyDescent="0.2">
      <c r="A6" t="s">
        <v>8</v>
      </c>
      <c r="B6" s="12">
        <f>SLOPE(K2:K10,I2:I10)</f>
        <v>9.0217815080943797</v>
      </c>
      <c r="C6" s="7"/>
      <c r="D6" s="7">
        <v>302.89999999999998</v>
      </c>
      <c r="E6" s="3">
        <v>3.9581</v>
      </c>
      <c r="F6" s="3">
        <v>17.489487179487181</v>
      </c>
      <c r="G6" s="7">
        <v>1462.019</v>
      </c>
      <c r="H6" s="28">
        <f t="shared" si="2"/>
        <v>16.427179775280898</v>
      </c>
      <c r="I6" s="10">
        <f t="shared" si="0"/>
        <v>2.707283557874419E-3</v>
      </c>
      <c r="J6" s="7">
        <f t="shared" si="1"/>
        <v>13.022010245913521</v>
      </c>
      <c r="K6" s="18">
        <f t="shared" si="3"/>
        <v>2.6630299999999999E-2</v>
      </c>
      <c r="L6" s="29">
        <f t="shared" si="4"/>
        <v>6.0874721874339531E-2</v>
      </c>
      <c r="M6" s="6">
        <f t="shared" si="5"/>
        <v>1.2614933842826582E+17</v>
      </c>
      <c r="N6" s="8">
        <v>26.630299999999998</v>
      </c>
      <c r="O6" s="22"/>
    </row>
    <row r="7" spans="1:17" x14ac:dyDescent="0.2">
      <c r="A7" t="s">
        <v>9</v>
      </c>
      <c r="B7" s="12">
        <f>INTERCEPT(M2:M10,K2:K10)</f>
        <v>1.2703644071406869E+17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0.99937644932238878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1.0417227799703717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221.87169582788135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4.3723121170831562E-23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1.2612001693781483E+17</v>
      </c>
      <c r="C18" s="7" t="s">
        <v>22</v>
      </c>
      <c r="D18" s="7">
        <f>AVERAGE(D2:D12)</f>
        <v>302.91665999999998</v>
      </c>
      <c r="E18" s="3">
        <f>AVERAGE(E2:E6)</f>
        <v>3.9571799999999997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1.9900207148063408E-14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199.00207148063407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UDP-Galactose-M-H</vt:lpstr>
      <vt:lpstr>Taurine-M+Na</vt:lpstr>
      <vt:lpstr>Sucrose-M+Na</vt:lpstr>
      <vt:lpstr>NAD-M-H</vt:lpstr>
      <vt:lpstr>Glocosamine-6-phosphate-M+H</vt:lpstr>
      <vt:lpstr>Glocosamine-6-phosphate-M-H</vt:lpstr>
      <vt:lpstr>Glucosamine-6-phosphate-M+Na</vt:lpstr>
      <vt:lpstr>Frutose-1-6-diphosphate-M-H</vt:lpstr>
      <vt:lpstr>Folic Acid-M-H</vt:lpstr>
      <vt:lpstr>Folic Acid-M+Na</vt:lpstr>
      <vt:lpstr>Folic Acid-M+H</vt:lpstr>
      <vt:lpstr>Epinephrine-M+H</vt:lpstr>
      <vt:lpstr>D-Tryptophan-M-H</vt:lpstr>
      <vt:lpstr>Cytidine-M-H</vt:lpstr>
      <vt:lpstr>Choline-M+</vt:lpstr>
      <vt:lpstr>Adenosine-M+Na</vt:lpstr>
      <vt:lpstr>Aderosine-M+H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Yehia Ibrahim</dc:creator>
  <cp:lastModifiedBy>Jian</cp:lastModifiedBy>
  <dcterms:created xsi:type="dcterms:W3CDTF">2013-10-03T20:42:16Z</dcterms:created>
  <dcterms:modified xsi:type="dcterms:W3CDTF">2016-05-21T01:22:45Z</dcterms:modified>
</cp:coreProperties>
</file>