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/Dropbox (Personal)/PNNL Projects/Cancer Systems Biology/Team Folder/Modeling data/"/>
    </mc:Choice>
  </mc:AlternateContent>
  <xr:revisionPtr revIDLastSave="0" documentId="13_ncr:1_{08322850-6266-AC44-923C-FC5550E6854C}" xr6:coauthVersionLast="45" xr6:coauthVersionMax="45" xr10:uidLastSave="{00000000-0000-0000-0000-000000000000}"/>
  <bookViews>
    <workbookView xWindow="1760" yWindow="1260" windowWidth="36920" windowHeight="25320" xr2:uid="{3490DC5F-7EBA-3B48-A3D0-CC39272EE1F2}"/>
  </bookViews>
  <sheets>
    <sheet name="Ras activation" sheetId="1" r:id="rId1"/>
    <sheet name="pErk activation" sheetId="2" r:id="rId2"/>
    <sheet name="Ras-feedback" sheetId="4" r:id="rId3"/>
    <sheet name="Node study" sheetId="3" r:id="rId4"/>
    <sheet name="Sprouty" sheetId="5" r:id="rId5"/>
    <sheet name="Mig6" sheetId="6" r:id="rId6"/>
    <sheet name="Amphiregulin" sheetId="7" r:id="rId7"/>
    <sheet name="TGFalpha" sheetId="8" r:id="rId8"/>
    <sheet name="HB-EGF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9" l="1"/>
  <c r="D41" i="8"/>
  <c r="I14" i="8" s="1"/>
  <c r="D40" i="8"/>
  <c r="D39" i="8"/>
  <c r="D38" i="8"/>
  <c r="D37" i="8"/>
  <c r="D36" i="8"/>
  <c r="H10" i="8" s="1"/>
  <c r="D35" i="8"/>
  <c r="D34" i="8"/>
  <c r="I10" i="8" s="1"/>
  <c r="D33" i="8"/>
  <c r="I13" i="8" s="1"/>
  <c r="D32" i="8"/>
  <c r="D31" i="8"/>
  <c r="D30" i="8"/>
  <c r="D29" i="8"/>
  <c r="D28" i="8"/>
  <c r="I9" i="8" s="1"/>
  <c r="D27" i="8"/>
  <c r="D26" i="8"/>
  <c r="I5" i="8" s="1"/>
  <c r="D25" i="8"/>
  <c r="I12" i="8" s="1"/>
  <c r="D24" i="8"/>
  <c r="D23" i="8"/>
  <c r="D22" i="8"/>
  <c r="D21" i="8"/>
  <c r="D20" i="8"/>
  <c r="H8" i="8" s="1"/>
  <c r="D19" i="8"/>
  <c r="H4" i="8" s="1"/>
  <c r="J4" i="8" s="1"/>
  <c r="I18" i="8"/>
  <c r="H18" i="8"/>
  <c r="D18" i="8"/>
  <c r="I17" i="8"/>
  <c r="H17" i="8"/>
  <c r="D17" i="8"/>
  <c r="I7" i="8" s="1"/>
  <c r="I16" i="8"/>
  <c r="H16" i="8"/>
  <c r="D16" i="8"/>
  <c r="D15" i="8"/>
  <c r="D14" i="8"/>
  <c r="H3" i="8" s="1"/>
  <c r="D13" i="8"/>
  <c r="D12" i="8"/>
  <c r="I2" i="8" s="1"/>
  <c r="H9" i="8"/>
  <c r="D9" i="8"/>
  <c r="I8" i="8"/>
  <c r="D8" i="8"/>
  <c r="D7" i="8"/>
  <c r="I6" i="8"/>
  <c r="D6" i="8"/>
  <c r="D5" i="8"/>
  <c r="I4" i="8"/>
  <c r="D4" i="8"/>
  <c r="D3" i="8"/>
  <c r="H2" i="8"/>
  <c r="D2" i="8"/>
  <c r="C44" i="7"/>
  <c r="E44" i="7" s="1"/>
  <c r="F44" i="7" s="1"/>
  <c r="D41" i="7"/>
  <c r="H14" i="7" s="1"/>
  <c r="J14" i="7" s="1"/>
  <c r="D40" i="7"/>
  <c r="D39" i="7"/>
  <c r="D38" i="7"/>
  <c r="H18" i="7" s="1"/>
  <c r="J18" i="7" s="1"/>
  <c r="D37" i="7"/>
  <c r="D36" i="7"/>
  <c r="H10" i="7" s="1"/>
  <c r="J10" i="7" s="1"/>
  <c r="D35" i="7"/>
  <c r="D34" i="7"/>
  <c r="I10" i="7" s="1"/>
  <c r="D33" i="7"/>
  <c r="I13" i="7" s="1"/>
  <c r="D32" i="7"/>
  <c r="D31" i="7"/>
  <c r="D30" i="7"/>
  <c r="I17" i="7" s="1"/>
  <c r="D29" i="7"/>
  <c r="D28" i="7"/>
  <c r="I9" i="7" s="1"/>
  <c r="D27" i="7"/>
  <c r="D26" i="7"/>
  <c r="I5" i="7" s="1"/>
  <c r="D25" i="7"/>
  <c r="I12" i="7" s="1"/>
  <c r="D24" i="7"/>
  <c r="D23" i="7"/>
  <c r="D22" i="7"/>
  <c r="H16" i="7" s="1"/>
  <c r="J16" i="7" s="1"/>
  <c r="D21" i="7"/>
  <c r="D20" i="7"/>
  <c r="H8" i="7" s="1"/>
  <c r="J8" i="7" s="1"/>
  <c r="D19" i="7"/>
  <c r="H4" i="7" s="1"/>
  <c r="D18" i="7"/>
  <c r="H17" i="7"/>
  <c r="J17" i="7" s="1"/>
  <c r="D17" i="7"/>
  <c r="H7" i="7" s="1"/>
  <c r="J7" i="7" s="1"/>
  <c r="I16" i="7"/>
  <c r="D16" i="7"/>
  <c r="D15" i="7"/>
  <c r="D14" i="7"/>
  <c r="I3" i="7" s="1"/>
  <c r="D13" i="7"/>
  <c r="D12" i="7"/>
  <c r="I2" i="7" s="1"/>
  <c r="H9" i="7"/>
  <c r="J9" i="7" s="1"/>
  <c r="D9" i="7"/>
  <c r="I8" i="7"/>
  <c r="D8" i="7"/>
  <c r="D7" i="7"/>
  <c r="D6" i="7"/>
  <c r="D5" i="7"/>
  <c r="I4" i="7"/>
  <c r="D4" i="7"/>
  <c r="D3" i="7"/>
  <c r="H2" i="7"/>
  <c r="D2" i="7"/>
  <c r="H14" i="8" l="1"/>
  <c r="H5" i="8"/>
  <c r="J5" i="8" s="1"/>
  <c r="I3" i="8"/>
  <c r="H7" i="8"/>
  <c r="J9" i="8" s="1"/>
  <c r="H13" i="8"/>
  <c r="H12" i="8"/>
  <c r="H6" i="8"/>
  <c r="J6" i="8" s="1"/>
  <c r="H44" i="7"/>
  <c r="J44" i="7" s="1"/>
  <c r="G44" i="7"/>
  <c r="H5" i="7"/>
  <c r="I14" i="7"/>
  <c r="I7" i="7"/>
  <c r="H3" i="7"/>
  <c r="J4" i="7" s="1"/>
  <c r="H13" i="7"/>
  <c r="J13" i="7" s="1"/>
  <c r="I6" i="7"/>
  <c r="I18" i="7"/>
  <c r="H12" i="7"/>
  <c r="J12" i="7" s="1"/>
  <c r="D44" i="7"/>
  <c r="H6" i="7"/>
  <c r="J14" i="8" l="1"/>
  <c r="J17" i="8"/>
  <c r="C44" i="8" s="1"/>
  <c r="J16" i="8"/>
  <c r="J7" i="8"/>
  <c r="J18" i="8"/>
  <c r="J10" i="8"/>
  <c r="J12" i="8"/>
  <c r="J13" i="8"/>
  <c r="J8" i="8"/>
  <c r="J6" i="7"/>
  <c r="J5" i="7"/>
  <c r="E44" i="8" l="1"/>
  <c r="F44" i="8" s="1"/>
  <c r="D44" i="8"/>
  <c r="H44" i="8" l="1"/>
  <c r="J44" i="8" s="1"/>
  <c r="G44" i="8"/>
  <c r="U3" i="6" l="1"/>
  <c r="P7" i="5"/>
  <c r="U7" i="5"/>
  <c r="T7" i="5"/>
  <c r="U6" i="5"/>
  <c r="T6" i="5"/>
  <c r="U5" i="5"/>
  <c r="T5" i="5"/>
  <c r="U4" i="5"/>
  <c r="T4" i="5"/>
  <c r="U3" i="5"/>
  <c r="T3" i="5"/>
  <c r="Q3" i="6" l="1"/>
  <c r="R3" i="6"/>
  <c r="S3" i="6"/>
  <c r="P3" i="6"/>
  <c r="T3" i="6"/>
  <c r="P4" i="5"/>
  <c r="P6" i="5"/>
  <c r="Q3" i="5"/>
  <c r="Q5" i="5"/>
  <c r="Q7" i="5"/>
  <c r="R3" i="5"/>
  <c r="R4" i="5"/>
  <c r="R5" i="5"/>
  <c r="R6" i="5"/>
  <c r="R7" i="5"/>
  <c r="P3" i="5"/>
  <c r="P5" i="5"/>
  <c r="Q4" i="5"/>
  <c r="Q6" i="5"/>
  <c r="S3" i="5"/>
  <c r="S4" i="5"/>
  <c r="S5" i="5"/>
  <c r="S6" i="5"/>
  <c r="S7" i="5"/>
  <c r="D3" i="3" l="1"/>
  <c r="Q8" i="4"/>
  <c r="P8" i="4"/>
  <c r="P7" i="4"/>
  <c r="Q7" i="4" s="1"/>
  <c r="P6" i="4"/>
  <c r="Q6" i="4" s="1"/>
  <c r="P5" i="4"/>
  <c r="Q5" i="4" s="1"/>
  <c r="Q4" i="4"/>
  <c r="P4" i="4"/>
  <c r="L8" i="4"/>
  <c r="M8" i="4" s="1"/>
  <c r="L7" i="4"/>
  <c r="M7" i="4" s="1"/>
  <c r="L6" i="4"/>
  <c r="M6" i="4" s="1"/>
  <c r="L5" i="4"/>
  <c r="M5" i="4" s="1"/>
  <c r="L4" i="4"/>
  <c r="M4" i="4" s="1"/>
  <c r="H8" i="4"/>
  <c r="I8" i="4" s="1"/>
  <c r="H7" i="4"/>
  <c r="I7" i="4" s="1"/>
  <c r="H6" i="4"/>
  <c r="I6" i="4" s="1"/>
  <c r="H5" i="4"/>
  <c r="I5" i="4" s="1"/>
  <c r="H4" i="4"/>
  <c r="I4" i="4" s="1"/>
  <c r="E5" i="4"/>
  <c r="E6" i="4"/>
  <c r="E7" i="4"/>
  <c r="E8" i="4"/>
  <c r="E4" i="4"/>
  <c r="D5" i="4"/>
  <c r="D6" i="4"/>
  <c r="D7" i="4"/>
  <c r="D8" i="4"/>
  <c r="D4" i="4"/>
  <c r="E32" i="1" l="1"/>
  <c r="E31" i="1"/>
  <c r="E30" i="1"/>
  <c r="E29" i="1"/>
  <c r="E28" i="1"/>
  <c r="E27" i="1"/>
  <c r="D28" i="1"/>
  <c r="D29" i="1"/>
  <c r="D30" i="1"/>
  <c r="D31" i="1"/>
  <c r="D32" i="1"/>
  <c r="D27" i="1"/>
  <c r="P13" i="3"/>
  <c r="P12" i="3"/>
  <c r="F26" i="3" s="1"/>
  <c r="P11" i="3"/>
  <c r="F25" i="3" s="1"/>
  <c r="P10" i="3"/>
  <c r="Q10" i="3" s="1"/>
  <c r="L13" i="3"/>
  <c r="M13" i="3" s="1"/>
  <c r="L12" i="3"/>
  <c r="M12" i="3" s="1"/>
  <c r="L11" i="3"/>
  <c r="D25" i="3" s="1"/>
  <c r="L10" i="3"/>
  <c r="M10" i="3" s="1"/>
  <c r="H13" i="3"/>
  <c r="H12" i="3"/>
  <c r="B26" i="3" s="1"/>
  <c r="H11" i="3"/>
  <c r="B25" i="3" s="1"/>
  <c r="H10" i="3"/>
  <c r="B24" i="3" s="1"/>
  <c r="D11" i="3"/>
  <c r="D12" i="3"/>
  <c r="E12" i="3" s="1"/>
  <c r="D13" i="3"/>
  <c r="B27" i="3" s="1"/>
  <c r="D10" i="3"/>
  <c r="E10" i="3" s="1"/>
  <c r="Q12" i="3"/>
  <c r="I13" i="3"/>
  <c r="I12" i="3"/>
  <c r="E11" i="3"/>
  <c r="D24" i="2"/>
  <c r="D34" i="2"/>
  <c r="D24" i="3" l="1"/>
  <c r="F24" i="3"/>
  <c r="D27" i="3"/>
  <c r="M11" i="3"/>
  <c r="D26" i="3"/>
  <c r="E13" i="3"/>
  <c r="F27" i="3"/>
  <c r="I10" i="3"/>
  <c r="Q11" i="3"/>
  <c r="I11" i="3"/>
  <c r="Q13" i="3"/>
  <c r="P6" i="3"/>
  <c r="P5" i="3"/>
  <c r="F20" i="3" s="1"/>
  <c r="P4" i="3"/>
  <c r="Q4" i="3" s="1"/>
  <c r="P3" i="3"/>
  <c r="L6" i="3"/>
  <c r="D21" i="3" s="1"/>
  <c r="L5" i="3"/>
  <c r="L4" i="3"/>
  <c r="L3" i="3"/>
  <c r="H6" i="3"/>
  <c r="H5" i="3"/>
  <c r="B20" i="3" s="1"/>
  <c r="H4" i="3"/>
  <c r="H3" i="3"/>
  <c r="B18" i="3" s="1"/>
  <c r="D4" i="3"/>
  <c r="E4" i="3" s="1"/>
  <c r="D5" i="3"/>
  <c r="E5" i="3" s="1"/>
  <c r="D6" i="3"/>
  <c r="E6" i="3" s="1"/>
  <c r="E3" i="3"/>
  <c r="Q6" i="3"/>
  <c r="Q5" i="3"/>
  <c r="M5" i="3"/>
  <c r="M3" i="3"/>
  <c r="I6" i="3"/>
  <c r="I3" i="3" l="1"/>
  <c r="M6" i="3"/>
  <c r="B19" i="3"/>
  <c r="I5" i="3"/>
  <c r="B21" i="3"/>
  <c r="F21" i="3"/>
  <c r="Q3" i="3"/>
  <c r="F18" i="3"/>
  <c r="F19" i="3"/>
  <c r="I4" i="3"/>
  <c r="D18" i="3"/>
  <c r="D19" i="3"/>
  <c r="M4" i="3"/>
  <c r="D20" i="3"/>
  <c r="D32" i="2" l="1"/>
  <c r="E32" i="2" s="1"/>
  <c r="D33" i="2"/>
  <c r="E33" i="2"/>
  <c r="E34" i="2"/>
  <c r="D35" i="2"/>
  <c r="E35" i="2"/>
  <c r="D36" i="2"/>
  <c r="E36" i="2" s="1"/>
  <c r="D37" i="2"/>
  <c r="E37" i="2" s="1"/>
  <c r="D31" i="2"/>
  <c r="E31" i="2"/>
  <c r="D22" i="2"/>
  <c r="E22" i="2" s="1"/>
  <c r="D23" i="2"/>
  <c r="E23" i="2"/>
  <c r="E24" i="2"/>
  <c r="D25" i="2"/>
  <c r="E25" i="2" s="1"/>
  <c r="D26" i="2"/>
  <c r="E26" i="2" s="1"/>
  <c r="D27" i="2"/>
  <c r="E27" i="2" s="1"/>
  <c r="D21" i="2"/>
  <c r="E21" i="2" s="1"/>
  <c r="D13" i="2"/>
  <c r="E13" i="2" s="1"/>
  <c r="D14" i="2"/>
  <c r="E14" i="2"/>
  <c r="D15" i="2"/>
  <c r="E15" i="2" s="1"/>
  <c r="D16" i="2"/>
  <c r="E16" i="2" s="1"/>
  <c r="D17" i="2"/>
  <c r="E17" i="2" s="1"/>
  <c r="D12" i="2"/>
  <c r="E12" i="2" s="1"/>
  <c r="D4" i="2"/>
  <c r="E4" i="2"/>
  <c r="D5" i="2"/>
  <c r="E5" i="2"/>
  <c r="D6" i="2"/>
  <c r="E6" i="2" s="1"/>
  <c r="D7" i="2"/>
  <c r="E7" i="2"/>
  <c r="D8" i="2"/>
  <c r="E8" i="2"/>
  <c r="D9" i="2"/>
  <c r="E9" i="2"/>
  <c r="D3" i="2"/>
  <c r="E3" i="2" s="1"/>
  <c r="D44" i="1" l="1"/>
  <c r="E44" i="1" s="1"/>
  <c r="D45" i="1"/>
  <c r="E45" i="1" s="1"/>
  <c r="D46" i="1"/>
  <c r="E46" i="1" s="1"/>
  <c r="D47" i="1"/>
  <c r="E47" i="1" s="1"/>
  <c r="D48" i="1"/>
  <c r="E48" i="1" s="1"/>
  <c r="D43" i="1"/>
  <c r="E43" i="1" s="1"/>
  <c r="D36" i="1"/>
  <c r="E36" i="1"/>
  <c r="D37" i="1"/>
  <c r="E37" i="1" s="1"/>
  <c r="D38" i="1"/>
  <c r="E38" i="1" s="1"/>
  <c r="D39" i="1"/>
  <c r="E39" i="1"/>
  <c r="D40" i="1"/>
  <c r="E40" i="1"/>
  <c r="D35" i="1"/>
  <c r="E35" i="1" s="1"/>
  <c r="D20" i="1"/>
  <c r="E20" i="1" s="1"/>
  <c r="D21" i="1"/>
  <c r="E21" i="1" s="1"/>
  <c r="D22" i="1"/>
  <c r="E22" i="1" s="1"/>
  <c r="D23" i="1"/>
  <c r="E23" i="1"/>
  <c r="D24" i="1"/>
  <c r="E24" i="1" s="1"/>
  <c r="D19" i="1"/>
  <c r="E19" i="1" s="1"/>
  <c r="D12" i="1"/>
  <c r="E12" i="1" s="1"/>
  <c r="D13" i="1"/>
  <c r="E13" i="1" s="1"/>
  <c r="D14" i="1"/>
  <c r="E14" i="1"/>
  <c r="D15" i="1"/>
  <c r="E15" i="1"/>
  <c r="D16" i="1"/>
  <c r="E16" i="1" s="1"/>
  <c r="D11" i="1"/>
  <c r="E11" i="1" s="1"/>
  <c r="E7" i="1"/>
  <c r="E8" i="1"/>
  <c r="E3" i="1"/>
  <c r="D4" i="1"/>
  <c r="E4" i="1" s="1"/>
  <c r="D5" i="1"/>
  <c r="E5" i="1" s="1"/>
  <c r="D6" i="1"/>
  <c r="E6" i="1" s="1"/>
  <c r="D7" i="1"/>
  <c r="D8" i="1"/>
  <c r="D3" i="1"/>
</calcChain>
</file>

<file path=xl/sharedStrings.xml><?xml version="1.0" encoding="utf-8"?>
<sst xmlns="http://schemas.openxmlformats.org/spreadsheetml/2006/main" count="403" uniqueCount="153">
  <si>
    <t>Av Ras</t>
  </si>
  <si>
    <t>S.D.</t>
  </si>
  <si>
    <t>StDev</t>
  </si>
  <si>
    <t>EGF (nM)</t>
  </si>
  <si>
    <t>Norm-Ras</t>
  </si>
  <si>
    <t>Norm SD</t>
  </si>
  <si>
    <t>Experiment 1</t>
  </si>
  <si>
    <t>Experiment 2</t>
  </si>
  <si>
    <t>Experiment 3</t>
  </si>
  <si>
    <t>Experiment 4</t>
  </si>
  <si>
    <t>Experiment 5</t>
  </si>
  <si>
    <t>These kinetics experiments were done with 0.165nM EGF</t>
  </si>
  <si>
    <t>Thes dose-response experiments were done at 6 minutes</t>
  </si>
  <si>
    <t>Av pERK</t>
  </si>
  <si>
    <t>pERK</t>
  </si>
  <si>
    <t>SdDev</t>
  </si>
  <si>
    <t>Av ERK</t>
  </si>
  <si>
    <t>Av Erk</t>
  </si>
  <si>
    <t>This dose-response was done at 20 minutes</t>
  </si>
  <si>
    <t>Norm-pErk</t>
  </si>
  <si>
    <t>Norm-SD</t>
  </si>
  <si>
    <t>This dose-response was done at 10 min</t>
  </si>
  <si>
    <t>Time (min)</t>
  </si>
  <si>
    <t>MCF10A Ras</t>
  </si>
  <si>
    <t>MCF10A</t>
  </si>
  <si>
    <t>Time</t>
  </si>
  <si>
    <t>0 ng/ml</t>
  </si>
  <si>
    <t>0 S.D.</t>
  </si>
  <si>
    <t>0.3 ng/ml</t>
  </si>
  <si>
    <t>0.3 S.D.</t>
  </si>
  <si>
    <t>3 ng/ml</t>
  </si>
  <si>
    <t>3 S.D.</t>
  </si>
  <si>
    <t>30 ng/ml</t>
  </si>
  <si>
    <t>30 S.D.</t>
  </si>
  <si>
    <t>MCF10A Erk</t>
  </si>
  <si>
    <t>0 Norm-Ras</t>
  </si>
  <si>
    <t>0 Norm SD</t>
  </si>
  <si>
    <t>0.3 Norm-Ras</t>
  </si>
  <si>
    <t>0.3 Norm SD</t>
  </si>
  <si>
    <t>3 Norm SD</t>
  </si>
  <si>
    <t>30 Norm-Ras</t>
  </si>
  <si>
    <t>30 Norm SD</t>
  </si>
  <si>
    <t>0 Norm-Erk</t>
  </si>
  <si>
    <t>0.3 Norm-Erk</t>
  </si>
  <si>
    <t>3 Norm-Erk</t>
  </si>
  <si>
    <t>30 Norm-Erk</t>
  </si>
  <si>
    <t>Data minus 0-time value</t>
  </si>
  <si>
    <t>All data is in terms of nM concentration</t>
  </si>
  <si>
    <t>Experiment from 05-06-20</t>
  </si>
  <si>
    <t>Experiment from 06-03-20</t>
  </si>
  <si>
    <t>Experiment 6</t>
  </si>
  <si>
    <t>Experiment from 06-16-20</t>
  </si>
  <si>
    <t>Control</t>
  </si>
  <si>
    <t>Control S.D.</t>
  </si>
  <si>
    <t>Chronic U0126</t>
  </si>
  <si>
    <t>Chronic S.D.</t>
  </si>
  <si>
    <t>Acute U0126</t>
  </si>
  <si>
    <t>Acute S.D.</t>
  </si>
  <si>
    <t>Norm Con</t>
  </si>
  <si>
    <t>Norm S.D.</t>
  </si>
  <si>
    <t>+EGF</t>
  </si>
  <si>
    <t>+EGF S.D.</t>
  </si>
  <si>
    <t>Norm +EGF</t>
  </si>
  <si>
    <t>Norm EGF S.D.</t>
  </si>
  <si>
    <t>Norm Chronic</t>
  </si>
  <si>
    <t>Norm Chronic S.D.</t>
  </si>
  <si>
    <t>Acute Norm</t>
  </si>
  <si>
    <t>Acute Norm S.D.</t>
  </si>
  <si>
    <t>SPRED1</t>
  </si>
  <si>
    <t>SPRED2</t>
  </si>
  <si>
    <t>SPRY2</t>
  </si>
  <si>
    <t>SPRY4</t>
  </si>
  <si>
    <t>geneID</t>
  </si>
  <si>
    <t>SRM Peptide</t>
  </si>
  <si>
    <t>SRM Data Type</t>
  </si>
  <si>
    <t>Average Control</t>
  </si>
  <si>
    <t>Fold-0.1ng/ml</t>
  </si>
  <si>
    <t>Fold-1ng/ml</t>
  </si>
  <si>
    <t>Ctrl</t>
  </si>
  <si>
    <t>0ng-30min</t>
  </si>
  <si>
    <t>0ng-60min</t>
  </si>
  <si>
    <t>0ng-120min</t>
  </si>
  <si>
    <t>0.1ng-30min</t>
  </si>
  <si>
    <t>0.1ng-60min</t>
  </si>
  <si>
    <t>0.1ng-120min</t>
  </si>
  <si>
    <t>1ng-30min</t>
  </si>
  <si>
    <t>1ng-60min</t>
  </si>
  <si>
    <t>1ng-120min</t>
  </si>
  <si>
    <t>Copies per cell</t>
  </si>
  <si>
    <t>30 min</t>
  </si>
  <si>
    <t>60 min</t>
  </si>
  <si>
    <t>120 min</t>
  </si>
  <si>
    <t>FGLTFQSPADAR</t>
  </si>
  <si>
    <t>PRISM</t>
  </si>
  <si>
    <t>DDSSGGWFPQEGGGISR</t>
  </si>
  <si>
    <t>DALTQQVHVLSLDQIR</t>
  </si>
  <si>
    <t>EDLGLHAYR</t>
  </si>
  <si>
    <t>LQHPLTILPIDQVK</t>
  </si>
  <si>
    <t>ERRFI1</t>
  </si>
  <si>
    <t>NSPSLFPCAPLCER</t>
  </si>
  <si>
    <t>STD (pg/ml)</t>
  </si>
  <si>
    <t>Value</t>
  </si>
  <si>
    <t>Calculated</t>
  </si>
  <si>
    <t>Sample</t>
  </si>
  <si>
    <t>AR (pg/ml)</t>
  </si>
  <si>
    <t>Corrected</t>
  </si>
  <si>
    <t>Blank</t>
  </si>
  <si>
    <t>--</t>
  </si>
  <si>
    <t>+mAb225</t>
  </si>
  <si>
    <t>group</t>
  </si>
  <si>
    <t>time point [min]</t>
  </si>
  <si>
    <t>+PMA +225</t>
  </si>
  <si>
    <t>media blank</t>
  </si>
  <si>
    <t>control</t>
  </si>
  <si>
    <t>+HGF+225</t>
  </si>
  <si>
    <t>mAB225</t>
  </si>
  <si>
    <t>mAB226</t>
  </si>
  <si>
    <t>HGF+mAB225</t>
  </si>
  <si>
    <t>PMA+mAB225</t>
  </si>
  <si>
    <t>Slope:</t>
  </si>
  <si>
    <t>Intercept</t>
  </si>
  <si>
    <t>CC:</t>
  </si>
  <si>
    <t>pg/10^6 cells*h-1</t>
  </si>
  <si>
    <t>nM/10^6 cells</t>
  </si>
  <si>
    <t>molecules/cell</t>
  </si>
  <si>
    <t>Molecules / cell per minute</t>
  </si>
  <si>
    <t>per sec</t>
  </si>
  <si>
    <t>Effective molar</t>
  </si>
  <si>
    <t>Equivalent  EGF (ng/ml)</t>
  </si>
  <si>
    <t xml:space="preserve">Approximate production: </t>
  </si>
  <si>
    <t>NOTE: Amphiregulin binds with 50-fold lower affinity to the EGFR than EGF</t>
  </si>
  <si>
    <t>Thus, this is equivalent to &lt;0.01ng/ml EGF</t>
  </si>
  <si>
    <t>TGFA (pg/ml)</t>
  </si>
  <si>
    <t>Equivalent EGF (ng/ml)</t>
  </si>
  <si>
    <t>HBEGF (pg/ml)</t>
  </si>
  <si>
    <t>Out of linear range</t>
  </si>
  <si>
    <t>This study looked at the effect of MEK-ERK inhibition on the dynamics of Ras signaling. EGF was at 3.0 ng/ml (0.5nM). Chronic U0126 was &gt;1hr. Acute was 15min before assay point.</t>
  </si>
  <si>
    <t>Spry2 is considered the primary feedback inhibitor of Grb2-SOS interactions.</t>
  </si>
  <si>
    <t>This data is generated from targeted proteomics. A "PRISM" data type is an ultrasensitive protocol necessary to pick up low abundance proteins.</t>
  </si>
  <si>
    <t>Copy number per cell is from initial estimates and should not be taken as precise. Fold increase is relative to the initial (0 time) time point.</t>
  </si>
  <si>
    <t>ERRFI1 is the gene that encodes the protein MIG6. This is a stoichiometric inhibitor of EGFR-ligand complexes.</t>
  </si>
  <si>
    <t>This is the estimated secretion rate with the ERK pathway maximally stimulated by HGF. Previous experiments have shown that secreton rates are directly proportional to ERK activity.</t>
  </si>
  <si>
    <t>PMA induces a maximal, ERK-independent secretion rate. This is used to set upper bounds of ligand release rates.</t>
  </si>
  <si>
    <t>225mAb blocks the EGFR, but also blocks endogenous autorine signaling.</t>
  </si>
  <si>
    <t>Interpretation of this experiment is that ERK induces minimal release of AREG. PMA is very effective in inducing AREG release, so it is being released by a non-cannonical pathway.</t>
  </si>
  <si>
    <t>Interpretion of this experiment is that PMA and ERK stimulate maximal release, but 225 is not maximally blocking EGFR. PMA also blocks EGFR binding/internalization, so it should be considered the reliable value.</t>
  </si>
  <si>
    <t>Nevertheless, we make a conservative estimate of the induced shedding rate.</t>
  </si>
  <si>
    <t>Interpretation of this experiment: little surface HB-EGF. Most released by PMA quickly. Very little ligand is shed in response to ERK activation.</t>
  </si>
  <si>
    <t>Performed on 1-28-20</t>
  </si>
  <si>
    <t>Experiment performed on 2-10-20</t>
  </si>
  <si>
    <t>Experiment performed on 1-23-20</t>
  </si>
  <si>
    <t>Experiment performed on 1-7-20</t>
  </si>
  <si>
    <t>Experiment performed  on 1-16-20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</si>
</sst>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0"/>
    <numFmt numFmtId="165" formatCode="0.000"/>
    <numFmt numFmtId="166" formatCode="0.0000"/>
    <numFmt numFmtId="167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 (Body)"/>
    </font>
    <font>
      <sz val="11"/>
      <color theme="1"/>
      <name val="Calibri (Body)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 (Body)"/>
    </font>
    <font>
      <b/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EECE1"/>
        <bgColor rgb="FF000000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5" fillId="0" borderId="0"/>
    <xf numFmtId="0" fontId="5" fillId="0" borderId="0"/>
  </cellStyleXfs>
  <cellXfs count="15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2" fontId="0" fillId="0" borderId="0" xfId="0" applyNumberFormat="1"/>
    <xf numFmtId="165" fontId="0" fillId="0" borderId="6" xfId="0" applyNumberFormat="1" applyBorder="1"/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Font="1"/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9" xfId="0" applyFont="1" applyBorder="1" applyAlignment="1">
      <alignment horizontal="center" vertical="center"/>
    </xf>
    <xf numFmtId="0" fontId="0" fillId="0" borderId="0" xfId="0" quotePrefix="1"/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quotePrefix="1" applyFont="1" applyBorder="1" applyAlignment="1">
      <alignment horizontal="center" vertical="center" wrapText="1"/>
    </xf>
    <xf numFmtId="165" fontId="0" fillId="0" borderId="12" xfId="0" applyNumberFormat="1" applyBorder="1"/>
    <xf numFmtId="166" fontId="0" fillId="0" borderId="12" xfId="0" applyNumberFormat="1" applyBorder="1"/>
    <xf numFmtId="0" fontId="0" fillId="0" borderId="0" xfId="0" applyBorder="1"/>
    <xf numFmtId="165" fontId="0" fillId="0" borderId="0" xfId="0" applyNumberFormat="1" applyBorder="1"/>
    <xf numFmtId="166" fontId="0" fillId="0" borderId="0" xfId="0" applyNumberFormat="1" applyBorder="1"/>
    <xf numFmtId="165" fontId="0" fillId="0" borderId="2" xfId="0" applyNumberFormat="1" applyBorder="1"/>
    <xf numFmtId="166" fontId="0" fillId="0" borderId="2" xfId="0" applyNumberForma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2" fontId="0" fillId="2" borderId="13" xfId="0" applyNumberFormat="1" applyFill="1" applyBorder="1"/>
    <xf numFmtId="166" fontId="0" fillId="2" borderId="14" xfId="0" applyNumberFormat="1" applyFill="1" applyBorder="1"/>
    <xf numFmtId="2" fontId="0" fillId="2" borderId="6" xfId="0" applyNumberFormat="1" applyFill="1" applyBorder="1"/>
    <xf numFmtId="166" fontId="0" fillId="2" borderId="7" xfId="0" applyNumberFormat="1" applyFill="1" applyBorder="1"/>
    <xf numFmtId="2" fontId="0" fillId="2" borderId="8" xfId="0" applyNumberFormat="1" applyFill="1" applyBorder="1"/>
    <xf numFmtId="166" fontId="0" fillId="2" borderId="9" xfId="0" applyNumberFormat="1" applyFill="1" applyBorder="1"/>
    <xf numFmtId="2" fontId="0" fillId="2" borderId="15" xfId="0" applyNumberFormat="1" applyFill="1" applyBorder="1"/>
    <xf numFmtId="166" fontId="0" fillId="2" borderId="16" xfId="0" applyNumberFormat="1" applyFill="1" applyBorder="1"/>
    <xf numFmtId="0" fontId="0" fillId="2" borderId="0" xfId="0" applyFill="1"/>
    <xf numFmtId="165" fontId="0" fillId="2" borderId="0" xfId="0" applyNumberFormat="1" applyFill="1"/>
    <xf numFmtId="0" fontId="6" fillId="0" borderId="0" xfId="3" applyFont="1" applyAlignment="1">
      <alignment vertical="center"/>
    </xf>
    <xf numFmtId="0" fontId="7" fillId="0" borderId="17" xfId="2" applyFont="1" applyBorder="1" applyAlignment="1">
      <alignment horizontal="center" vertical="center" wrapText="1"/>
    </xf>
    <xf numFmtId="164" fontId="7" fillId="0" borderId="17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10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64" fontId="7" fillId="0" borderId="17" xfId="0" applyNumberFormat="1" applyFont="1" applyBorder="1" applyAlignment="1">
      <alignment horizontal="center" vertical="center" wrapText="1"/>
    </xf>
    <xf numFmtId="9" fontId="7" fillId="0" borderId="17" xfId="0" applyNumberFormat="1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9" fontId="8" fillId="0" borderId="8" xfId="0" applyNumberFormat="1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9" fontId="8" fillId="0" borderId="9" xfId="0" applyNumberFormat="1" applyFont="1" applyBorder="1" applyAlignment="1">
      <alignment horizontal="center" vertical="center"/>
    </xf>
    <xf numFmtId="166" fontId="9" fillId="0" borderId="0" xfId="0" applyNumberFormat="1" applyFont="1"/>
    <xf numFmtId="1" fontId="9" fillId="0" borderId="0" xfId="0" applyNumberFormat="1" applyFont="1"/>
    <xf numFmtId="165" fontId="9" fillId="0" borderId="0" xfId="0" applyNumberFormat="1" applyFont="1"/>
    <xf numFmtId="0" fontId="10" fillId="0" borderId="0" xfId="2" applyFont="1" applyAlignment="1">
      <alignment vertical="center"/>
    </xf>
    <xf numFmtId="0" fontId="11" fillId="0" borderId="0" xfId="0" applyFont="1"/>
    <xf numFmtId="166" fontId="11" fillId="0" borderId="0" xfId="0" applyNumberFormat="1" applyFont="1"/>
    <xf numFmtId="1" fontId="11" fillId="0" borderId="0" xfId="0" applyNumberFormat="1" applyFont="1"/>
    <xf numFmtId="165" fontId="11" fillId="0" borderId="6" xfId="0" applyNumberFormat="1" applyFont="1" applyBorder="1"/>
    <xf numFmtId="165" fontId="11" fillId="0" borderId="0" xfId="0" applyNumberFormat="1" applyFont="1"/>
    <xf numFmtId="165" fontId="11" fillId="0" borderId="7" xfId="0" applyNumberFormat="1" applyFont="1" applyBorder="1"/>
    <xf numFmtId="0" fontId="10" fillId="0" borderId="0" xfId="0" applyFont="1"/>
    <xf numFmtId="0" fontId="10" fillId="0" borderId="0" xfId="3" applyFont="1" applyAlignment="1">
      <alignment vertical="center"/>
    </xf>
    <xf numFmtId="165" fontId="11" fillId="0" borderId="8" xfId="0" applyNumberFormat="1" applyFont="1" applyBorder="1"/>
    <xf numFmtId="165" fontId="11" fillId="0" borderId="1" xfId="0" applyNumberFormat="1" applyFont="1" applyBorder="1"/>
    <xf numFmtId="165" fontId="11" fillId="0" borderId="9" xfId="0" applyNumberFormat="1" applyFont="1" applyBorder="1"/>
    <xf numFmtId="0" fontId="2" fillId="0" borderId="1" xfId="0" applyFont="1" applyBorder="1" applyAlignment="1">
      <alignment horizontal="center"/>
    </xf>
    <xf numFmtId="2" fontId="0" fillId="2" borderId="0" xfId="0" applyNumberFormat="1" applyFill="1"/>
    <xf numFmtId="11" fontId="0" fillId="0" borderId="0" xfId="0" applyNumberFormat="1"/>
    <xf numFmtId="0" fontId="2" fillId="0" borderId="0" xfId="0" applyFont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2" fontId="0" fillId="0" borderId="0" xfId="0" applyNumberFormat="1" applyBorder="1"/>
    <xf numFmtId="167" fontId="0" fillId="0" borderId="0" xfId="1" applyNumberFormat="1" applyFont="1" applyBorder="1"/>
    <xf numFmtId="167" fontId="0" fillId="0" borderId="0" xfId="0" applyNumberFormat="1" applyBorder="1"/>
    <xf numFmtId="2" fontId="2" fillId="0" borderId="0" xfId="0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5" xfId="0" applyFill="1" applyBorder="1"/>
    <xf numFmtId="0" fontId="2" fillId="2" borderId="6" xfId="0" applyFont="1" applyFill="1" applyBorder="1"/>
    <xf numFmtId="0" fontId="0" fillId="2" borderId="0" xfId="0" applyFill="1" applyBorder="1"/>
    <xf numFmtId="2" fontId="0" fillId="2" borderId="0" xfId="0" applyNumberFormat="1" applyFill="1" applyBorder="1"/>
    <xf numFmtId="167" fontId="0" fillId="2" borderId="0" xfId="1" applyNumberFormat="1" applyFont="1" applyFill="1" applyBorder="1"/>
    <xf numFmtId="167" fontId="0" fillId="2" borderId="0" xfId="0" applyNumberFormat="1" applyFill="1" applyBorder="1"/>
    <xf numFmtId="43" fontId="0" fillId="2" borderId="0" xfId="0" applyNumberFormat="1" applyFill="1" applyBorder="1"/>
    <xf numFmtId="11" fontId="0" fillId="2" borderId="0" xfId="0" applyNumberFormat="1" applyFill="1" applyBorder="1"/>
    <xf numFmtId="2" fontId="2" fillId="2" borderId="0" xfId="0" applyNumberFormat="1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9" xfId="0" applyFill="1" applyBorder="1"/>
    <xf numFmtId="11" fontId="2" fillId="0" borderId="0" xfId="0" applyNumberFormat="1" applyFont="1" applyBorder="1"/>
    <xf numFmtId="0" fontId="12" fillId="0" borderId="0" xfId="0" applyFont="1"/>
    <xf numFmtId="2" fontId="12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13" fillId="0" borderId="1" xfId="0" applyFont="1" applyBorder="1" applyAlignment="1">
      <alignment horizontal="center"/>
    </xf>
    <xf numFmtId="0" fontId="12" fillId="3" borderId="0" xfId="0" applyFont="1" applyFill="1"/>
    <xf numFmtId="2" fontId="12" fillId="3" borderId="0" xfId="0" applyNumberFormat="1" applyFont="1" applyFill="1"/>
    <xf numFmtId="165" fontId="12" fillId="0" borderId="0" xfId="0" applyNumberFormat="1" applyFont="1"/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2" fillId="0" borderId="4" xfId="0" applyFont="1" applyBorder="1"/>
    <xf numFmtId="0" fontId="12" fillId="0" borderId="5" xfId="0" applyFont="1" applyBorder="1"/>
    <xf numFmtId="0" fontId="13" fillId="0" borderId="6" xfId="0" applyFont="1" applyBorder="1"/>
    <xf numFmtId="0" fontId="13" fillId="0" borderId="0" xfId="0" applyFont="1" applyBorder="1"/>
    <xf numFmtId="2" fontId="12" fillId="0" borderId="0" xfId="0" applyNumberFormat="1" applyFont="1" applyBorder="1"/>
    <xf numFmtId="0" fontId="12" fillId="0" borderId="0" xfId="0" applyNumberFormat="1" applyFont="1" applyBorder="1"/>
    <xf numFmtId="167" fontId="12" fillId="0" borderId="0" xfId="0" applyNumberFormat="1" applyFont="1" applyBorder="1"/>
    <xf numFmtId="11" fontId="12" fillId="0" borderId="0" xfId="0" applyNumberFormat="1" applyFont="1" applyBorder="1"/>
    <xf numFmtId="0" fontId="12" fillId="0" borderId="0" xfId="0" applyFont="1" applyBorder="1"/>
    <xf numFmtId="2" fontId="13" fillId="0" borderId="0" xfId="0" applyNumberFormat="1" applyFont="1" applyBorder="1"/>
    <xf numFmtId="0" fontId="12" fillId="0" borderId="7" xfId="0" applyFont="1" applyBorder="1"/>
    <xf numFmtId="0" fontId="1" fillId="0" borderId="12" xfId="0" applyFont="1" applyBorder="1"/>
    <xf numFmtId="0" fontId="1" fillId="0" borderId="0" xfId="0" applyFont="1" applyBorder="1"/>
    <xf numFmtId="0" fontId="1" fillId="0" borderId="2" xfId="0" applyFont="1" applyBorder="1"/>
    <xf numFmtId="0" fontId="14" fillId="0" borderId="0" xfId="3" applyFont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0" applyFont="1"/>
    <xf numFmtId="0" fontId="15" fillId="0" borderId="0" xfId="3" applyFont="1" applyAlignment="1">
      <alignment vertical="center"/>
    </xf>
    <xf numFmtId="0" fontId="16" fillId="0" borderId="0" xfId="0" applyFont="1"/>
    <xf numFmtId="0" fontId="17" fillId="0" borderId="0" xfId="0" applyFont="1"/>
    <xf numFmtId="0" fontId="1" fillId="0" borderId="0" xfId="0" applyFont="1" applyFill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</cellXfs>
  <cellStyles count="4">
    <cellStyle name="Comma" xfId="1" builtinId="3"/>
    <cellStyle name="Normal" xfId="0" builtinId="0"/>
    <cellStyle name="Normal 3 2" xfId="3" xr:uid="{3DCDAB30-CB2B-EC40-BD06-61CEA60A87D2}"/>
    <cellStyle name="Normal 6" xfId="2" xr:uid="{6149C4FB-A3EE-6545-988C-DDE57F02CC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standards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[1]amphiregulin!$A$2:$A$9</c:f>
              <c:numCache>
                <c:formatCode>General</c:formatCode>
                <c:ptCount val="8"/>
                <c:pt idx="0">
                  <c:v>0</c:v>
                </c:pt>
                <c:pt idx="1">
                  <c:v>15.6</c:v>
                </c:pt>
                <c:pt idx="2">
                  <c:v>31.3</c:v>
                </c:pt>
                <c:pt idx="3">
                  <c:v>62.5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[1]amphiregulin!$C$2:$C$9</c:f>
              <c:numCache>
                <c:formatCode>General</c:formatCode>
                <c:ptCount val="8"/>
                <c:pt idx="0">
                  <c:v>1.4E-2</c:v>
                </c:pt>
                <c:pt idx="1">
                  <c:v>2.5000000000000001E-2</c:v>
                </c:pt>
                <c:pt idx="2">
                  <c:v>3.3000000000000002E-2</c:v>
                </c:pt>
                <c:pt idx="3">
                  <c:v>0.05</c:v>
                </c:pt>
                <c:pt idx="4">
                  <c:v>8.8999999999999996E-2</c:v>
                </c:pt>
                <c:pt idx="5">
                  <c:v>0.17499999999999999</c:v>
                </c:pt>
                <c:pt idx="6">
                  <c:v>0.32900000000000001</c:v>
                </c:pt>
                <c:pt idx="7">
                  <c:v>0.63900000000000001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E-F643-BCEE-6B00214EF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12256"/>
        <c:axId val="1"/>
      </c:scatterChart>
      <c:valAx>
        <c:axId val="4664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64122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Amphiregulin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val>
            <c:numRef>
              <c:f>[1]amphiregulin!$C$12:$C$41</c:f>
              <c:numCache>
                <c:formatCode>General</c:formatCode>
                <c:ptCount val="30"/>
                <c:pt idx="0">
                  <c:v>1.4999999999999999E-2</c:v>
                </c:pt>
                <c:pt idx="1">
                  <c:v>1.2999999999999999E-2</c:v>
                </c:pt>
                <c:pt idx="2">
                  <c:v>8.6999999999999994E-2</c:v>
                </c:pt>
                <c:pt idx="3">
                  <c:v>8.4000000000000005E-2</c:v>
                </c:pt>
                <c:pt idx="4">
                  <c:v>9.4E-2</c:v>
                </c:pt>
                <c:pt idx="5">
                  <c:v>9.5000000000000001E-2</c:v>
                </c:pt>
                <c:pt idx="6">
                  <c:v>8.4000000000000005E-2</c:v>
                </c:pt>
                <c:pt idx="7">
                  <c:v>0.09</c:v>
                </c:pt>
                <c:pt idx="8">
                  <c:v>0.11799999999999999</c:v>
                </c:pt>
                <c:pt idx="9">
                  <c:v>0.129</c:v>
                </c:pt>
                <c:pt idx="10">
                  <c:v>0.1</c:v>
                </c:pt>
                <c:pt idx="11">
                  <c:v>9.8000000000000004E-2</c:v>
                </c:pt>
                <c:pt idx="12">
                  <c:v>0.61599999999999999</c:v>
                </c:pt>
                <c:pt idx="13">
                  <c:v>0.54800000000000004</c:v>
                </c:pt>
                <c:pt idx="14">
                  <c:v>9.4E-2</c:v>
                </c:pt>
                <c:pt idx="15">
                  <c:v>0.1</c:v>
                </c:pt>
                <c:pt idx="16">
                  <c:v>9.9000000000000005E-2</c:v>
                </c:pt>
                <c:pt idx="17">
                  <c:v>0.104</c:v>
                </c:pt>
                <c:pt idx="18">
                  <c:v>0.106</c:v>
                </c:pt>
                <c:pt idx="19">
                  <c:v>0.111</c:v>
                </c:pt>
                <c:pt idx="20">
                  <c:v>1.032</c:v>
                </c:pt>
                <c:pt idx="21">
                  <c:v>1.0860000000000001</c:v>
                </c:pt>
                <c:pt idx="22">
                  <c:v>0.13500000000000001</c:v>
                </c:pt>
                <c:pt idx="23">
                  <c:v>0.14099999999999999</c:v>
                </c:pt>
                <c:pt idx="24">
                  <c:v>0.16400000000000001</c:v>
                </c:pt>
                <c:pt idx="25">
                  <c:v>0.15</c:v>
                </c:pt>
                <c:pt idx="26">
                  <c:v>0.13400000000000001</c:v>
                </c:pt>
                <c:pt idx="27">
                  <c:v>0.13500000000000001</c:v>
                </c:pt>
                <c:pt idx="28">
                  <c:v>3.1629999999999998</c:v>
                </c:pt>
                <c:pt idx="29">
                  <c:v>3.1139999999999999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3-9E4F-A0E3-025110316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449776"/>
        <c:axId val="1"/>
      </c:barChart>
      <c:catAx>
        <c:axId val="46644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6449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standards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[1]TGFalpha!$A$2:$A$9</c:f>
              <c:numCache>
                <c:formatCode>General</c:formatCode>
                <c:ptCount val="8"/>
                <c:pt idx="0">
                  <c:v>0</c:v>
                </c:pt>
                <c:pt idx="1">
                  <c:v>15.6</c:v>
                </c:pt>
                <c:pt idx="2">
                  <c:v>31.3</c:v>
                </c:pt>
                <c:pt idx="3">
                  <c:v>62.5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[1]TGFalpha!$C$2:$C$9</c:f>
              <c:numCache>
                <c:formatCode>General</c:formatCode>
                <c:ptCount val="8"/>
                <c:pt idx="0">
                  <c:v>2.7E-2</c:v>
                </c:pt>
                <c:pt idx="1">
                  <c:v>6.3E-2</c:v>
                </c:pt>
                <c:pt idx="2">
                  <c:v>0.10100000000000001</c:v>
                </c:pt>
                <c:pt idx="3">
                  <c:v>0.186</c:v>
                </c:pt>
                <c:pt idx="4">
                  <c:v>0.33900000000000002</c:v>
                </c:pt>
                <c:pt idx="5">
                  <c:v>0.60699999999999998</c:v>
                </c:pt>
                <c:pt idx="6">
                  <c:v>1.2010000000000001</c:v>
                </c:pt>
                <c:pt idx="7">
                  <c:v>2.371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8-B943-87EA-76615B74B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83984"/>
        <c:axId val="1"/>
      </c:scatterChart>
      <c:valAx>
        <c:axId val="46418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41839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TGFalpha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val>
            <c:numRef>
              <c:f>[1]TGFalpha!$C$12:$C$41</c:f>
              <c:numCache>
                <c:formatCode>General</c:formatCode>
                <c:ptCount val="30"/>
                <c:pt idx="0">
                  <c:v>2.1000000000000001E-2</c:v>
                </c:pt>
                <c:pt idx="1">
                  <c:v>2.1999999999999999E-2</c:v>
                </c:pt>
                <c:pt idx="2">
                  <c:v>2.3E-2</c:v>
                </c:pt>
                <c:pt idx="3">
                  <c:v>2.4E-2</c:v>
                </c:pt>
                <c:pt idx="4">
                  <c:v>2.3E-2</c:v>
                </c:pt>
                <c:pt idx="5">
                  <c:v>2.1000000000000001E-2</c:v>
                </c:pt>
                <c:pt idx="6">
                  <c:v>3.1E-2</c:v>
                </c:pt>
                <c:pt idx="7">
                  <c:v>2.9000000000000001E-2</c:v>
                </c:pt>
                <c:pt idx="8">
                  <c:v>2.5000000000000001E-2</c:v>
                </c:pt>
                <c:pt idx="9">
                  <c:v>2.3E-2</c:v>
                </c:pt>
                <c:pt idx="10">
                  <c:v>5.1999999999999998E-2</c:v>
                </c:pt>
                <c:pt idx="11">
                  <c:v>5.7000000000000002E-2</c:v>
                </c:pt>
                <c:pt idx="12">
                  <c:v>4.9000000000000002E-2</c:v>
                </c:pt>
                <c:pt idx="13">
                  <c:v>4.3999999999999997E-2</c:v>
                </c:pt>
                <c:pt idx="14">
                  <c:v>2.5000000000000001E-2</c:v>
                </c:pt>
                <c:pt idx="15">
                  <c:v>2.1999999999999999E-2</c:v>
                </c:pt>
                <c:pt idx="16">
                  <c:v>2.4E-2</c:v>
                </c:pt>
                <c:pt idx="17">
                  <c:v>2.4E-2</c:v>
                </c:pt>
                <c:pt idx="18">
                  <c:v>4.2000000000000003E-2</c:v>
                </c:pt>
                <c:pt idx="19">
                  <c:v>4.1000000000000002E-2</c:v>
                </c:pt>
                <c:pt idx="20">
                  <c:v>6.5000000000000002E-2</c:v>
                </c:pt>
                <c:pt idx="21">
                  <c:v>6.7000000000000004E-2</c:v>
                </c:pt>
                <c:pt idx="22">
                  <c:v>0.03</c:v>
                </c:pt>
                <c:pt idx="23">
                  <c:v>3.2000000000000001E-2</c:v>
                </c:pt>
                <c:pt idx="24">
                  <c:v>2.4E-2</c:v>
                </c:pt>
                <c:pt idx="25">
                  <c:v>2.1999999999999999E-2</c:v>
                </c:pt>
                <c:pt idx="26">
                  <c:v>4.1000000000000002E-2</c:v>
                </c:pt>
                <c:pt idx="27">
                  <c:v>4.2999999999999997E-2</c:v>
                </c:pt>
                <c:pt idx="28">
                  <c:v>7.5999999999999998E-2</c:v>
                </c:pt>
                <c:pt idx="29">
                  <c:v>7.8E-2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5-8946-932E-78DB8B10B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370144"/>
        <c:axId val="1"/>
      </c:barChart>
      <c:catAx>
        <c:axId val="4663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6370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standards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'[1]HB-EGF'!$A$2:$A$9</c:f>
              <c:numCache>
                <c:formatCode>General</c:formatCode>
                <c:ptCount val="8"/>
                <c:pt idx="0">
                  <c:v>0</c:v>
                </c:pt>
                <c:pt idx="1">
                  <c:v>7.81</c:v>
                </c:pt>
                <c:pt idx="2">
                  <c:v>15.6</c:v>
                </c:pt>
                <c:pt idx="3">
                  <c:v>31.3</c:v>
                </c:pt>
                <c:pt idx="4">
                  <c:v>62.5</c:v>
                </c:pt>
                <c:pt idx="5">
                  <c:v>125</c:v>
                </c:pt>
                <c:pt idx="6">
                  <c:v>250</c:v>
                </c:pt>
                <c:pt idx="7">
                  <c:v>500</c:v>
                </c:pt>
              </c:numCache>
            </c:numRef>
          </c:xVal>
          <c:yVal>
            <c:numRef>
              <c:f>'[1]HB-EGF'!$C$2:$C$9</c:f>
              <c:numCache>
                <c:formatCode>General</c:formatCode>
                <c:ptCount val="8"/>
                <c:pt idx="0">
                  <c:v>1.2E-2</c:v>
                </c:pt>
                <c:pt idx="1">
                  <c:v>1.7000000000000001E-2</c:v>
                </c:pt>
                <c:pt idx="2">
                  <c:v>2.3E-2</c:v>
                </c:pt>
                <c:pt idx="3">
                  <c:v>0.04</c:v>
                </c:pt>
                <c:pt idx="4">
                  <c:v>8.6999999999999994E-2</c:v>
                </c:pt>
                <c:pt idx="5">
                  <c:v>0.215</c:v>
                </c:pt>
                <c:pt idx="6">
                  <c:v>0.56200000000000006</c:v>
                </c:pt>
                <c:pt idx="7">
                  <c:v>1.077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7-8640-97AA-E740FEF02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55632"/>
        <c:axId val="1"/>
      </c:scatterChart>
      <c:valAx>
        <c:axId val="46745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74556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HB-EGF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val>
            <c:numRef>
              <c:f>'[1]HB-EGF'!$C$12:$C$41</c:f>
              <c:numCache>
                <c:formatCode>General</c:formatCode>
                <c:ptCount val="30"/>
                <c:pt idx="0">
                  <c:v>1.6E-2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1.6E-2</c:v>
                </c:pt>
                <c:pt idx="6">
                  <c:v>1.7000000000000001E-2</c:v>
                </c:pt>
                <c:pt idx="7">
                  <c:v>1.7000000000000001E-2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1.6E-2</c:v>
                </c:pt>
                <c:pt idx="11">
                  <c:v>1.6E-2</c:v>
                </c:pt>
                <c:pt idx="12">
                  <c:v>1.9E-2</c:v>
                </c:pt>
                <c:pt idx="13">
                  <c:v>0.02</c:v>
                </c:pt>
                <c:pt idx="14">
                  <c:v>1.6E-2</c:v>
                </c:pt>
                <c:pt idx="15">
                  <c:v>1.6E-2</c:v>
                </c:pt>
                <c:pt idx="16">
                  <c:v>1.7999999999999999E-2</c:v>
                </c:pt>
                <c:pt idx="17">
                  <c:v>1.6E-2</c:v>
                </c:pt>
                <c:pt idx="18">
                  <c:v>1.6E-2</c:v>
                </c:pt>
                <c:pt idx="19">
                  <c:v>1.7000000000000001E-2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1.6E-2</c:v>
                </c:pt>
                <c:pt idx="23">
                  <c:v>1.7000000000000001E-2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1.7000000000000001E-2</c:v>
                </c:pt>
                <c:pt idx="27">
                  <c:v>1.7000000000000001E-2</c:v>
                </c:pt>
                <c:pt idx="28">
                  <c:v>2.1999999999999999E-2</c:v>
                </c:pt>
                <c:pt idx="29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C-1145-976D-FCF546AEE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507344"/>
        <c:axId val="1"/>
      </c:barChart>
      <c:catAx>
        <c:axId val="4675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7507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1</xdr:row>
      <xdr:rowOff>86360</xdr:rowOff>
    </xdr:from>
    <xdr:to>
      <xdr:col>15</xdr:col>
      <xdr:colOff>175260</xdr:colOff>
      <xdr:row>9</xdr:row>
      <xdr:rowOff>101600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3C05C1A-0D31-624D-AA38-EBCD550ED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314960</xdr:colOff>
      <xdr:row>12</xdr:row>
      <xdr:rowOff>15240</xdr:rowOff>
    </xdr:from>
    <xdr:to>
      <xdr:col>18</xdr:col>
      <xdr:colOff>629920</xdr:colOff>
      <xdr:row>26</xdr:row>
      <xdr:rowOff>182880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47E4406D-7BB8-E842-AFA8-E133E5E27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254000</xdr:colOff>
      <xdr:row>20</xdr:row>
      <xdr:rowOff>31445</xdr:rowOff>
    </xdr:from>
    <xdr:to>
      <xdr:col>9</xdr:col>
      <xdr:colOff>172720</xdr:colOff>
      <xdr:row>34</xdr:row>
      <xdr:rowOff>7588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8A2B78-A702-A24C-BF5B-F88F7CA5E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68800" y="3854145"/>
          <a:ext cx="2712720" cy="28209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363220</xdr:colOff>
      <xdr:row>1</xdr:row>
      <xdr:rowOff>12700</xdr:rowOff>
    </xdr:from>
    <xdr:to>
      <xdr:col>16</xdr:col>
      <xdr:colOff>48260</xdr:colOff>
      <xdr:row>10</xdr:row>
      <xdr:rowOff>12700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719E809-B14A-AA4C-846C-215719FBB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223520</xdr:colOff>
      <xdr:row>11</xdr:row>
      <xdr:rowOff>83820</xdr:rowOff>
    </xdr:from>
    <xdr:to>
      <xdr:col>18</xdr:col>
      <xdr:colOff>566420</xdr:colOff>
      <xdr:row>26</xdr:row>
      <xdr:rowOff>58420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23309703-3E4F-8645-B13B-991284DBA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457200</xdr:colOff>
      <xdr:row>22</xdr:row>
      <xdr:rowOff>172720</xdr:rowOff>
    </xdr:from>
    <xdr:to>
      <xdr:col>10</xdr:col>
      <xdr:colOff>688340</xdr:colOff>
      <xdr:row>38</xdr:row>
      <xdr:rowOff>78740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00F824A-1E78-ED48-90C9-B0A8327FE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98900" y="4389120"/>
          <a:ext cx="4475480" cy="31572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508000</xdr:colOff>
      <xdr:row>1</xdr:row>
      <xdr:rowOff>63500</xdr:rowOff>
    </xdr:from>
    <xdr:to>
      <xdr:col>15</xdr:col>
      <xdr:colOff>599440</xdr:colOff>
      <xdr:row>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10305-130F-C045-AEE5-4FC4C3DF0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482600</xdr:colOff>
      <xdr:row>14</xdr:row>
      <xdr:rowOff>50800</xdr:rowOff>
    </xdr:from>
    <xdr:to>
      <xdr:col>18</xdr:col>
      <xdr:colOff>541020</xdr:colOff>
      <xdr:row>28</xdr:row>
      <xdr:rowOff>73660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865D83-0B31-004B-BCB3-2F3882A6B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152400</xdr:colOff>
      <xdr:row>20</xdr:row>
      <xdr:rowOff>38100</xdr:rowOff>
    </xdr:from>
    <xdr:to>
      <xdr:col>9</xdr:col>
      <xdr:colOff>363220</xdr:colOff>
      <xdr:row>35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AD1E9C-A370-944F-B6C0-832152E04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29760" y="3870960"/>
          <a:ext cx="3543300" cy="3162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24</xdr:row>
      <xdr:rowOff>127000</xdr:rowOff>
    </xdr:from>
    <xdr:to>
      <xdr:col>11</xdr:col>
      <xdr:colOff>190500</xdr:colOff>
      <xdr:row>28</xdr:row>
      <xdr:rowOff>88900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415BE5-8B80-0E4C-8477-76FFDAFB5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49920" y="4714240"/>
          <a:ext cx="977900" cy="7747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ropbox%20(Personal)/PNNL%20Projects/Cancer%20Systems%20Biology/Team%20Folder/Experimental%20results/Ligands/11-24-20%20ligand%20shedding%20repe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phiregulin"/>
      <sheetName val="TGFalpha"/>
      <sheetName val="HB-EGF"/>
    </sheetNames>
    <sheetDataSet>
      <sheetData sheetId="0">
        <row r="2">
          <cell r="A2">
            <v>0</v>
          </cell>
          <cell r="C2">
            <v>1.4E-2</v>
          </cell>
        </row>
        <row r="3">
          <cell r="A3">
            <v>15.6</v>
          </cell>
          <cell r="C3">
            <v>2.5000000000000001E-2</v>
          </cell>
        </row>
        <row r="4">
          <cell r="A4">
            <v>31.3</v>
          </cell>
          <cell r="C4">
            <v>3.3000000000000002E-2</v>
          </cell>
        </row>
        <row r="5">
          <cell r="A5">
            <v>62.5</v>
          </cell>
          <cell r="C5">
            <v>0.05</v>
          </cell>
        </row>
        <row r="6">
          <cell r="A6">
            <v>125</v>
          </cell>
          <cell r="C6">
            <v>8.8999999999999996E-2</v>
          </cell>
        </row>
        <row r="7">
          <cell r="A7">
            <v>250</v>
          </cell>
          <cell r="C7">
            <v>0.17499999999999999</v>
          </cell>
        </row>
        <row r="8">
          <cell r="A8">
            <v>500</v>
          </cell>
          <cell r="C8">
            <v>0.32900000000000001</v>
          </cell>
        </row>
        <row r="9">
          <cell r="A9">
            <v>1000</v>
          </cell>
          <cell r="C9">
            <v>0.63900000000000001</v>
          </cell>
        </row>
        <row r="12">
          <cell r="C12">
            <v>1.4999999999999999E-2</v>
          </cell>
        </row>
        <row r="13">
          <cell r="C13">
            <v>1.2999999999999999E-2</v>
          </cell>
        </row>
        <row r="14">
          <cell r="C14">
            <v>8.6999999999999994E-2</v>
          </cell>
        </row>
        <row r="15">
          <cell r="C15">
            <v>8.4000000000000005E-2</v>
          </cell>
        </row>
        <row r="16">
          <cell r="C16">
            <v>9.4E-2</v>
          </cell>
        </row>
        <row r="17">
          <cell r="C17">
            <v>9.5000000000000001E-2</v>
          </cell>
        </row>
        <row r="18">
          <cell r="C18">
            <v>8.4000000000000005E-2</v>
          </cell>
        </row>
        <row r="19">
          <cell r="C19">
            <v>0.09</v>
          </cell>
        </row>
        <row r="20">
          <cell r="C20">
            <v>0.11799999999999999</v>
          </cell>
        </row>
        <row r="21">
          <cell r="C21">
            <v>0.129</v>
          </cell>
        </row>
        <row r="22">
          <cell r="C22">
            <v>0.1</v>
          </cell>
        </row>
        <row r="23">
          <cell r="C23">
            <v>9.8000000000000004E-2</v>
          </cell>
        </row>
        <row r="24">
          <cell r="C24">
            <v>0.61599999999999999</v>
          </cell>
        </row>
        <row r="25">
          <cell r="C25">
            <v>0.54800000000000004</v>
          </cell>
        </row>
        <row r="26">
          <cell r="C26">
            <v>9.4E-2</v>
          </cell>
        </row>
        <row r="27">
          <cell r="C27">
            <v>0.1</v>
          </cell>
        </row>
        <row r="28">
          <cell r="C28">
            <v>9.9000000000000005E-2</v>
          </cell>
        </row>
        <row r="29">
          <cell r="C29">
            <v>0.104</v>
          </cell>
        </row>
        <row r="30">
          <cell r="C30">
            <v>0.106</v>
          </cell>
        </row>
        <row r="31">
          <cell r="C31">
            <v>0.111</v>
          </cell>
        </row>
        <row r="32">
          <cell r="C32">
            <v>1.032</v>
          </cell>
        </row>
        <row r="33">
          <cell r="C33">
            <v>1.0860000000000001</v>
          </cell>
        </row>
        <row r="34">
          <cell r="C34">
            <v>0.13500000000000001</v>
          </cell>
        </row>
        <row r="35">
          <cell r="C35">
            <v>0.14099999999999999</v>
          </cell>
        </row>
        <row r="36">
          <cell r="C36">
            <v>0.16400000000000001</v>
          </cell>
        </row>
        <row r="37">
          <cell r="C37">
            <v>0.15</v>
          </cell>
        </row>
        <row r="38">
          <cell r="C38">
            <v>0.13400000000000001</v>
          </cell>
        </row>
        <row r="39">
          <cell r="C39">
            <v>0.13500000000000001</v>
          </cell>
        </row>
        <row r="40">
          <cell r="C40">
            <v>3.1629999999999998</v>
          </cell>
        </row>
        <row r="41">
          <cell r="C41">
            <v>3.1139999999999999</v>
          </cell>
        </row>
      </sheetData>
      <sheetData sheetId="1">
        <row r="2">
          <cell r="A2">
            <v>0</v>
          </cell>
          <cell r="C2">
            <v>2.7E-2</v>
          </cell>
        </row>
        <row r="3">
          <cell r="A3">
            <v>15.6</v>
          </cell>
          <cell r="C3">
            <v>6.3E-2</v>
          </cell>
        </row>
        <row r="4">
          <cell r="A4">
            <v>31.3</v>
          </cell>
          <cell r="C4">
            <v>0.10100000000000001</v>
          </cell>
        </row>
        <row r="5">
          <cell r="A5">
            <v>62.5</v>
          </cell>
          <cell r="C5">
            <v>0.186</v>
          </cell>
        </row>
        <row r="6">
          <cell r="A6">
            <v>125</v>
          </cell>
          <cell r="C6">
            <v>0.33900000000000002</v>
          </cell>
        </row>
        <row r="7">
          <cell r="A7">
            <v>250</v>
          </cell>
          <cell r="C7">
            <v>0.60699999999999998</v>
          </cell>
        </row>
        <row r="8">
          <cell r="A8">
            <v>500</v>
          </cell>
          <cell r="C8">
            <v>1.2010000000000001</v>
          </cell>
        </row>
        <row r="9">
          <cell r="A9">
            <v>1000</v>
          </cell>
          <cell r="C9">
            <v>2.371</v>
          </cell>
        </row>
        <row r="12">
          <cell r="C12">
            <v>2.1000000000000001E-2</v>
          </cell>
        </row>
        <row r="13">
          <cell r="C13">
            <v>2.1999999999999999E-2</v>
          </cell>
        </row>
        <row r="14">
          <cell r="C14">
            <v>2.3E-2</v>
          </cell>
        </row>
        <row r="15">
          <cell r="C15">
            <v>2.4E-2</v>
          </cell>
        </row>
        <row r="16">
          <cell r="C16">
            <v>2.3E-2</v>
          </cell>
        </row>
        <row r="17">
          <cell r="C17">
            <v>2.1000000000000001E-2</v>
          </cell>
        </row>
        <row r="18">
          <cell r="C18">
            <v>3.1E-2</v>
          </cell>
        </row>
        <row r="19">
          <cell r="C19">
            <v>2.9000000000000001E-2</v>
          </cell>
        </row>
        <row r="20">
          <cell r="C20">
            <v>2.5000000000000001E-2</v>
          </cell>
        </row>
        <row r="21">
          <cell r="C21">
            <v>2.3E-2</v>
          </cell>
        </row>
        <row r="22">
          <cell r="C22">
            <v>5.1999999999999998E-2</v>
          </cell>
        </row>
        <row r="23">
          <cell r="C23">
            <v>5.7000000000000002E-2</v>
          </cell>
        </row>
        <row r="24">
          <cell r="C24">
            <v>4.9000000000000002E-2</v>
          </cell>
        </row>
        <row r="25">
          <cell r="C25">
            <v>4.3999999999999997E-2</v>
          </cell>
        </row>
        <row r="26">
          <cell r="C26">
            <v>2.5000000000000001E-2</v>
          </cell>
        </row>
        <row r="27">
          <cell r="C27">
            <v>2.1999999999999999E-2</v>
          </cell>
        </row>
        <row r="28">
          <cell r="C28">
            <v>2.4E-2</v>
          </cell>
        </row>
        <row r="29">
          <cell r="C29">
            <v>2.4E-2</v>
          </cell>
        </row>
        <row r="30">
          <cell r="C30">
            <v>4.2000000000000003E-2</v>
          </cell>
        </row>
        <row r="31">
          <cell r="C31">
            <v>4.1000000000000002E-2</v>
          </cell>
        </row>
        <row r="32">
          <cell r="C32">
            <v>6.5000000000000002E-2</v>
          </cell>
        </row>
        <row r="33">
          <cell r="C33">
            <v>6.7000000000000004E-2</v>
          </cell>
        </row>
        <row r="34">
          <cell r="C34">
            <v>0.03</v>
          </cell>
        </row>
        <row r="35">
          <cell r="C35">
            <v>3.2000000000000001E-2</v>
          </cell>
        </row>
        <row r="36">
          <cell r="C36">
            <v>2.4E-2</v>
          </cell>
        </row>
        <row r="37">
          <cell r="C37">
            <v>2.1999999999999999E-2</v>
          </cell>
        </row>
        <row r="38">
          <cell r="C38">
            <v>4.1000000000000002E-2</v>
          </cell>
        </row>
        <row r="39">
          <cell r="C39">
            <v>4.2999999999999997E-2</v>
          </cell>
        </row>
        <row r="40">
          <cell r="C40">
            <v>7.5999999999999998E-2</v>
          </cell>
        </row>
        <row r="41">
          <cell r="C41">
            <v>7.8E-2</v>
          </cell>
        </row>
      </sheetData>
      <sheetData sheetId="2">
        <row r="2">
          <cell r="A2">
            <v>0</v>
          </cell>
          <cell r="C2">
            <v>1.2E-2</v>
          </cell>
        </row>
        <row r="3">
          <cell r="A3">
            <v>7.81</v>
          </cell>
          <cell r="C3">
            <v>1.7000000000000001E-2</v>
          </cell>
        </row>
        <row r="4">
          <cell r="A4">
            <v>15.6</v>
          </cell>
          <cell r="C4">
            <v>2.3E-2</v>
          </cell>
        </row>
        <row r="5">
          <cell r="A5">
            <v>31.3</v>
          </cell>
          <cell r="C5">
            <v>0.04</v>
          </cell>
        </row>
        <row r="6">
          <cell r="A6">
            <v>62.5</v>
          </cell>
          <cell r="C6">
            <v>8.6999999999999994E-2</v>
          </cell>
        </row>
        <row r="7">
          <cell r="A7">
            <v>125</v>
          </cell>
          <cell r="C7">
            <v>0.215</v>
          </cell>
        </row>
        <row r="8">
          <cell r="A8">
            <v>250</v>
          </cell>
          <cell r="C8">
            <v>0.56200000000000006</v>
          </cell>
        </row>
        <row r="9">
          <cell r="A9">
            <v>500</v>
          </cell>
          <cell r="C9">
            <v>1.077</v>
          </cell>
        </row>
        <row r="12">
          <cell r="C12">
            <v>1.6E-2</v>
          </cell>
        </row>
        <row r="13">
          <cell r="C13">
            <v>1.4999999999999999E-2</v>
          </cell>
        </row>
        <row r="14">
          <cell r="C14">
            <v>1.4999999999999999E-2</v>
          </cell>
        </row>
        <row r="15">
          <cell r="C15">
            <v>1.4999999999999999E-2</v>
          </cell>
        </row>
        <row r="16">
          <cell r="C16">
            <v>1.4999999999999999E-2</v>
          </cell>
        </row>
        <row r="17">
          <cell r="C17">
            <v>1.6E-2</v>
          </cell>
        </row>
        <row r="18">
          <cell r="C18">
            <v>1.7000000000000001E-2</v>
          </cell>
        </row>
        <row r="19">
          <cell r="C19">
            <v>1.7000000000000001E-2</v>
          </cell>
        </row>
        <row r="20">
          <cell r="C20">
            <v>1.4999999999999999E-2</v>
          </cell>
        </row>
        <row r="21">
          <cell r="C21">
            <v>1.4999999999999999E-2</v>
          </cell>
        </row>
        <row r="22">
          <cell r="C22">
            <v>1.6E-2</v>
          </cell>
        </row>
        <row r="23">
          <cell r="C23">
            <v>1.6E-2</v>
          </cell>
        </row>
        <row r="24">
          <cell r="C24">
            <v>1.9E-2</v>
          </cell>
        </row>
        <row r="25">
          <cell r="C25">
            <v>0.02</v>
          </cell>
        </row>
        <row r="26">
          <cell r="C26">
            <v>1.6E-2</v>
          </cell>
        </row>
        <row r="27">
          <cell r="C27">
            <v>1.6E-2</v>
          </cell>
        </row>
        <row r="28">
          <cell r="C28">
            <v>1.7999999999999999E-2</v>
          </cell>
        </row>
        <row r="29">
          <cell r="C29">
            <v>1.6E-2</v>
          </cell>
        </row>
        <row r="30">
          <cell r="C30">
            <v>1.6E-2</v>
          </cell>
        </row>
        <row r="31">
          <cell r="C31">
            <v>1.7000000000000001E-2</v>
          </cell>
        </row>
        <row r="32">
          <cell r="C32">
            <v>2.1000000000000001E-2</v>
          </cell>
        </row>
        <row r="33">
          <cell r="C33">
            <v>2.1999999999999999E-2</v>
          </cell>
        </row>
        <row r="34">
          <cell r="C34">
            <v>1.6E-2</v>
          </cell>
        </row>
        <row r="35">
          <cell r="C35">
            <v>1.7000000000000001E-2</v>
          </cell>
        </row>
        <row r="36">
          <cell r="C36">
            <v>1.4999999999999999E-2</v>
          </cell>
        </row>
        <row r="37">
          <cell r="C37">
            <v>1.6E-2</v>
          </cell>
        </row>
        <row r="38">
          <cell r="C38">
            <v>1.7000000000000001E-2</v>
          </cell>
        </row>
        <row r="39">
          <cell r="C39">
            <v>1.7000000000000001E-2</v>
          </cell>
        </row>
        <row r="40">
          <cell r="C40">
            <v>2.1999999999999999E-2</v>
          </cell>
        </row>
        <row r="41">
          <cell r="C41">
            <v>2.1999999999999999E-2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F8613-893D-1A4E-AAEB-3F033A35E867}">
  <dimension ref="A1:G48"/>
  <sheetViews>
    <sheetView tabSelected="1" workbookViewId="0">
      <selection activeCell="N32" sqref="N32"/>
    </sheetView>
  </sheetViews>
  <sheetFormatPr baseColWidth="10" defaultRowHeight="16" x14ac:dyDescent="0.2"/>
  <cols>
    <col min="5" max="5" width="8.6640625" customWidth="1"/>
    <col min="7" max="7" width="24.6640625" customWidth="1"/>
  </cols>
  <sheetData>
    <row r="1" spans="1:7" ht="17" thickBot="1" x14ac:dyDescent="0.25">
      <c r="A1" s="10" t="s">
        <v>6</v>
      </c>
      <c r="B1" s="10"/>
      <c r="C1" s="10"/>
      <c r="D1" s="10"/>
      <c r="E1" s="10"/>
    </row>
    <row r="2" spans="1:7" ht="17" thickBot="1" x14ac:dyDescent="0.25">
      <c r="A2" s="9" t="s">
        <v>22</v>
      </c>
      <c r="B2" s="4" t="s">
        <v>0</v>
      </c>
      <c r="C2" s="4" t="s">
        <v>1</v>
      </c>
      <c r="D2" s="149" t="s">
        <v>4</v>
      </c>
      <c r="E2" s="150" t="s">
        <v>5</v>
      </c>
      <c r="F2" s="7"/>
      <c r="G2" s="8" t="s">
        <v>11</v>
      </c>
    </row>
    <row r="3" spans="1:7" x14ac:dyDescent="0.2">
      <c r="A3">
        <v>0</v>
      </c>
      <c r="B3" s="1">
        <v>5.3333333333333332E-3</v>
      </c>
      <c r="C3" s="1">
        <v>3.3201405592735577E-3</v>
      </c>
      <c r="D3" s="15">
        <f>(B3/(MAX(B$3:B$8))*28)</f>
        <v>1.9145299145299144</v>
      </c>
      <c r="E3" s="11">
        <f>D3*(C3/B3)</f>
        <v>1.1918453289699948</v>
      </c>
      <c r="G3" s="3" t="s">
        <v>152</v>
      </c>
    </row>
    <row r="4" spans="1:7" x14ac:dyDescent="0.2">
      <c r="A4">
        <v>1</v>
      </c>
      <c r="B4" s="1">
        <v>2.2966666666666663E-2</v>
      </c>
      <c r="C4" s="1">
        <v>3.9803684921541271E-3</v>
      </c>
      <c r="D4" s="15">
        <f t="shared" ref="D4:D8" si="0">(B4/(MAX(B$3:B$8))*28)</f>
        <v>8.2444444444444436</v>
      </c>
      <c r="E4" s="11">
        <f t="shared" ref="E4:E8" si="1">D4*(C4/B4)</f>
        <v>1.4288502279527637</v>
      </c>
    </row>
    <row r="5" spans="1:7" x14ac:dyDescent="0.2">
      <c r="A5">
        <v>2</v>
      </c>
      <c r="B5" s="1">
        <v>3.6266666666666655E-2</v>
      </c>
      <c r="C5" s="1">
        <v>2.3007245235649827E-3</v>
      </c>
      <c r="D5" s="15">
        <f t="shared" si="0"/>
        <v>13.018803418803415</v>
      </c>
      <c r="E5" s="11">
        <f t="shared" si="1"/>
        <v>0.82590111102332708</v>
      </c>
    </row>
    <row r="6" spans="1:7" x14ac:dyDescent="0.2">
      <c r="A6">
        <v>3</v>
      </c>
      <c r="B6" s="1">
        <v>6.9433333333333333E-2</v>
      </c>
      <c r="C6" s="1">
        <v>6.4825406541982643E-3</v>
      </c>
      <c r="D6" s="15">
        <f t="shared" si="0"/>
        <v>24.924786324786325</v>
      </c>
      <c r="E6" s="11">
        <f t="shared" si="1"/>
        <v>2.3270658758660439</v>
      </c>
    </row>
    <row r="7" spans="1:7" x14ac:dyDescent="0.2">
      <c r="A7">
        <v>5</v>
      </c>
      <c r="B7" s="1">
        <v>7.8E-2</v>
      </c>
      <c r="C7" s="1">
        <v>6.2745517768203933E-3</v>
      </c>
      <c r="D7" s="15">
        <f t="shared" si="0"/>
        <v>28</v>
      </c>
      <c r="E7" s="11">
        <f t="shared" si="1"/>
        <v>2.2524032019355262</v>
      </c>
    </row>
    <row r="8" spans="1:7" ht="17" thickBot="1" x14ac:dyDescent="0.25">
      <c r="A8">
        <v>7</v>
      </c>
      <c r="B8" s="1">
        <v>6.8799999999999986E-2</v>
      </c>
      <c r="C8" s="1">
        <v>3.8118237105091886E-3</v>
      </c>
      <c r="D8" s="12">
        <f t="shared" si="0"/>
        <v>24.697435897435895</v>
      </c>
      <c r="E8" s="13">
        <f t="shared" si="1"/>
        <v>1.3683469730032987</v>
      </c>
    </row>
    <row r="9" spans="1:7" ht="17" thickBot="1" x14ac:dyDescent="0.25">
      <c r="A9" s="10" t="s">
        <v>7</v>
      </c>
      <c r="B9" s="10"/>
      <c r="C9" s="10"/>
      <c r="D9" s="10"/>
      <c r="E9" s="10"/>
      <c r="G9" s="3" t="s">
        <v>48</v>
      </c>
    </row>
    <row r="10" spans="1:7" ht="17" thickBot="1" x14ac:dyDescent="0.25">
      <c r="A10" s="9" t="s">
        <v>22</v>
      </c>
      <c r="B10" s="4" t="s">
        <v>0</v>
      </c>
      <c r="C10" s="4" t="s">
        <v>1</v>
      </c>
      <c r="D10" s="149" t="s">
        <v>4</v>
      </c>
      <c r="E10" s="150" t="s">
        <v>5</v>
      </c>
    </row>
    <row r="11" spans="1:7" x14ac:dyDescent="0.2">
      <c r="A11">
        <v>0</v>
      </c>
      <c r="B11" s="1">
        <v>2.854324734446129E-3</v>
      </c>
      <c r="C11" s="1">
        <v>3.5408989042725496E-4</v>
      </c>
      <c r="D11" s="15">
        <f>(B11/(MAX(B$11:B$16))*28)</f>
        <v>0.7351450944265312</v>
      </c>
      <c r="E11" s="11">
        <f>D11*(C11/B11)</f>
        <v>9.1197558144741411E-2</v>
      </c>
    </row>
    <row r="12" spans="1:7" x14ac:dyDescent="0.2">
      <c r="A12">
        <v>2</v>
      </c>
      <c r="B12" s="1">
        <v>4.9299696509863433E-2</v>
      </c>
      <c r="C12" s="1">
        <v>1.805858441178992E-3</v>
      </c>
      <c r="D12" s="15">
        <f t="shared" ref="D12:D16" si="2">(B12/(MAX(B$11:B$16))*28)</f>
        <v>12.697374481805621</v>
      </c>
      <c r="E12" s="11">
        <f t="shared" ref="E12:E16" si="3">D12*(C12/B12)</f>
        <v>0.46510754653817904</v>
      </c>
    </row>
    <row r="13" spans="1:7" x14ac:dyDescent="0.2">
      <c r="A13">
        <v>4</v>
      </c>
      <c r="B13" s="1">
        <v>7.0531866464339912E-2</v>
      </c>
      <c r="C13" s="1">
        <v>1.3101325945808393E-3</v>
      </c>
      <c r="D13" s="15">
        <f t="shared" si="2"/>
        <v>18.165822201750348</v>
      </c>
      <c r="E13" s="11">
        <f t="shared" si="3"/>
        <v>0.33743096513554222</v>
      </c>
    </row>
    <row r="14" spans="1:7" x14ac:dyDescent="0.2">
      <c r="A14">
        <v>6</v>
      </c>
      <c r="B14" s="1">
        <v>9.4217754172989374E-2</v>
      </c>
      <c r="C14" s="1">
        <v>2.797310134375312E-3</v>
      </c>
      <c r="D14" s="15">
        <f t="shared" si="2"/>
        <v>24.26623675725472</v>
      </c>
      <c r="E14" s="11">
        <f t="shared" si="3"/>
        <v>0.72046070934345652</v>
      </c>
    </row>
    <row r="15" spans="1:7" x14ac:dyDescent="0.2">
      <c r="A15">
        <v>8</v>
      </c>
      <c r="B15" s="1">
        <v>0.10871471927162367</v>
      </c>
      <c r="C15" s="1">
        <v>2.4786292329907682E-3</v>
      </c>
      <c r="D15" s="15">
        <f t="shared" si="2"/>
        <v>28</v>
      </c>
      <c r="E15" s="11">
        <f t="shared" si="3"/>
        <v>0.63838290701318556</v>
      </c>
    </row>
    <row r="16" spans="1:7" ht="17" thickBot="1" x14ac:dyDescent="0.25">
      <c r="A16">
        <v>10</v>
      </c>
      <c r="B16" s="1">
        <v>9.5820182094081927E-2</v>
      </c>
      <c r="C16" s="1">
        <v>6.7277079181179088E-4</v>
      </c>
      <c r="D16" s="12">
        <f t="shared" si="2"/>
        <v>24.678949792722246</v>
      </c>
      <c r="E16" s="13">
        <f t="shared" si="3"/>
        <v>0.17327536047501035</v>
      </c>
    </row>
    <row r="17" spans="1:7" ht="17" thickBot="1" x14ac:dyDescent="0.25">
      <c r="A17" s="10" t="s">
        <v>8</v>
      </c>
      <c r="B17" s="10"/>
      <c r="C17" s="10"/>
      <c r="D17" s="10"/>
      <c r="E17" s="10"/>
      <c r="G17" s="3" t="s">
        <v>49</v>
      </c>
    </row>
    <row r="18" spans="1:7" ht="17" thickBot="1" x14ac:dyDescent="0.25">
      <c r="A18" s="9" t="s">
        <v>22</v>
      </c>
      <c r="B18" s="4" t="s">
        <v>0</v>
      </c>
      <c r="C18" s="4" t="s">
        <v>1</v>
      </c>
      <c r="D18" s="149" t="s">
        <v>4</v>
      </c>
      <c r="E18" s="150" t="s">
        <v>5</v>
      </c>
    </row>
    <row r="19" spans="1:7" x14ac:dyDescent="0.2">
      <c r="A19">
        <v>0</v>
      </c>
      <c r="B19" s="1">
        <v>7.0000000000000062E-3</v>
      </c>
      <c r="C19" s="1">
        <v>2.8284271247461935E-3</v>
      </c>
      <c r="D19" s="15">
        <f>(B19/(MAX(B$19:B$24))*28)</f>
        <v>1.6470588235294132</v>
      </c>
      <c r="E19" s="11">
        <f>D19*(C19/B19)</f>
        <v>0.6655122646461632</v>
      </c>
    </row>
    <row r="20" spans="1:7" x14ac:dyDescent="0.2">
      <c r="A20">
        <v>2</v>
      </c>
      <c r="B20" s="1">
        <v>5.149999999999999E-2</v>
      </c>
      <c r="C20" s="1">
        <v>7.7781745930520646E-3</v>
      </c>
      <c r="D20" s="15">
        <f t="shared" ref="D20:D24" si="4">(B20/(MAX(B$19:B$24))*28)</f>
        <v>12.117647058823529</v>
      </c>
      <c r="E20" s="11">
        <f t="shared" ref="E20:E24" si="5">D20*(C20/B20)</f>
        <v>1.8301587277769567</v>
      </c>
    </row>
    <row r="21" spans="1:7" x14ac:dyDescent="0.2">
      <c r="A21">
        <v>4</v>
      </c>
      <c r="B21" s="1">
        <v>0.11899999999999999</v>
      </c>
      <c r="C21" s="1">
        <v>5.6568542494923853E-3</v>
      </c>
      <c r="D21" s="15">
        <f t="shared" si="4"/>
        <v>28</v>
      </c>
      <c r="E21" s="11">
        <f t="shared" si="5"/>
        <v>1.331024529292326</v>
      </c>
    </row>
    <row r="22" spans="1:7" x14ac:dyDescent="0.2">
      <c r="A22">
        <v>6</v>
      </c>
      <c r="B22" s="1">
        <v>8.3500000000000019E-2</v>
      </c>
      <c r="C22" s="1">
        <v>4.9497474683058368E-3</v>
      </c>
      <c r="D22" s="15">
        <f t="shared" si="4"/>
        <v>19.647058823529417</v>
      </c>
      <c r="E22" s="11">
        <f t="shared" si="5"/>
        <v>1.1646464631307851</v>
      </c>
    </row>
    <row r="23" spans="1:7" x14ac:dyDescent="0.2">
      <c r="A23">
        <v>8</v>
      </c>
      <c r="B23" s="1">
        <v>7.1500000000000008E-2</v>
      </c>
      <c r="C23" s="1">
        <v>7.7781745930520299E-3</v>
      </c>
      <c r="D23" s="15">
        <f t="shared" si="4"/>
        <v>16.82352941176471</v>
      </c>
      <c r="E23" s="11">
        <f t="shared" si="5"/>
        <v>1.8301587277769484</v>
      </c>
    </row>
    <row r="24" spans="1:7" ht="17" thickBot="1" x14ac:dyDescent="0.25">
      <c r="A24">
        <v>10</v>
      </c>
      <c r="B24" s="1">
        <v>5.8999999999999997E-2</v>
      </c>
      <c r="C24" s="1">
        <v>4.2426406871192892E-3</v>
      </c>
      <c r="D24" s="12">
        <f t="shared" si="4"/>
        <v>13.882352941176471</v>
      </c>
      <c r="E24" s="13">
        <f t="shared" si="5"/>
        <v>0.99826839696924463</v>
      </c>
    </row>
    <row r="25" spans="1:7" ht="17" thickBot="1" x14ac:dyDescent="0.25">
      <c r="A25" s="10" t="s">
        <v>9</v>
      </c>
      <c r="B25" s="10"/>
      <c r="C25" s="10"/>
      <c r="D25" s="10"/>
      <c r="E25" s="10"/>
    </row>
    <row r="26" spans="1:7" ht="17" thickBot="1" x14ac:dyDescent="0.25">
      <c r="A26" s="9" t="s">
        <v>22</v>
      </c>
      <c r="B26" s="4" t="s">
        <v>0</v>
      </c>
      <c r="C26" s="4" t="s">
        <v>1</v>
      </c>
      <c r="D26" s="149" t="s">
        <v>4</v>
      </c>
      <c r="E26" s="150" t="s">
        <v>5</v>
      </c>
      <c r="G26" s="4" t="s">
        <v>51</v>
      </c>
    </row>
    <row r="27" spans="1:7" x14ac:dyDescent="0.2">
      <c r="A27">
        <v>0</v>
      </c>
      <c r="B27" s="6">
        <v>2.4000000000000021E-2</v>
      </c>
      <c r="C27" s="1">
        <v>2.8284271247461927E-3</v>
      </c>
      <c r="D27" s="15">
        <f>(B27/(MAX(B$27:B$32))*28)</f>
        <v>2.980044345898007</v>
      </c>
      <c r="E27" s="11">
        <f>D27*(C27/B27)</f>
        <v>0.35120159420351837</v>
      </c>
    </row>
    <row r="28" spans="1:7" x14ac:dyDescent="0.2">
      <c r="A28">
        <v>2</v>
      </c>
      <c r="B28" s="6">
        <v>0.22550000000000001</v>
      </c>
      <c r="C28" s="1">
        <v>7.7781745930520299E-3</v>
      </c>
      <c r="D28" s="15">
        <f t="shared" ref="D28:D32" si="6">(B28/(MAX(B$27:B$32))*28)</f>
        <v>28</v>
      </c>
      <c r="E28" s="11">
        <f t="shared" ref="E28:E32" si="7">D28*(C28/B28)</f>
        <v>0.9658043840596755</v>
      </c>
    </row>
    <row r="29" spans="1:7" x14ac:dyDescent="0.2">
      <c r="A29">
        <v>4</v>
      </c>
      <c r="B29" s="6">
        <v>0.216</v>
      </c>
      <c r="C29" s="1">
        <v>4.2426406871192892E-3</v>
      </c>
      <c r="D29" s="15">
        <f t="shared" si="6"/>
        <v>26.82039911308204</v>
      </c>
      <c r="E29" s="11">
        <f t="shared" si="7"/>
        <v>0.52680239130527762</v>
      </c>
    </row>
    <row r="30" spans="1:7" x14ac:dyDescent="0.2">
      <c r="A30">
        <v>6</v>
      </c>
      <c r="B30" s="6">
        <v>0.19700000000000001</v>
      </c>
      <c r="C30" s="1">
        <v>1.555634918610402E-2</v>
      </c>
      <c r="D30" s="15">
        <f t="shared" si="6"/>
        <v>24.461197339246119</v>
      </c>
      <c r="E30" s="11">
        <f t="shared" si="7"/>
        <v>1.9316087681193461</v>
      </c>
    </row>
    <row r="31" spans="1:7" x14ac:dyDescent="0.2">
      <c r="A31">
        <v>8</v>
      </c>
      <c r="B31" s="6">
        <v>0.17900000000000002</v>
      </c>
      <c r="C31" s="1">
        <v>5.6568542494923853E-3</v>
      </c>
      <c r="D31" s="15">
        <f t="shared" si="6"/>
        <v>22.226164079822617</v>
      </c>
      <c r="E31" s="11">
        <f t="shared" si="7"/>
        <v>0.70240318840703675</v>
      </c>
    </row>
    <row r="32" spans="1:7" ht="17" thickBot="1" x14ac:dyDescent="0.25">
      <c r="A32">
        <v>10</v>
      </c>
      <c r="B32" s="6">
        <v>0.159</v>
      </c>
      <c r="C32" s="1">
        <v>1.4142135623730963E-3</v>
      </c>
      <c r="D32" s="12">
        <f t="shared" si="6"/>
        <v>19.742793791574279</v>
      </c>
      <c r="E32" s="13">
        <f t="shared" si="7"/>
        <v>0.17560079710175919</v>
      </c>
    </row>
    <row r="33" spans="1:7" ht="17" thickBot="1" x14ac:dyDescent="0.25">
      <c r="A33" s="10" t="s">
        <v>10</v>
      </c>
      <c r="B33" s="10"/>
      <c r="C33" s="10"/>
      <c r="D33" s="10"/>
      <c r="E33" s="10"/>
      <c r="G33" s="3" t="s">
        <v>12</v>
      </c>
    </row>
    <row r="34" spans="1:7" x14ac:dyDescent="0.2">
      <c r="A34" s="5" t="s">
        <v>3</v>
      </c>
      <c r="B34" s="5" t="s">
        <v>0</v>
      </c>
      <c r="C34" s="5" t="s">
        <v>2</v>
      </c>
      <c r="D34" s="149" t="s">
        <v>4</v>
      </c>
      <c r="E34" s="150" t="s">
        <v>5</v>
      </c>
    </row>
    <row r="35" spans="1:7" x14ac:dyDescent="0.2">
      <c r="A35">
        <v>0</v>
      </c>
      <c r="B35" s="2">
        <v>8.0000000000000019E-3</v>
      </c>
      <c r="C35" s="2">
        <v>8.6017440092111611E-3</v>
      </c>
      <c r="D35" s="15">
        <f>(B35/(MAX(B$35:B$40))*28)</f>
        <v>2.8306655433866896</v>
      </c>
      <c r="E35" s="11">
        <f>D35*(C35/B35)</f>
        <v>3.0435825474883638</v>
      </c>
    </row>
    <row r="36" spans="1:7" x14ac:dyDescent="0.2">
      <c r="A36">
        <v>1.65E-3</v>
      </c>
      <c r="B36" s="2">
        <v>2.133333333333334E-2</v>
      </c>
      <c r="C36" s="2">
        <v>7.983942217559787E-3</v>
      </c>
      <c r="D36" s="15">
        <f t="shared" ref="D36:D40" si="8">(B36/(MAX(B$35:B$40))*28)</f>
        <v>7.5484414490311735</v>
      </c>
      <c r="E36" s="11">
        <f t="shared" ref="E36:E40" si="9">D36*(C36/B36)</f>
        <v>2.8249837669546003</v>
      </c>
    </row>
    <row r="37" spans="1:7" x14ac:dyDescent="0.2">
      <c r="A37">
        <v>5.0000000000000001E-3</v>
      </c>
      <c r="B37" s="2">
        <v>3.163333333333334E-2</v>
      </c>
      <c r="C37" s="2">
        <v>2.8005951748393252E-3</v>
      </c>
      <c r="D37" s="15">
        <f t="shared" si="8"/>
        <v>11.192923336141536</v>
      </c>
      <c r="E37" s="11">
        <f t="shared" si="9"/>
        <v>0.99094353279908731</v>
      </c>
    </row>
    <row r="38" spans="1:7" x14ac:dyDescent="0.2">
      <c r="A38">
        <v>1.6500000000000001E-2</v>
      </c>
      <c r="B38" s="2">
        <v>5.0733333333333332E-2</v>
      </c>
      <c r="C38" s="2">
        <v>1.0254917519577314E-2</v>
      </c>
      <c r="D38" s="15">
        <f t="shared" si="8"/>
        <v>17.951137320977253</v>
      </c>
      <c r="E38" s="11">
        <f t="shared" si="9"/>
        <v>3.6285302091174993</v>
      </c>
    </row>
    <row r="39" spans="1:7" x14ac:dyDescent="0.2">
      <c r="A39">
        <v>0.05</v>
      </c>
      <c r="B39" s="2">
        <v>7.1633333333333341E-2</v>
      </c>
      <c r="C39" s="2">
        <v>4.671545069175013E-3</v>
      </c>
      <c r="D39" s="15">
        <f t="shared" si="8"/>
        <v>25.346251053074983</v>
      </c>
      <c r="E39" s="11">
        <f t="shared" si="9"/>
        <v>1.6529477077114623</v>
      </c>
    </row>
    <row r="40" spans="1:7" ht="17" thickBot="1" x14ac:dyDescent="0.25">
      <c r="A40">
        <v>0.5</v>
      </c>
      <c r="B40" s="2">
        <v>7.9133333333333333E-2</v>
      </c>
      <c r="C40" s="2">
        <v>7.0543131014531241E-3</v>
      </c>
      <c r="D40" s="12">
        <f t="shared" si="8"/>
        <v>28</v>
      </c>
      <c r="E40" s="13">
        <f t="shared" si="9"/>
        <v>2.496050128568081</v>
      </c>
    </row>
    <row r="41" spans="1:7" ht="17" thickBot="1" x14ac:dyDescent="0.25">
      <c r="A41" s="10" t="s">
        <v>50</v>
      </c>
      <c r="B41" s="10"/>
      <c r="C41" s="10"/>
      <c r="D41" s="10"/>
      <c r="E41" s="10"/>
    </row>
    <row r="42" spans="1:7" x14ac:dyDescent="0.2">
      <c r="A42" s="5" t="s">
        <v>3</v>
      </c>
      <c r="B42" s="5" t="s">
        <v>0</v>
      </c>
      <c r="C42" s="5" t="s">
        <v>2</v>
      </c>
      <c r="D42" s="149" t="s">
        <v>4</v>
      </c>
      <c r="E42" s="150" t="s">
        <v>5</v>
      </c>
    </row>
    <row r="43" spans="1:7" x14ac:dyDescent="0.2">
      <c r="A43">
        <v>0</v>
      </c>
      <c r="B43" s="2">
        <v>6.000000000000001E-3</v>
      </c>
      <c r="C43" s="2">
        <v>6.9999999999999993E-3</v>
      </c>
      <c r="D43" s="15">
        <f>(B43/(MAX(B$43:B$48))*28)</f>
        <v>1.6310679611650489</v>
      </c>
      <c r="E43" s="11">
        <f>D43*(C43/B43)</f>
        <v>1.9029126213592231</v>
      </c>
    </row>
    <row r="44" spans="1:7" x14ac:dyDescent="0.2">
      <c r="A44">
        <v>1.6500000000000001E-2</v>
      </c>
      <c r="B44" s="2">
        <v>4.6666666666666669E-2</v>
      </c>
      <c r="C44" s="2">
        <v>4.1633319989322687E-3</v>
      </c>
      <c r="D44" s="15">
        <f t="shared" ref="D44:D48" si="10">(B44/(MAX(B$43:B$48))*28)</f>
        <v>12.686084142394824</v>
      </c>
      <c r="E44" s="11">
        <f t="shared" ref="E44:E48" si="11">D44*(C44/B44)</f>
        <v>1.1317795725252771</v>
      </c>
    </row>
    <row r="45" spans="1:7" x14ac:dyDescent="0.2">
      <c r="A45">
        <v>0.05</v>
      </c>
      <c r="B45" s="2">
        <v>6.8333333333333343E-2</v>
      </c>
      <c r="C45" s="2">
        <v>6.6583281184793989E-3</v>
      </c>
      <c r="D45" s="15">
        <f t="shared" si="10"/>
        <v>18.576051779935277</v>
      </c>
      <c r="E45" s="11">
        <f t="shared" si="11"/>
        <v>1.810030944829351</v>
      </c>
    </row>
    <row r="46" spans="1:7" x14ac:dyDescent="0.2">
      <c r="A46">
        <v>0.16500000000000001</v>
      </c>
      <c r="B46" s="2">
        <v>7.7666666666666676E-2</v>
      </c>
      <c r="C46" s="2">
        <v>1.167618659209135E-2</v>
      </c>
      <c r="D46" s="15">
        <f t="shared" si="10"/>
        <v>21.113268608414245</v>
      </c>
      <c r="E46" s="11">
        <f t="shared" si="11"/>
        <v>3.174108976490853</v>
      </c>
    </row>
    <row r="47" spans="1:7" x14ac:dyDescent="0.2">
      <c r="A47">
        <v>1.65</v>
      </c>
      <c r="B47" s="2">
        <v>0.10299999999999999</v>
      </c>
      <c r="C47" s="2">
        <v>1.2165525060596434E-2</v>
      </c>
      <c r="D47" s="15">
        <f t="shared" si="10"/>
        <v>28</v>
      </c>
      <c r="E47" s="11">
        <f t="shared" si="11"/>
        <v>3.307133026181555</v>
      </c>
    </row>
    <row r="48" spans="1:7" ht="17" thickBot="1" x14ac:dyDescent="0.25">
      <c r="A48">
        <v>16.5</v>
      </c>
      <c r="B48" s="2">
        <v>6.2E-2</v>
      </c>
      <c r="C48" s="2">
        <v>5.9999999999999984E-3</v>
      </c>
      <c r="D48" s="12">
        <f t="shared" si="10"/>
        <v>16.854368932038838</v>
      </c>
      <c r="E48" s="13">
        <f t="shared" si="11"/>
        <v>1.6310679611650483</v>
      </c>
    </row>
  </sheetData>
  <mergeCells count="6">
    <mergeCell ref="A1:E1"/>
    <mergeCell ref="A9:E9"/>
    <mergeCell ref="A17:E17"/>
    <mergeCell ref="A33:E33"/>
    <mergeCell ref="A41:E41"/>
    <mergeCell ref="A25:E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93DD-5EE7-2A49-85D6-FD48BBC5AE7D}">
  <dimension ref="A1:G37"/>
  <sheetViews>
    <sheetView workbookViewId="0">
      <selection activeCell="G21" sqref="G21"/>
    </sheetView>
  </sheetViews>
  <sheetFormatPr baseColWidth="10" defaultRowHeight="16" x14ac:dyDescent="0.2"/>
  <sheetData>
    <row r="1" spans="1:7" ht="17" thickBot="1" x14ac:dyDescent="0.25">
      <c r="A1" s="10" t="s">
        <v>6</v>
      </c>
      <c r="B1" s="10"/>
      <c r="C1" s="10"/>
      <c r="D1" s="10"/>
      <c r="E1" s="10"/>
    </row>
    <row r="2" spans="1:7" ht="17" thickBot="1" x14ac:dyDescent="0.25">
      <c r="A2" s="9" t="s">
        <v>22</v>
      </c>
      <c r="B2" s="9" t="s">
        <v>13</v>
      </c>
      <c r="C2" s="9" t="s">
        <v>1</v>
      </c>
      <c r="D2" s="9" t="s">
        <v>19</v>
      </c>
      <c r="E2" s="9" t="s">
        <v>20</v>
      </c>
      <c r="G2" s="8" t="s">
        <v>11</v>
      </c>
    </row>
    <row r="3" spans="1:7" x14ac:dyDescent="0.2">
      <c r="A3">
        <v>0</v>
      </c>
      <c r="B3" s="6">
        <v>2.7966666666666685E-2</v>
      </c>
      <c r="C3" s="6">
        <v>1.1450036390044068E-2</v>
      </c>
      <c r="D3" s="2">
        <f>(B3/B$9)*56</f>
        <v>9.5983656792645604</v>
      </c>
      <c r="E3" s="2">
        <f>D3*(C3/B3)</f>
        <v>3.9297366977066459</v>
      </c>
      <c r="G3" s="3" t="s">
        <v>148</v>
      </c>
    </row>
    <row r="4" spans="1:7" x14ac:dyDescent="0.2">
      <c r="A4">
        <v>1</v>
      </c>
      <c r="B4" s="6">
        <v>2.8833333333333339E-2</v>
      </c>
      <c r="C4" s="6">
        <v>1.4860125616337606E-2</v>
      </c>
      <c r="D4" s="2">
        <f t="shared" ref="D4:D9" si="0">(B4/B$9)*56</f>
        <v>9.8958120531154243</v>
      </c>
      <c r="E4" s="2">
        <f t="shared" ref="E4:E9" si="1">D4*(C4/B4)</f>
        <v>5.1001043994784832</v>
      </c>
    </row>
    <row r="5" spans="1:7" x14ac:dyDescent="0.2">
      <c r="A5">
        <v>2</v>
      </c>
      <c r="B5" s="6">
        <v>3.1866666666666675E-2</v>
      </c>
      <c r="C5" s="6">
        <v>1.8513328531988324E-2</v>
      </c>
      <c r="D5" s="2">
        <f t="shared" si="0"/>
        <v>10.936874361593466</v>
      </c>
      <c r="E5" s="2">
        <f t="shared" si="1"/>
        <v>6.3539105074035511</v>
      </c>
    </row>
    <row r="6" spans="1:7" x14ac:dyDescent="0.2">
      <c r="A6">
        <v>4</v>
      </c>
      <c r="B6" s="6">
        <v>7.3666666666666686E-2</v>
      </c>
      <c r="C6" s="6">
        <v>6.7678159943465772E-3</v>
      </c>
      <c r="D6" s="2">
        <f t="shared" si="0"/>
        <v>25.282941777323803</v>
      </c>
      <c r="E6" s="2">
        <f t="shared" si="1"/>
        <v>2.3227642227788046</v>
      </c>
    </row>
    <row r="7" spans="1:7" x14ac:dyDescent="0.2">
      <c r="A7">
        <v>6</v>
      </c>
      <c r="B7" s="6">
        <v>0.11066666666666669</v>
      </c>
      <c r="C7" s="6">
        <v>4.800347209664455E-3</v>
      </c>
      <c r="D7" s="2">
        <f t="shared" si="0"/>
        <v>37.981613891726255</v>
      </c>
      <c r="E7" s="2">
        <f t="shared" si="1"/>
        <v>1.6475144662382601</v>
      </c>
    </row>
    <row r="8" spans="1:7" x14ac:dyDescent="0.2">
      <c r="A8">
        <v>8</v>
      </c>
      <c r="B8" s="6">
        <v>0.17133333333333334</v>
      </c>
      <c r="C8" s="6">
        <v>7.8869089847248379E-3</v>
      </c>
      <c r="D8" s="2">
        <f t="shared" si="0"/>
        <v>58.802860061287021</v>
      </c>
      <c r="E8" s="2">
        <f t="shared" si="1"/>
        <v>2.7068451673825793</v>
      </c>
    </row>
    <row r="9" spans="1:7" x14ac:dyDescent="0.2">
      <c r="A9">
        <v>10</v>
      </c>
      <c r="B9" s="6">
        <v>0.16316666666666668</v>
      </c>
      <c r="C9" s="6">
        <v>1.000716410044992E-2</v>
      </c>
      <c r="D9" s="2">
        <f t="shared" si="0"/>
        <v>56</v>
      </c>
      <c r="E9" s="2">
        <f t="shared" si="1"/>
        <v>3.4345323163954777</v>
      </c>
    </row>
    <row r="10" spans="1:7" ht="17" thickBot="1" x14ac:dyDescent="0.25">
      <c r="A10" s="10" t="s">
        <v>7</v>
      </c>
      <c r="B10" s="10"/>
      <c r="C10" s="10"/>
      <c r="D10" s="10"/>
      <c r="E10" s="10"/>
    </row>
    <row r="11" spans="1:7" ht="17" thickBot="1" x14ac:dyDescent="0.25">
      <c r="A11" s="9" t="s">
        <v>22</v>
      </c>
      <c r="B11" s="9" t="s">
        <v>14</v>
      </c>
      <c r="C11" s="9" t="s">
        <v>15</v>
      </c>
      <c r="D11" s="9" t="s">
        <v>19</v>
      </c>
      <c r="E11" s="9" t="s">
        <v>20</v>
      </c>
      <c r="G11" s="151" t="s">
        <v>149</v>
      </c>
    </row>
    <row r="12" spans="1:7" x14ac:dyDescent="0.2">
      <c r="A12">
        <v>0</v>
      </c>
      <c r="B12" s="6">
        <v>7.7000000000000013E-2</v>
      </c>
      <c r="C12" s="6">
        <v>7.5498344352707492E-3</v>
      </c>
      <c r="D12" s="2">
        <f>(B12/B$16)*56</f>
        <v>17.457489878542514</v>
      </c>
      <c r="E12" s="2">
        <f>D12*(C12/B12)</f>
        <v>1.711703353745595</v>
      </c>
    </row>
    <row r="13" spans="1:7" x14ac:dyDescent="0.2">
      <c r="A13">
        <v>0.1</v>
      </c>
      <c r="B13" s="6">
        <v>9.2000000000000012E-2</v>
      </c>
      <c r="C13" s="6">
        <v>9.1651513899116809E-3</v>
      </c>
      <c r="D13" s="2">
        <f t="shared" ref="D13:D17" si="2">(B13/B$16)*56</f>
        <v>20.858299595141705</v>
      </c>
      <c r="E13" s="2">
        <f t="shared" ref="E13:E17" si="3">D13*(C13/B13)</f>
        <v>2.0779290600609484</v>
      </c>
    </row>
    <row r="14" spans="1:7" x14ac:dyDescent="0.2">
      <c r="A14">
        <v>3</v>
      </c>
      <c r="B14" s="6">
        <v>0.14366666666666664</v>
      </c>
      <c r="C14" s="6">
        <v>6.5064070986477172E-3</v>
      </c>
      <c r="D14" s="2">
        <f t="shared" si="2"/>
        <v>32.572199730094461</v>
      </c>
      <c r="E14" s="2">
        <f t="shared" si="3"/>
        <v>1.4751368320820735</v>
      </c>
    </row>
    <row r="15" spans="1:7" x14ac:dyDescent="0.2">
      <c r="A15">
        <v>6</v>
      </c>
      <c r="B15" s="6">
        <v>0.17466666666666666</v>
      </c>
      <c r="C15" s="6">
        <v>1.2013880860626745E-2</v>
      </c>
      <c r="D15" s="2">
        <f t="shared" si="2"/>
        <v>39.600539811066128</v>
      </c>
      <c r="E15" s="2">
        <f t="shared" si="3"/>
        <v>2.7237948509922982</v>
      </c>
    </row>
    <row r="16" spans="1:7" x14ac:dyDescent="0.2">
      <c r="A16">
        <v>9</v>
      </c>
      <c r="B16" s="6">
        <v>0.247</v>
      </c>
      <c r="C16" s="6">
        <v>1.1789826122551606E-2</v>
      </c>
      <c r="D16" s="2">
        <f t="shared" si="2"/>
        <v>56</v>
      </c>
      <c r="E16" s="2">
        <f t="shared" si="3"/>
        <v>2.6729970156392304</v>
      </c>
    </row>
    <row r="17" spans="1:7" x14ac:dyDescent="0.2">
      <c r="A17">
        <v>12</v>
      </c>
      <c r="B17" s="6">
        <v>0.19833333333333333</v>
      </c>
      <c r="C17" s="6">
        <v>4.588391148685271E-2</v>
      </c>
      <c r="D17" s="2">
        <f t="shared" si="2"/>
        <v>44.966261808367072</v>
      </c>
      <c r="E17" s="2">
        <f t="shared" si="3"/>
        <v>10.40283013467106</v>
      </c>
    </row>
    <row r="19" spans="1:7" ht="17" thickBot="1" x14ac:dyDescent="0.25">
      <c r="A19" s="10" t="s">
        <v>8</v>
      </c>
      <c r="B19" s="10"/>
      <c r="C19" s="10"/>
      <c r="D19" s="10"/>
      <c r="E19" s="10"/>
    </row>
    <row r="20" spans="1:7" ht="17" thickBot="1" x14ac:dyDescent="0.25">
      <c r="A20" s="5" t="s">
        <v>3</v>
      </c>
      <c r="B20" s="9" t="s">
        <v>16</v>
      </c>
      <c r="C20" s="9" t="s">
        <v>2</v>
      </c>
      <c r="D20" s="9" t="s">
        <v>19</v>
      </c>
      <c r="E20" s="9" t="s">
        <v>20</v>
      </c>
      <c r="G20" s="3" t="s">
        <v>21</v>
      </c>
    </row>
    <row r="21" spans="1:7" x14ac:dyDescent="0.2">
      <c r="A21" s="6">
        <v>0</v>
      </c>
      <c r="B21" s="2">
        <v>2.7433333333333334E-2</v>
      </c>
      <c r="C21" s="2">
        <v>7.7086531465187652E-3</v>
      </c>
      <c r="D21" s="2">
        <f>(B21/B$26)*56</f>
        <v>0.59109155968244609</v>
      </c>
      <c r="E21" s="2">
        <f>D21*(C21/B21)</f>
        <v>0.16609428231203302</v>
      </c>
      <c r="G21" s="3" t="s">
        <v>151</v>
      </c>
    </row>
    <row r="22" spans="1:7" x14ac:dyDescent="0.2">
      <c r="A22" s="6">
        <v>1.65E-3</v>
      </c>
      <c r="B22" s="2">
        <v>0.21573333333333333</v>
      </c>
      <c r="C22" s="2">
        <v>4.1506786593680518E-2</v>
      </c>
      <c r="D22" s="2">
        <f t="shared" ref="D22:D27" si="4">(B22/B$26)*56</f>
        <v>4.6482923138089802</v>
      </c>
      <c r="E22" s="2">
        <f t="shared" ref="E22:E27" si="5">D22*(C22/B22)</f>
        <v>0.89432483201938251</v>
      </c>
    </row>
    <row r="23" spans="1:7" x14ac:dyDescent="0.2">
      <c r="A23" s="6">
        <v>5.0000000000000001E-3</v>
      </c>
      <c r="B23" s="2">
        <v>0.74916666666666665</v>
      </c>
      <c r="C23" s="2">
        <v>3.1459868615957919E-2</v>
      </c>
      <c r="D23" s="2">
        <f t="shared" si="4"/>
        <v>16.141898911133627</v>
      </c>
      <c r="E23" s="2">
        <f t="shared" si="5"/>
        <v>0.67784919104294294</v>
      </c>
    </row>
    <row r="24" spans="1:7" x14ac:dyDescent="0.2">
      <c r="A24" s="6">
        <v>1.6500000000000001E-2</v>
      </c>
      <c r="B24" s="2">
        <v>1.4891999999999996</v>
      </c>
      <c r="C24" s="2">
        <v>2.3171534260812348E-2</v>
      </c>
      <c r="D24" s="2">
        <f>(B24/B$26)*56</f>
        <v>32.087006707622059</v>
      </c>
      <c r="E24" s="2">
        <f t="shared" si="5"/>
        <v>0.49926482356471952</v>
      </c>
    </row>
    <row r="25" spans="1:7" x14ac:dyDescent="0.2">
      <c r="A25" s="6">
        <v>0.05</v>
      </c>
      <c r="B25" s="2">
        <v>2.4734000000000003</v>
      </c>
      <c r="C25" s="2">
        <v>9.1542503789223448E-2</v>
      </c>
      <c r="D25" s="2">
        <f t="shared" si="4"/>
        <v>53.293044850008343</v>
      </c>
      <c r="E25" s="2">
        <f t="shared" si="5"/>
        <v>1.9724180319079578</v>
      </c>
    </row>
    <row r="26" spans="1:7" x14ac:dyDescent="0.2">
      <c r="A26" s="6">
        <v>0.16500000000000001</v>
      </c>
      <c r="B26" s="2">
        <v>2.5990333333333333</v>
      </c>
      <c r="C26" s="2">
        <v>8.6667256408250001E-2</v>
      </c>
      <c r="D26" s="2">
        <f t="shared" si="4"/>
        <v>56</v>
      </c>
      <c r="E26" s="2">
        <f t="shared" si="5"/>
        <v>1.8673736487394033</v>
      </c>
    </row>
    <row r="27" spans="1:7" x14ac:dyDescent="0.2">
      <c r="A27" s="6">
        <v>0.5</v>
      </c>
      <c r="B27" s="2">
        <v>2.602066666666667</v>
      </c>
      <c r="C27" s="2">
        <v>0.22692292377222126</v>
      </c>
      <c r="D27" s="2">
        <f t="shared" si="4"/>
        <v>56.065357632966112</v>
      </c>
      <c r="E27" s="2">
        <f t="shared" si="5"/>
        <v>4.8893885154394807</v>
      </c>
    </row>
    <row r="29" spans="1:7" ht="17" thickBot="1" x14ac:dyDescent="0.25">
      <c r="A29" s="10" t="s">
        <v>9</v>
      </c>
      <c r="B29" s="10"/>
      <c r="C29" s="10"/>
      <c r="D29" s="10"/>
      <c r="E29" s="10"/>
    </row>
    <row r="30" spans="1:7" ht="17" thickBot="1" x14ac:dyDescent="0.25">
      <c r="A30" s="5" t="s">
        <v>3</v>
      </c>
      <c r="B30" s="9" t="s">
        <v>17</v>
      </c>
      <c r="C30" s="9" t="s">
        <v>2</v>
      </c>
      <c r="D30" s="9" t="s">
        <v>19</v>
      </c>
      <c r="E30" s="9" t="s">
        <v>20</v>
      </c>
      <c r="G30" s="3" t="s">
        <v>18</v>
      </c>
    </row>
    <row r="31" spans="1:7" x14ac:dyDescent="0.2">
      <c r="A31" s="6">
        <v>0</v>
      </c>
      <c r="B31" s="2">
        <v>2.7966666666666664E-2</v>
      </c>
      <c r="C31" s="2">
        <v>4.0611985094714705E-3</v>
      </c>
      <c r="D31" s="2">
        <f>(B31/B$36)*50</f>
        <v>9.990473922362467</v>
      </c>
      <c r="E31" s="2">
        <f>D31*(C31/B31)</f>
        <v>1.4507734613496563</v>
      </c>
      <c r="G31" s="3" t="s">
        <v>150</v>
      </c>
    </row>
    <row r="32" spans="1:7" x14ac:dyDescent="0.2">
      <c r="A32" s="6">
        <v>1.65E-3</v>
      </c>
      <c r="B32" s="2">
        <v>5.156666666666667E-2</v>
      </c>
      <c r="C32" s="2">
        <v>2.5146238950056405E-3</v>
      </c>
      <c r="D32" s="2">
        <f t="shared" ref="D32:D37" si="6">(B32/B$36)*50</f>
        <v>18.421052631578949</v>
      </c>
      <c r="E32" s="2">
        <f t="shared" ref="E32:E37" si="7">D32*(C32/B32)</f>
        <v>0.89829384198820206</v>
      </c>
    </row>
    <row r="33" spans="1:5" x14ac:dyDescent="0.2">
      <c r="A33" s="6">
        <v>5.0000000000000001E-3</v>
      </c>
      <c r="B33" s="2">
        <v>7.0199999999999999E-2</v>
      </c>
      <c r="C33" s="2">
        <v>3.8742741255621085E-3</v>
      </c>
      <c r="D33" s="2">
        <f t="shared" si="6"/>
        <v>25.077399380804955</v>
      </c>
      <c r="E33" s="2">
        <f t="shared" si="7"/>
        <v>1.3839988540945851</v>
      </c>
    </row>
    <row r="34" spans="1:5" x14ac:dyDescent="0.2">
      <c r="A34" s="6">
        <v>1.6500000000000001E-2</v>
      </c>
      <c r="B34" s="2">
        <v>9.0899999999999995E-2</v>
      </c>
      <c r="C34" s="2">
        <v>8.4005952170069526E-3</v>
      </c>
      <c r="D34" s="2">
        <f>(B34/B$36)*50</f>
        <v>32.472017146939748</v>
      </c>
      <c r="E34" s="2">
        <f t="shared" si="7"/>
        <v>3.0009270839510429</v>
      </c>
    </row>
    <row r="35" spans="1:5" x14ac:dyDescent="0.2">
      <c r="A35" s="6">
        <v>0.05</v>
      </c>
      <c r="B35" s="2">
        <v>0.11283333333333333</v>
      </c>
      <c r="C35" s="2">
        <v>7.8213383338999829E-3</v>
      </c>
      <c r="D35" s="2">
        <f t="shared" si="6"/>
        <v>40.307216003810431</v>
      </c>
      <c r="E35" s="2">
        <f t="shared" si="7"/>
        <v>2.7940003574303347</v>
      </c>
    </row>
    <row r="36" spans="1:5" x14ac:dyDescent="0.2">
      <c r="A36" s="6">
        <v>0.16500000000000001</v>
      </c>
      <c r="B36" s="2">
        <v>0.13996666666666666</v>
      </c>
      <c r="C36" s="2">
        <v>1.3003973751639662E-2</v>
      </c>
      <c r="D36" s="2">
        <f t="shared" si="6"/>
        <v>50</v>
      </c>
      <c r="E36" s="2">
        <f t="shared" si="7"/>
        <v>4.6453823832959023</v>
      </c>
    </row>
    <row r="37" spans="1:5" x14ac:dyDescent="0.2">
      <c r="A37" s="6">
        <v>0.5</v>
      </c>
      <c r="B37" s="2">
        <v>0.1666</v>
      </c>
      <c r="C37" s="2">
        <v>1.4326199775236984E-2</v>
      </c>
      <c r="D37" s="2">
        <f t="shared" si="6"/>
        <v>59.514170040485837</v>
      </c>
      <c r="E37" s="2">
        <f t="shared" si="7"/>
        <v>5.1177184241141882</v>
      </c>
    </row>
  </sheetData>
  <mergeCells count="4">
    <mergeCell ref="A1:E1"/>
    <mergeCell ref="A10:E10"/>
    <mergeCell ref="A19:E19"/>
    <mergeCell ref="A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9F62B-662F-7B47-B13B-E8DAC679C3CC}">
  <dimension ref="A1:Q8"/>
  <sheetViews>
    <sheetView workbookViewId="0">
      <selection activeCell="I51" sqref="I51"/>
    </sheetView>
  </sheetViews>
  <sheetFormatPr baseColWidth="10" defaultRowHeight="16" x14ac:dyDescent="0.2"/>
  <sheetData>
    <row r="1" spans="1:17" s="3" customFormat="1" x14ac:dyDescent="0.2">
      <c r="A1" s="3" t="s">
        <v>136</v>
      </c>
    </row>
    <row r="2" spans="1:17" ht="17" thickBot="1" x14ac:dyDescent="0.25"/>
    <row r="3" spans="1:17" s="26" customFormat="1" ht="51" x14ac:dyDescent="0.2">
      <c r="A3" s="27" t="s">
        <v>25</v>
      </c>
      <c r="B3" s="27" t="s">
        <v>52</v>
      </c>
      <c r="C3" s="27" t="s">
        <v>53</v>
      </c>
      <c r="D3" s="36" t="s">
        <v>58</v>
      </c>
      <c r="E3" s="37" t="s">
        <v>59</v>
      </c>
      <c r="F3" s="28" t="s">
        <v>60</v>
      </c>
      <c r="G3" s="28" t="s">
        <v>61</v>
      </c>
      <c r="H3" s="36" t="s">
        <v>62</v>
      </c>
      <c r="I3" s="37" t="s">
        <v>63</v>
      </c>
      <c r="J3" s="27" t="s">
        <v>54</v>
      </c>
      <c r="K3" s="27" t="s">
        <v>55</v>
      </c>
      <c r="L3" s="36" t="s">
        <v>64</v>
      </c>
      <c r="M3" s="37" t="s">
        <v>65</v>
      </c>
      <c r="N3" s="27" t="s">
        <v>56</v>
      </c>
      <c r="O3" s="27" t="s">
        <v>57</v>
      </c>
      <c r="P3" s="36" t="s">
        <v>66</v>
      </c>
      <c r="Q3" s="37" t="s">
        <v>67</v>
      </c>
    </row>
    <row r="4" spans="1:17" x14ac:dyDescent="0.2">
      <c r="A4" s="139">
        <v>0</v>
      </c>
      <c r="B4" s="29">
        <v>5.3500000000000006E-2</v>
      </c>
      <c r="C4" s="30">
        <v>4.9497474683058368E-3</v>
      </c>
      <c r="D4" s="38">
        <f>(B4/(MAX($F$4:$F$8))*28)</f>
        <v>3.5966386554621854</v>
      </c>
      <c r="E4" s="39">
        <f>D4*(C4/B4)</f>
        <v>0.33275613232308149</v>
      </c>
      <c r="F4" s="29">
        <v>5.3500000000000006E-2</v>
      </c>
      <c r="G4" s="30">
        <v>4.9497474683058368E-3</v>
      </c>
      <c r="H4" s="38">
        <f>(F4/(MAX($F$4:$F$8))*28)</f>
        <v>3.5966386554621854</v>
      </c>
      <c r="I4" s="39">
        <f>H4*(G4/F4)</f>
        <v>0.33275613232308149</v>
      </c>
      <c r="J4" s="29">
        <v>0.1535</v>
      </c>
      <c r="K4" s="30">
        <v>4.9497474683057978E-3</v>
      </c>
      <c r="L4" s="38">
        <f>(J4/(MAX($F$4:$F$8))*28)</f>
        <v>10.319327731092436</v>
      </c>
      <c r="M4" s="39">
        <f>L4*(K4/J4)</f>
        <v>0.33275613232307882</v>
      </c>
      <c r="N4" s="29">
        <v>0.1535</v>
      </c>
      <c r="O4" s="30">
        <v>4.9497474683057978E-3</v>
      </c>
      <c r="P4" s="38">
        <f>(N4/(MAX($F$4:$F$8))*28)</f>
        <v>10.319327731092436</v>
      </c>
      <c r="Q4" s="39">
        <f>P4*(O4/N4)</f>
        <v>0.33275613232307882</v>
      </c>
    </row>
    <row r="5" spans="1:17" x14ac:dyDescent="0.2">
      <c r="A5" s="140">
        <v>4</v>
      </c>
      <c r="B5" s="32">
        <v>7.3499999999999996E-2</v>
      </c>
      <c r="C5" s="33">
        <v>6.3639610306789329E-3</v>
      </c>
      <c r="D5" s="40">
        <f t="shared" ref="D5:D8" si="0">(B5/(MAX($F$4:$F$8))*28)</f>
        <v>4.9411764705882355</v>
      </c>
      <c r="E5" s="41">
        <f t="shared" ref="E5:E8" si="1">D5*(C5/B5)</f>
        <v>0.42782931298681909</v>
      </c>
      <c r="F5" s="32">
        <v>0.41649999999999998</v>
      </c>
      <c r="G5" s="33">
        <v>2.1213203435596446E-3</v>
      </c>
      <c r="H5" s="40">
        <f t="shared" ref="H5:H8" si="2">(F5/(MAX($F$4:$F$8))*28)</f>
        <v>28</v>
      </c>
      <c r="I5" s="41">
        <f t="shared" ref="I5:I8" si="3">H5*(G5/F5)</f>
        <v>0.14260977099560634</v>
      </c>
      <c r="J5" s="32">
        <v>0.46550000000000002</v>
      </c>
      <c r="K5" s="33">
        <v>9.1923881554251269E-3</v>
      </c>
      <c r="L5" s="40">
        <f t="shared" ref="L5:L8" si="4">(J5/(MAX($F$4:$F$8))*28)</f>
        <v>31.294117647058826</v>
      </c>
      <c r="M5" s="41">
        <f t="shared" ref="M5:M8" si="5">L5*(K5/J5)</f>
        <v>0.61797567431429423</v>
      </c>
      <c r="N5" s="32">
        <v>0.42249999999999999</v>
      </c>
      <c r="O5" s="33">
        <v>4.9497474683058368E-3</v>
      </c>
      <c r="P5" s="40">
        <f t="shared" ref="P5:P8" si="6">(N5/(MAX($F$4:$F$8))*28)</f>
        <v>28.403361344537817</v>
      </c>
      <c r="Q5" s="41">
        <f t="shared" ref="Q5:Q8" si="7">P5*(O5/N5)</f>
        <v>0.33275613232308149</v>
      </c>
    </row>
    <row r="6" spans="1:17" x14ac:dyDescent="0.2">
      <c r="A6" s="140">
        <v>30</v>
      </c>
      <c r="B6" s="32">
        <v>5.4000000000000006E-2</v>
      </c>
      <c r="C6" s="33">
        <v>2.8284271247461927E-3</v>
      </c>
      <c r="D6" s="40">
        <f t="shared" si="0"/>
        <v>3.6302521008403366</v>
      </c>
      <c r="E6" s="41">
        <f t="shared" si="1"/>
        <v>0.19014636132747514</v>
      </c>
      <c r="F6" s="32">
        <v>0.34949999999999998</v>
      </c>
      <c r="G6" s="33">
        <v>1.2020815280171319E-2</v>
      </c>
      <c r="H6" s="40">
        <f t="shared" si="2"/>
        <v>23.495798319327729</v>
      </c>
      <c r="I6" s="41">
        <f t="shared" si="3"/>
        <v>0.80812203564176932</v>
      </c>
      <c r="J6" s="32">
        <v>0.46250000000000002</v>
      </c>
      <c r="K6" s="33">
        <v>2.333452377915609E-2</v>
      </c>
      <c r="L6" s="40">
        <f t="shared" si="4"/>
        <v>31.092436974789919</v>
      </c>
      <c r="M6" s="41">
        <f t="shared" si="5"/>
        <v>1.5687074809516699</v>
      </c>
      <c r="N6" s="32">
        <v>0.38049999999999995</v>
      </c>
      <c r="O6" s="33">
        <v>7.7781745930519909E-3</v>
      </c>
      <c r="P6" s="40">
        <f t="shared" si="6"/>
        <v>25.579831932773107</v>
      </c>
      <c r="Q6" s="41">
        <f t="shared" si="7"/>
        <v>0.52290249365055408</v>
      </c>
    </row>
    <row r="7" spans="1:17" x14ac:dyDescent="0.2">
      <c r="A7" s="140">
        <v>60</v>
      </c>
      <c r="B7" s="32">
        <v>6.3499999999999987E-2</v>
      </c>
      <c r="C7" s="33">
        <v>3.5355339059327407E-3</v>
      </c>
      <c r="D7" s="40">
        <f t="shared" si="0"/>
        <v>4.2689075630252091</v>
      </c>
      <c r="E7" s="41">
        <f t="shared" si="1"/>
        <v>0.23768295165934392</v>
      </c>
      <c r="F7" s="32">
        <v>0.20349999999999996</v>
      </c>
      <c r="G7" s="33">
        <v>6.3639610306789329E-3</v>
      </c>
      <c r="H7" s="40">
        <f t="shared" si="2"/>
        <v>13.680672268907561</v>
      </c>
      <c r="I7" s="41">
        <f t="shared" si="3"/>
        <v>0.42782931298681903</v>
      </c>
      <c r="J7" s="32">
        <v>0.29049999999999998</v>
      </c>
      <c r="K7" s="33">
        <v>7.7781745930520299E-3</v>
      </c>
      <c r="L7" s="40">
        <f t="shared" si="4"/>
        <v>19.52941176470588</v>
      </c>
      <c r="M7" s="41">
        <f t="shared" si="5"/>
        <v>0.52290249365055663</v>
      </c>
      <c r="N7" s="32">
        <v>0.22399999999999998</v>
      </c>
      <c r="O7" s="33">
        <v>8.4852813742385784E-3</v>
      </c>
      <c r="P7" s="40">
        <f t="shared" si="6"/>
        <v>15.058823529411764</v>
      </c>
      <c r="Q7" s="41">
        <f t="shared" si="7"/>
        <v>0.57043908398242549</v>
      </c>
    </row>
    <row r="8" spans="1:17" ht="17" thickBot="1" x14ac:dyDescent="0.25">
      <c r="A8" s="141">
        <v>120</v>
      </c>
      <c r="B8" s="34">
        <v>7.4999999999999997E-2</v>
      </c>
      <c r="C8" s="35">
        <v>4.2426406871192892E-3</v>
      </c>
      <c r="D8" s="42">
        <f t="shared" si="0"/>
        <v>5.0420168067226889</v>
      </c>
      <c r="E8" s="43">
        <f t="shared" si="1"/>
        <v>0.28521954199121274</v>
      </c>
      <c r="F8" s="34">
        <v>0.125</v>
      </c>
      <c r="G8" s="35">
        <v>1.4142135623730954E-2</v>
      </c>
      <c r="H8" s="42">
        <f t="shared" si="2"/>
        <v>8.4033613445378155</v>
      </c>
      <c r="I8" s="43">
        <f t="shared" si="3"/>
        <v>0.95073180663737511</v>
      </c>
      <c r="J8" s="34">
        <v>0.26999999999999996</v>
      </c>
      <c r="K8" s="35">
        <v>5.6568542494923853E-3</v>
      </c>
      <c r="L8" s="42">
        <f t="shared" si="4"/>
        <v>18.15126050420168</v>
      </c>
      <c r="M8" s="43">
        <f t="shared" si="5"/>
        <v>0.38029272265495029</v>
      </c>
      <c r="N8" s="34">
        <v>0.17799999999999999</v>
      </c>
      <c r="O8" s="35">
        <v>8.4852813742385784E-3</v>
      </c>
      <c r="P8" s="44">
        <f t="shared" si="6"/>
        <v>11.966386554621849</v>
      </c>
      <c r="Q8" s="45">
        <f t="shared" si="7"/>
        <v>0.57043908398242549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E50E-278F-9249-ADFF-9DD86D90E682}">
  <dimension ref="A1:T27"/>
  <sheetViews>
    <sheetView zoomScale="125" zoomScaleNormal="125" workbookViewId="0">
      <selection activeCell="D3" sqref="D3:D6"/>
    </sheetView>
  </sheetViews>
  <sheetFormatPr baseColWidth="10" defaultRowHeight="16" x14ac:dyDescent="0.2"/>
  <sheetData>
    <row r="1" spans="1:20" ht="17" thickBot="1" x14ac:dyDescent="0.25">
      <c r="A1" t="s">
        <v>23</v>
      </c>
      <c r="Q1" s="16"/>
      <c r="R1" s="16"/>
      <c r="S1" s="16"/>
      <c r="T1" s="16"/>
    </row>
    <row r="2" spans="1:20" s="19" customFormat="1" ht="17" thickBot="1" x14ac:dyDescent="0.25">
      <c r="A2" s="17" t="s">
        <v>25</v>
      </c>
      <c r="B2" s="17" t="s">
        <v>26</v>
      </c>
      <c r="C2" s="17" t="s">
        <v>27</v>
      </c>
      <c r="D2" s="20" t="s">
        <v>35</v>
      </c>
      <c r="E2" s="21" t="s">
        <v>36</v>
      </c>
      <c r="F2" s="17" t="s">
        <v>28</v>
      </c>
      <c r="G2" s="17" t="s">
        <v>29</v>
      </c>
      <c r="H2" s="20" t="s">
        <v>37</v>
      </c>
      <c r="I2" s="21" t="s">
        <v>38</v>
      </c>
      <c r="J2" s="17" t="s">
        <v>30</v>
      </c>
      <c r="K2" s="17" t="s">
        <v>31</v>
      </c>
      <c r="L2" s="20" t="s">
        <v>37</v>
      </c>
      <c r="M2" s="21" t="s">
        <v>38</v>
      </c>
      <c r="N2" s="17" t="s">
        <v>32</v>
      </c>
      <c r="O2" s="17" t="s">
        <v>33</v>
      </c>
      <c r="P2" s="22" t="s">
        <v>40</v>
      </c>
      <c r="Q2" s="23" t="s">
        <v>41</v>
      </c>
    </row>
    <row r="3" spans="1:20" x14ac:dyDescent="0.2">
      <c r="A3">
        <v>0</v>
      </c>
      <c r="B3" s="6">
        <v>7.3999999999999996E-2</v>
      </c>
      <c r="C3" s="6">
        <v>2.0129580224137775E-2</v>
      </c>
      <c r="D3" s="15">
        <f>(B3/(MAX($N$3:$N$6))*28)</f>
        <v>6.0673499267935576</v>
      </c>
      <c r="E3" s="11">
        <f>D3*(C3/B3)</f>
        <v>1.6504487445852349</v>
      </c>
      <c r="F3" s="6">
        <v>9.35E-2</v>
      </c>
      <c r="G3" s="6">
        <v>1.4849242404917447E-2</v>
      </c>
      <c r="H3" s="15">
        <f>(F3/(MAX($N$3:$N$6))*28)</f>
        <v>7.6661786237188885</v>
      </c>
      <c r="I3" s="11">
        <f>H3*(G3/F3)</f>
        <v>1.2175074299785902</v>
      </c>
      <c r="J3" s="6">
        <v>9.35E-2</v>
      </c>
      <c r="K3" s="6">
        <v>1.4849242404917447E-2</v>
      </c>
      <c r="L3" s="15">
        <f>(J3/(MAX($N$3:$N$6))*28)</f>
        <v>7.6661786237188885</v>
      </c>
      <c r="M3" s="11">
        <f>L3*(K3/J3)</f>
        <v>1.2175074299785902</v>
      </c>
      <c r="N3" s="6">
        <v>9.35E-2</v>
      </c>
      <c r="O3" s="6">
        <v>1.4849242404917447E-2</v>
      </c>
      <c r="P3" s="15">
        <f>(N3/(MAX($N$3:$N$6))*28)</f>
        <v>7.6661786237188885</v>
      </c>
      <c r="Q3" s="11">
        <f>P3*(O3/N3)</f>
        <v>1.2175074299785902</v>
      </c>
    </row>
    <row r="4" spans="1:20" x14ac:dyDescent="0.2">
      <c r="A4">
        <v>30</v>
      </c>
      <c r="B4" s="6">
        <v>9.35E-2</v>
      </c>
      <c r="C4" s="6">
        <v>1.4849242404917447E-2</v>
      </c>
      <c r="D4" s="15">
        <f t="shared" ref="D4:D6" si="0">(B4/(MAX($N$3:$N$6))*28)</f>
        <v>7.6661786237188885</v>
      </c>
      <c r="E4" s="11">
        <f t="shared" ref="E4:E6" si="1">D4*(C4/B4)</f>
        <v>1.2175074299785902</v>
      </c>
      <c r="F4" s="6">
        <v>0.17399999999999999</v>
      </c>
      <c r="G4" s="6">
        <v>1.4142135623730963E-3</v>
      </c>
      <c r="H4" s="15">
        <f t="shared" ref="H4:H6" si="2">(F4/(MAX($N$3:$N$6))*28)</f>
        <v>14.266471449487556</v>
      </c>
      <c r="I4" s="11">
        <f t="shared" ref="I4:I6" si="3">H4*(G4/F4)</f>
        <v>0.11595308856939006</v>
      </c>
      <c r="J4" s="6">
        <v>0.253</v>
      </c>
      <c r="K4" s="6">
        <v>4.2426406871192892E-3</v>
      </c>
      <c r="L4" s="15">
        <f t="shared" ref="L4:L6" si="4">(J4/(MAX($N$3:$N$6))*28)</f>
        <v>20.743777452415813</v>
      </c>
      <c r="M4" s="11">
        <f t="shared" ref="M4:M6" si="5">L4*(K4/J4)</f>
        <v>0.34785926570817016</v>
      </c>
      <c r="N4" s="6">
        <v>0.34149999999999997</v>
      </c>
      <c r="O4" s="6">
        <v>1.0606601717798222E-2</v>
      </c>
      <c r="P4" s="15">
        <f t="shared" ref="P4:P6" si="6">(N4/(MAX($N$3:$N$6))*28)</f>
        <v>28</v>
      </c>
      <c r="Q4" s="11">
        <f t="shared" ref="Q4:Q6" si="7">P4*(O4/N4)</f>
        <v>0.86964816427042535</v>
      </c>
    </row>
    <row r="5" spans="1:20" x14ac:dyDescent="0.2">
      <c r="A5">
        <v>60</v>
      </c>
      <c r="B5" s="6">
        <v>7.6999999999999999E-2</v>
      </c>
      <c r="C5" s="6">
        <v>1.4142135623730963E-3</v>
      </c>
      <c r="D5" s="15">
        <f t="shared" si="0"/>
        <v>6.3133235724743777</v>
      </c>
      <c r="E5" s="11">
        <f t="shared" si="1"/>
        <v>0.11595308856939003</v>
      </c>
      <c r="F5" s="6">
        <v>0.18099999999999999</v>
      </c>
      <c r="G5" s="6">
        <v>1.2727922061357866E-2</v>
      </c>
      <c r="H5" s="15">
        <f t="shared" si="2"/>
        <v>14.840409956076137</v>
      </c>
      <c r="I5" s="11">
        <f t="shared" si="3"/>
        <v>1.0435777971245104</v>
      </c>
      <c r="J5" s="6">
        <v>0.23349999999999999</v>
      </c>
      <c r="K5" s="6">
        <v>2.1213203435596446E-3</v>
      </c>
      <c r="L5" s="15">
        <f t="shared" si="4"/>
        <v>19.144948755490482</v>
      </c>
      <c r="M5" s="11">
        <f t="shared" si="5"/>
        <v>0.17392963285408505</v>
      </c>
      <c r="N5" s="6">
        <v>0.29449999999999998</v>
      </c>
      <c r="O5" s="6">
        <v>2.0506096654409896E-2</v>
      </c>
      <c r="P5" s="15">
        <f t="shared" si="6"/>
        <v>24.146412884333824</v>
      </c>
      <c r="Q5" s="11">
        <f t="shared" si="7"/>
        <v>1.6813197842561558</v>
      </c>
    </row>
    <row r="6" spans="1:20" ht="17" thickBot="1" x14ac:dyDescent="0.25">
      <c r="A6">
        <v>120</v>
      </c>
      <c r="B6" s="6">
        <v>5.1500000000000004E-2</v>
      </c>
      <c r="C6" s="6">
        <v>3.5355339059327407E-3</v>
      </c>
      <c r="D6" s="12">
        <f t="shared" si="0"/>
        <v>4.2225475841874092</v>
      </c>
      <c r="E6" s="13">
        <f t="shared" si="1"/>
        <v>0.2898827214234751</v>
      </c>
      <c r="F6" s="6">
        <v>0.1215</v>
      </c>
      <c r="G6" s="6">
        <v>7.7781745930520195E-3</v>
      </c>
      <c r="H6" s="12">
        <f t="shared" si="2"/>
        <v>9.9619326500732068</v>
      </c>
      <c r="I6" s="13">
        <f t="shared" si="3"/>
        <v>0.63774198713164432</v>
      </c>
      <c r="J6" s="6">
        <v>0.152</v>
      </c>
      <c r="K6" s="6">
        <v>2.2627416997969489E-2</v>
      </c>
      <c r="L6" s="12">
        <f t="shared" si="4"/>
        <v>12.462664714494876</v>
      </c>
      <c r="M6" s="13">
        <f t="shared" si="5"/>
        <v>1.8552494171102365</v>
      </c>
      <c r="N6" s="6">
        <v>0.20449999999999999</v>
      </c>
      <c r="O6" s="6">
        <v>6.3639610306788939E-3</v>
      </c>
      <c r="P6" s="12">
        <f t="shared" si="6"/>
        <v>16.767203513909227</v>
      </c>
      <c r="Q6" s="13">
        <f t="shared" si="7"/>
        <v>0.52178889856225197</v>
      </c>
    </row>
    <row r="8" spans="1:20" ht="17" thickBot="1" x14ac:dyDescent="0.25">
      <c r="A8" t="s">
        <v>34</v>
      </c>
    </row>
    <row r="9" spans="1:20" ht="17" thickBot="1" x14ac:dyDescent="0.25">
      <c r="A9" s="17" t="s">
        <v>25</v>
      </c>
      <c r="B9" s="17" t="s">
        <v>26</v>
      </c>
      <c r="C9" s="17" t="s">
        <v>27</v>
      </c>
      <c r="D9" s="20" t="s">
        <v>42</v>
      </c>
      <c r="E9" s="21" t="s">
        <v>36</v>
      </c>
      <c r="F9" s="17" t="s">
        <v>28</v>
      </c>
      <c r="G9" s="17" t="s">
        <v>29</v>
      </c>
      <c r="H9" s="20" t="s">
        <v>43</v>
      </c>
      <c r="I9" s="21" t="s">
        <v>38</v>
      </c>
      <c r="J9" s="17" t="s">
        <v>30</v>
      </c>
      <c r="K9" s="17" t="s">
        <v>31</v>
      </c>
      <c r="L9" s="20" t="s">
        <v>44</v>
      </c>
      <c r="M9" s="21" t="s">
        <v>39</v>
      </c>
      <c r="N9" s="17" t="s">
        <v>32</v>
      </c>
      <c r="O9" s="17" t="s">
        <v>33</v>
      </c>
      <c r="P9" s="22" t="s">
        <v>45</v>
      </c>
      <c r="Q9" s="23" t="s">
        <v>41</v>
      </c>
    </row>
    <row r="10" spans="1:20" x14ac:dyDescent="0.2">
      <c r="A10">
        <v>0</v>
      </c>
      <c r="B10" s="6">
        <v>2.7333333333333334E-2</v>
      </c>
      <c r="C10" s="6">
        <v>3.0110906108363265E-3</v>
      </c>
      <c r="D10" s="15">
        <f>(B10/(MAX($N$10:$N$13))*56)</f>
        <v>21.259259259259256</v>
      </c>
      <c r="E10" s="11">
        <f>D10*(C10/B10)</f>
        <v>2.341959363983809</v>
      </c>
      <c r="F10" s="6">
        <v>2.5500000000000002E-2</v>
      </c>
      <c r="G10" s="6">
        <v>3.5355339059327407E-3</v>
      </c>
      <c r="H10" s="15">
        <f>(F10/(MAX($N$10:$N$13))*56)</f>
        <v>19.833333333333332</v>
      </c>
      <c r="I10" s="11">
        <f>H10*(G10/F10)</f>
        <v>2.7498597046143534</v>
      </c>
      <c r="J10" s="6">
        <v>2.5500000000000002E-2</v>
      </c>
      <c r="K10" s="6">
        <v>3.5355339059327407E-3</v>
      </c>
      <c r="L10" s="15">
        <f>(J10/(MAX($N$10:$N$13))*56)</f>
        <v>19.833333333333332</v>
      </c>
      <c r="M10" s="11">
        <f>L10*(K10/J10)</f>
        <v>2.7498597046143534</v>
      </c>
      <c r="N10" s="6">
        <v>2.5500000000000002E-2</v>
      </c>
      <c r="O10" s="6">
        <v>3.5355339059327407E-3</v>
      </c>
      <c r="P10" s="15">
        <f>(N10/(MAX($N$10:$N$13))*56)</f>
        <v>19.833333333333332</v>
      </c>
      <c r="Q10" s="11">
        <f>P10*(O10/N10)</f>
        <v>2.7498597046143534</v>
      </c>
    </row>
    <row r="11" spans="1:20" x14ac:dyDescent="0.2">
      <c r="A11">
        <v>30</v>
      </c>
      <c r="B11" s="6">
        <v>2.5500000000000002E-2</v>
      </c>
      <c r="C11" s="6">
        <v>3.5355339059327407E-3</v>
      </c>
      <c r="D11" s="15">
        <f t="shared" ref="D11:D13" si="8">(B11/(MAX($N$10:$N$13))*56)</f>
        <v>19.833333333333332</v>
      </c>
      <c r="E11" s="11">
        <f t="shared" ref="E11:E13" si="9">D11*(C11/B11)</f>
        <v>2.7498597046143534</v>
      </c>
      <c r="F11" s="6">
        <v>3.7499999999999999E-2</v>
      </c>
      <c r="G11" s="6">
        <v>2.1213203435596446E-3</v>
      </c>
      <c r="H11" s="15">
        <f t="shared" ref="H11:H13" si="10">(F11/(MAX($N$10:$N$13))*56)</f>
        <v>29.166666666666664</v>
      </c>
      <c r="I11" s="11">
        <f t="shared" ref="I11:I13" si="11">H11*(G11/F11)</f>
        <v>1.6499158227686124</v>
      </c>
      <c r="J11" s="6">
        <v>5.2499999999999998E-2</v>
      </c>
      <c r="K11" s="6">
        <v>3.5355339059327407E-3</v>
      </c>
      <c r="L11" s="15">
        <f t="shared" ref="L11:L13" si="12">(J11/(MAX($N$10:$N$13))*56)</f>
        <v>40.833333333333329</v>
      </c>
      <c r="M11" s="11">
        <f t="shared" ref="M11:M13" si="13">L11*(K11/J11)</f>
        <v>2.7498597046143538</v>
      </c>
      <c r="N11" s="6">
        <v>7.2000000000000008E-2</v>
      </c>
      <c r="O11" s="6">
        <v>5.6568542494923853E-3</v>
      </c>
      <c r="P11" s="15">
        <f t="shared" ref="P11:P13" si="14">(N11/(MAX($N$10:$N$13))*56)</f>
        <v>56</v>
      </c>
      <c r="Q11" s="11">
        <f t="shared" ref="Q11:Q13" si="15">P11*(O11/N11)</f>
        <v>4.3997755273829657</v>
      </c>
    </row>
    <row r="12" spans="1:20" x14ac:dyDescent="0.2">
      <c r="A12">
        <v>60</v>
      </c>
      <c r="B12" s="6">
        <v>2.8000000000000004E-2</v>
      </c>
      <c r="C12" s="6">
        <v>4.2426406871192892E-3</v>
      </c>
      <c r="D12" s="15">
        <f t="shared" si="8"/>
        <v>21.777777777777779</v>
      </c>
      <c r="E12" s="11">
        <f t="shared" si="9"/>
        <v>3.2998316455372247</v>
      </c>
      <c r="F12" s="6">
        <v>4.1000000000000002E-2</v>
      </c>
      <c r="G12" s="6">
        <v>2.8284271247461927E-3</v>
      </c>
      <c r="H12" s="15">
        <f t="shared" si="10"/>
        <v>31.888888888888886</v>
      </c>
      <c r="I12" s="11">
        <f t="shared" si="11"/>
        <v>2.1998877636914829</v>
      </c>
      <c r="J12" s="6">
        <v>5.0499999999999996E-2</v>
      </c>
      <c r="K12" s="6">
        <v>7.0710678118654816E-4</v>
      </c>
      <c r="L12" s="15">
        <f t="shared" si="12"/>
        <v>39.277777777777771</v>
      </c>
      <c r="M12" s="11">
        <f t="shared" si="13"/>
        <v>0.54997194092287072</v>
      </c>
      <c r="N12" s="6">
        <v>5.9500000000000004E-2</v>
      </c>
      <c r="O12" s="6">
        <v>2.1213203435596446E-3</v>
      </c>
      <c r="P12" s="15">
        <f t="shared" si="14"/>
        <v>46.277777777777771</v>
      </c>
      <c r="Q12" s="11">
        <f t="shared" si="15"/>
        <v>1.6499158227686122</v>
      </c>
    </row>
    <row r="13" spans="1:20" ht="17" thickBot="1" x14ac:dyDescent="0.25">
      <c r="A13">
        <v>120</v>
      </c>
      <c r="B13" s="6">
        <v>2.8500000000000004E-2</v>
      </c>
      <c r="C13" s="6">
        <v>2.1213203435596446E-3</v>
      </c>
      <c r="D13" s="12">
        <f t="shared" si="8"/>
        <v>22.166666666666668</v>
      </c>
      <c r="E13" s="13">
        <f t="shared" si="9"/>
        <v>1.6499158227686124</v>
      </c>
      <c r="F13" s="6">
        <v>3.5499999999999997E-2</v>
      </c>
      <c r="G13" s="6">
        <v>7.0710678118654816E-4</v>
      </c>
      <c r="H13" s="12">
        <f t="shared" si="10"/>
        <v>27.611111111111107</v>
      </c>
      <c r="I13" s="13">
        <f t="shared" si="11"/>
        <v>0.54997194092287083</v>
      </c>
      <c r="J13" s="6">
        <v>0.05</v>
      </c>
      <c r="K13" s="6">
        <v>2.8284271247461827E-3</v>
      </c>
      <c r="L13" s="12">
        <f t="shared" si="12"/>
        <v>38.888888888888886</v>
      </c>
      <c r="M13" s="13">
        <f t="shared" si="13"/>
        <v>2.1998877636914753</v>
      </c>
      <c r="N13" s="6">
        <v>6.4500000000000002E-2</v>
      </c>
      <c r="O13" s="6">
        <v>2.1213203435596446E-3</v>
      </c>
      <c r="P13" s="12">
        <f t="shared" si="14"/>
        <v>50.166666666666664</v>
      </c>
      <c r="Q13" s="13">
        <f t="shared" si="15"/>
        <v>1.6499158227686122</v>
      </c>
    </row>
    <row r="15" spans="1:20" ht="17" thickBot="1" x14ac:dyDescent="0.25">
      <c r="A15" s="10" t="s">
        <v>46</v>
      </c>
      <c r="B15" s="10"/>
      <c r="C15" s="10"/>
      <c r="D15" s="10"/>
      <c r="E15" s="10"/>
      <c r="F15" s="10"/>
      <c r="G15" s="10"/>
    </row>
    <row r="16" spans="1:20" ht="17" thickBot="1" x14ac:dyDescent="0.25">
      <c r="A16" t="s">
        <v>23</v>
      </c>
    </row>
    <row r="17" spans="1:9" ht="17" thickBot="1" x14ac:dyDescent="0.25">
      <c r="A17" s="17" t="s">
        <v>25</v>
      </c>
      <c r="B17" s="20" t="s">
        <v>37</v>
      </c>
      <c r="C17" s="21" t="s">
        <v>38</v>
      </c>
      <c r="D17" s="20" t="s">
        <v>37</v>
      </c>
      <c r="E17" s="21" t="s">
        <v>38</v>
      </c>
      <c r="F17" s="22" t="s">
        <v>40</v>
      </c>
      <c r="G17" s="23" t="s">
        <v>41</v>
      </c>
      <c r="I17" s="3" t="s">
        <v>47</v>
      </c>
    </row>
    <row r="18" spans="1:9" x14ac:dyDescent="0.2">
      <c r="A18" s="46">
        <v>0</v>
      </c>
      <c r="B18" s="47">
        <f>H3-D3</f>
        <v>1.5988286969253309</v>
      </c>
      <c r="C18" s="47">
        <v>1.2175074299785902</v>
      </c>
      <c r="D18" s="47">
        <f>L3-D3</f>
        <v>1.5988286969253309</v>
      </c>
      <c r="E18" s="47">
        <v>1.2175074299785902</v>
      </c>
      <c r="F18" s="47">
        <f>P3-D3</f>
        <v>1.5988286969253309</v>
      </c>
      <c r="G18" s="47">
        <v>1.2175074299785902</v>
      </c>
    </row>
    <row r="19" spans="1:9" x14ac:dyDescent="0.2">
      <c r="A19" s="46">
        <v>30</v>
      </c>
      <c r="B19" s="47">
        <f>H4-D4</f>
        <v>6.6002928257686673</v>
      </c>
      <c r="C19" s="47">
        <v>0.11595308856939006</v>
      </c>
      <c r="D19" s="47">
        <f>L4-D4</f>
        <v>13.077598828696924</v>
      </c>
      <c r="E19" s="47">
        <v>0.34785926570817016</v>
      </c>
      <c r="F19" s="47">
        <f>P4-D4</f>
        <v>20.333821376281112</v>
      </c>
      <c r="G19" s="47">
        <v>0.86964816427042535</v>
      </c>
    </row>
    <row r="20" spans="1:9" x14ac:dyDescent="0.2">
      <c r="A20" s="46">
        <v>60</v>
      </c>
      <c r="B20" s="47">
        <f>H5-D5</f>
        <v>8.527086383601759</v>
      </c>
      <c r="C20" s="47">
        <v>1.0435777971245104</v>
      </c>
      <c r="D20" s="47">
        <f>L5-D5</f>
        <v>12.831625183016104</v>
      </c>
      <c r="E20" s="47">
        <v>0.17392963285408505</v>
      </c>
      <c r="F20" s="47">
        <f>P5-D5</f>
        <v>17.833089311859446</v>
      </c>
      <c r="G20" s="47">
        <v>1.6813197842561558</v>
      </c>
    </row>
    <row r="21" spans="1:9" x14ac:dyDescent="0.2">
      <c r="A21" s="46">
        <v>120</v>
      </c>
      <c r="B21" s="47">
        <f>H6-D6</f>
        <v>5.7393850658857977</v>
      </c>
      <c r="C21" s="47">
        <v>0.63774198713164432</v>
      </c>
      <c r="D21" s="47">
        <f>L6-D6</f>
        <v>8.2401171303074676</v>
      </c>
      <c r="E21" s="47">
        <v>1.8552494171102365</v>
      </c>
      <c r="F21" s="47">
        <f>P6-D6</f>
        <v>12.544655929721817</v>
      </c>
      <c r="G21" s="47">
        <v>0.52178889856225197</v>
      </c>
    </row>
    <row r="22" spans="1:9" ht="17" thickBot="1" x14ac:dyDescent="0.25">
      <c r="A22" t="s">
        <v>34</v>
      </c>
    </row>
    <row r="23" spans="1:9" ht="17" thickBot="1" x14ac:dyDescent="0.25">
      <c r="A23" s="24" t="s">
        <v>25</v>
      </c>
      <c r="B23" s="20" t="s">
        <v>43</v>
      </c>
      <c r="C23" s="21" t="s">
        <v>38</v>
      </c>
      <c r="D23" s="20" t="s">
        <v>44</v>
      </c>
      <c r="E23" s="21" t="s">
        <v>39</v>
      </c>
      <c r="F23" s="22" t="s">
        <v>45</v>
      </c>
      <c r="G23" s="23" t="s">
        <v>41</v>
      </c>
    </row>
    <row r="24" spans="1:9" x14ac:dyDescent="0.2">
      <c r="A24" s="46">
        <v>0</v>
      </c>
      <c r="B24" s="47">
        <f>H10-D10</f>
        <v>-1.4259259259259238</v>
      </c>
      <c r="C24" s="47">
        <v>2.7498597046143534</v>
      </c>
      <c r="D24" s="47">
        <f>L10-D10</f>
        <v>-1.4259259259259238</v>
      </c>
      <c r="E24" s="47">
        <v>2.7498597046143534</v>
      </c>
      <c r="F24" s="47">
        <f>P10-D10</f>
        <v>-1.4259259259259238</v>
      </c>
      <c r="G24" s="47">
        <v>2.7498597046143534</v>
      </c>
    </row>
    <row r="25" spans="1:9" x14ac:dyDescent="0.2">
      <c r="A25" s="46">
        <v>30</v>
      </c>
      <c r="B25" s="47">
        <f>H11-D11</f>
        <v>9.3333333333333321</v>
      </c>
      <c r="C25" s="47">
        <v>1.6499158227686124</v>
      </c>
      <c r="D25" s="47">
        <f>L11-D11</f>
        <v>20.999999999999996</v>
      </c>
      <c r="E25" s="47">
        <v>2.7498597046143538</v>
      </c>
      <c r="F25" s="47">
        <f>P11-D11</f>
        <v>36.166666666666671</v>
      </c>
      <c r="G25" s="47">
        <v>4.3997755273829657</v>
      </c>
    </row>
    <row r="26" spans="1:9" x14ac:dyDescent="0.2">
      <c r="A26" s="46">
        <v>60</v>
      </c>
      <c r="B26" s="47">
        <f>H12-D12</f>
        <v>10.111111111111107</v>
      </c>
      <c r="C26" s="47">
        <v>2.1998877636914829</v>
      </c>
      <c r="D26" s="47">
        <f>L12-D12</f>
        <v>17.499999999999993</v>
      </c>
      <c r="E26" s="47">
        <v>0.54997194092287072</v>
      </c>
      <c r="F26" s="47">
        <f>P12-D12</f>
        <v>24.499999999999993</v>
      </c>
      <c r="G26" s="47">
        <v>1.6499158227686122</v>
      </c>
    </row>
    <row r="27" spans="1:9" x14ac:dyDescent="0.2">
      <c r="A27" s="46">
        <v>120</v>
      </c>
      <c r="B27" s="47">
        <f>H13-D13</f>
        <v>5.4444444444444393</v>
      </c>
      <c r="C27" s="47">
        <v>0.54997194092287083</v>
      </c>
      <c r="D27" s="47">
        <f>L13-D13</f>
        <v>16.722222222222218</v>
      </c>
      <c r="E27" s="47">
        <v>2.1998877636914753</v>
      </c>
      <c r="F27" s="47">
        <f>P13-D13</f>
        <v>27.999999999999996</v>
      </c>
      <c r="G27" s="47">
        <v>1.6499158227686122</v>
      </c>
    </row>
  </sheetData>
  <mergeCells count="2">
    <mergeCell ref="Q1:T1"/>
    <mergeCell ref="A15:G15"/>
  </mergeCells>
  <conditionalFormatting sqref="R3:T5">
    <cfRule type="colorScale" priority="2">
      <colorScale>
        <cfvo type="min"/>
        <cfvo type="percentile" val="50"/>
        <cfvo type="max"/>
        <color theme="8" tint="0.39997558519241921"/>
        <color theme="0"/>
        <color theme="5" tint="0.3999755851924192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9D7E-94BB-DE4A-9A08-FEA5BFD91400}">
  <dimension ref="A1:U11"/>
  <sheetViews>
    <sheetView zoomScale="125" zoomScaleNormal="125" workbookViewId="0">
      <selection activeCell="A10" sqref="A10:XFD11"/>
    </sheetView>
  </sheetViews>
  <sheetFormatPr baseColWidth="10" defaultRowHeight="16" x14ac:dyDescent="0.2"/>
  <cols>
    <col min="2" max="2" width="19.6640625" customWidth="1"/>
    <col min="4" max="14" width="0" hidden="1" customWidth="1"/>
  </cols>
  <sheetData>
    <row r="1" spans="1:21" ht="15" customHeight="1" thickBot="1" x14ac:dyDescent="0.25">
      <c r="A1" s="49" t="s">
        <v>72</v>
      </c>
      <c r="B1" s="49" t="s">
        <v>73</v>
      </c>
      <c r="C1" s="49" t="s">
        <v>74</v>
      </c>
      <c r="D1" s="50" t="s">
        <v>24</v>
      </c>
      <c r="E1" s="51"/>
      <c r="F1" s="51"/>
      <c r="G1" s="51"/>
      <c r="H1" s="51"/>
      <c r="I1" s="51"/>
      <c r="J1" s="51"/>
      <c r="K1" s="51"/>
      <c r="L1" s="51"/>
      <c r="M1" s="51"/>
      <c r="N1" s="52" t="s">
        <v>75</v>
      </c>
      <c r="O1" s="53"/>
      <c r="P1" s="54" t="s">
        <v>76</v>
      </c>
      <c r="Q1" s="55"/>
      <c r="R1" s="56"/>
      <c r="S1" s="57" t="s">
        <v>77</v>
      </c>
      <c r="T1" s="58"/>
      <c r="U1" s="59"/>
    </row>
    <row r="2" spans="1:21" ht="35" thickBot="1" x14ac:dyDescent="0.25">
      <c r="A2" s="49"/>
      <c r="B2" s="49"/>
      <c r="C2" s="49"/>
      <c r="D2" s="60" t="s">
        <v>78</v>
      </c>
      <c r="E2" s="61" t="s">
        <v>79</v>
      </c>
      <c r="F2" s="61" t="s">
        <v>80</v>
      </c>
      <c r="G2" s="61" t="s">
        <v>81</v>
      </c>
      <c r="H2" s="61" t="s">
        <v>82</v>
      </c>
      <c r="I2" s="61" t="s">
        <v>83</v>
      </c>
      <c r="J2" s="61" t="s">
        <v>84</v>
      </c>
      <c r="K2" s="61" t="s">
        <v>85</v>
      </c>
      <c r="L2" s="61" t="s">
        <v>86</v>
      </c>
      <c r="M2" s="61" t="s">
        <v>87</v>
      </c>
      <c r="N2" s="62"/>
      <c r="O2" s="63" t="s">
        <v>88</v>
      </c>
      <c r="P2" s="64" t="s">
        <v>89</v>
      </c>
      <c r="Q2" s="65" t="s">
        <v>90</v>
      </c>
      <c r="R2" s="66" t="s">
        <v>91</v>
      </c>
      <c r="S2" s="64" t="s">
        <v>89</v>
      </c>
      <c r="T2" s="65" t="s">
        <v>90</v>
      </c>
      <c r="U2" s="66" t="s">
        <v>91</v>
      </c>
    </row>
    <row r="3" spans="1:21" s="71" customFormat="1" ht="15" x14ac:dyDescent="0.2">
      <c r="A3" s="143" t="s">
        <v>68</v>
      </c>
      <c r="B3" s="70" t="s">
        <v>92</v>
      </c>
      <c r="C3" s="70" t="s">
        <v>93</v>
      </c>
      <c r="D3" s="71">
        <v>1.5E-3</v>
      </c>
      <c r="E3" s="71">
        <v>2.0999999999999999E-3</v>
      </c>
      <c r="F3" s="71">
        <v>1.4E-3</v>
      </c>
      <c r="G3" s="71">
        <v>1.2999999999999999E-3</v>
      </c>
      <c r="H3" s="71">
        <v>1.5E-3</v>
      </c>
      <c r="I3" s="71">
        <v>6.9999999999999999E-4</v>
      </c>
      <c r="J3" s="71">
        <v>1.9E-3</v>
      </c>
      <c r="K3" s="71">
        <v>1.4E-3</v>
      </c>
      <c r="L3" s="71">
        <v>1.4E-3</v>
      </c>
      <c r="M3" s="71">
        <v>1.8E-3</v>
      </c>
      <c r="N3" s="72">
        <v>1.4866566289641597E-3</v>
      </c>
      <c r="O3" s="73">
        <v>319.4587230583345</v>
      </c>
      <c r="P3" s="74">
        <f t="shared" ref="P3:U7" si="0">H3/$N3</f>
        <v>1.0089754222837168</v>
      </c>
      <c r="Q3" s="75">
        <f t="shared" si="0"/>
        <v>0.47085519706573453</v>
      </c>
      <c r="R3" s="75">
        <f t="shared" si="0"/>
        <v>1.2780355348927079</v>
      </c>
      <c r="S3" s="75">
        <f t="shared" si="0"/>
        <v>0.94171039413146906</v>
      </c>
      <c r="T3" s="75">
        <f t="shared" si="0"/>
        <v>0.94171039413146906</v>
      </c>
      <c r="U3" s="76">
        <f t="shared" si="0"/>
        <v>1.2107705067404602</v>
      </c>
    </row>
    <row r="4" spans="1:21" s="71" customFormat="1" ht="15" x14ac:dyDescent="0.2">
      <c r="A4" s="144" t="s">
        <v>69</v>
      </c>
      <c r="B4" s="77" t="s">
        <v>94</v>
      </c>
      <c r="C4" s="78" t="s">
        <v>93</v>
      </c>
      <c r="D4" s="71">
        <v>8.8999999999999999E-3</v>
      </c>
      <c r="E4" s="71">
        <v>6.3E-3</v>
      </c>
      <c r="F4" s="71">
        <v>7.7999999999999996E-3</v>
      </c>
      <c r="G4" s="71">
        <v>9.4999999999999998E-3</v>
      </c>
      <c r="H4" s="71">
        <v>6.7999999999999996E-3</v>
      </c>
      <c r="I4" s="71">
        <v>9.7000000000000003E-3</v>
      </c>
      <c r="J4" s="71">
        <v>5.5999999999999999E-3</v>
      </c>
      <c r="K4" s="71">
        <v>3.3999999999999998E-3</v>
      </c>
      <c r="L4" s="71">
        <v>5.5999999999999999E-3</v>
      </c>
      <c r="M4" s="71">
        <v>1.4800000000000001E-2</v>
      </c>
      <c r="N4" s="72">
        <v>7.5191363783353379E-3</v>
      </c>
      <c r="O4" s="73">
        <v>1615.7421015222108</v>
      </c>
      <c r="P4" s="74">
        <f t="shared" si="0"/>
        <v>0.90435917874726091</v>
      </c>
      <c r="Q4" s="75">
        <f t="shared" si="0"/>
        <v>1.2900417696835929</v>
      </c>
      <c r="R4" s="75">
        <f t="shared" si="0"/>
        <v>0.74476638249774429</v>
      </c>
      <c r="S4" s="75">
        <f t="shared" si="0"/>
        <v>0.45217958937363045</v>
      </c>
      <c r="T4" s="75">
        <f t="shared" si="0"/>
        <v>0.74476638249774429</v>
      </c>
      <c r="U4" s="76">
        <f t="shared" si="0"/>
        <v>1.9683111537440385</v>
      </c>
    </row>
    <row r="5" spans="1:21" s="71" customFormat="1" ht="15" x14ac:dyDescent="0.2">
      <c r="A5" s="144" t="s">
        <v>70</v>
      </c>
      <c r="B5" s="77" t="s">
        <v>95</v>
      </c>
      <c r="C5" s="78" t="s">
        <v>93</v>
      </c>
      <c r="D5" s="77">
        <v>1.24E-2</v>
      </c>
      <c r="E5" s="77">
        <v>1.12E-2</v>
      </c>
      <c r="F5" s="77">
        <v>1.35E-2</v>
      </c>
      <c r="G5" s="77">
        <v>1.6500000000000001E-2</v>
      </c>
      <c r="H5" s="77">
        <v>1.2699999999999999E-2</v>
      </c>
      <c r="I5" s="77">
        <v>0.01</v>
      </c>
      <c r="J5" s="77">
        <v>1.44E-2</v>
      </c>
      <c r="K5" s="77">
        <v>7.6E-3</v>
      </c>
      <c r="L5" s="77">
        <v>1.8599999999999998E-2</v>
      </c>
      <c r="M5" s="77">
        <v>2.6200000000000001E-2</v>
      </c>
      <c r="N5" s="72">
        <v>1.2483953823164914E-2</v>
      </c>
      <c r="O5" s="73">
        <v>2682.6019333369695</v>
      </c>
      <c r="P5" s="74">
        <f t="shared" si="0"/>
        <v>1.0173059096417192</v>
      </c>
      <c r="Q5" s="75">
        <f t="shared" si="0"/>
        <v>0.80102827530844034</v>
      </c>
      <c r="R5" s="75">
        <f t="shared" si="0"/>
        <v>1.1534807164441541</v>
      </c>
      <c r="S5" s="75">
        <f t="shared" si="0"/>
        <v>0.60878148923441455</v>
      </c>
      <c r="T5" s="75">
        <f t="shared" si="0"/>
        <v>1.4899125920736989</v>
      </c>
      <c r="U5" s="76">
        <f t="shared" si="0"/>
        <v>2.0986940813081136</v>
      </c>
    </row>
    <row r="6" spans="1:21" s="71" customFormat="1" ht="15" x14ac:dyDescent="0.2">
      <c r="A6" s="144" t="s">
        <v>70</v>
      </c>
      <c r="B6" s="77" t="s">
        <v>96</v>
      </c>
      <c r="C6" s="78" t="s">
        <v>93</v>
      </c>
      <c r="D6" s="71">
        <v>1.3899999999999999E-2</v>
      </c>
      <c r="E6" s="71">
        <v>1.1900000000000001E-2</v>
      </c>
      <c r="F6" s="71">
        <v>1.0200000000000001E-2</v>
      </c>
      <c r="G6" s="71">
        <v>1.0500000000000001E-2</v>
      </c>
      <c r="H6" s="71">
        <v>1.0500000000000001E-2</v>
      </c>
      <c r="I6" s="71">
        <v>1.03E-2</v>
      </c>
      <c r="J6" s="71">
        <v>1.0800000000000001E-2</v>
      </c>
      <c r="K6" s="71">
        <v>1.15E-2</v>
      </c>
      <c r="L6" s="71">
        <v>1.46E-2</v>
      </c>
      <c r="M6" s="71">
        <v>2.7300000000000001E-2</v>
      </c>
      <c r="N6" s="72">
        <v>1.0799672130636401E-2</v>
      </c>
      <c r="O6" s="73">
        <v>2320.6767461196723</v>
      </c>
      <c r="P6" s="74">
        <f t="shared" si="0"/>
        <v>0.97225173810728072</v>
      </c>
      <c r="Q6" s="75">
        <f t="shared" si="0"/>
        <v>0.95373265738142776</v>
      </c>
      <c r="R6" s="75">
        <f t="shared" si="0"/>
        <v>1.0000303591960602</v>
      </c>
      <c r="S6" s="75">
        <f t="shared" si="0"/>
        <v>1.0648471417365455</v>
      </c>
      <c r="T6" s="75">
        <f t="shared" si="0"/>
        <v>1.3518928929872664</v>
      </c>
      <c r="U6" s="76">
        <f t="shared" si="0"/>
        <v>2.5278545190789301</v>
      </c>
    </row>
    <row r="7" spans="1:21" s="71" customFormat="1" thickBot="1" x14ac:dyDescent="0.25">
      <c r="A7" s="145" t="s">
        <v>71</v>
      </c>
      <c r="B7" s="78" t="s">
        <v>97</v>
      </c>
      <c r="C7" s="78" t="s">
        <v>93</v>
      </c>
      <c r="D7" s="71">
        <v>2.8999999999999998E-3</v>
      </c>
      <c r="E7" s="71">
        <v>1.8E-3</v>
      </c>
      <c r="F7" s="71">
        <v>3.3999999999999998E-3</v>
      </c>
      <c r="G7" s="71">
        <v>2.0999999999999999E-3</v>
      </c>
      <c r="H7" s="71">
        <v>1.6000000000000001E-3</v>
      </c>
      <c r="I7" s="71">
        <v>2.3E-3</v>
      </c>
      <c r="J7" s="71">
        <v>3.7000000000000002E-3</v>
      </c>
      <c r="K7" s="71">
        <v>1.5E-3</v>
      </c>
      <c r="L7" s="71">
        <v>8.9999999999999998E-4</v>
      </c>
      <c r="M7" s="71">
        <v>3.5000000000000001E-3</v>
      </c>
      <c r="N7" s="72">
        <v>2.3286946744866359E-3</v>
      </c>
      <c r="O7" s="73">
        <v>500.39922643238629</v>
      </c>
      <c r="P7" s="79">
        <f>H7/$N7</f>
        <v>0.68708019884690219</v>
      </c>
      <c r="Q7" s="80">
        <f t="shared" si="0"/>
        <v>0.98767778584242194</v>
      </c>
      <c r="R7" s="80">
        <f t="shared" si="0"/>
        <v>1.5888729598334614</v>
      </c>
      <c r="S7" s="80">
        <f t="shared" si="0"/>
        <v>0.64413768641897085</v>
      </c>
      <c r="T7" s="80">
        <f t="shared" si="0"/>
        <v>0.3864826118513825</v>
      </c>
      <c r="U7" s="81">
        <f t="shared" si="0"/>
        <v>1.5029879349775985</v>
      </c>
    </row>
    <row r="9" spans="1:21" s="19" customFormat="1" x14ac:dyDescent="0.2">
      <c r="A9" s="144" t="s">
        <v>137</v>
      </c>
    </row>
    <row r="10" spans="1:21" x14ac:dyDescent="0.2">
      <c r="A10" s="144" t="s">
        <v>138</v>
      </c>
    </row>
    <row r="11" spans="1:21" s="3" customFormat="1" x14ac:dyDescent="0.2">
      <c r="A11" s="144" t="s">
        <v>139</v>
      </c>
    </row>
  </sheetData>
  <mergeCells count="7">
    <mergeCell ref="S1:U1"/>
    <mergeCell ref="A1:A2"/>
    <mergeCell ref="B1:B2"/>
    <mergeCell ref="C1:C2"/>
    <mergeCell ref="D1:M1"/>
    <mergeCell ref="N1:N2"/>
    <mergeCell ref="P1:R1"/>
  </mergeCells>
  <conditionalFormatting sqref="P3:U7 V5">
    <cfRule type="colorScale" priority="1">
      <colorScale>
        <cfvo type="min"/>
        <cfvo type="percentile" val="50"/>
        <cfvo type="max"/>
        <color theme="3" tint="0.59999389629810485"/>
        <color rgb="FFFCFCFF"/>
        <color theme="5" tint="0.3999755851924192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656F-1785-224D-AFA9-FD95890CDE9E}">
  <dimension ref="A1:U7"/>
  <sheetViews>
    <sheetView zoomScale="125" zoomScaleNormal="125" workbookViewId="0">
      <selection activeCell="A6" sqref="A6:XFD7"/>
    </sheetView>
  </sheetViews>
  <sheetFormatPr baseColWidth="10" defaultRowHeight="16" x14ac:dyDescent="0.2"/>
  <cols>
    <col min="2" max="2" width="13.6640625" customWidth="1"/>
    <col min="4" max="14" width="0" hidden="1" customWidth="1"/>
  </cols>
  <sheetData>
    <row r="1" spans="1:21" ht="15" customHeight="1" thickBot="1" x14ac:dyDescent="0.25">
      <c r="A1" s="49" t="s">
        <v>72</v>
      </c>
      <c r="B1" s="49" t="s">
        <v>73</v>
      </c>
      <c r="C1" s="49" t="s">
        <v>74</v>
      </c>
      <c r="D1" s="50" t="s">
        <v>24</v>
      </c>
      <c r="E1" s="51"/>
      <c r="F1" s="51"/>
      <c r="G1" s="51"/>
      <c r="H1" s="51"/>
      <c r="I1" s="51"/>
      <c r="J1" s="51"/>
      <c r="K1" s="51"/>
      <c r="L1" s="51"/>
      <c r="M1" s="51"/>
      <c r="N1" s="52" t="s">
        <v>75</v>
      </c>
      <c r="O1" s="53"/>
      <c r="P1" s="54" t="s">
        <v>76</v>
      </c>
      <c r="Q1" s="55"/>
      <c r="R1" s="56"/>
      <c r="S1" s="57" t="s">
        <v>77</v>
      </c>
      <c r="T1" s="58"/>
      <c r="U1" s="59"/>
    </row>
    <row r="2" spans="1:21" ht="35" thickBot="1" x14ac:dyDescent="0.25">
      <c r="A2" s="49"/>
      <c r="B2" s="49"/>
      <c r="C2" s="49"/>
      <c r="D2" s="60" t="s">
        <v>78</v>
      </c>
      <c r="E2" s="61" t="s">
        <v>79</v>
      </c>
      <c r="F2" s="61" t="s">
        <v>80</v>
      </c>
      <c r="G2" s="61" t="s">
        <v>81</v>
      </c>
      <c r="H2" s="61" t="s">
        <v>82</v>
      </c>
      <c r="I2" s="61" t="s">
        <v>83</v>
      </c>
      <c r="J2" s="61" t="s">
        <v>84</v>
      </c>
      <c r="K2" s="61" t="s">
        <v>85</v>
      </c>
      <c r="L2" s="61" t="s">
        <v>86</v>
      </c>
      <c r="M2" s="61" t="s">
        <v>87</v>
      </c>
      <c r="N2" s="62"/>
      <c r="O2" s="63" t="s">
        <v>88</v>
      </c>
      <c r="P2" s="64" t="s">
        <v>89</v>
      </c>
      <c r="Q2" s="65" t="s">
        <v>90</v>
      </c>
      <c r="R2" s="66" t="s">
        <v>91</v>
      </c>
      <c r="S2" s="64" t="s">
        <v>89</v>
      </c>
      <c r="T2" s="65" t="s">
        <v>90</v>
      </c>
      <c r="U2" s="66" t="s">
        <v>91</v>
      </c>
    </row>
    <row r="3" spans="1:21" x14ac:dyDescent="0.2">
      <c r="A3" s="142" t="s">
        <v>98</v>
      </c>
      <c r="B3" s="48" t="s">
        <v>99</v>
      </c>
      <c r="C3" s="48" t="s">
        <v>93</v>
      </c>
      <c r="D3">
        <v>8.9999999999999998E-4</v>
      </c>
      <c r="E3">
        <v>8.9999999999999998E-4</v>
      </c>
      <c r="F3">
        <v>1E-3</v>
      </c>
      <c r="G3">
        <v>1.1000000000000001E-3</v>
      </c>
      <c r="H3">
        <v>2.2000000000000001E-3</v>
      </c>
      <c r="I3">
        <v>3.8999999999999998E-3</v>
      </c>
      <c r="J3">
        <v>5.8999999999999999E-3</v>
      </c>
      <c r="K3">
        <v>1.1000000000000001E-3</v>
      </c>
      <c r="L3">
        <v>1.6000000000000001E-3</v>
      </c>
      <c r="M3">
        <v>4.1999999999999997E-3</v>
      </c>
      <c r="N3" s="67">
        <v>9.0974958204486278E-4</v>
      </c>
      <c r="O3" s="68">
        <v>195.49062918812828</v>
      </c>
      <c r="P3" s="69">
        <f t="shared" ref="P3:U3" si="0">H3/$N3</f>
        <v>2.4182478820765327</v>
      </c>
      <c r="Q3" s="69">
        <f t="shared" si="0"/>
        <v>4.2868939727720345</v>
      </c>
      <c r="R3" s="69">
        <f t="shared" si="0"/>
        <v>6.4853011382961547</v>
      </c>
      <c r="S3" s="69">
        <f t="shared" si="0"/>
        <v>1.2091239410382664</v>
      </c>
      <c r="T3" s="69">
        <f t="shared" si="0"/>
        <v>1.7587257324192964</v>
      </c>
      <c r="U3" s="69">
        <f t="shared" si="0"/>
        <v>4.6166550476006529</v>
      </c>
    </row>
    <row r="5" spans="1:21" x14ac:dyDescent="0.2">
      <c r="A5" s="3" t="s">
        <v>140</v>
      </c>
    </row>
    <row r="6" spans="1:21" x14ac:dyDescent="0.2">
      <c r="A6" s="146" t="s">
        <v>138</v>
      </c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</row>
    <row r="7" spans="1:21" x14ac:dyDescent="0.2">
      <c r="A7" s="146" t="s">
        <v>139</v>
      </c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7"/>
    </row>
  </sheetData>
  <mergeCells count="7">
    <mergeCell ref="S1:U1"/>
    <mergeCell ref="A1:A2"/>
    <mergeCell ref="B1:B2"/>
    <mergeCell ref="C1:C2"/>
    <mergeCell ref="D1:M1"/>
    <mergeCell ref="N1:N2"/>
    <mergeCell ref="P1:R1"/>
  </mergeCells>
  <conditionalFormatting sqref="P3:U3">
    <cfRule type="colorScale" priority="1">
      <colorScale>
        <cfvo type="min"/>
        <cfvo type="percentile" val="50"/>
        <cfvo type="max"/>
        <color theme="3" tint="0.59999389629810485"/>
        <color rgb="FFFCFCFF"/>
        <color theme="5" tint="0.39997558519241921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BBA4-5348-404B-9646-CC9E2263E2D2}">
  <dimension ref="A1:O50"/>
  <sheetViews>
    <sheetView topLeftCell="A11" zoomScale="125" zoomScaleNormal="125" workbookViewId="0">
      <selection activeCell="J44" sqref="J44"/>
    </sheetView>
  </sheetViews>
  <sheetFormatPr baseColWidth="10" defaultRowHeight="16" x14ac:dyDescent="0.2"/>
  <cols>
    <col min="1" max="1" width="12.33203125" customWidth="1"/>
    <col min="2" max="2" width="15.1640625" customWidth="1"/>
    <col min="3" max="5" width="8.83203125" customWidth="1"/>
    <col min="6" max="6" width="10.1640625" customWidth="1"/>
    <col min="7" max="9" width="8.83203125" customWidth="1"/>
    <col min="10" max="10" width="10.1640625" customWidth="1"/>
    <col min="11" max="11" width="8.83203125" customWidth="1"/>
    <col min="12" max="12" width="8" customWidth="1"/>
    <col min="13" max="256" width="8.83203125" customWidth="1"/>
  </cols>
  <sheetData>
    <row r="1" spans="1:10" x14ac:dyDescent="0.2">
      <c r="A1" t="s">
        <v>100</v>
      </c>
      <c r="C1" t="s">
        <v>101</v>
      </c>
      <c r="D1" t="s">
        <v>102</v>
      </c>
      <c r="F1" s="5" t="s">
        <v>103</v>
      </c>
      <c r="G1" s="5" t="s">
        <v>25</v>
      </c>
      <c r="H1" s="5" t="s">
        <v>104</v>
      </c>
      <c r="I1" s="5" t="s">
        <v>1</v>
      </c>
      <c r="J1" s="5" t="s">
        <v>105</v>
      </c>
    </row>
    <row r="2" spans="1:10" x14ac:dyDescent="0.2">
      <c r="A2">
        <v>0</v>
      </c>
      <c r="C2">
        <v>1.4E-2</v>
      </c>
      <c r="D2" s="14">
        <f>(1595.4521*C2)-21.9803</f>
        <v>0.35602940000000061</v>
      </c>
      <c r="F2" t="s">
        <v>106</v>
      </c>
      <c r="G2" s="25" t="s">
        <v>107</v>
      </c>
      <c r="H2" s="14">
        <f>AVERAGE(D12:D13)</f>
        <v>0.35602939999999883</v>
      </c>
      <c r="I2" s="14">
        <f>STDEV(D12:D13)</f>
        <v>2.2563099979366368</v>
      </c>
    </row>
    <row r="3" spans="1:10" x14ac:dyDescent="0.2">
      <c r="A3">
        <v>15.6</v>
      </c>
      <c r="C3">
        <v>2.5000000000000001E-2</v>
      </c>
      <c r="D3" s="14">
        <f t="shared" ref="D3:D9" si="0">(1595.4521*C3)-21.9803</f>
        <v>17.9060025</v>
      </c>
      <c r="F3" t="s">
        <v>52</v>
      </c>
      <c r="G3">
        <v>0</v>
      </c>
      <c r="H3" s="14">
        <f>AVERAGE(D14:D15)</f>
        <v>114.43085454999999</v>
      </c>
      <c r="I3" s="14">
        <f>STDEV(D14:D15)</f>
        <v>3.3844649969049292</v>
      </c>
    </row>
    <row r="4" spans="1:10" x14ac:dyDescent="0.2">
      <c r="A4">
        <v>31.3</v>
      </c>
      <c r="C4">
        <v>3.3000000000000002E-2</v>
      </c>
      <c r="D4" s="14">
        <f t="shared" si="0"/>
        <v>30.669619300000001</v>
      </c>
      <c r="G4">
        <v>30</v>
      </c>
      <c r="H4" s="14">
        <f>AVERAGE(D18:D19)</f>
        <v>116.8240327</v>
      </c>
      <c r="I4" s="14">
        <f>STDEV(D18:D19)</f>
        <v>6.7689299938098983</v>
      </c>
      <c r="J4" s="14">
        <f>H4-$H$3</f>
        <v>2.3931781500000113</v>
      </c>
    </row>
    <row r="5" spans="1:10" x14ac:dyDescent="0.2">
      <c r="A5">
        <v>62.5</v>
      </c>
      <c r="C5">
        <v>0.05</v>
      </c>
      <c r="D5" s="14">
        <f t="shared" si="0"/>
        <v>57.792304999999999</v>
      </c>
      <c r="G5">
        <v>60</v>
      </c>
      <c r="H5" s="14">
        <f>AVERAGE(D26:D27)</f>
        <v>132.7785537</v>
      </c>
      <c r="I5" s="14">
        <f>STDEV(D26:D27)</f>
        <v>6.7689299938098983</v>
      </c>
      <c r="J5" s="14">
        <f t="shared" ref="J5:J6" si="1">H5-$H$3</f>
        <v>18.347699150000011</v>
      </c>
    </row>
    <row r="6" spans="1:10" x14ac:dyDescent="0.2">
      <c r="A6">
        <v>125</v>
      </c>
      <c r="C6">
        <v>8.8999999999999996E-2</v>
      </c>
      <c r="D6" s="14">
        <f t="shared" si="0"/>
        <v>120.01493689999998</v>
      </c>
      <c r="G6">
        <v>120</v>
      </c>
      <c r="H6" s="14">
        <f>AVERAGE(D34:D35)</f>
        <v>198.19208979999999</v>
      </c>
      <c r="I6" s="14">
        <f>STDEV(D34:D35)</f>
        <v>6.7689299938098983</v>
      </c>
      <c r="J6" s="14">
        <f t="shared" si="1"/>
        <v>83.761235249999999</v>
      </c>
    </row>
    <row r="7" spans="1:10" x14ac:dyDescent="0.2">
      <c r="A7">
        <v>250</v>
      </c>
      <c r="C7">
        <v>0.17499999999999999</v>
      </c>
      <c r="D7" s="14">
        <f t="shared" si="0"/>
        <v>257.2238175</v>
      </c>
      <c r="F7" s="25" t="s">
        <v>108</v>
      </c>
      <c r="G7">
        <v>0</v>
      </c>
      <c r="H7" s="14">
        <f>AVERAGE(D16:D17)</f>
        <v>128.78992345</v>
      </c>
      <c r="I7" s="14">
        <f>STDEV(D16:D17)</f>
        <v>1.1281549989683097</v>
      </c>
      <c r="J7" s="14">
        <f>H7-$H$7</f>
        <v>0</v>
      </c>
    </row>
    <row r="8" spans="1:10" x14ac:dyDescent="0.2">
      <c r="A8">
        <v>500</v>
      </c>
      <c r="C8">
        <v>0.32900000000000001</v>
      </c>
      <c r="D8" s="14">
        <f t="shared" si="0"/>
        <v>502.9234409</v>
      </c>
      <c r="G8">
        <v>30</v>
      </c>
      <c r="H8" s="14">
        <f>AVERAGE(D20:D21)</f>
        <v>175.05803435000001</v>
      </c>
      <c r="I8" s="14">
        <f>STDEV(D20:D21)</f>
        <v>12.409704988651507</v>
      </c>
      <c r="J8" s="14">
        <f>H8-$H$7</f>
        <v>46.268110900000011</v>
      </c>
    </row>
    <row r="9" spans="1:10" x14ac:dyDescent="0.2">
      <c r="A9">
        <v>1000</v>
      </c>
      <c r="C9">
        <v>0.63900000000000001</v>
      </c>
      <c r="D9" s="14">
        <f t="shared" si="0"/>
        <v>997.51359189999994</v>
      </c>
      <c r="G9">
        <v>60</v>
      </c>
      <c r="H9" s="14">
        <f>AVERAGE(D28:D29)</f>
        <v>139.95808814999998</v>
      </c>
      <c r="I9" s="14">
        <f>STDEV(D28:D29)</f>
        <v>5.6407749948415686</v>
      </c>
      <c r="J9" s="14">
        <f t="shared" ref="J9:J18" si="2">H9-$H$7</f>
        <v>11.168164699999977</v>
      </c>
    </row>
    <row r="10" spans="1:10" x14ac:dyDescent="0.2">
      <c r="G10">
        <v>120</v>
      </c>
      <c r="H10" s="14">
        <f>AVERAGE(D36:D37)</f>
        <v>228.5056797</v>
      </c>
      <c r="I10" s="14">
        <f>STDEV(D34:D35)</f>
        <v>6.7689299938098983</v>
      </c>
      <c r="J10" s="14">
        <f t="shared" si="2"/>
        <v>99.715756249999998</v>
      </c>
    </row>
    <row r="11" spans="1:10" ht="17" thickBot="1" x14ac:dyDescent="0.25">
      <c r="A11" s="82" t="s">
        <v>109</v>
      </c>
      <c r="B11" s="82" t="s">
        <v>110</v>
      </c>
      <c r="C11" s="82" t="s">
        <v>101</v>
      </c>
      <c r="D11" s="82" t="s">
        <v>102</v>
      </c>
      <c r="F11" s="25" t="s">
        <v>111</v>
      </c>
      <c r="G11">
        <v>0</v>
      </c>
      <c r="I11" s="14"/>
      <c r="J11" s="14"/>
    </row>
    <row r="12" spans="1:10" x14ac:dyDescent="0.2">
      <c r="A12" s="46" t="s">
        <v>112</v>
      </c>
      <c r="B12" s="46"/>
      <c r="C12" s="46">
        <v>1.4999999999999999E-2</v>
      </c>
      <c r="D12" s="83">
        <f t="shared" ref="D12:D41" si="3">(1595.4521*C12)-21.9803</f>
        <v>1.9514814999999999</v>
      </c>
      <c r="G12">
        <v>30</v>
      </c>
      <c r="H12" s="14">
        <f>AVERAGE(D24:D25)</f>
        <v>906.57282219999991</v>
      </c>
      <c r="I12" s="14">
        <f>STDEV(D24:D25)</f>
        <v>76.714539929845543</v>
      </c>
      <c r="J12" s="14">
        <f t="shared" si="2"/>
        <v>777.78289874999996</v>
      </c>
    </row>
    <row r="13" spans="1:10" x14ac:dyDescent="0.2">
      <c r="A13" s="46" t="s">
        <v>112</v>
      </c>
      <c r="B13" s="46"/>
      <c r="C13" s="46">
        <v>1.2999999999999999E-2</v>
      </c>
      <c r="D13" s="83">
        <f t="shared" si="3"/>
        <v>-1.2394227000000022</v>
      </c>
      <c r="G13">
        <v>60</v>
      </c>
      <c r="H13" s="14">
        <f>AVERAGE(D32:D33)</f>
        <v>1667.6034739000002</v>
      </c>
      <c r="I13" s="14">
        <f>STDEV(D32:D33)</f>
        <v>60.920369944289206</v>
      </c>
      <c r="J13" s="14">
        <f t="shared" si="2"/>
        <v>1538.8135504500001</v>
      </c>
    </row>
    <row r="14" spans="1:10" x14ac:dyDescent="0.2">
      <c r="A14" t="s">
        <v>113</v>
      </c>
      <c r="B14">
        <v>0</v>
      </c>
      <c r="C14">
        <v>8.6999999999999994E-2</v>
      </c>
      <c r="D14" s="14">
        <f t="shared" si="3"/>
        <v>116.82403269999998</v>
      </c>
      <c r="G14">
        <v>120</v>
      </c>
      <c r="H14" s="14">
        <f>AVERAGE(D40:D41)</f>
        <v>4985.3461158499995</v>
      </c>
      <c r="I14" s="14">
        <f>STDEV(D40:D41)</f>
        <v>55.279594949447414</v>
      </c>
      <c r="J14" s="14">
        <f t="shared" si="2"/>
        <v>4856.5561923999994</v>
      </c>
    </row>
    <row r="15" spans="1:10" x14ac:dyDescent="0.2">
      <c r="A15" t="s">
        <v>113</v>
      </c>
      <c r="B15">
        <v>0</v>
      </c>
      <c r="C15">
        <v>8.4000000000000005E-2</v>
      </c>
      <c r="D15" s="14">
        <f t="shared" si="3"/>
        <v>112.03767640000001</v>
      </c>
      <c r="F15" s="25" t="s">
        <v>114</v>
      </c>
      <c r="G15">
        <v>0</v>
      </c>
      <c r="I15" s="14"/>
      <c r="J15" s="14"/>
    </row>
    <row r="16" spans="1:10" x14ac:dyDescent="0.2">
      <c r="A16" s="46" t="s">
        <v>115</v>
      </c>
      <c r="B16" s="46">
        <v>0</v>
      </c>
      <c r="C16" s="46">
        <v>9.4E-2</v>
      </c>
      <c r="D16" s="83">
        <f t="shared" si="3"/>
        <v>127.99219740000001</v>
      </c>
      <c r="G16">
        <v>30</v>
      </c>
      <c r="H16" s="14">
        <f>AVERAGE(D22:D23)</f>
        <v>135.96945790000001</v>
      </c>
      <c r="I16" s="14">
        <f>STDEV(D22:D23)</f>
        <v>2.2563099979366394</v>
      </c>
      <c r="J16" s="14">
        <f t="shared" si="2"/>
        <v>7.1795344500000056</v>
      </c>
    </row>
    <row r="17" spans="1:10" x14ac:dyDescent="0.2">
      <c r="A17" s="46" t="s">
        <v>116</v>
      </c>
      <c r="B17" s="46">
        <v>0</v>
      </c>
      <c r="C17" s="46">
        <v>9.5000000000000001E-2</v>
      </c>
      <c r="D17" s="83">
        <f t="shared" si="3"/>
        <v>129.5876495</v>
      </c>
      <c r="G17">
        <v>60</v>
      </c>
      <c r="H17" s="14">
        <f>AVERAGE(D30:D31)</f>
        <v>151.12625284999999</v>
      </c>
      <c r="I17" s="14">
        <f>STDEV(D30:D31)</f>
        <v>5.6407749948415882</v>
      </c>
      <c r="J17" s="14">
        <f t="shared" si="2"/>
        <v>22.336329399999983</v>
      </c>
    </row>
    <row r="18" spans="1:10" x14ac:dyDescent="0.2">
      <c r="A18" t="s">
        <v>113</v>
      </c>
      <c r="B18">
        <v>30</v>
      </c>
      <c r="C18">
        <v>8.4000000000000005E-2</v>
      </c>
      <c r="D18" s="14">
        <f t="shared" si="3"/>
        <v>112.03767640000001</v>
      </c>
      <c r="G18">
        <v>120</v>
      </c>
      <c r="H18" s="14">
        <f>AVERAGE(D38:D39)</f>
        <v>192.60800745</v>
      </c>
      <c r="I18" s="14">
        <f>STDEV(D38:D39)</f>
        <v>1.1281549989683097</v>
      </c>
      <c r="J18" s="14">
        <f t="shared" si="2"/>
        <v>63.818083999999999</v>
      </c>
    </row>
    <row r="19" spans="1:10" x14ac:dyDescent="0.2">
      <c r="A19" t="s">
        <v>113</v>
      </c>
      <c r="B19">
        <v>30</v>
      </c>
      <c r="C19">
        <v>0.09</v>
      </c>
      <c r="D19" s="14">
        <f t="shared" si="3"/>
        <v>121.610389</v>
      </c>
    </row>
    <row r="20" spans="1:10" x14ac:dyDescent="0.2">
      <c r="A20" s="46" t="s">
        <v>115</v>
      </c>
      <c r="B20" s="46">
        <v>30</v>
      </c>
      <c r="C20" s="46">
        <v>0.11799999999999999</v>
      </c>
      <c r="D20" s="83">
        <f t="shared" si="3"/>
        <v>166.28304779999999</v>
      </c>
    </row>
    <row r="21" spans="1:10" x14ac:dyDescent="0.2">
      <c r="A21" s="46" t="s">
        <v>116</v>
      </c>
      <c r="B21" s="46">
        <v>30</v>
      </c>
      <c r="C21" s="46">
        <v>0.129</v>
      </c>
      <c r="D21" s="83">
        <f t="shared" si="3"/>
        <v>183.83302090000001</v>
      </c>
    </row>
    <row r="22" spans="1:10" x14ac:dyDescent="0.2">
      <c r="A22" t="s">
        <v>117</v>
      </c>
      <c r="B22">
        <v>30</v>
      </c>
      <c r="C22">
        <v>0.1</v>
      </c>
      <c r="D22" s="14">
        <f t="shared" si="3"/>
        <v>137.56491</v>
      </c>
    </row>
    <row r="23" spans="1:10" x14ac:dyDescent="0.2">
      <c r="A23" t="s">
        <v>117</v>
      </c>
      <c r="B23">
        <v>30</v>
      </c>
      <c r="C23">
        <v>9.8000000000000004E-2</v>
      </c>
      <c r="D23" s="14">
        <f t="shared" si="3"/>
        <v>134.37400579999999</v>
      </c>
    </row>
    <row r="24" spans="1:10" x14ac:dyDescent="0.2">
      <c r="A24" s="46" t="s">
        <v>118</v>
      </c>
      <c r="B24" s="46">
        <v>30</v>
      </c>
      <c r="C24" s="46">
        <v>0.61599999999999999</v>
      </c>
      <c r="D24" s="83">
        <f t="shared" si="3"/>
        <v>960.81819359999986</v>
      </c>
    </row>
    <row r="25" spans="1:10" x14ac:dyDescent="0.2">
      <c r="A25" s="46" t="s">
        <v>118</v>
      </c>
      <c r="B25" s="46">
        <v>30</v>
      </c>
      <c r="C25" s="46">
        <v>0.54800000000000004</v>
      </c>
      <c r="D25" s="83">
        <f t="shared" si="3"/>
        <v>852.32745079999995</v>
      </c>
    </row>
    <row r="26" spans="1:10" x14ac:dyDescent="0.2">
      <c r="A26" t="s">
        <v>113</v>
      </c>
      <c r="B26">
        <v>60</v>
      </c>
      <c r="C26">
        <v>9.4E-2</v>
      </c>
      <c r="D26" s="14">
        <f t="shared" si="3"/>
        <v>127.99219740000001</v>
      </c>
    </row>
    <row r="27" spans="1:10" x14ac:dyDescent="0.2">
      <c r="A27" t="s">
        <v>113</v>
      </c>
      <c r="B27">
        <v>60</v>
      </c>
      <c r="C27">
        <v>0.1</v>
      </c>
      <c r="D27" s="14">
        <f t="shared" si="3"/>
        <v>137.56491</v>
      </c>
    </row>
    <row r="28" spans="1:10" x14ac:dyDescent="0.2">
      <c r="A28" s="46" t="s">
        <v>115</v>
      </c>
      <c r="B28" s="46">
        <v>60</v>
      </c>
      <c r="C28" s="46">
        <v>9.9000000000000005E-2</v>
      </c>
      <c r="D28" s="83">
        <f t="shared" si="3"/>
        <v>135.96945790000001</v>
      </c>
    </row>
    <row r="29" spans="1:10" x14ac:dyDescent="0.2">
      <c r="A29" s="46" t="s">
        <v>116</v>
      </c>
      <c r="B29" s="46">
        <v>60</v>
      </c>
      <c r="C29" s="46">
        <v>0.104</v>
      </c>
      <c r="D29" s="83">
        <f t="shared" si="3"/>
        <v>143.94671839999998</v>
      </c>
    </row>
    <row r="30" spans="1:10" x14ac:dyDescent="0.2">
      <c r="A30" t="s">
        <v>117</v>
      </c>
      <c r="B30">
        <v>60</v>
      </c>
      <c r="C30">
        <v>0.106</v>
      </c>
      <c r="D30" s="14">
        <f t="shared" si="3"/>
        <v>147.13762259999999</v>
      </c>
    </row>
    <row r="31" spans="1:10" x14ac:dyDescent="0.2">
      <c r="A31" t="s">
        <v>117</v>
      </c>
      <c r="B31">
        <v>60</v>
      </c>
      <c r="C31">
        <v>0.111</v>
      </c>
      <c r="D31" s="14">
        <f t="shared" si="3"/>
        <v>155.11488309999999</v>
      </c>
    </row>
    <row r="32" spans="1:10" x14ac:dyDescent="0.2">
      <c r="A32" s="46" t="s">
        <v>118</v>
      </c>
      <c r="B32" s="46">
        <v>60</v>
      </c>
      <c r="C32" s="46">
        <v>1.032</v>
      </c>
      <c r="D32" s="83">
        <f t="shared" si="3"/>
        <v>1624.5262672000001</v>
      </c>
    </row>
    <row r="33" spans="1:15" x14ac:dyDescent="0.2">
      <c r="A33" s="46" t="s">
        <v>118</v>
      </c>
      <c r="B33" s="46">
        <v>60</v>
      </c>
      <c r="C33" s="46">
        <v>1.0860000000000001</v>
      </c>
      <c r="D33" s="83">
        <f t="shared" si="3"/>
        <v>1710.6806806000002</v>
      </c>
    </row>
    <row r="34" spans="1:15" x14ac:dyDescent="0.2">
      <c r="A34" t="s">
        <v>113</v>
      </c>
      <c r="B34">
        <v>120</v>
      </c>
      <c r="C34">
        <v>0.13500000000000001</v>
      </c>
      <c r="D34" s="14">
        <f t="shared" si="3"/>
        <v>193.4057335</v>
      </c>
    </row>
    <row r="35" spans="1:15" x14ac:dyDescent="0.2">
      <c r="A35" t="s">
        <v>113</v>
      </c>
      <c r="B35">
        <v>120</v>
      </c>
      <c r="C35">
        <v>0.14099999999999999</v>
      </c>
      <c r="D35" s="14">
        <f t="shared" si="3"/>
        <v>202.97844609999999</v>
      </c>
    </row>
    <row r="36" spans="1:15" x14ac:dyDescent="0.2">
      <c r="A36" s="46" t="s">
        <v>115</v>
      </c>
      <c r="B36" s="46">
        <v>120</v>
      </c>
      <c r="C36" s="46">
        <v>0.16400000000000001</v>
      </c>
      <c r="D36" s="83">
        <f t="shared" si="3"/>
        <v>239.67384440000001</v>
      </c>
    </row>
    <row r="37" spans="1:15" x14ac:dyDescent="0.2">
      <c r="A37" s="46" t="s">
        <v>116</v>
      </c>
      <c r="B37" s="46">
        <v>120</v>
      </c>
      <c r="C37" s="46">
        <v>0.15</v>
      </c>
      <c r="D37" s="83">
        <f t="shared" si="3"/>
        <v>217.337515</v>
      </c>
      <c r="F37" t="s">
        <v>119</v>
      </c>
      <c r="G37">
        <v>0.52580000000000005</v>
      </c>
    </row>
    <row r="38" spans="1:15" x14ac:dyDescent="0.2">
      <c r="A38" t="s">
        <v>117</v>
      </c>
      <c r="B38">
        <v>120</v>
      </c>
      <c r="C38">
        <v>0.13400000000000001</v>
      </c>
      <c r="D38" s="14">
        <f t="shared" si="3"/>
        <v>191.81028140000001</v>
      </c>
      <c r="F38" t="s">
        <v>120</v>
      </c>
      <c r="G38" s="84">
        <v>-2.0000000000000002E-5</v>
      </c>
    </row>
    <row r="39" spans="1:15" x14ac:dyDescent="0.2">
      <c r="A39" t="s">
        <v>117</v>
      </c>
      <c r="B39">
        <v>120</v>
      </c>
      <c r="C39">
        <v>0.13500000000000001</v>
      </c>
      <c r="D39" s="14">
        <f t="shared" si="3"/>
        <v>193.4057335</v>
      </c>
      <c r="F39" t="s">
        <v>121</v>
      </c>
      <c r="G39">
        <v>0.98</v>
      </c>
    </row>
    <row r="40" spans="1:15" x14ac:dyDescent="0.2">
      <c r="A40" s="46" t="s">
        <v>118</v>
      </c>
      <c r="B40" s="46">
        <v>120</v>
      </c>
      <c r="C40" s="46">
        <v>3.1629999999999998</v>
      </c>
      <c r="D40" s="83">
        <f t="shared" si="3"/>
        <v>5024.4346922999994</v>
      </c>
    </row>
    <row r="41" spans="1:15" x14ac:dyDescent="0.2">
      <c r="A41" s="46" t="s">
        <v>118</v>
      </c>
      <c r="B41" s="46">
        <v>120</v>
      </c>
      <c r="C41" s="46">
        <v>3.1139999999999999</v>
      </c>
      <c r="D41" s="83">
        <f t="shared" si="3"/>
        <v>4946.2575393999996</v>
      </c>
    </row>
    <row r="42" spans="1:15" ht="17" thickBot="1" x14ac:dyDescent="0.25"/>
    <row r="43" spans="1:15" ht="49" thickBot="1" x14ac:dyDescent="0.25">
      <c r="A43" s="99"/>
      <c r="B43" s="100"/>
      <c r="C43" s="101" t="s">
        <v>122</v>
      </c>
      <c r="D43" s="101" t="s">
        <v>123</v>
      </c>
      <c r="E43" s="101" t="s">
        <v>124</v>
      </c>
      <c r="F43" s="101" t="s">
        <v>125</v>
      </c>
      <c r="G43" s="101" t="s">
        <v>126</v>
      </c>
      <c r="H43" s="101" t="s">
        <v>127</v>
      </c>
      <c r="I43" s="102"/>
      <c r="J43" s="101" t="s">
        <v>128</v>
      </c>
      <c r="K43" s="103"/>
    </row>
    <row r="44" spans="1:15" x14ac:dyDescent="0.2">
      <c r="A44" s="104" t="s">
        <v>129</v>
      </c>
      <c r="B44" s="105"/>
      <c r="C44" s="106">
        <f>((G37*60+G38)*1.5)/(2100000/1000000)</f>
        <v>22.534271428571429</v>
      </c>
      <c r="D44" s="105">
        <f>((C44*0.001)/11000)</f>
        <v>2.04857012987013E-6</v>
      </c>
      <c r="E44" s="107">
        <f>(((C44*0.000000000001)/11000)*6.02214086E+23)/1000000</f>
        <v>1233.6777883666416</v>
      </c>
      <c r="F44" s="108">
        <f>E44/60</f>
        <v>20.561296472777361</v>
      </c>
      <c r="G44" s="109">
        <f>F44/60</f>
        <v>0.34268827454628936</v>
      </c>
      <c r="H44" s="110">
        <f>(0.000000000003558*F44)- 0.0000000000000000823</f>
        <v>7.3157010550141852E-11</v>
      </c>
      <c r="I44" s="105"/>
      <c r="J44" s="111">
        <f>(H44*6045/1000)*1000000000</f>
        <v>0.44223412877560747</v>
      </c>
      <c r="K44" s="112"/>
      <c r="L44" s="85" t="s">
        <v>130</v>
      </c>
      <c r="M44" s="85"/>
      <c r="N44" s="85"/>
      <c r="O44" s="85"/>
    </row>
    <row r="45" spans="1:15" ht="17" thickBot="1" x14ac:dyDescent="0.25">
      <c r="A45" s="113"/>
      <c r="B45" s="114"/>
      <c r="C45" s="114"/>
      <c r="D45" s="114"/>
      <c r="E45" s="114"/>
      <c r="F45" s="114"/>
      <c r="G45" s="114"/>
      <c r="H45" s="114"/>
      <c r="I45" s="114"/>
      <c r="J45" s="114"/>
      <c r="K45" s="115"/>
      <c r="L45" s="85" t="s">
        <v>131</v>
      </c>
      <c r="M45" s="85"/>
      <c r="N45" s="85"/>
      <c r="O45" s="85"/>
    </row>
    <row r="47" spans="1:15" s="3" customFormat="1" x14ac:dyDescent="0.2">
      <c r="A47" s="3" t="s">
        <v>141</v>
      </c>
    </row>
    <row r="48" spans="1:15" s="3" customFormat="1" x14ac:dyDescent="0.2">
      <c r="A48" s="3" t="s">
        <v>142</v>
      </c>
    </row>
    <row r="49" spans="1:1" s="3" customFormat="1" x14ac:dyDescent="0.2">
      <c r="A49" s="3" t="s">
        <v>143</v>
      </c>
    </row>
    <row r="50" spans="1:1" s="3" customFormat="1" x14ac:dyDescent="0.2">
      <c r="A50" s="148" t="s">
        <v>144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B9A8-E8CD-DB41-85DF-832920024BCC}">
  <dimension ref="A1:K51"/>
  <sheetViews>
    <sheetView topLeftCell="A12" zoomScale="125" zoomScaleNormal="125" workbookViewId="0">
      <selection activeCell="H44" sqref="H44"/>
    </sheetView>
  </sheetViews>
  <sheetFormatPr baseColWidth="10" defaultRowHeight="16" x14ac:dyDescent="0.2"/>
  <cols>
    <col min="1" max="1" width="12.33203125" customWidth="1"/>
    <col min="2" max="2" width="15.1640625" customWidth="1"/>
    <col min="3" max="9" width="8.83203125" customWidth="1"/>
    <col min="10" max="10" width="11.5" customWidth="1"/>
    <col min="11" max="11" width="9.5" customWidth="1"/>
    <col min="12" max="256" width="8.83203125" customWidth="1"/>
  </cols>
  <sheetData>
    <row r="1" spans="1:10" ht="17" thickBot="1" x14ac:dyDescent="0.25">
      <c r="A1" t="s">
        <v>100</v>
      </c>
      <c r="C1" t="s">
        <v>101</v>
      </c>
      <c r="D1" t="s">
        <v>102</v>
      </c>
      <c r="F1" s="82" t="s">
        <v>103</v>
      </c>
      <c r="G1" s="82" t="s">
        <v>25</v>
      </c>
      <c r="H1" s="82" t="s">
        <v>132</v>
      </c>
      <c r="I1" s="82" t="s">
        <v>1</v>
      </c>
      <c r="J1" s="82" t="s">
        <v>105</v>
      </c>
    </row>
    <row r="2" spans="1:10" x14ac:dyDescent="0.2">
      <c r="A2">
        <v>0</v>
      </c>
      <c r="C2">
        <v>2.7E-2</v>
      </c>
      <c r="D2" s="14">
        <f>(427.4845*C2)-13.5171</f>
        <v>-1.9750184999999991</v>
      </c>
      <c r="F2" t="s">
        <v>106</v>
      </c>
      <c r="G2" t="s">
        <v>107</v>
      </c>
      <c r="H2" s="14">
        <f>AVERAGE(D12:D13)</f>
        <v>-4.3261832499999988</v>
      </c>
      <c r="I2" s="14">
        <f>STDEV(D12:D13)</f>
        <v>0.30227718880214088</v>
      </c>
    </row>
    <row r="3" spans="1:10" x14ac:dyDescent="0.2">
      <c r="A3">
        <v>15.6</v>
      </c>
      <c r="C3">
        <v>6.3E-2</v>
      </c>
      <c r="D3" s="14">
        <f t="shared" ref="D3:D9" si="0">(427.4845*C3)-13.5171</f>
        <v>13.414423500000002</v>
      </c>
      <c r="F3" t="s">
        <v>52</v>
      </c>
      <c r="G3">
        <v>0</v>
      </c>
      <c r="H3" s="14">
        <f>AVERAGE(D14:D15)</f>
        <v>-3.4712142499999983</v>
      </c>
      <c r="I3" s="14">
        <f>STDEV(D14:D15)</f>
        <v>0.30227718880214088</v>
      </c>
    </row>
    <row r="4" spans="1:10" x14ac:dyDescent="0.2">
      <c r="A4">
        <v>31.3</v>
      </c>
      <c r="C4">
        <v>0.10100000000000001</v>
      </c>
      <c r="D4" s="14">
        <f t="shared" si="0"/>
        <v>29.658834500000005</v>
      </c>
      <c r="G4">
        <v>30</v>
      </c>
      <c r="H4" s="14">
        <f>AVERAGE(D18:D19)</f>
        <v>-0.69256499999999832</v>
      </c>
      <c r="I4" s="14">
        <f>STDEV(D18:D19)</f>
        <v>0.60455437760428177</v>
      </c>
      <c r="J4" s="14">
        <f>H4-$H$3</f>
        <v>2.77864925</v>
      </c>
    </row>
    <row r="5" spans="1:10" x14ac:dyDescent="0.2">
      <c r="A5">
        <v>62.5</v>
      </c>
      <c r="C5">
        <v>0.186</v>
      </c>
      <c r="D5" s="14">
        <f t="shared" si="0"/>
        <v>65.995017000000004</v>
      </c>
      <c r="G5">
        <v>60</v>
      </c>
      <c r="H5" s="14">
        <f>AVERAGE(D26:D27)</f>
        <v>-3.4712142499999983</v>
      </c>
      <c r="I5" s="14">
        <f>STDEV(D26:D27)</f>
        <v>0.90683156640642104</v>
      </c>
      <c r="J5" s="14">
        <f t="shared" ref="J5:J6" si="1">H5-$H$3</f>
        <v>0</v>
      </c>
    </row>
    <row r="6" spans="1:10" x14ac:dyDescent="0.2">
      <c r="A6">
        <v>125</v>
      </c>
      <c r="C6">
        <v>0.33900000000000002</v>
      </c>
      <c r="D6" s="14">
        <f t="shared" si="0"/>
        <v>131.40014550000001</v>
      </c>
      <c r="G6">
        <v>120</v>
      </c>
      <c r="H6" s="14">
        <f>AVERAGE(D34:D35)</f>
        <v>-0.26508049999999805</v>
      </c>
      <c r="I6" s="14">
        <f>STDEV(D34:D35)</f>
        <v>0.60455437760428166</v>
      </c>
      <c r="J6" s="14">
        <f t="shared" si="1"/>
        <v>3.2061337500000002</v>
      </c>
    </row>
    <row r="7" spans="1:10" x14ac:dyDescent="0.2">
      <c r="A7">
        <v>250</v>
      </c>
      <c r="C7">
        <v>0.60699999999999998</v>
      </c>
      <c r="D7" s="14">
        <f t="shared" si="0"/>
        <v>245.9659915</v>
      </c>
      <c r="F7" t="s">
        <v>108</v>
      </c>
      <c r="G7">
        <v>0</v>
      </c>
      <c r="H7" s="14">
        <f>AVERAGE(D16:D17)</f>
        <v>-4.1124409999999987</v>
      </c>
      <c r="I7" s="14">
        <f>STDEV(D16:D17)</f>
        <v>0.60455437760427944</v>
      </c>
      <c r="J7" s="14">
        <f>H7-$H$7</f>
        <v>0</v>
      </c>
    </row>
    <row r="8" spans="1:10" x14ac:dyDescent="0.2">
      <c r="A8">
        <v>500</v>
      </c>
      <c r="C8">
        <v>1.2010000000000001</v>
      </c>
      <c r="D8" s="14">
        <f t="shared" si="0"/>
        <v>499.89178450000009</v>
      </c>
      <c r="G8">
        <v>30</v>
      </c>
      <c r="H8" s="14">
        <f>AVERAGE(D20:D21)</f>
        <v>-3.2574719999999981</v>
      </c>
      <c r="I8" s="14">
        <f>STDEV(D20:D21)</f>
        <v>0.60455437760427944</v>
      </c>
      <c r="J8" s="14">
        <f>H8-$H$7</f>
        <v>0.85496900000000053</v>
      </c>
    </row>
    <row r="9" spans="1:10" x14ac:dyDescent="0.2">
      <c r="A9">
        <v>1000</v>
      </c>
      <c r="C9">
        <v>2.371</v>
      </c>
      <c r="D9" s="14">
        <f t="shared" si="0"/>
        <v>1000.0486495</v>
      </c>
      <c r="G9">
        <v>60</v>
      </c>
      <c r="H9" s="14">
        <f>AVERAGE(D28:D29)</f>
        <v>-3.2574719999999981</v>
      </c>
      <c r="I9" s="14">
        <f>STDEV(D28:D29)</f>
        <v>0</v>
      </c>
      <c r="J9" s="14">
        <f t="shared" ref="J9:J18" si="2">H9-$H$7</f>
        <v>0.85496900000000053</v>
      </c>
    </row>
    <row r="10" spans="1:10" x14ac:dyDescent="0.2">
      <c r="G10">
        <v>120</v>
      </c>
      <c r="H10" s="14">
        <f>AVERAGE(D36:D37)</f>
        <v>-3.6849564999999984</v>
      </c>
      <c r="I10" s="14">
        <f>STDEV(D34:D35)</f>
        <v>0.60455437760428166</v>
      </c>
      <c r="J10" s="14">
        <f t="shared" si="2"/>
        <v>0.42748450000000027</v>
      </c>
    </row>
    <row r="11" spans="1:10" ht="17" thickBot="1" x14ac:dyDescent="0.25">
      <c r="A11" s="82" t="s">
        <v>109</v>
      </c>
      <c r="B11" s="82" t="s">
        <v>110</v>
      </c>
      <c r="C11" s="82" t="s">
        <v>101</v>
      </c>
      <c r="D11" s="82" t="s">
        <v>102</v>
      </c>
      <c r="F11" t="s">
        <v>111</v>
      </c>
      <c r="G11">
        <v>0</v>
      </c>
      <c r="I11" s="14"/>
      <c r="J11" s="14"/>
    </row>
    <row r="12" spans="1:10" x14ac:dyDescent="0.2">
      <c r="A12" s="46" t="s">
        <v>112</v>
      </c>
      <c r="B12" s="46"/>
      <c r="C12" s="46">
        <v>2.1000000000000001E-2</v>
      </c>
      <c r="D12" s="83">
        <f t="shared" ref="D12:D41" si="3">(427.4845*C12)-13.5171</f>
        <v>-4.5399254999999989</v>
      </c>
      <c r="G12">
        <v>30</v>
      </c>
      <c r="H12" s="14">
        <f>AVERAGE(D24:D25)</f>
        <v>6.3609292500000016</v>
      </c>
      <c r="I12" s="14">
        <f>STDEV(D24:D25)</f>
        <v>1.5113859440107009</v>
      </c>
      <c r="J12" s="14">
        <f t="shared" si="2"/>
        <v>10.47337025</v>
      </c>
    </row>
    <row r="13" spans="1:10" x14ac:dyDescent="0.2">
      <c r="A13" s="46" t="s">
        <v>112</v>
      </c>
      <c r="B13" s="46"/>
      <c r="C13" s="46">
        <v>2.1999999999999999E-2</v>
      </c>
      <c r="D13" s="83">
        <f t="shared" si="3"/>
        <v>-4.1124409999999987</v>
      </c>
      <c r="G13">
        <v>60</v>
      </c>
      <c r="H13" s="14">
        <f>AVERAGE(D32:D33)</f>
        <v>14.696877000000002</v>
      </c>
      <c r="I13" s="14">
        <f>STDEV(D32:D33)</f>
        <v>0.60455437760428177</v>
      </c>
      <c r="J13" s="14">
        <f t="shared" si="2"/>
        <v>18.809318000000001</v>
      </c>
    </row>
    <row r="14" spans="1:10" x14ac:dyDescent="0.2">
      <c r="A14" t="s">
        <v>113</v>
      </c>
      <c r="B14">
        <v>0</v>
      </c>
      <c r="C14">
        <v>2.3E-2</v>
      </c>
      <c r="D14" s="14">
        <f t="shared" si="3"/>
        <v>-3.6849564999999984</v>
      </c>
      <c r="G14">
        <v>120</v>
      </c>
      <c r="H14" s="14">
        <f>AVERAGE(D40:D41)</f>
        <v>19.399206500000002</v>
      </c>
      <c r="I14" s="14">
        <f>STDEV(D40:D41)</f>
        <v>0.60455437760428421</v>
      </c>
      <c r="J14" s="14">
        <f t="shared" si="2"/>
        <v>23.511647500000002</v>
      </c>
    </row>
    <row r="15" spans="1:10" x14ac:dyDescent="0.2">
      <c r="A15" t="s">
        <v>113</v>
      </c>
      <c r="B15">
        <v>0</v>
      </c>
      <c r="C15">
        <v>2.4E-2</v>
      </c>
      <c r="D15" s="14">
        <f t="shared" si="3"/>
        <v>-3.2574719999999981</v>
      </c>
      <c r="F15" t="s">
        <v>114</v>
      </c>
      <c r="G15">
        <v>0</v>
      </c>
      <c r="I15" s="14"/>
      <c r="J15" s="14"/>
    </row>
    <row r="16" spans="1:10" x14ac:dyDescent="0.2">
      <c r="A16" s="46" t="s">
        <v>115</v>
      </c>
      <c r="B16" s="46">
        <v>0</v>
      </c>
      <c r="C16" s="46">
        <v>2.3E-2</v>
      </c>
      <c r="D16" s="83">
        <f t="shared" si="3"/>
        <v>-3.6849564999999984</v>
      </c>
      <c r="G16">
        <v>30</v>
      </c>
      <c r="H16" s="14">
        <f>AVERAGE(D22:D23)</f>
        <v>9.780805250000002</v>
      </c>
      <c r="I16" s="14">
        <f>STDEV(D22:D23)</f>
        <v>1.5113859440107009</v>
      </c>
      <c r="J16" s="14">
        <f t="shared" si="2"/>
        <v>13.893246250000001</v>
      </c>
    </row>
    <row r="17" spans="1:10" x14ac:dyDescent="0.2">
      <c r="A17" s="46" t="s">
        <v>116</v>
      </c>
      <c r="B17" s="46">
        <v>0</v>
      </c>
      <c r="C17" s="46">
        <v>2.1000000000000001E-2</v>
      </c>
      <c r="D17" s="83">
        <f t="shared" si="3"/>
        <v>-4.5399254999999989</v>
      </c>
      <c r="G17">
        <v>60</v>
      </c>
      <c r="H17" s="14">
        <f>AVERAGE(D30:D31)</f>
        <v>4.2235067500000021</v>
      </c>
      <c r="I17" s="14">
        <f>STDEV(D30:D31)</f>
        <v>0.30227718880213961</v>
      </c>
      <c r="J17" s="14">
        <f t="shared" si="2"/>
        <v>8.3359477500000008</v>
      </c>
    </row>
    <row r="18" spans="1:10" x14ac:dyDescent="0.2">
      <c r="A18" t="s">
        <v>113</v>
      </c>
      <c r="B18">
        <v>30</v>
      </c>
      <c r="C18">
        <v>3.1E-2</v>
      </c>
      <c r="D18" s="14">
        <f t="shared" si="3"/>
        <v>-0.26508049999999805</v>
      </c>
      <c r="G18">
        <v>120</v>
      </c>
      <c r="H18" s="14">
        <f>AVERAGE(D38:D39)</f>
        <v>4.4372490000000013</v>
      </c>
      <c r="I18" s="14">
        <f>STDEV(D38:D39)</f>
        <v>0.60455437760427921</v>
      </c>
      <c r="J18" s="14">
        <f t="shared" si="2"/>
        <v>8.54969</v>
      </c>
    </row>
    <row r="19" spans="1:10" x14ac:dyDescent="0.2">
      <c r="A19" t="s">
        <v>113</v>
      </c>
      <c r="B19">
        <v>30</v>
      </c>
      <c r="C19">
        <v>2.9000000000000001E-2</v>
      </c>
      <c r="D19" s="14">
        <f t="shared" si="3"/>
        <v>-1.1200494999999986</v>
      </c>
    </row>
    <row r="20" spans="1:10" x14ac:dyDescent="0.2">
      <c r="A20" s="46" t="s">
        <v>115</v>
      </c>
      <c r="B20" s="46">
        <v>30</v>
      </c>
      <c r="C20" s="46">
        <v>2.5000000000000001E-2</v>
      </c>
      <c r="D20" s="83">
        <f t="shared" si="3"/>
        <v>-2.8299874999999979</v>
      </c>
    </row>
    <row r="21" spans="1:10" x14ac:dyDescent="0.2">
      <c r="A21" s="46" t="s">
        <v>116</v>
      </c>
      <c r="B21" s="46">
        <v>30</v>
      </c>
      <c r="C21" s="46">
        <v>2.3E-2</v>
      </c>
      <c r="D21" s="83">
        <f t="shared" si="3"/>
        <v>-3.6849564999999984</v>
      </c>
    </row>
    <row r="22" spans="1:10" x14ac:dyDescent="0.2">
      <c r="A22" t="s">
        <v>117</v>
      </c>
      <c r="B22">
        <v>30</v>
      </c>
      <c r="C22">
        <v>5.1999999999999998E-2</v>
      </c>
      <c r="D22" s="14">
        <f t="shared" si="3"/>
        <v>8.7120940000000004</v>
      </c>
    </row>
    <row r="23" spans="1:10" x14ac:dyDescent="0.2">
      <c r="A23" t="s">
        <v>117</v>
      </c>
      <c r="B23">
        <v>30</v>
      </c>
      <c r="C23">
        <v>5.7000000000000002E-2</v>
      </c>
      <c r="D23" s="14">
        <f t="shared" si="3"/>
        <v>10.849516500000004</v>
      </c>
    </row>
    <row r="24" spans="1:10" x14ac:dyDescent="0.2">
      <c r="A24" s="46" t="s">
        <v>118</v>
      </c>
      <c r="B24" s="46">
        <v>30</v>
      </c>
      <c r="C24" s="46">
        <v>4.9000000000000002E-2</v>
      </c>
      <c r="D24" s="83">
        <f t="shared" si="3"/>
        <v>7.4296405000000014</v>
      </c>
    </row>
    <row r="25" spans="1:10" x14ac:dyDescent="0.2">
      <c r="A25" s="46" t="s">
        <v>118</v>
      </c>
      <c r="B25" s="46">
        <v>30</v>
      </c>
      <c r="C25" s="46">
        <v>4.3999999999999997E-2</v>
      </c>
      <c r="D25" s="83">
        <f t="shared" si="3"/>
        <v>5.2922180000000019</v>
      </c>
    </row>
    <row r="26" spans="1:10" x14ac:dyDescent="0.2">
      <c r="A26" t="s">
        <v>113</v>
      </c>
      <c r="B26">
        <v>60</v>
      </c>
      <c r="C26">
        <v>2.5000000000000001E-2</v>
      </c>
      <c r="D26" s="14">
        <f t="shared" si="3"/>
        <v>-2.8299874999999979</v>
      </c>
    </row>
    <row r="27" spans="1:10" x14ac:dyDescent="0.2">
      <c r="A27" t="s">
        <v>113</v>
      </c>
      <c r="B27">
        <v>60</v>
      </c>
      <c r="C27">
        <v>2.1999999999999999E-2</v>
      </c>
      <c r="D27" s="14">
        <f t="shared" si="3"/>
        <v>-4.1124409999999987</v>
      </c>
    </row>
    <row r="28" spans="1:10" x14ac:dyDescent="0.2">
      <c r="A28" s="46" t="s">
        <v>115</v>
      </c>
      <c r="B28" s="46">
        <v>60</v>
      </c>
      <c r="C28" s="46">
        <v>2.4E-2</v>
      </c>
      <c r="D28" s="83">
        <f t="shared" si="3"/>
        <v>-3.2574719999999981</v>
      </c>
    </row>
    <row r="29" spans="1:10" x14ac:dyDescent="0.2">
      <c r="A29" s="46" t="s">
        <v>116</v>
      </c>
      <c r="B29" s="46">
        <v>60</v>
      </c>
      <c r="C29" s="46">
        <v>2.4E-2</v>
      </c>
      <c r="D29" s="83">
        <f t="shared" si="3"/>
        <v>-3.2574719999999981</v>
      </c>
    </row>
    <row r="30" spans="1:10" x14ac:dyDescent="0.2">
      <c r="A30" t="s">
        <v>117</v>
      </c>
      <c r="B30">
        <v>60</v>
      </c>
      <c r="C30">
        <v>4.2000000000000003E-2</v>
      </c>
      <c r="D30" s="14">
        <f t="shared" si="3"/>
        <v>4.4372490000000013</v>
      </c>
    </row>
    <row r="31" spans="1:10" x14ac:dyDescent="0.2">
      <c r="A31" t="s">
        <v>117</v>
      </c>
      <c r="B31">
        <v>60</v>
      </c>
      <c r="C31">
        <v>4.1000000000000002E-2</v>
      </c>
      <c r="D31" s="14">
        <f t="shared" si="3"/>
        <v>4.0097645000000028</v>
      </c>
    </row>
    <row r="32" spans="1:10" x14ac:dyDescent="0.2">
      <c r="A32" s="46" t="s">
        <v>118</v>
      </c>
      <c r="B32" s="46">
        <v>60</v>
      </c>
      <c r="C32" s="46">
        <v>6.5000000000000002E-2</v>
      </c>
      <c r="D32" s="83">
        <f t="shared" si="3"/>
        <v>14.269392500000002</v>
      </c>
    </row>
    <row r="33" spans="1:11" x14ac:dyDescent="0.2">
      <c r="A33" s="46" t="s">
        <v>118</v>
      </c>
      <c r="B33" s="46">
        <v>60</v>
      </c>
      <c r="C33" s="46">
        <v>6.7000000000000004E-2</v>
      </c>
      <c r="D33" s="83">
        <f t="shared" si="3"/>
        <v>15.124361500000003</v>
      </c>
    </row>
    <row r="34" spans="1:11" x14ac:dyDescent="0.2">
      <c r="A34" t="s">
        <v>113</v>
      </c>
      <c r="B34">
        <v>120</v>
      </c>
      <c r="C34">
        <v>0.03</v>
      </c>
      <c r="D34" s="14">
        <f t="shared" si="3"/>
        <v>-0.69256499999999832</v>
      </c>
    </row>
    <row r="35" spans="1:11" x14ac:dyDescent="0.2">
      <c r="A35" t="s">
        <v>113</v>
      </c>
      <c r="B35">
        <v>120</v>
      </c>
      <c r="C35">
        <v>3.2000000000000001E-2</v>
      </c>
      <c r="D35" s="14">
        <f t="shared" si="3"/>
        <v>0.16240400000000221</v>
      </c>
    </row>
    <row r="36" spans="1:11" x14ac:dyDescent="0.2">
      <c r="A36" s="46" t="s">
        <v>115</v>
      </c>
      <c r="B36" s="46">
        <v>120</v>
      </c>
      <c r="C36" s="46">
        <v>2.4E-2</v>
      </c>
      <c r="D36" s="83">
        <f t="shared" si="3"/>
        <v>-3.2574719999999981</v>
      </c>
    </row>
    <row r="37" spans="1:11" x14ac:dyDescent="0.2">
      <c r="A37" s="46" t="s">
        <v>115</v>
      </c>
      <c r="B37" s="46">
        <v>120</v>
      </c>
      <c r="C37" s="46">
        <v>2.1999999999999999E-2</v>
      </c>
      <c r="D37" s="83">
        <f t="shared" si="3"/>
        <v>-4.1124409999999987</v>
      </c>
    </row>
    <row r="38" spans="1:11" x14ac:dyDescent="0.2">
      <c r="A38" t="s">
        <v>117</v>
      </c>
      <c r="B38">
        <v>120</v>
      </c>
      <c r="C38">
        <v>4.1000000000000002E-2</v>
      </c>
      <c r="D38" s="14">
        <f t="shared" si="3"/>
        <v>4.0097645000000028</v>
      </c>
    </row>
    <row r="39" spans="1:11" x14ac:dyDescent="0.2">
      <c r="A39" t="s">
        <v>117</v>
      </c>
      <c r="B39">
        <v>120</v>
      </c>
      <c r="C39">
        <v>4.2999999999999997E-2</v>
      </c>
      <c r="D39" s="14">
        <f t="shared" si="3"/>
        <v>4.8647334999999998</v>
      </c>
    </row>
    <row r="40" spans="1:11" x14ac:dyDescent="0.2">
      <c r="A40" s="46" t="s">
        <v>118</v>
      </c>
      <c r="B40" s="46">
        <v>120</v>
      </c>
      <c r="C40" s="46">
        <v>7.5999999999999998E-2</v>
      </c>
      <c r="D40" s="83">
        <f t="shared" si="3"/>
        <v>18.971722</v>
      </c>
    </row>
    <row r="41" spans="1:11" x14ac:dyDescent="0.2">
      <c r="A41" s="46" t="s">
        <v>118</v>
      </c>
      <c r="B41" s="46">
        <v>120</v>
      </c>
      <c r="C41" s="46">
        <v>7.8E-2</v>
      </c>
      <c r="D41" s="83">
        <f t="shared" si="3"/>
        <v>19.826691000000004</v>
      </c>
    </row>
    <row r="42" spans="1:11" ht="17" thickBot="1" x14ac:dyDescent="0.25"/>
    <row r="43" spans="1:11" ht="65" thickBot="1" x14ac:dyDescent="0.25">
      <c r="A43" s="86"/>
      <c r="B43" s="87"/>
      <c r="C43" s="88" t="s">
        <v>122</v>
      </c>
      <c r="D43" s="88" t="s">
        <v>123</v>
      </c>
      <c r="E43" s="88" t="s">
        <v>124</v>
      </c>
      <c r="F43" s="88" t="s">
        <v>125</v>
      </c>
      <c r="G43" s="88" t="s">
        <v>126</v>
      </c>
      <c r="H43" s="88" t="s">
        <v>127</v>
      </c>
      <c r="I43" s="89"/>
      <c r="J43" s="88" t="s">
        <v>133</v>
      </c>
      <c r="K43" s="90"/>
    </row>
    <row r="44" spans="1:11" x14ac:dyDescent="0.2">
      <c r="A44" s="91" t="s">
        <v>129</v>
      </c>
      <c r="B44" s="31"/>
      <c r="C44" s="92">
        <f>(J17*1.5/(2100000/1000000))</f>
        <v>5.954248392857143</v>
      </c>
      <c r="D44" s="31">
        <f>((C44*0.000000000001)/5500)*1000000000</f>
        <v>1.0825906168831168E-6</v>
      </c>
      <c r="E44" s="93">
        <f>(((C44*0.000000000001)/5500)*6.02214086E+23)/1000000</f>
        <v>651.95131885844239</v>
      </c>
      <c r="F44" s="94">
        <f>E44/60</f>
        <v>10.865855314307373</v>
      </c>
      <c r="G44" s="94">
        <f>F44/60</f>
        <v>0.18109758857178954</v>
      </c>
      <c r="H44" s="116">
        <f>(0.000000000003558*F44)- 0.0000000000000000823</f>
        <v>3.8660630908305634E-11</v>
      </c>
      <c r="I44" s="31"/>
      <c r="J44" s="95">
        <f>(H44*6045/1000)*1000000000</f>
        <v>0.23370351384070759</v>
      </c>
      <c r="K44" s="96"/>
    </row>
    <row r="45" spans="1:11" ht="17" thickBot="1" x14ac:dyDescent="0.25">
      <c r="A45" s="97"/>
      <c r="B45" s="18"/>
      <c r="C45" s="18"/>
      <c r="D45" s="18"/>
      <c r="E45" s="18"/>
      <c r="F45" s="18"/>
      <c r="G45" s="18"/>
      <c r="H45" s="18"/>
      <c r="I45" s="18"/>
      <c r="J45" s="18"/>
      <c r="K45" s="98"/>
    </row>
    <row r="47" spans="1:11" s="3" customFormat="1" x14ac:dyDescent="0.2">
      <c r="A47" s="3" t="s">
        <v>141</v>
      </c>
    </row>
    <row r="48" spans="1:11" s="3" customFormat="1" x14ac:dyDescent="0.2">
      <c r="A48" s="3" t="s">
        <v>142</v>
      </c>
    </row>
    <row r="49" spans="1:1" s="3" customFormat="1" x14ac:dyDescent="0.2">
      <c r="A49" s="3" t="s">
        <v>143</v>
      </c>
    </row>
    <row r="50" spans="1:1" x14ac:dyDescent="0.2">
      <c r="A50" s="148" t="s">
        <v>145</v>
      </c>
    </row>
    <row r="51" spans="1:1" x14ac:dyDescent="0.2">
      <c r="A51" s="148" t="s">
        <v>146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483F4-0167-2747-BCCD-9270BAFB71BE}">
  <dimension ref="A1:U50"/>
  <sheetViews>
    <sheetView topLeftCell="A21" zoomScale="125" zoomScaleNormal="125" workbookViewId="0">
      <selection activeCell="A50" sqref="A50"/>
    </sheetView>
  </sheetViews>
  <sheetFormatPr baseColWidth="10" defaultRowHeight="16" x14ac:dyDescent="0.2"/>
  <cols>
    <col min="9" max="9" width="11.1640625" customWidth="1"/>
  </cols>
  <sheetData>
    <row r="1" spans="1:21" x14ac:dyDescent="0.2">
      <c r="A1" s="117" t="s">
        <v>100</v>
      </c>
      <c r="B1" s="117"/>
      <c r="C1" s="117" t="s">
        <v>101</v>
      </c>
      <c r="D1" s="117" t="s">
        <v>102</v>
      </c>
      <c r="E1" s="117"/>
      <c r="F1" s="117" t="s">
        <v>103</v>
      </c>
      <c r="G1" s="117" t="s">
        <v>25</v>
      </c>
      <c r="H1" s="117" t="s">
        <v>134</v>
      </c>
      <c r="I1" s="117" t="s">
        <v>1</v>
      </c>
      <c r="J1" s="117" t="s">
        <v>105</v>
      </c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</row>
    <row r="2" spans="1:21" x14ac:dyDescent="0.2">
      <c r="A2" s="117">
        <v>0</v>
      </c>
      <c r="B2" s="117"/>
      <c r="C2" s="117">
        <v>1.2E-2</v>
      </c>
      <c r="D2" s="118">
        <v>1.71</v>
      </c>
      <c r="E2" s="117"/>
      <c r="F2" s="117" t="s">
        <v>106</v>
      </c>
      <c r="G2" s="117" t="s">
        <v>107</v>
      </c>
      <c r="H2" s="118">
        <v>5.52</v>
      </c>
      <c r="I2" s="118">
        <v>0.77</v>
      </c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</row>
    <row r="3" spans="1:21" x14ac:dyDescent="0.2">
      <c r="A3" s="117">
        <v>7.81</v>
      </c>
      <c r="B3" s="117"/>
      <c r="C3" s="117">
        <v>1.7000000000000001E-2</v>
      </c>
      <c r="D3" s="118">
        <v>7.15</v>
      </c>
      <c r="E3" s="117"/>
      <c r="F3" s="117" t="s">
        <v>52</v>
      </c>
      <c r="G3" s="117">
        <v>0</v>
      </c>
      <c r="H3" s="118">
        <v>4.97</v>
      </c>
      <c r="I3" s="118">
        <v>0</v>
      </c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</row>
    <row r="4" spans="1:21" x14ac:dyDescent="0.2">
      <c r="A4" s="117">
        <v>15.6</v>
      </c>
      <c r="B4" s="117"/>
      <c r="C4" s="117">
        <v>2.3E-2</v>
      </c>
      <c r="D4" s="118">
        <v>13.68</v>
      </c>
      <c r="E4" s="117"/>
      <c r="F4" s="117"/>
      <c r="G4" s="117">
        <v>30</v>
      </c>
      <c r="H4" s="118">
        <v>7.15</v>
      </c>
      <c r="I4" s="118">
        <v>0</v>
      </c>
      <c r="J4" s="118">
        <v>2.1800000000000002</v>
      </c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</row>
    <row r="5" spans="1:21" x14ac:dyDescent="0.2">
      <c r="A5" s="117">
        <v>31.3</v>
      </c>
      <c r="B5" s="117"/>
      <c r="C5" s="117">
        <v>0.04</v>
      </c>
      <c r="D5" s="118">
        <v>32.17</v>
      </c>
      <c r="E5" s="117"/>
      <c r="F5" s="117"/>
      <c r="G5" s="117">
        <v>60</v>
      </c>
      <c r="H5" s="118">
        <v>6.06</v>
      </c>
      <c r="I5" s="118">
        <v>0</v>
      </c>
      <c r="J5" s="118">
        <v>1.0900000000000001</v>
      </c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</row>
    <row r="6" spans="1:21" x14ac:dyDescent="0.2">
      <c r="A6" s="117">
        <v>62.5</v>
      </c>
      <c r="B6" s="117"/>
      <c r="C6" s="119">
        <v>8.6999999999999994E-2</v>
      </c>
      <c r="D6" s="120">
        <v>83.31</v>
      </c>
      <c r="E6" s="119" t="s">
        <v>135</v>
      </c>
      <c r="F6" s="117"/>
      <c r="G6" s="117">
        <v>120</v>
      </c>
      <c r="H6" s="118">
        <v>6.61</v>
      </c>
      <c r="I6" s="118">
        <v>0.77</v>
      </c>
      <c r="J6" s="118">
        <v>1.63</v>
      </c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</row>
    <row r="7" spans="1:21" x14ac:dyDescent="0.2">
      <c r="A7" s="117">
        <v>125</v>
      </c>
      <c r="B7" s="117"/>
      <c r="C7" s="119">
        <v>0.215</v>
      </c>
      <c r="D7" s="120">
        <v>222.57</v>
      </c>
      <c r="E7" s="117"/>
      <c r="F7" s="117">
        <f>+MAB225</f>
        <v>0</v>
      </c>
      <c r="G7" s="117">
        <v>0</v>
      </c>
      <c r="H7" s="118">
        <v>5.52</v>
      </c>
      <c r="I7" s="118">
        <v>0.77</v>
      </c>
      <c r="J7" s="118">
        <v>0</v>
      </c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</row>
    <row r="8" spans="1:21" x14ac:dyDescent="0.2">
      <c r="A8" s="117">
        <v>250</v>
      </c>
      <c r="B8" s="117"/>
      <c r="C8" s="119">
        <v>0.56200000000000006</v>
      </c>
      <c r="D8" s="120">
        <v>600.1</v>
      </c>
      <c r="E8" s="117"/>
      <c r="F8" s="117"/>
      <c r="G8" s="117">
        <v>30</v>
      </c>
      <c r="H8" s="118">
        <v>4.97</v>
      </c>
      <c r="I8" s="118">
        <v>0</v>
      </c>
      <c r="J8" s="118">
        <v>-0.54</v>
      </c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</row>
    <row r="9" spans="1:21" x14ac:dyDescent="0.2">
      <c r="A9" s="117">
        <v>500</v>
      </c>
      <c r="B9" s="117"/>
      <c r="C9" s="119">
        <v>1.077</v>
      </c>
      <c r="D9" s="120">
        <v>1160.4100000000001</v>
      </c>
      <c r="E9" s="117"/>
      <c r="F9" s="117"/>
      <c r="G9" s="117">
        <v>60</v>
      </c>
      <c r="H9" s="118">
        <v>7.15</v>
      </c>
      <c r="I9" s="118">
        <v>1.54</v>
      </c>
      <c r="J9" s="118">
        <v>1.63</v>
      </c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</row>
    <row r="10" spans="1:21" x14ac:dyDescent="0.2">
      <c r="A10" s="117"/>
      <c r="B10" s="117"/>
      <c r="C10" s="117"/>
      <c r="D10" s="117"/>
      <c r="E10" s="117"/>
      <c r="F10" s="117"/>
      <c r="G10" s="117">
        <v>120</v>
      </c>
      <c r="H10" s="118">
        <v>5.52</v>
      </c>
      <c r="I10" s="118">
        <v>0.77</v>
      </c>
      <c r="J10" s="118">
        <v>0</v>
      </c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</row>
    <row r="11" spans="1:21" ht="17" thickBot="1" x14ac:dyDescent="0.25">
      <c r="A11" s="121" t="s">
        <v>109</v>
      </c>
      <c r="B11" s="121" t="s">
        <v>110</v>
      </c>
      <c r="C11" s="121" t="s">
        <v>101</v>
      </c>
      <c r="D11" s="121" t="s">
        <v>102</v>
      </c>
      <c r="E11" s="117"/>
      <c r="F11" s="117" t="s">
        <v>111</v>
      </c>
      <c r="G11" s="117">
        <v>0</v>
      </c>
      <c r="H11" s="117"/>
      <c r="I11" s="118"/>
      <c r="J11" s="118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</row>
    <row r="12" spans="1:21" x14ac:dyDescent="0.2">
      <c r="A12" s="122" t="s">
        <v>112</v>
      </c>
      <c r="B12" s="122"/>
      <c r="C12" s="122">
        <v>1.6E-2</v>
      </c>
      <c r="D12" s="123">
        <v>6.06</v>
      </c>
      <c r="E12" s="117"/>
      <c r="F12" s="117"/>
      <c r="G12" s="117">
        <v>30</v>
      </c>
      <c r="H12" s="118">
        <v>9.8699999999999992</v>
      </c>
      <c r="I12" s="118">
        <v>0.77</v>
      </c>
      <c r="J12" s="118">
        <v>4.3499999999999996</v>
      </c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</row>
    <row r="13" spans="1:21" x14ac:dyDescent="0.2">
      <c r="A13" s="122" t="s">
        <v>112</v>
      </c>
      <c r="B13" s="122"/>
      <c r="C13" s="122">
        <v>1.4999999999999999E-2</v>
      </c>
      <c r="D13" s="123">
        <v>4.97</v>
      </c>
      <c r="E13" s="117"/>
      <c r="F13" s="117"/>
      <c r="G13" s="117">
        <v>60</v>
      </c>
      <c r="H13" s="118">
        <v>12.05</v>
      </c>
      <c r="I13" s="118">
        <v>0.77</v>
      </c>
      <c r="J13" s="118">
        <v>6.53</v>
      </c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</row>
    <row r="14" spans="1:21" x14ac:dyDescent="0.2">
      <c r="A14" s="117" t="s">
        <v>113</v>
      </c>
      <c r="B14" s="117">
        <v>0</v>
      </c>
      <c r="C14" s="117">
        <v>1.4999999999999999E-2</v>
      </c>
      <c r="D14" s="118">
        <v>4.97</v>
      </c>
      <c r="E14" s="117"/>
      <c r="F14" s="117"/>
      <c r="G14" s="117">
        <v>120</v>
      </c>
      <c r="H14" s="118">
        <v>12.59</v>
      </c>
      <c r="I14" s="118">
        <v>0</v>
      </c>
      <c r="J14" s="118">
        <v>7.07</v>
      </c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1:21" x14ac:dyDescent="0.2">
      <c r="A15" s="117" t="s">
        <v>113</v>
      </c>
      <c r="B15" s="117">
        <v>0</v>
      </c>
      <c r="C15" s="117">
        <v>1.4999999999999999E-2</v>
      </c>
      <c r="D15" s="118">
        <v>4.97</v>
      </c>
      <c r="E15" s="117"/>
      <c r="F15" s="117" t="s">
        <v>114</v>
      </c>
      <c r="G15" s="117">
        <v>0</v>
      </c>
      <c r="H15" s="117"/>
      <c r="I15" s="118"/>
      <c r="J15" s="118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</row>
    <row r="16" spans="1:21" x14ac:dyDescent="0.2">
      <c r="A16" s="122" t="s">
        <v>115</v>
      </c>
      <c r="B16" s="122">
        <v>0</v>
      </c>
      <c r="C16" s="122">
        <v>1.4999999999999999E-2</v>
      </c>
      <c r="D16" s="123">
        <v>4.97</v>
      </c>
      <c r="E16" s="117"/>
      <c r="F16" s="117"/>
      <c r="G16" s="117">
        <v>30</v>
      </c>
      <c r="H16" s="118">
        <v>6.06</v>
      </c>
      <c r="I16" s="124">
        <v>0</v>
      </c>
      <c r="J16" s="118">
        <v>0.54</v>
      </c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x14ac:dyDescent="0.2">
      <c r="A17" s="122" t="s">
        <v>116</v>
      </c>
      <c r="B17" s="122">
        <v>0</v>
      </c>
      <c r="C17" s="122">
        <v>1.6E-2</v>
      </c>
      <c r="D17" s="123">
        <v>6.06</v>
      </c>
      <c r="E17" s="117"/>
      <c r="F17" s="117"/>
      <c r="G17" s="117">
        <v>60</v>
      </c>
      <c r="H17" s="118">
        <v>6.61</v>
      </c>
      <c r="I17" s="124">
        <v>0.76900000000000002</v>
      </c>
      <c r="J17" s="118">
        <v>1.0900000000000001</v>
      </c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</row>
    <row r="18" spans="1:21" x14ac:dyDescent="0.2">
      <c r="A18" s="117" t="s">
        <v>113</v>
      </c>
      <c r="B18" s="117">
        <v>30</v>
      </c>
      <c r="C18" s="117">
        <v>1.7000000000000001E-2</v>
      </c>
      <c r="D18" s="118">
        <v>7.15</v>
      </c>
      <c r="E18" s="117"/>
      <c r="F18" s="117"/>
      <c r="G18" s="117">
        <v>120</v>
      </c>
      <c r="H18" s="118">
        <v>7.15</v>
      </c>
      <c r="I18" s="124">
        <v>0</v>
      </c>
      <c r="J18" s="118">
        <v>1.63</v>
      </c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x14ac:dyDescent="0.2">
      <c r="A19" s="117" t="s">
        <v>113</v>
      </c>
      <c r="B19" s="117">
        <v>30</v>
      </c>
      <c r="C19" s="117">
        <v>1.7000000000000001E-2</v>
      </c>
      <c r="D19" s="118">
        <v>7.15</v>
      </c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</row>
    <row r="20" spans="1:21" x14ac:dyDescent="0.2">
      <c r="A20" s="122" t="s">
        <v>115</v>
      </c>
      <c r="B20" s="122">
        <v>30</v>
      </c>
      <c r="C20" s="122">
        <v>1.4999999999999999E-2</v>
      </c>
      <c r="D20" s="123">
        <v>4.97</v>
      </c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x14ac:dyDescent="0.2">
      <c r="A21" s="122" t="s">
        <v>116</v>
      </c>
      <c r="B21" s="122">
        <v>30</v>
      </c>
      <c r="C21" s="122">
        <v>1.4999999999999999E-2</v>
      </c>
      <c r="D21" s="123">
        <v>4.97</v>
      </c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x14ac:dyDescent="0.2">
      <c r="A22" s="117" t="s">
        <v>117</v>
      </c>
      <c r="B22" s="117">
        <v>30</v>
      </c>
      <c r="C22" s="117">
        <v>1.6E-2</v>
      </c>
      <c r="D22" s="118">
        <v>6.06</v>
      </c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</row>
    <row r="23" spans="1:21" x14ac:dyDescent="0.2">
      <c r="A23" s="117" t="s">
        <v>117</v>
      </c>
      <c r="B23" s="117">
        <v>30</v>
      </c>
      <c r="C23" s="117">
        <v>1.6E-2</v>
      </c>
      <c r="D23" s="118">
        <v>6.06</v>
      </c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x14ac:dyDescent="0.2">
      <c r="A24" s="122" t="s">
        <v>118</v>
      </c>
      <c r="B24" s="122">
        <v>30</v>
      </c>
      <c r="C24" s="122">
        <v>1.9E-2</v>
      </c>
      <c r="D24" s="123">
        <v>9.33</v>
      </c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</row>
    <row r="25" spans="1:21" x14ac:dyDescent="0.2">
      <c r="A25" s="122" t="s">
        <v>118</v>
      </c>
      <c r="B25" s="122">
        <v>30</v>
      </c>
      <c r="C25" s="122">
        <v>0.02</v>
      </c>
      <c r="D25" s="123">
        <v>10.41</v>
      </c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x14ac:dyDescent="0.2">
      <c r="A26" s="117" t="s">
        <v>113</v>
      </c>
      <c r="B26" s="117">
        <v>60</v>
      </c>
      <c r="C26" s="117">
        <v>1.6E-2</v>
      </c>
      <c r="D26" s="118">
        <v>6.06</v>
      </c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</row>
    <row r="27" spans="1:21" x14ac:dyDescent="0.2">
      <c r="A27" s="117" t="s">
        <v>113</v>
      </c>
      <c r="B27" s="117">
        <v>60</v>
      </c>
      <c r="C27" s="117">
        <v>1.6E-2</v>
      </c>
      <c r="D27" s="118">
        <v>6.06</v>
      </c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</row>
    <row r="28" spans="1:21" x14ac:dyDescent="0.2">
      <c r="A28" s="122" t="s">
        <v>115</v>
      </c>
      <c r="B28" s="122">
        <v>60</v>
      </c>
      <c r="C28" s="122">
        <v>1.7999999999999999E-2</v>
      </c>
      <c r="D28" s="123">
        <v>8.24</v>
      </c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</row>
    <row r="29" spans="1:21" x14ac:dyDescent="0.2">
      <c r="A29" s="122" t="s">
        <v>116</v>
      </c>
      <c r="B29" s="122">
        <v>60</v>
      </c>
      <c r="C29" s="122">
        <v>1.6E-2</v>
      </c>
      <c r="D29" s="123">
        <v>6.06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</row>
    <row r="30" spans="1:21" x14ac:dyDescent="0.2">
      <c r="A30" s="117" t="s">
        <v>117</v>
      </c>
      <c r="B30" s="117">
        <v>60</v>
      </c>
      <c r="C30" s="117">
        <v>1.6E-2</v>
      </c>
      <c r="D30" s="118">
        <v>6.06</v>
      </c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</row>
    <row r="31" spans="1:21" x14ac:dyDescent="0.2">
      <c r="A31" s="117" t="s">
        <v>117</v>
      </c>
      <c r="B31" s="117">
        <v>60</v>
      </c>
      <c r="C31" s="117">
        <v>1.7000000000000001E-2</v>
      </c>
      <c r="D31" s="118">
        <v>7.15</v>
      </c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</row>
    <row r="32" spans="1:21" x14ac:dyDescent="0.2">
      <c r="A32" s="122" t="s">
        <v>118</v>
      </c>
      <c r="B32" s="122">
        <v>60</v>
      </c>
      <c r="C32" s="122">
        <v>2.1000000000000001E-2</v>
      </c>
      <c r="D32" s="123">
        <v>11.5</v>
      </c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</row>
    <row r="33" spans="1:21" x14ac:dyDescent="0.2">
      <c r="A33" s="122" t="s">
        <v>118</v>
      </c>
      <c r="B33" s="122">
        <v>60</v>
      </c>
      <c r="C33" s="122">
        <v>2.1999999999999999E-2</v>
      </c>
      <c r="D33" s="123">
        <v>12.59</v>
      </c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</row>
    <row r="34" spans="1:21" x14ac:dyDescent="0.2">
      <c r="A34" s="117" t="s">
        <v>113</v>
      </c>
      <c r="B34" s="117">
        <v>120</v>
      </c>
      <c r="C34" s="117">
        <v>1.6E-2</v>
      </c>
      <c r="D34" s="118">
        <v>6.06</v>
      </c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</row>
    <row r="35" spans="1:21" x14ac:dyDescent="0.2">
      <c r="A35" s="117" t="s">
        <v>113</v>
      </c>
      <c r="B35" s="117">
        <v>120</v>
      </c>
      <c r="C35" s="117">
        <v>1.7000000000000001E-2</v>
      </c>
      <c r="D35" s="118">
        <v>7.15</v>
      </c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</row>
    <row r="36" spans="1:21" x14ac:dyDescent="0.2">
      <c r="A36" s="122" t="s">
        <v>115</v>
      </c>
      <c r="B36" s="122">
        <v>120</v>
      </c>
      <c r="C36" s="122">
        <v>1.4999999999999999E-2</v>
      </c>
      <c r="D36" s="123">
        <v>4.97</v>
      </c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</row>
    <row r="37" spans="1:21" x14ac:dyDescent="0.2">
      <c r="A37" s="122" t="s">
        <v>115</v>
      </c>
      <c r="B37" s="122">
        <v>120</v>
      </c>
      <c r="C37" s="122">
        <v>1.6E-2</v>
      </c>
      <c r="D37" s="123">
        <v>6.06</v>
      </c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</row>
    <row r="38" spans="1:21" x14ac:dyDescent="0.2">
      <c r="A38" s="117" t="s">
        <v>117</v>
      </c>
      <c r="B38" s="117">
        <v>120</v>
      </c>
      <c r="C38" s="117">
        <v>1.7000000000000001E-2</v>
      </c>
      <c r="D38" s="118">
        <v>7.15</v>
      </c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</row>
    <row r="39" spans="1:21" x14ac:dyDescent="0.2">
      <c r="A39" s="117" t="s">
        <v>117</v>
      </c>
      <c r="B39" s="117">
        <v>120</v>
      </c>
      <c r="C39" s="117">
        <v>1.7000000000000001E-2</v>
      </c>
      <c r="D39" s="118">
        <v>7.15</v>
      </c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</row>
    <row r="40" spans="1:21" x14ac:dyDescent="0.2">
      <c r="A40" s="122" t="s">
        <v>118</v>
      </c>
      <c r="B40" s="122">
        <v>120</v>
      </c>
      <c r="C40" s="122">
        <v>2.1999999999999999E-2</v>
      </c>
      <c r="D40" s="123">
        <v>12.59</v>
      </c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</row>
    <row r="41" spans="1:21" x14ac:dyDescent="0.2">
      <c r="A41" s="122" t="s">
        <v>118</v>
      </c>
      <c r="B41" s="122">
        <v>120</v>
      </c>
      <c r="C41" s="122">
        <v>2.1999999999999999E-2</v>
      </c>
      <c r="D41" s="123">
        <v>12.59</v>
      </c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</row>
    <row r="42" spans="1:21" ht="17" thickBot="1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</row>
    <row r="43" spans="1:21" ht="49" thickBot="1" x14ac:dyDescent="0.25">
      <c r="A43" s="125"/>
      <c r="B43" s="126"/>
      <c r="C43" s="127" t="s">
        <v>122</v>
      </c>
      <c r="D43" s="127" t="s">
        <v>123</v>
      </c>
      <c r="E43" s="127" t="s">
        <v>124</v>
      </c>
      <c r="F43" s="127" t="s">
        <v>125</v>
      </c>
      <c r="G43" s="127" t="s">
        <v>126</v>
      </c>
      <c r="H43" s="127" t="s">
        <v>127</v>
      </c>
      <c r="I43" s="128"/>
      <c r="J43" s="127" t="s">
        <v>128</v>
      </c>
      <c r="K43" s="129"/>
      <c r="L43" s="117"/>
      <c r="M43" s="117"/>
      <c r="N43" s="117"/>
      <c r="O43" s="117"/>
      <c r="P43" s="117"/>
      <c r="Q43" s="117"/>
      <c r="R43" s="117"/>
      <c r="S43" s="117"/>
      <c r="T43" s="117"/>
      <c r="U43" s="117"/>
    </row>
    <row r="44" spans="1:21" x14ac:dyDescent="0.2">
      <c r="A44" s="130" t="s">
        <v>129</v>
      </c>
      <c r="B44" s="131"/>
      <c r="C44" s="132">
        <v>0.78</v>
      </c>
      <c r="D44" s="133">
        <v>7.0599999999999997E-8</v>
      </c>
      <c r="E44" s="134">
        <v>43</v>
      </c>
      <c r="F44" s="134">
        <v>1</v>
      </c>
      <c r="G44" s="134">
        <v>0</v>
      </c>
      <c r="H44" s="135">
        <v>2.5200000000000002E-12</v>
      </c>
      <c r="I44" s="136"/>
      <c r="J44" s="137">
        <v>0.02</v>
      </c>
      <c r="K44" s="138"/>
      <c r="L44" s="117"/>
      <c r="M44" s="117"/>
      <c r="N44" s="117"/>
      <c r="O44" s="117"/>
      <c r="P44" s="117"/>
      <c r="Q44" s="117"/>
      <c r="R44" s="117"/>
      <c r="S44" s="117"/>
      <c r="T44" s="117"/>
      <c r="U44" s="117"/>
    </row>
    <row r="45" spans="1:21" ht="17" thickBot="1" x14ac:dyDescent="0.25">
      <c r="A45" s="97"/>
      <c r="B45" s="18"/>
      <c r="C45" s="18"/>
      <c r="D45" s="18"/>
      <c r="E45" s="18"/>
      <c r="F45" s="18"/>
      <c r="G45" s="18"/>
      <c r="H45" s="18"/>
      <c r="I45" s="18"/>
      <c r="J45" s="18"/>
      <c r="K45" s="98"/>
    </row>
    <row r="47" spans="1:21" s="3" customFormat="1" x14ac:dyDescent="0.2">
      <c r="A47" s="3" t="s">
        <v>141</v>
      </c>
    </row>
    <row r="48" spans="1:21" s="3" customFormat="1" x14ac:dyDescent="0.2">
      <c r="A48" s="3" t="s">
        <v>142</v>
      </c>
    </row>
    <row r="49" spans="1:1" s="3" customFormat="1" x14ac:dyDescent="0.2">
      <c r="A49" s="3" t="s">
        <v>143</v>
      </c>
    </row>
    <row r="50" spans="1:1" x14ac:dyDescent="0.2">
      <c r="A50" s="148" t="s">
        <v>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Ras activation</vt:lpstr>
      <vt:lpstr>pErk activation</vt:lpstr>
      <vt:lpstr>Ras-feedback</vt:lpstr>
      <vt:lpstr>Node study</vt:lpstr>
      <vt:lpstr>Sprouty</vt:lpstr>
      <vt:lpstr>Mig6</vt:lpstr>
      <vt:lpstr>Amphiregulin</vt:lpstr>
      <vt:lpstr>TGFalpha</vt:lpstr>
      <vt:lpstr>HB-EGF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HSWiley</dc:creator>
  <cp:lastModifiedBy>HSWiley</cp:lastModifiedBy>
  <dcterms:created xsi:type="dcterms:W3CDTF">2020-06-23T21:55:08Z</dcterms:created>
  <dcterms:modified xsi:type="dcterms:W3CDTF">2021-01-26T06:01:44Z</dcterms:modified>
</cp:coreProperties>
</file>