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che\Desktop\"/>
    </mc:Choice>
  </mc:AlternateContent>
  <xr:revisionPtr revIDLastSave="0" documentId="13_ncr:1_{82C95779-8EC4-4CBA-B8FF-6C081FED5784}" xr6:coauthVersionLast="47" xr6:coauthVersionMax="47" xr10:uidLastSave="{00000000-0000-0000-0000-000000000000}"/>
  <bookViews>
    <workbookView xWindow="0" yWindow="0" windowWidth="19200" windowHeight="21000" xr2:uid="{0E5ACECD-50B2-3743-BD10-B6D072076644}"/>
  </bookViews>
  <sheets>
    <sheet name="Sheet1" sheetId="1" r:id="rId1"/>
    <sheet name="Orthovanadate resul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5" i="1" l="1"/>
  <c r="AJ34" i="1"/>
  <c r="AJ33" i="1"/>
  <c r="AJ32" i="1"/>
  <c r="AJ31" i="1"/>
  <c r="AJ24" i="1"/>
  <c r="AJ25" i="1"/>
  <c r="AJ26" i="1"/>
  <c r="AJ27" i="1"/>
  <c r="AJ23" i="1"/>
  <c r="AK6" i="1"/>
  <c r="AK5" i="1"/>
  <c r="AK4" i="1"/>
  <c r="AK3" i="1"/>
  <c r="AI6" i="1"/>
  <c r="AI5" i="1"/>
  <c r="AI4" i="1"/>
  <c r="AI3" i="1"/>
  <c r="AG6" i="1"/>
  <c r="AG5" i="1"/>
  <c r="AG4" i="1"/>
  <c r="AG3" i="1"/>
  <c r="AE4" i="1"/>
  <c r="AE5" i="1"/>
  <c r="AE6" i="1"/>
  <c r="AE3" i="1"/>
  <c r="I11" i="1" l="1"/>
  <c r="AB9" i="1" s="1"/>
  <c r="I10" i="1"/>
  <c r="Z9" i="1" s="1"/>
  <c r="I9" i="1"/>
  <c r="X9" i="1" s="1"/>
  <c r="AH3" i="1" l="1"/>
  <c r="AJ3" i="1"/>
  <c r="T10" i="1"/>
  <c r="T9" i="1"/>
  <c r="T8" i="1"/>
  <c r="AF2" i="1" s="1"/>
  <c r="T7" i="1"/>
  <c r="AF6" i="1" l="1"/>
  <c r="AF3" i="1"/>
  <c r="AF5" i="1"/>
  <c r="AF4" i="1"/>
  <c r="AH2" i="1"/>
  <c r="AJ5" i="1"/>
  <c r="AH5" i="1"/>
  <c r="AJ2" i="1"/>
  <c r="AJ4" i="1"/>
  <c r="AH4" i="1"/>
  <c r="AJ6" i="1"/>
  <c r="AH6" i="1"/>
  <c r="I8" i="1" l="1"/>
  <c r="V9" i="1" s="1"/>
  <c r="AD3" i="1" l="1"/>
  <c r="AD4" i="1"/>
  <c r="AD5" i="1"/>
  <c r="AD2" i="1"/>
  <c r="AD6" i="1"/>
  <c r="C18" i="2"/>
  <c r="C17" i="2"/>
  <c r="C16" i="2"/>
  <c r="C15" i="2"/>
  <c r="O13" i="2"/>
  <c r="N13" i="2"/>
  <c r="M13" i="2"/>
  <c r="L13" i="2"/>
  <c r="K13" i="2"/>
  <c r="J13" i="2"/>
  <c r="I13" i="2"/>
  <c r="H13" i="2"/>
  <c r="G13" i="2"/>
  <c r="O10" i="2"/>
  <c r="N10" i="2"/>
  <c r="M10" i="2"/>
  <c r="L10" i="2"/>
  <c r="K10" i="2"/>
  <c r="J10" i="2"/>
  <c r="I10" i="2"/>
  <c r="H10" i="2"/>
  <c r="G10" i="2"/>
  <c r="O7" i="2"/>
  <c r="N7" i="2"/>
  <c r="M7" i="2"/>
  <c r="L7" i="2"/>
  <c r="K7" i="2"/>
  <c r="J7" i="2"/>
  <c r="I7" i="2"/>
  <c r="H7" i="2"/>
  <c r="G7" i="2"/>
  <c r="H4" i="2"/>
  <c r="I4" i="2"/>
  <c r="J4" i="2"/>
  <c r="K4" i="2"/>
  <c r="L4" i="2"/>
  <c r="M4" i="2"/>
  <c r="N4" i="2"/>
  <c r="O4" i="2"/>
  <c r="G4" i="2"/>
  <c r="T3" i="1"/>
  <c r="T4" i="1"/>
  <c r="T5" i="1"/>
  <c r="T6" i="1"/>
  <c r="T2" i="1"/>
  <c r="Q3" i="1"/>
  <c r="Q4" i="1"/>
  <c r="Q5" i="1"/>
  <c r="Q6" i="1"/>
  <c r="Q7" i="1"/>
  <c r="Q8" i="1"/>
  <c r="Q2" i="1"/>
  <c r="L3" i="1" l="1"/>
  <c r="M3" i="1" s="1"/>
  <c r="L4" i="1"/>
  <c r="M4" i="1" s="1"/>
  <c r="L5" i="1"/>
  <c r="M5" i="1" s="1"/>
  <c r="L6" i="1"/>
  <c r="M6" i="1" s="1"/>
  <c r="L2" i="1"/>
  <c r="M2" i="1" s="1"/>
</calcChain>
</file>

<file path=xl/sharedStrings.xml><?xml version="1.0" encoding="utf-8"?>
<sst xmlns="http://schemas.openxmlformats.org/spreadsheetml/2006/main" count="140" uniqueCount="86">
  <si>
    <t>Time</t>
  </si>
  <si>
    <t>braf 365</t>
  </si>
  <si>
    <t>Dif</t>
  </si>
  <si>
    <t>Molar</t>
  </si>
  <si>
    <t>EGFR calculated</t>
  </si>
  <si>
    <t>Molecule</t>
  </si>
  <si>
    <t>nM total</t>
  </si>
  <si>
    <t>EGFR</t>
  </si>
  <si>
    <t>RAS</t>
  </si>
  <si>
    <t>RAF</t>
  </si>
  <si>
    <t>Mek</t>
  </si>
  <si>
    <t>ERK</t>
  </si>
  <si>
    <t># per cell</t>
  </si>
  <si>
    <t>Normalized BRAF (nM)</t>
  </si>
  <si>
    <t>BRAF</t>
  </si>
  <si>
    <t>RAF1</t>
  </si>
  <si>
    <t>MEK</t>
  </si>
  <si>
    <t>Normalized pMEK (nM)</t>
  </si>
  <si>
    <t>Normalized pErk (nM)</t>
  </si>
  <si>
    <t>Protein (Short)</t>
  </si>
  <si>
    <t>Protein (full)</t>
  </si>
  <si>
    <t>Sites</t>
  </si>
  <si>
    <t>Sequence</t>
  </si>
  <si>
    <t>Condition</t>
  </si>
  <si>
    <t>Bio Reps Quantified</t>
  </si>
  <si>
    <t>0s</t>
  </si>
  <si>
    <t>10s</t>
  </si>
  <si>
    <t>20s</t>
  </si>
  <si>
    <t>30s</t>
  </si>
  <si>
    <t>40s</t>
  </si>
  <si>
    <t>50s</t>
  </si>
  <si>
    <t>60s</t>
  </si>
  <si>
    <t>70s</t>
  </si>
  <si>
    <t>80s</t>
  </si>
  <si>
    <t>0s stdev</t>
  </si>
  <si>
    <t>10s stdev</t>
  </si>
  <si>
    <t>20s stdev</t>
  </si>
  <si>
    <t>30s stdev</t>
  </si>
  <si>
    <t>40s stdev</t>
  </si>
  <si>
    <t>50s stdev</t>
  </si>
  <si>
    <t>60s stdev</t>
  </si>
  <si>
    <t>70s stdev</t>
  </si>
  <si>
    <t>80s stdev</t>
  </si>
  <si>
    <t>Gab1</t>
  </si>
  <si>
    <t>GRB2-associated-binding protein 1 isoform b [Homo sapiens]</t>
  </si>
  <si>
    <t xml:space="preserve">pY659 </t>
  </si>
  <si>
    <t>SSGSGSSVADERVD(pY)VVVDQQK</t>
  </si>
  <si>
    <t>EGF 20 nM</t>
  </si>
  <si>
    <t>EGF 20 nM + 1 mM Na3VO4</t>
  </si>
  <si>
    <t>GAREM</t>
  </si>
  <si>
    <t>protein FAM59A isoform 2 [Homo sapiens]</t>
  </si>
  <si>
    <t xml:space="preserve">pY453 </t>
  </si>
  <si>
    <t>SELP(pY)EELWLEEGKPSHQPLTR</t>
  </si>
  <si>
    <t>Shc1</t>
  </si>
  <si>
    <t>SHC-transforming protein 1 isoform 1 [Homo sapiens]</t>
  </si>
  <si>
    <t xml:space="preserve">pY317 </t>
  </si>
  <si>
    <t>ELFDDPS(pY)VNVQNLDK</t>
  </si>
  <si>
    <t>SHP-2</t>
  </si>
  <si>
    <t>tyrosine-protein phosphatase non-receptor type 11 isoform 1 [Homo sapiens]</t>
  </si>
  <si>
    <t xml:space="preserve">pY584 </t>
  </si>
  <si>
    <t>V(pY)ENVGLMQQQK</t>
  </si>
  <si>
    <t>Increase</t>
  </si>
  <si>
    <t>Average fold increase from 30-80 sec</t>
  </si>
  <si>
    <t>Fraction maximal at 1ng/ml</t>
  </si>
  <si>
    <t>Garem</t>
  </si>
  <si>
    <t>PTPN11</t>
  </si>
  <si>
    <t>Fold Gab1</t>
  </si>
  <si>
    <t>Fold Garem</t>
  </si>
  <si>
    <t>Fold Shc1</t>
  </si>
  <si>
    <t>Fold PTPN11</t>
  </si>
  <si>
    <t>Fold max-&gt;</t>
  </si>
  <si>
    <t>Conversion-&gt;</t>
  </si>
  <si>
    <t>Normalized Gab1 (nM)</t>
  </si>
  <si>
    <t>Normalized Garem (nM)</t>
  </si>
  <si>
    <t>Normalized Shc1 (nM)</t>
  </si>
  <si>
    <t>Normalized PTPN11 (nM)</t>
  </si>
  <si>
    <t>Normalized pEGFR (nM)</t>
  </si>
  <si>
    <t>Normalized aRas (nM)</t>
  </si>
  <si>
    <t>Gab1 SD</t>
  </si>
  <si>
    <t>Garem SD</t>
  </si>
  <si>
    <t>Shc1 SD</t>
  </si>
  <si>
    <t>PTPN11 SD</t>
  </si>
  <si>
    <t>Norm Gab1 SD</t>
  </si>
  <si>
    <t>Norm Garem SD</t>
  </si>
  <si>
    <t>Norm Shc SD</t>
  </si>
  <si>
    <t>Norm PTN11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</si>
</sst>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165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A90D-41F0-5D44-9CD9-F10513030FC0}">
  <dimension ref="A1:AK35"/>
  <sheetViews>
    <sheetView tabSelected="1" topLeftCell="AD1" workbookViewId="0">
      <selection activeCell="AJ1" sqref="AJ1"/>
    </sheetView>
  </sheetViews>
  <sheetFormatPr defaultColWidth="11" defaultRowHeight="15.75" x14ac:dyDescent="0.25"/>
  <cols>
    <col min="9" max="9" width="12.125" bestFit="1" customWidth="1"/>
    <col min="10" max="19" width="10.875" hidden="1" customWidth="1"/>
    <col min="20" max="20" width="12.125" customWidth="1"/>
    <col min="21" max="21" width="12.375" customWidth="1"/>
    <col min="22" max="23" width="12.125" customWidth="1"/>
    <col min="24" max="25" width="10.875" customWidth="1"/>
    <col min="26" max="27" width="13.625" customWidth="1"/>
    <col min="28" max="29" width="14.625" customWidth="1"/>
    <col min="32" max="33" width="12" customWidth="1"/>
    <col min="34" max="35" width="11.875" customWidth="1"/>
    <col min="36" max="36" width="12.625" customWidth="1"/>
  </cols>
  <sheetData>
    <row r="1" spans="1:37" s="1" customFormat="1" ht="45" customHeight="1" x14ac:dyDescent="0.25">
      <c r="A1" s="1" t="s">
        <v>0</v>
      </c>
      <c r="B1" s="1" t="s">
        <v>76</v>
      </c>
      <c r="C1" s="1" t="s">
        <v>77</v>
      </c>
      <c r="D1" s="1" t="s">
        <v>13</v>
      </c>
      <c r="E1" s="1" t="s">
        <v>17</v>
      </c>
      <c r="F1" s="1" t="s">
        <v>18</v>
      </c>
      <c r="H1" s="1" t="s">
        <v>5</v>
      </c>
      <c r="I1" s="1" t="s">
        <v>6</v>
      </c>
      <c r="K1" s="1" t="s">
        <v>1</v>
      </c>
      <c r="L1" s="1" t="s">
        <v>2</v>
      </c>
      <c r="M1" s="1" t="s">
        <v>3</v>
      </c>
      <c r="O1" s="1" t="s">
        <v>0</v>
      </c>
      <c r="P1" s="1" t="s">
        <v>4</v>
      </c>
      <c r="Q1" s="1" t="s">
        <v>3</v>
      </c>
      <c r="R1" s="1" t="s">
        <v>5</v>
      </c>
      <c r="S1" s="1" t="s">
        <v>12</v>
      </c>
      <c r="V1" s="1" t="s">
        <v>66</v>
      </c>
      <c r="W1" s="1" t="s">
        <v>78</v>
      </c>
      <c r="X1" s="1" t="s">
        <v>67</v>
      </c>
      <c r="Y1" s="1" t="s">
        <v>79</v>
      </c>
      <c r="Z1" s="1" t="s">
        <v>68</v>
      </c>
      <c r="AA1" s="1" t="s">
        <v>80</v>
      </c>
      <c r="AB1" s="1" t="s">
        <v>69</v>
      </c>
      <c r="AC1" s="1" t="s">
        <v>81</v>
      </c>
      <c r="AD1" s="1" t="s">
        <v>72</v>
      </c>
      <c r="AE1" s="1" t="s">
        <v>82</v>
      </c>
      <c r="AF1" s="1" t="s">
        <v>73</v>
      </c>
      <c r="AG1" s="1" t="s">
        <v>83</v>
      </c>
      <c r="AH1" s="1" t="s">
        <v>74</v>
      </c>
      <c r="AI1" s="1" t="s">
        <v>84</v>
      </c>
      <c r="AJ1" s="1" t="s">
        <v>75</v>
      </c>
      <c r="AK1" s="1" t="s">
        <v>85</v>
      </c>
    </row>
    <row r="2" spans="1:37" x14ac:dyDescent="0.25">
      <c r="A2">
        <v>0</v>
      </c>
      <c r="B2">
        <v>0</v>
      </c>
      <c r="C2" s="3">
        <v>1.0000000000001119E-3</v>
      </c>
      <c r="D2">
        <v>0</v>
      </c>
      <c r="E2" s="3">
        <v>0</v>
      </c>
      <c r="F2" s="3">
        <v>-1.9999999999988916E-3</v>
      </c>
      <c r="G2" s="3"/>
      <c r="H2" s="3" t="s">
        <v>7</v>
      </c>
      <c r="I2" s="4">
        <v>190</v>
      </c>
      <c r="J2">
        <v>0</v>
      </c>
      <c r="K2">
        <v>1</v>
      </c>
      <c r="L2">
        <f>1-K2</f>
        <v>0</v>
      </c>
      <c r="M2" s="2">
        <f>L2*0.00000000291</f>
        <v>0</v>
      </c>
      <c r="O2">
        <v>0</v>
      </c>
      <c r="P2">
        <v>0</v>
      </c>
      <c r="Q2" s="2">
        <f>P2*0.00000000000083</f>
        <v>0</v>
      </c>
      <c r="R2" t="s">
        <v>7</v>
      </c>
      <c r="S2">
        <v>229464</v>
      </c>
      <c r="T2">
        <f>S2*0.00000000000083</f>
        <v>1.9045512000000001E-7</v>
      </c>
      <c r="V2">
        <v>1</v>
      </c>
      <c r="X2">
        <v>1</v>
      </c>
      <c r="Z2">
        <v>1</v>
      </c>
      <c r="AB2">
        <v>1</v>
      </c>
      <c r="AD2" s="3">
        <f>V2*V$9</f>
        <v>0.36080394718820269</v>
      </c>
      <c r="AE2" s="3"/>
      <c r="AF2" s="3">
        <f>X2*X$9</f>
        <v>0.95674353951597135</v>
      </c>
      <c r="AG2" s="3"/>
      <c r="AH2" s="3">
        <f>Z2*Z$9</f>
        <v>0.7362922362980322</v>
      </c>
      <c r="AI2" s="3"/>
      <c r="AJ2" s="3">
        <f t="shared" ref="AJ2:AJ6" si="0">AB2*AB$9</f>
        <v>3.4990454914151448</v>
      </c>
    </row>
    <row r="3" spans="1:37" x14ac:dyDescent="0.25">
      <c r="A3">
        <v>2</v>
      </c>
      <c r="B3">
        <v>4.3600000000000003</v>
      </c>
      <c r="C3" s="3">
        <v>11.217500000000001</v>
      </c>
      <c r="D3">
        <v>0.32600000000000001</v>
      </c>
      <c r="E3" s="3">
        <v>0.42983193277310933</v>
      </c>
      <c r="F3" s="3">
        <v>1.3369999999999997</v>
      </c>
      <c r="G3" s="3"/>
      <c r="H3" s="3" t="s">
        <v>8</v>
      </c>
      <c r="I3" s="4">
        <v>98</v>
      </c>
      <c r="J3">
        <v>2</v>
      </c>
      <c r="K3">
        <v>0.88800000000000001</v>
      </c>
      <c r="L3">
        <f t="shared" ref="L3:L6" si="1">1-K3</f>
        <v>0.11199999999999999</v>
      </c>
      <c r="M3" s="2">
        <f t="shared" ref="M3:M6" si="2">L3*0.00000000291</f>
        <v>3.2592E-10</v>
      </c>
      <c r="O3">
        <v>2</v>
      </c>
      <c r="P3">
        <v>5253</v>
      </c>
      <c r="Q3" s="2">
        <f t="shared" ref="Q3:Q8" si="3">P3*0.00000000000083</f>
        <v>4.35999E-9</v>
      </c>
      <c r="R3" t="s">
        <v>8</v>
      </c>
      <c r="S3">
        <v>118000</v>
      </c>
      <c r="T3">
        <f t="shared" ref="T3:T10" si="4">S3*0.00000000000083</f>
        <v>9.7940000000000002E-8</v>
      </c>
      <c r="V3">
        <v>1.83</v>
      </c>
      <c r="W3">
        <v>0.54</v>
      </c>
      <c r="X3">
        <v>4.82</v>
      </c>
      <c r="Y3">
        <v>1.18</v>
      </c>
      <c r="Z3">
        <v>5.7</v>
      </c>
      <c r="AA3">
        <v>1.03</v>
      </c>
      <c r="AB3">
        <v>1.66</v>
      </c>
      <c r="AC3">
        <v>0.32</v>
      </c>
      <c r="AD3" s="3">
        <f t="shared" ref="AD3:AD6" si="5">V3*V$9</f>
        <v>0.66027122335441091</v>
      </c>
      <c r="AE3" s="3">
        <f>W3*V$9</f>
        <v>0.19483413148162945</v>
      </c>
      <c r="AF3" s="3">
        <f>X3*X$9</f>
        <v>4.611503860466982</v>
      </c>
      <c r="AG3" s="3">
        <f>Y3*X$9</f>
        <v>1.1289573766288461</v>
      </c>
      <c r="AH3" s="3">
        <f>Z3*Z$9</f>
        <v>4.1968657468987836</v>
      </c>
      <c r="AI3" s="3">
        <f>AA3*Z$9</f>
        <v>0.75838100338697323</v>
      </c>
      <c r="AJ3" s="3">
        <f t="shared" si="0"/>
        <v>5.8084155157491404</v>
      </c>
      <c r="AK3" s="3">
        <f>AC3*AB$9</f>
        <v>1.1196945572528463</v>
      </c>
    </row>
    <row r="4" spans="1:37" x14ac:dyDescent="0.25">
      <c r="A4">
        <v>4</v>
      </c>
      <c r="B4">
        <v>6.07</v>
      </c>
      <c r="C4" s="3">
        <v>21.892999999999997</v>
      </c>
      <c r="D4">
        <v>0.85799999999999998</v>
      </c>
      <c r="E4" s="3">
        <v>4.1159663865546223</v>
      </c>
      <c r="F4" s="3">
        <v>15.683000000000002</v>
      </c>
      <c r="G4" s="3"/>
      <c r="H4" s="3" t="s">
        <v>14</v>
      </c>
      <c r="I4" s="4">
        <v>2.9</v>
      </c>
      <c r="J4">
        <v>4</v>
      </c>
      <c r="K4">
        <v>0.70499999999999996</v>
      </c>
      <c r="L4">
        <f t="shared" si="1"/>
        <v>0.29500000000000004</v>
      </c>
      <c r="M4" s="2">
        <f t="shared" si="2"/>
        <v>8.5845000000000017E-10</v>
      </c>
      <c r="O4">
        <v>4</v>
      </c>
      <c r="P4">
        <v>7308</v>
      </c>
      <c r="Q4" s="2">
        <f t="shared" si="3"/>
        <v>6.0656399999999997E-9</v>
      </c>
      <c r="R4" t="s">
        <v>9</v>
      </c>
      <c r="S4">
        <v>3510</v>
      </c>
      <c r="T4">
        <f t="shared" si="4"/>
        <v>2.9132999999999999E-9</v>
      </c>
      <c r="V4">
        <v>2.75</v>
      </c>
      <c r="W4">
        <v>0.46</v>
      </c>
      <c r="X4">
        <v>5.69</v>
      </c>
      <c r="Y4">
        <v>0.68</v>
      </c>
      <c r="Z4">
        <v>7.15</v>
      </c>
      <c r="AA4">
        <v>0.47</v>
      </c>
      <c r="AB4">
        <v>2.35</v>
      </c>
      <c r="AC4">
        <v>0.35</v>
      </c>
      <c r="AD4" s="3">
        <f t="shared" si="5"/>
        <v>0.99221085476755744</v>
      </c>
      <c r="AE4" s="3">
        <f t="shared" ref="AE4:AK6" si="6">W4*V$9</f>
        <v>0.16596981570657324</v>
      </c>
      <c r="AF4" s="3">
        <f>X4*X$9</f>
        <v>5.4438707398458774</v>
      </c>
      <c r="AG4" s="3">
        <f t="shared" si="6"/>
        <v>0.65058560687086053</v>
      </c>
      <c r="AH4" s="3">
        <f>Z4*Z$9</f>
        <v>5.2644894895309307</v>
      </c>
      <c r="AI4" s="3">
        <f t="shared" si="6"/>
        <v>0.34605735106007512</v>
      </c>
      <c r="AJ4" s="3">
        <f t="shared" si="0"/>
        <v>8.2227569048255909</v>
      </c>
      <c r="AK4" s="3">
        <f t="shared" si="6"/>
        <v>1.2246659219953007</v>
      </c>
    </row>
    <row r="5" spans="1:37" x14ac:dyDescent="0.25">
      <c r="A5">
        <v>6</v>
      </c>
      <c r="B5">
        <v>6.7</v>
      </c>
      <c r="C5" s="3">
        <v>20.766499999999997</v>
      </c>
      <c r="E5" s="3"/>
      <c r="F5" s="3">
        <v>28.381999999999998</v>
      </c>
      <c r="G5" s="3"/>
      <c r="H5" s="3" t="s">
        <v>15</v>
      </c>
      <c r="I5" s="4">
        <v>12.5</v>
      </c>
      <c r="J5">
        <v>8</v>
      </c>
      <c r="K5">
        <v>0.65900000000000003</v>
      </c>
      <c r="L5">
        <f t="shared" si="1"/>
        <v>0.34099999999999997</v>
      </c>
      <c r="M5" s="2">
        <f t="shared" si="2"/>
        <v>9.9230999999999985E-10</v>
      </c>
      <c r="O5">
        <v>6</v>
      </c>
      <c r="P5">
        <v>8076</v>
      </c>
      <c r="Q5" s="2">
        <f t="shared" si="3"/>
        <v>6.7030800000000004E-9</v>
      </c>
      <c r="R5" t="s">
        <v>10</v>
      </c>
      <c r="S5">
        <v>124973</v>
      </c>
      <c r="T5">
        <f t="shared" si="4"/>
        <v>1.0372759E-7</v>
      </c>
      <c r="V5">
        <v>2.72</v>
      </c>
      <c r="W5">
        <v>0.59</v>
      </c>
      <c r="X5">
        <v>6.19</v>
      </c>
      <c r="Y5">
        <v>0.92</v>
      </c>
      <c r="Z5">
        <v>8.2100000000000009</v>
      </c>
      <c r="AA5">
        <v>0.56000000000000005</v>
      </c>
      <c r="AB5">
        <v>2.59</v>
      </c>
      <c r="AC5">
        <v>0.28000000000000003</v>
      </c>
      <c r="AD5" s="3">
        <f t="shared" si="5"/>
        <v>0.98138673635191143</v>
      </c>
      <c r="AE5" s="3">
        <f t="shared" si="6"/>
        <v>0.21287432884103957</v>
      </c>
      <c r="AF5" s="3">
        <f>X5*X$9</f>
        <v>5.9222425096038629</v>
      </c>
      <c r="AG5" s="3">
        <f t="shared" si="6"/>
        <v>0.88020405635469368</v>
      </c>
      <c r="AH5" s="3">
        <f>Z5*Z$9</f>
        <v>6.0449592600068449</v>
      </c>
      <c r="AI5" s="3">
        <f t="shared" si="6"/>
        <v>0.41232365232689805</v>
      </c>
      <c r="AJ5" s="3">
        <f t="shared" si="0"/>
        <v>9.0625278227652242</v>
      </c>
      <c r="AK5" s="3">
        <f t="shared" si="6"/>
        <v>0.97973273759624058</v>
      </c>
    </row>
    <row r="6" spans="1:37" x14ac:dyDescent="0.25">
      <c r="A6">
        <v>8</v>
      </c>
      <c r="B6">
        <v>6.92</v>
      </c>
      <c r="C6" s="3">
        <v>21.221999999999998</v>
      </c>
      <c r="D6">
        <v>0.99199999999999999</v>
      </c>
      <c r="E6" s="3">
        <v>6.2</v>
      </c>
      <c r="F6" s="3">
        <v>49.202999999999996</v>
      </c>
      <c r="G6" s="3"/>
      <c r="H6" s="3" t="s">
        <v>16</v>
      </c>
      <c r="I6" s="4">
        <v>104</v>
      </c>
      <c r="J6">
        <v>12</v>
      </c>
      <c r="K6">
        <v>0.64800000000000002</v>
      </c>
      <c r="L6">
        <f t="shared" si="1"/>
        <v>0.35199999999999998</v>
      </c>
      <c r="M6" s="2">
        <f t="shared" si="2"/>
        <v>1.02432E-9</v>
      </c>
      <c r="O6">
        <v>8</v>
      </c>
      <c r="P6">
        <v>8332</v>
      </c>
      <c r="Q6" s="2">
        <f t="shared" si="3"/>
        <v>6.9155600000000001E-9</v>
      </c>
      <c r="R6" t="s">
        <v>11</v>
      </c>
      <c r="S6">
        <v>184600</v>
      </c>
      <c r="T6">
        <f t="shared" si="4"/>
        <v>1.5321799999999999E-7</v>
      </c>
      <c r="V6">
        <v>2.77</v>
      </c>
      <c r="W6">
        <v>0.49</v>
      </c>
      <c r="X6">
        <v>6.84</v>
      </c>
      <c r="Y6">
        <v>0.85</v>
      </c>
      <c r="Z6">
        <v>8.43</v>
      </c>
      <c r="AA6">
        <v>0.95</v>
      </c>
      <c r="AB6">
        <v>2.5</v>
      </c>
      <c r="AC6">
        <v>0.28000000000000003</v>
      </c>
      <c r="AD6" s="3">
        <f t="shared" si="5"/>
        <v>0.99942693371132141</v>
      </c>
      <c r="AE6" s="3">
        <f t="shared" si="6"/>
        <v>0.1767939341222193</v>
      </c>
      <c r="AF6" s="3">
        <f>X6*X$9</f>
        <v>6.5441258102892439</v>
      </c>
      <c r="AG6" s="3">
        <f t="shared" si="6"/>
        <v>0.81323200858857558</v>
      </c>
      <c r="AH6" s="3">
        <f>Z6*Z$9</f>
        <v>6.2069435519924117</v>
      </c>
      <c r="AI6" s="3">
        <f t="shared" si="6"/>
        <v>0.69947762448313056</v>
      </c>
      <c r="AJ6" s="3">
        <f t="shared" si="0"/>
        <v>8.7476137285378623</v>
      </c>
      <c r="AK6" s="3">
        <f t="shared" si="6"/>
        <v>0.97973273759624058</v>
      </c>
    </row>
    <row r="7" spans="1:37" x14ac:dyDescent="0.25">
      <c r="A7">
        <v>10</v>
      </c>
      <c r="B7">
        <v>6.96</v>
      </c>
      <c r="C7" s="3">
        <v>18.090499999999999</v>
      </c>
      <c r="E7" s="3"/>
      <c r="F7" s="3">
        <v>46.4</v>
      </c>
      <c r="G7" s="3"/>
      <c r="H7" s="3" t="s">
        <v>11</v>
      </c>
      <c r="I7" s="4">
        <v>153</v>
      </c>
      <c r="O7">
        <v>10</v>
      </c>
      <c r="P7">
        <v>8385</v>
      </c>
      <c r="Q7" s="2">
        <f t="shared" si="3"/>
        <v>6.9595499999999996E-9</v>
      </c>
      <c r="R7" s="3" t="s">
        <v>43</v>
      </c>
      <c r="S7">
        <v>4941</v>
      </c>
      <c r="T7">
        <f t="shared" si="4"/>
        <v>4.1010300000000003E-9</v>
      </c>
    </row>
    <row r="8" spans="1:37" x14ac:dyDescent="0.25">
      <c r="A8">
        <v>12</v>
      </c>
      <c r="B8">
        <v>6.94</v>
      </c>
      <c r="D8">
        <v>1.02</v>
      </c>
      <c r="E8" s="3">
        <v>4.4936974789915967</v>
      </c>
      <c r="H8" s="3" t="s">
        <v>43</v>
      </c>
      <c r="I8" s="8">
        <f>3785*0.00083</f>
        <v>3.1415500000000001</v>
      </c>
      <c r="O8">
        <v>12</v>
      </c>
      <c r="P8">
        <v>8362</v>
      </c>
      <c r="Q8" s="2">
        <f t="shared" si="3"/>
        <v>6.9404599999999998E-9</v>
      </c>
      <c r="R8" s="3" t="s">
        <v>64</v>
      </c>
      <c r="S8">
        <v>18687</v>
      </c>
      <c r="T8">
        <f t="shared" si="4"/>
        <v>1.5510209999999999E-8</v>
      </c>
      <c r="U8" s="10" t="s">
        <v>70</v>
      </c>
      <c r="V8" s="3">
        <v>3</v>
      </c>
      <c r="W8" s="3"/>
      <c r="X8" s="3">
        <v>6.8</v>
      </c>
      <c r="Y8" s="3"/>
      <c r="Z8">
        <v>8.68</v>
      </c>
      <c r="AB8">
        <v>2.66</v>
      </c>
    </row>
    <row r="9" spans="1:37" x14ac:dyDescent="0.25">
      <c r="H9" s="3" t="s">
        <v>64</v>
      </c>
      <c r="I9" s="8">
        <f>18687*0.00083</f>
        <v>15.510210000000001</v>
      </c>
      <c r="R9" s="3" t="s">
        <v>53</v>
      </c>
      <c r="S9">
        <v>61043</v>
      </c>
      <c r="T9">
        <f t="shared" si="4"/>
        <v>5.0665689999999999E-8</v>
      </c>
      <c r="U9" s="10" t="s">
        <v>71</v>
      </c>
      <c r="V9" s="8">
        <f>(((I8/'Orthovanadate results'!C15)*'Orthovanadate results'!C20)/V8)</f>
        <v>0.36080394718820269</v>
      </c>
      <c r="W9" s="8"/>
      <c r="X9" s="8">
        <f>(((I9/'Orthovanadate results'!C16)*'Orthovanadate results'!C21)/X8)</f>
        <v>0.95674353951597135</v>
      </c>
      <c r="Y9" s="8"/>
      <c r="Z9" s="8">
        <f>(((I10/'Orthovanadate results'!C17)*'Orthovanadate results'!C22)/Z8)</f>
        <v>0.7362922362980322</v>
      </c>
      <c r="AA9" s="8"/>
      <c r="AB9" s="8">
        <f>(((I11/'Orthovanadate results'!C18)*'Orthovanadate results'!C23)/AB8)</f>
        <v>3.4990454914151448</v>
      </c>
      <c r="AC9" s="8"/>
    </row>
    <row r="10" spans="1:37" x14ac:dyDescent="0.25">
      <c r="H10" s="3" t="s">
        <v>53</v>
      </c>
      <c r="I10" s="8">
        <f>34415*0.00083</f>
        <v>28.564450000000001</v>
      </c>
      <c r="R10" s="3" t="s">
        <v>65</v>
      </c>
      <c r="S10">
        <v>46909</v>
      </c>
      <c r="T10">
        <f t="shared" si="4"/>
        <v>3.8934470000000001E-8</v>
      </c>
    </row>
    <row r="11" spans="1:37" x14ac:dyDescent="0.25">
      <c r="H11" s="3" t="s">
        <v>65</v>
      </c>
      <c r="I11" s="8">
        <f>34340*0.00083</f>
        <v>28.502200000000002</v>
      </c>
    </row>
    <row r="23" spans="32:36" x14ac:dyDescent="0.25">
      <c r="AF23">
        <v>0</v>
      </c>
      <c r="AG23">
        <v>0.95674353951597135</v>
      </c>
      <c r="AH23">
        <v>0.7362922362980322</v>
      </c>
      <c r="AI23">
        <v>0.36080394718820269</v>
      </c>
      <c r="AJ23">
        <f>SUM(AF23:AI23)</f>
        <v>2.0538397230022061</v>
      </c>
    </row>
    <row r="24" spans="32:36" x14ac:dyDescent="0.25">
      <c r="AF24">
        <v>4.3600000000000003</v>
      </c>
      <c r="AG24">
        <v>4.611503860466982</v>
      </c>
      <c r="AH24">
        <v>4.1968657468987836</v>
      </c>
      <c r="AI24">
        <v>0.66027122335441091</v>
      </c>
      <c r="AJ24">
        <f t="shared" ref="AJ24:AJ27" si="7">SUM(AF24:AI24)</f>
        <v>13.828640830720175</v>
      </c>
    </row>
    <row r="25" spans="32:36" x14ac:dyDescent="0.25">
      <c r="AF25">
        <v>6.07</v>
      </c>
      <c r="AG25">
        <v>5.4438707398458774</v>
      </c>
      <c r="AH25">
        <v>5.2644894895309307</v>
      </c>
      <c r="AI25">
        <v>0.99221085476755744</v>
      </c>
      <c r="AJ25">
        <f t="shared" si="7"/>
        <v>17.770571084144365</v>
      </c>
    </row>
    <row r="26" spans="32:36" x14ac:dyDescent="0.25">
      <c r="AF26">
        <v>6.7</v>
      </c>
      <c r="AG26">
        <v>5.9222425096038629</v>
      </c>
      <c r="AH26">
        <v>6.0449592600068449</v>
      </c>
      <c r="AI26">
        <v>0.98138673635191143</v>
      </c>
      <c r="AJ26">
        <f t="shared" si="7"/>
        <v>19.648588505962618</v>
      </c>
    </row>
    <row r="27" spans="32:36" x14ac:dyDescent="0.25">
      <c r="AF27">
        <v>6.92</v>
      </c>
      <c r="AG27">
        <v>6.5441258102892439</v>
      </c>
      <c r="AH27">
        <v>6.2069435519924117</v>
      </c>
      <c r="AI27">
        <v>0.99942693371132141</v>
      </c>
      <c r="AJ27">
        <f t="shared" si="7"/>
        <v>20.670496295992979</v>
      </c>
    </row>
    <row r="28" spans="32:36" x14ac:dyDescent="0.25">
      <c r="AF28">
        <v>6.96</v>
      </c>
    </row>
    <row r="29" spans="32:36" x14ac:dyDescent="0.25">
      <c r="AF29">
        <v>6.94</v>
      </c>
    </row>
    <row r="31" spans="32:36" x14ac:dyDescent="0.25">
      <c r="AG31">
        <v>0.95674353951597135</v>
      </c>
      <c r="AH31">
        <v>0.7362922362980322</v>
      </c>
      <c r="AI31">
        <v>0.36080394718820269</v>
      </c>
      <c r="AJ31">
        <f>SUM(AF31:AI31)</f>
        <v>2.0538397230022061</v>
      </c>
    </row>
    <row r="32" spans="32:36" x14ac:dyDescent="0.25">
      <c r="AG32">
        <v>4.611503860466982</v>
      </c>
      <c r="AH32">
        <v>4.1968657468987836</v>
      </c>
      <c r="AI32">
        <v>0.66027122335441091</v>
      </c>
      <c r="AJ32">
        <f t="shared" ref="AJ32:AJ35" si="8">SUM(AF32:AI32)</f>
        <v>9.4686408307201759</v>
      </c>
    </row>
    <row r="33" spans="33:36" x14ac:dyDescent="0.25">
      <c r="AG33">
        <v>5.4438707398458774</v>
      </c>
      <c r="AH33">
        <v>5.2644894895309307</v>
      </c>
      <c r="AI33">
        <v>0.99221085476755744</v>
      </c>
      <c r="AJ33">
        <f t="shared" si="8"/>
        <v>11.700571084144366</v>
      </c>
    </row>
    <row r="34" spans="33:36" x14ac:dyDescent="0.25">
      <c r="AG34">
        <v>5.9222425096038629</v>
      </c>
      <c r="AH34">
        <v>6.0449592600068449</v>
      </c>
      <c r="AI34">
        <v>0.98138673635191143</v>
      </c>
      <c r="AJ34">
        <f t="shared" si="8"/>
        <v>12.948588505962618</v>
      </c>
    </row>
    <row r="35" spans="33:36" x14ac:dyDescent="0.25">
      <c r="AG35">
        <v>6.5441258102892439</v>
      </c>
      <c r="AH35">
        <v>6.2069435519924117</v>
      </c>
      <c r="AI35">
        <v>0.99942693371132141</v>
      </c>
      <c r="AJ35">
        <f t="shared" si="8"/>
        <v>13.750496295992976</v>
      </c>
    </row>
  </sheetData>
  <pageMargins left="0.7" right="0.7" top="0.75" bottom="0.75" header="0.3" footer="0.3"/>
  <ignoredErrors>
    <ignoredError sqref="AE3 AE4:AE6 AI3:AI6 AG3:AG6 AF3:AF6 AH3:AH6 AJ3:AK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D3960-AD8D-5540-948E-BA179CFE2B62}">
  <dimension ref="A1:AG23"/>
  <sheetViews>
    <sheetView workbookViewId="0">
      <selection activeCell="A20" sqref="A20:A23"/>
    </sheetView>
  </sheetViews>
  <sheetFormatPr defaultColWidth="11" defaultRowHeight="15.75" x14ac:dyDescent="0.25"/>
  <cols>
    <col min="2" max="2" width="70" customWidth="1"/>
    <col min="4" max="4" width="38.5" customWidth="1"/>
    <col min="5" max="5" width="26.125" bestFit="1" customWidth="1"/>
    <col min="6" max="6" width="17.375" bestFit="1" customWidth="1"/>
    <col min="258" max="258" width="70" customWidth="1"/>
    <col min="260" max="260" width="38.5" customWidth="1"/>
    <col min="261" max="261" width="26.125" bestFit="1" customWidth="1"/>
    <col min="262" max="262" width="17.375" bestFit="1" customWidth="1"/>
    <col min="514" max="514" width="70" customWidth="1"/>
    <col min="516" max="516" width="38.5" customWidth="1"/>
    <col min="517" max="517" width="26.125" bestFit="1" customWidth="1"/>
    <col min="518" max="518" width="17.375" bestFit="1" customWidth="1"/>
    <col min="770" max="770" width="70" customWidth="1"/>
    <col min="772" max="772" width="38.5" customWidth="1"/>
    <col min="773" max="773" width="26.125" bestFit="1" customWidth="1"/>
    <col min="774" max="774" width="17.375" bestFit="1" customWidth="1"/>
    <col min="1026" max="1026" width="70" customWidth="1"/>
    <col min="1028" max="1028" width="38.5" customWidth="1"/>
    <col min="1029" max="1029" width="26.125" bestFit="1" customWidth="1"/>
    <col min="1030" max="1030" width="17.375" bestFit="1" customWidth="1"/>
    <col min="1282" max="1282" width="70" customWidth="1"/>
    <col min="1284" max="1284" width="38.5" customWidth="1"/>
    <col min="1285" max="1285" width="26.125" bestFit="1" customWidth="1"/>
    <col min="1286" max="1286" width="17.375" bestFit="1" customWidth="1"/>
    <col min="1538" max="1538" width="70" customWidth="1"/>
    <col min="1540" max="1540" width="38.5" customWidth="1"/>
    <col min="1541" max="1541" width="26.125" bestFit="1" customWidth="1"/>
    <col min="1542" max="1542" width="17.375" bestFit="1" customWidth="1"/>
    <col min="1794" max="1794" width="70" customWidth="1"/>
    <col min="1796" max="1796" width="38.5" customWidth="1"/>
    <col min="1797" max="1797" width="26.125" bestFit="1" customWidth="1"/>
    <col min="1798" max="1798" width="17.375" bestFit="1" customWidth="1"/>
    <col min="2050" max="2050" width="70" customWidth="1"/>
    <col min="2052" max="2052" width="38.5" customWidth="1"/>
    <col min="2053" max="2053" width="26.125" bestFit="1" customWidth="1"/>
    <col min="2054" max="2054" width="17.375" bestFit="1" customWidth="1"/>
    <col min="2306" max="2306" width="70" customWidth="1"/>
    <col min="2308" max="2308" width="38.5" customWidth="1"/>
    <col min="2309" max="2309" width="26.125" bestFit="1" customWidth="1"/>
    <col min="2310" max="2310" width="17.375" bestFit="1" customWidth="1"/>
    <col min="2562" max="2562" width="70" customWidth="1"/>
    <col min="2564" max="2564" width="38.5" customWidth="1"/>
    <col min="2565" max="2565" width="26.125" bestFit="1" customWidth="1"/>
    <col min="2566" max="2566" width="17.375" bestFit="1" customWidth="1"/>
    <col min="2818" max="2818" width="70" customWidth="1"/>
    <col min="2820" max="2820" width="38.5" customWidth="1"/>
    <col min="2821" max="2821" width="26.125" bestFit="1" customWidth="1"/>
    <col min="2822" max="2822" width="17.375" bestFit="1" customWidth="1"/>
    <col min="3074" max="3074" width="70" customWidth="1"/>
    <col min="3076" max="3076" width="38.5" customWidth="1"/>
    <col min="3077" max="3077" width="26.125" bestFit="1" customWidth="1"/>
    <col min="3078" max="3078" width="17.375" bestFit="1" customWidth="1"/>
    <col min="3330" max="3330" width="70" customWidth="1"/>
    <col min="3332" max="3332" width="38.5" customWidth="1"/>
    <col min="3333" max="3333" width="26.125" bestFit="1" customWidth="1"/>
    <col min="3334" max="3334" width="17.375" bestFit="1" customWidth="1"/>
    <col min="3586" max="3586" width="70" customWidth="1"/>
    <col min="3588" max="3588" width="38.5" customWidth="1"/>
    <col min="3589" max="3589" width="26.125" bestFit="1" customWidth="1"/>
    <col min="3590" max="3590" width="17.375" bestFit="1" customWidth="1"/>
    <col min="3842" max="3842" width="70" customWidth="1"/>
    <col min="3844" max="3844" width="38.5" customWidth="1"/>
    <col min="3845" max="3845" width="26.125" bestFit="1" customWidth="1"/>
    <col min="3846" max="3846" width="17.375" bestFit="1" customWidth="1"/>
    <col min="4098" max="4098" width="70" customWidth="1"/>
    <col min="4100" max="4100" width="38.5" customWidth="1"/>
    <col min="4101" max="4101" width="26.125" bestFit="1" customWidth="1"/>
    <col min="4102" max="4102" width="17.375" bestFit="1" customWidth="1"/>
    <col min="4354" max="4354" width="70" customWidth="1"/>
    <col min="4356" max="4356" width="38.5" customWidth="1"/>
    <col min="4357" max="4357" width="26.125" bestFit="1" customWidth="1"/>
    <col min="4358" max="4358" width="17.375" bestFit="1" customWidth="1"/>
    <col min="4610" max="4610" width="70" customWidth="1"/>
    <col min="4612" max="4612" width="38.5" customWidth="1"/>
    <col min="4613" max="4613" width="26.125" bestFit="1" customWidth="1"/>
    <col min="4614" max="4614" width="17.375" bestFit="1" customWidth="1"/>
    <col min="4866" max="4866" width="70" customWidth="1"/>
    <col min="4868" max="4868" width="38.5" customWidth="1"/>
    <col min="4869" max="4869" width="26.125" bestFit="1" customWidth="1"/>
    <col min="4870" max="4870" width="17.375" bestFit="1" customWidth="1"/>
    <col min="5122" max="5122" width="70" customWidth="1"/>
    <col min="5124" max="5124" width="38.5" customWidth="1"/>
    <col min="5125" max="5125" width="26.125" bestFit="1" customWidth="1"/>
    <col min="5126" max="5126" width="17.375" bestFit="1" customWidth="1"/>
    <col min="5378" max="5378" width="70" customWidth="1"/>
    <col min="5380" max="5380" width="38.5" customWidth="1"/>
    <col min="5381" max="5381" width="26.125" bestFit="1" customWidth="1"/>
    <col min="5382" max="5382" width="17.375" bestFit="1" customWidth="1"/>
    <col min="5634" max="5634" width="70" customWidth="1"/>
    <col min="5636" max="5636" width="38.5" customWidth="1"/>
    <col min="5637" max="5637" width="26.125" bestFit="1" customWidth="1"/>
    <col min="5638" max="5638" width="17.375" bestFit="1" customWidth="1"/>
    <col min="5890" max="5890" width="70" customWidth="1"/>
    <col min="5892" max="5892" width="38.5" customWidth="1"/>
    <col min="5893" max="5893" width="26.125" bestFit="1" customWidth="1"/>
    <col min="5894" max="5894" width="17.375" bestFit="1" customWidth="1"/>
    <col min="6146" max="6146" width="70" customWidth="1"/>
    <col min="6148" max="6148" width="38.5" customWidth="1"/>
    <col min="6149" max="6149" width="26.125" bestFit="1" customWidth="1"/>
    <col min="6150" max="6150" width="17.375" bestFit="1" customWidth="1"/>
    <col min="6402" max="6402" width="70" customWidth="1"/>
    <col min="6404" max="6404" width="38.5" customWidth="1"/>
    <col min="6405" max="6405" width="26.125" bestFit="1" customWidth="1"/>
    <col min="6406" max="6406" width="17.375" bestFit="1" customWidth="1"/>
    <col min="6658" max="6658" width="70" customWidth="1"/>
    <col min="6660" max="6660" width="38.5" customWidth="1"/>
    <col min="6661" max="6661" width="26.125" bestFit="1" customWidth="1"/>
    <col min="6662" max="6662" width="17.375" bestFit="1" customWidth="1"/>
    <col min="6914" max="6914" width="70" customWidth="1"/>
    <col min="6916" max="6916" width="38.5" customWidth="1"/>
    <col min="6917" max="6917" width="26.125" bestFit="1" customWidth="1"/>
    <col min="6918" max="6918" width="17.375" bestFit="1" customWidth="1"/>
    <col min="7170" max="7170" width="70" customWidth="1"/>
    <col min="7172" max="7172" width="38.5" customWidth="1"/>
    <col min="7173" max="7173" width="26.125" bestFit="1" customWidth="1"/>
    <col min="7174" max="7174" width="17.375" bestFit="1" customWidth="1"/>
    <col min="7426" max="7426" width="70" customWidth="1"/>
    <col min="7428" max="7428" width="38.5" customWidth="1"/>
    <col min="7429" max="7429" width="26.125" bestFit="1" customWidth="1"/>
    <col min="7430" max="7430" width="17.375" bestFit="1" customWidth="1"/>
    <col min="7682" max="7682" width="70" customWidth="1"/>
    <col min="7684" max="7684" width="38.5" customWidth="1"/>
    <col min="7685" max="7685" width="26.125" bestFit="1" customWidth="1"/>
    <col min="7686" max="7686" width="17.375" bestFit="1" customWidth="1"/>
    <col min="7938" max="7938" width="70" customWidth="1"/>
    <col min="7940" max="7940" width="38.5" customWidth="1"/>
    <col min="7941" max="7941" width="26.125" bestFit="1" customWidth="1"/>
    <col min="7942" max="7942" width="17.375" bestFit="1" customWidth="1"/>
    <col min="8194" max="8194" width="70" customWidth="1"/>
    <col min="8196" max="8196" width="38.5" customWidth="1"/>
    <col min="8197" max="8197" width="26.125" bestFit="1" customWidth="1"/>
    <col min="8198" max="8198" width="17.375" bestFit="1" customWidth="1"/>
    <col min="8450" max="8450" width="70" customWidth="1"/>
    <col min="8452" max="8452" width="38.5" customWidth="1"/>
    <col min="8453" max="8453" width="26.125" bestFit="1" customWidth="1"/>
    <col min="8454" max="8454" width="17.375" bestFit="1" customWidth="1"/>
    <col min="8706" max="8706" width="70" customWidth="1"/>
    <col min="8708" max="8708" width="38.5" customWidth="1"/>
    <col min="8709" max="8709" width="26.125" bestFit="1" customWidth="1"/>
    <col min="8710" max="8710" width="17.375" bestFit="1" customWidth="1"/>
    <col min="8962" max="8962" width="70" customWidth="1"/>
    <col min="8964" max="8964" width="38.5" customWidth="1"/>
    <col min="8965" max="8965" width="26.125" bestFit="1" customWidth="1"/>
    <col min="8966" max="8966" width="17.375" bestFit="1" customWidth="1"/>
    <col min="9218" max="9218" width="70" customWidth="1"/>
    <col min="9220" max="9220" width="38.5" customWidth="1"/>
    <col min="9221" max="9221" width="26.125" bestFit="1" customWidth="1"/>
    <col min="9222" max="9222" width="17.375" bestFit="1" customWidth="1"/>
    <col min="9474" max="9474" width="70" customWidth="1"/>
    <col min="9476" max="9476" width="38.5" customWidth="1"/>
    <col min="9477" max="9477" width="26.125" bestFit="1" customWidth="1"/>
    <col min="9478" max="9478" width="17.375" bestFit="1" customWidth="1"/>
    <col min="9730" max="9730" width="70" customWidth="1"/>
    <col min="9732" max="9732" width="38.5" customWidth="1"/>
    <col min="9733" max="9733" width="26.125" bestFit="1" customWidth="1"/>
    <col min="9734" max="9734" width="17.375" bestFit="1" customWidth="1"/>
    <col min="9986" max="9986" width="70" customWidth="1"/>
    <col min="9988" max="9988" width="38.5" customWidth="1"/>
    <col min="9989" max="9989" width="26.125" bestFit="1" customWidth="1"/>
    <col min="9990" max="9990" width="17.375" bestFit="1" customWidth="1"/>
    <col min="10242" max="10242" width="70" customWidth="1"/>
    <col min="10244" max="10244" width="38.5" customWidth="1"/>
    <col min="10245" max="10245" width="26.125" bestFit="1" customWidth="1"/>
    <col min="10246" max="10246" width="17.375" bestFit="1" customWidth="1"/>
    <col min="10498" max="10498" width="70" customWidth="1"/>
    <col min="10500" max="10500" width="38.5" customWidth="1"/>
    <col min="10501" max="10501" width="26.125" bestFit="1" customWidth="1"/>
    <col min="10502" max="10502" width="17.375" bestFit="1" customWidth="1"/>
    <col min="10754" max="10754" width="70" customWidth="1"/>
    <col min="10756" max="10756" width="38.5" customWidth="1"/>
    <col min="10757" max="10757" width="26.125" bestFit="1" customWidth="1"/>
    <col min="10758" max="10758" width="17.375" bestFit="1" customWidth="1"/>
    <col min="11010" max="11010" width="70" customWidth="1"/>
    <col min="11012" max="11012" width="38.5" customWidth="1"/>
    <col min="11013" max="11013" width="26.125" bestFit="1" customWidth="1"/>
    <col min="11014" max="11014" width="17.375" bestFit="1" customWidth="1"/>
    <col min="11266" max="11266" width="70" customWidth="1"/>
    <col min="11268" max="11268" width="38.5" customWidth="1"/>
    <col min="11269" max="11269" width="26.125" bestFit="1" customWidth="1"/>
    <col min="11270" max="11270" width="17.375" bestFit="1" customWidth="1"/>
    <col min="11522" max="11522" width="70" customWidth="1"/>
    <col min="11524" max="11524" width="38.5" customWidth="1"/>
    <col min="11525" max="11525" width="26.125" bestFit="1" customWidth="1"/>
    <col min="11526" max="11526" width="17.375" bestFit="1" customWidth="1"/>
    <col min="11778" max="11778" width="70" customWidth="1"/>
    <col min="11780" max="11780" width="38.5" customWidth="1"/>
    <col min="11781" max="11781" width="26.125" bestFit="1" customWidth="1"/>
    <col min="11782" max="11782" width="17.375" bestFit="1" customWidth="1"/>
    <col min="12034" max="12034" width="70" customWidth="1"/>
    <col min="12036" max="12036" width="38.5" customWidth="1"/>
    <col min="12037" max="12037" width="26.125" bestFit="1" customWidth="1"/>
    <col min="12038" max="12038" width="17.375" bestFit="1" customWidth="1"/>
    <col min="12290" max="12290" width="70" customWidth="1"/>
    <col min="12292" max="12292" width="38.5" customWidth="1"/>
    <col min="12293" max="12293" width="26.125" bestFit="1" customWidth="1"/>
    <col min="12294" max="12294" width="17.375" bestFit="1" customWidth="1"/>
    <col min="12546" max="12546" width="70" customWidth="1"/>
    <col min="12548" max="12548" width="38.5" customWidth="1"/>
    <col min="12549" max="12549" width="26.125" bestFit="1" customWidth="1"/>
    <col min="12550" max="12550" width="17.375" bestFit="1" customWidth="1"/>
    <col min="12802" max="12802" width="70" customWidth="1"/>
    <col min="12804" max="12804" width="38.5" customWidth="1"/>
    <col min="12805" max="12805" width="26.125" bestFit="1" customWidth="1"/>
    <col min="12806" max="12806" width="17.375" bestFit="1" customWidth="1"/>
    <col min="13058" max="13058" width="70" customWidth="1"/>
    <col min="13060" max="13060" width="38.5" customWidth="1"/>
    <col min="13061" max="13061" width="26.125" bestFit="1" customWidth="1"/>
    <col min="13062" max="13062" width="17.375" bestFit="1" customWidth="1"/>
    <col min="13314" max="13314" width="70" customWidth="1"/>
    <col min="13316" max="13316" width="38.5" customWidth="1"/>
    <col min="13317" max="13317" width="26.125" bestFit="1" customWidth="1"/>
    <col min="13318" max="13318" width="17.375" bestFit="1" customWidth="1"/>
    <col min="13570" max="13570" width="70" customWidth="1"/>
    <col min="13572" max="13572" width="38.5" customWidth="1"/>
    <col min="13573" max="13573" width="26.125" bestFit="1" customWidth="1"/>
    <col min="13574" max="13574" width="17.375" bestFit="1" customWidth="1"/>
    <col min="13826" max="13826" width="70" customWidth="1"/>
    <col min="13828" max="13828" width="38.5" customWidth="1"/>
    <col min="13829" max="13829" width="26.125" bestFit="1" customWidth="1"/>
    <col min="13830" max="13830" width="17.375" bestFit="1" customWidth="1"/>
    <col min="14082" max="14082" width="70" customWidth="1"/>
    <col min="14084" max="14084" width="38.5" customWidth="1"/>
    <col min="14085" max="14085" width="26.125" bestFit="1" customWidth="1"/>
    <col min="14086" max="14086" width="17.375" bestFit="1" customWidth="1"/>
    <col min="14338" max="14338" width="70" customWidth="1"/>
    <col min="14340" max="14340" width="38.5" customWidth="1"/>
    <col min="14341" max="14341" width="26.125" bestFit="1" customWidth="1"/>
    <col min="14342" max="14342" width="17.375" bestFit="1" customWidth="1"/>
    <col min="14594" max="14594" width="70" customWidth="1"/>
    <col min="14596" max="14596" width="38.5" customWidth="1"/>
    <col min="14597" max="14597" width="26.125" bestFit="1" customWidth="1"/>
    <col min="14598" max="14598" width="17.375" bestFit="1" customWidth="1"/>
    <col min="14850" max="14850" width="70" customWidth="1"/>
    <col min="14852" max="14852" width="38.5" customWidth="1"/>
    <col min="14853" max="14853" width="26.125" bestFit="1" customWidth="1"/>
    <col min="14854" max="14854" width="17.375" bestFit="1" customWidth="1"/>
    <col min="15106" max="15106" width="70" customWidth="1"/>
    <col min="15108" max="15108" width="38.5" customWidth="1"/>
    <col min="15109" max="15109" width="26.125" bestFit="1" customWidth="1"/>
    <col min="15110" max="15110" width="17.375" bestFit="1" customWidth="1"/>
    <col min="15362" max="15362" width="70" customWidth="1"/>
    <col min="15364" max="15364" width="38.5" customWidth="1"/>
    <col min="15365" max="15365" width="26.125" bestFit="1" customWidth="1"/>
    <col min="15366" max="15366" width="17.375" bestFit="1" customWidth="1"/>
    <col min="15618" max="15618" width="70" customWidth="1"/>
    <col min="15620" max="15620" width="38.5" customWidth="1"/>
    <col min="15621" max="15621" width="26.125" bestFit="1" customWidth="1"/>
    <col min="15622" max="15622" width="17.375" bestFit="1" customWidth="1"/>
    <col min="15874" max="15874" width="70" customWidth="1"/>
    <col min="15876" max="15876" width="38.5" customWidth="1"/>
    <col min="15877" max="15877" width="26.125" bestFit="1" customWidth="1"/>
    <col min="15878" max="15878" width="17.375" bestFit="1" customWidth="1"/>
    <col min="16130" max="16130" width="70" customWidth="1"/>
    <col min="16132" max="16132" width="38.5" customWidth="1"/>
    <col min="16133" max="16133" width="26.125" bestFit="1" customWidth="1"/>
    <col min="16134" max="16134" width="17.375" bestFit="1" customWidth="1"/>
  </cols>
  <sheetData>
    <row r="1" spans="1:33" s="5" customFormat="1" ht="31.5" x14ac:dyDescent="0.25">
      <c r="A1" s="5" t="s">
        <v>19</v>
      </c>
      <c r="B1" s="5" t="s">
        <v>20</v>
      </c>
      <c r="C1" s="5" t="s">
        <v>21</v>
      </c>
      <c r="D1" s="5" t="s">
        <v>22</v>
      </c>
      <c r="E1" s="5" t="s">
        <v>23</v>
      </c>
      <c r="F1" s="5" t="s">
        <v>24</v>
      </c>
      <c r="G1" s="5" t="s">
        <v>25</v>
      </c>
      <c r="H1" s="5" t="s">
        <v>26</v>
      </c>
      <c r="I1" s="5" t="s">
        <v>27</v>
      </c>
      <c r="J1" s="5" t="s">
        <v>28</v>
      </c>
      <c r="K1" s="5" t="s">
        <v>29</v>
      </c>
      <c r="L1" s="5" t="s">
        <v>30</v>
      </c>
      <c r="M1" s="5" t="s">
        <v>31</v>
      </c>
      <c r="N1" s="5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5" t="s">
        <v>39</v>
      </c>
      <c r="V1" s="5" t="s">
        <v>40</v>
      </c>
      <c r="W1" s="5" t="s">
        <v>41</v>
      </c>
      <c r="X1" s="5" t="s">
        <v>42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</row>
    <row r="2" spans="1:33" s="6" customFormat="1" x14ac:dyDescent="0.25">
      <c r="A2" s="6" t="s">
        <v>43</v>
      </c>
      <c r="B2" s="6" t="s">
        <v>44</v>
      </c>
      <c r="C2" s="6" t="s">
        <v>45</v>
      </c>
      <c r="D2" s="6" t="s">
        <v>46</v>
      </c>
      <c r="E2" s="6" t="s">
        <v>47</v>
      </c>
      <c r="F2" s="6">
        <v>3</v>
      </c>
      <c r="G2" s="6">
        <v>6.6973000000000005E-2</v>
      </c>
      <c r="H2" s="6">
        <v>0.29021000000000002</v>
      </c>
      <c r="I2" s="6">
        <v>0.55196000000000001</v>
      </c>
      <c r="J2" s="6">
        <v>0.71387</v>
      </c>
      <c r="K2" s="6">
        <v>0.84028000000000003</v>
      </c>
      <c r="L2" s="6">
        <v>0.90452999999999995</v>
      </c>
      <c r="M2" s="6">
        <v>0.94628000000000001</v>
      </c>
      <c r="N2" s="6">
        <v>0.99390000000000001</v>
      </c>
      <c r="O2" s="6">
        <v>1.0341</v>
      </c>
      <c r="P2" s="6">
        <v>5.4904000000000001E-2</v>
      </c>
      <c r="Q2" s="6">
        <v>7.6364000000000001E-2</v>
      </c>
      <c r="R2" s="6">
        <v>3.7527999999999999E-2</v>
      </c>
      <c r="S2" s="6">
        <v>4.6122999999999997E-2</v>
      </c>
      <c r="T2" s="6">
        <v>5.7618999999999997E-2</v>
      </c>
      <c r="U2" s="6">
        <v>3.0283000000000001E-2</v>
      </c>
      <c r="V2" s="6">
        <v>6.4956E-2</v>
      </c>
      <c r="W2" s="6">
        <v>3.3237000000000003E-2</v>
      </c>
      <c r="X2" s="6">
        <v>6.6061999999999996E-2</v>
      </c>
      <c r="Y2" s="6">
        <v>6.6973000000000005E-2</v>
      </c>
      <c r="Z2" s="6">
        <v>0.29021000000000002</v>
      </c>
      <c r="AA2" s="6">
        <v>0.55196000000000001</v>
      </c>
      <c r="AB2" s="6">
        <v>0.71387</v>
      </c>
      <c r="AC2" s="6">
        <v>0.84028000000000003</v>
      </c>
      <c r="AD2" s="6">
        <v>0.90452999999999995</v>
      </c>
      <c r="AE2" s="6">
        <v>0.94628000000000001</v>
      </c>
      <c r="AF2" s="6">
        <v>0.99390000000000001</v>
      </c>
      <c r="AG2" s="6">
        <v>1.0341</v>
      </c>
    </row>
    <row r="3" spans="1:33" s="7" customFormat="1" x14ac:dyDescent="0.25">
      <c r="A3" s="7" t="s">
        <v>43</v>
      </c>
      <c r="B3" s="7" t="s">
        <v>44</v>
      </c>
      <c r="C3" s="7" t="s">
        <v>45</v>
      </c>
      <c r="D3" s="7" t="s">
        <v>46</v>
      </c>
      <c r="E3" s="7" t="s">
        <v>48</v>
      </c>
      <c r="F3" s="7">
        <v>3</v>
      </c>
      <c r="G3" s="7">
        <v>0.27157999999999999</v>
      </c>
      <c r="H3" s="7">
        <v>0.77109000000000005</v>
      </c>
      <c r="I3" s="7">
        <v>1.3521000000000001</v>
      </c>
      <c r="J3" s="7">
        <v>1.6028</v>
      </c>
      <c r="K3" s="7">
        <v>1.8035000000000001</v>
      </c>
      <c r="L3" s="7">
        <v>1.7528999999999999</v>
      </c>
      <c r="M3" s="7">
        <v>2.0186000000000002</v>
      </c>
      <c r="N3" s="7">
        <v>2.1078000000000001</v>
      </c>
      <c r="O3" s="7">
        <v>1.8413999999999999</v>
      </c>
      <c r="P3" s="7">
        <v>4.5721999999999999E-2</v>
      </c>
      <c r="Q3" s="7">
        <v>5.2221999999999998E-2</v>
      </c>
      <c r="R3" s="7">
        <v>8.4334000000000006E-2</v>
      </c>
      <c r="S3" s="7">
        <v>7.9258999999999996E-2</v>
      </c>
      <c r="T3" s="7">
        <v>0.10013</v>
      </c>
      <c r="U3" s="7">
        <v>8.4388000000000005E-2</v>
      </c>
      <c r="V3" s="7">
        <v>2.6464000000000001E-2</v>
      </c>
      <c r="W3" s="7">
        <v>0.12094000000000001</v>
      </c>
      <c r="X3" s="7">
        <v>0.1341</v>
      </c>
      <c r="Y3" s="7">
        <v>0.27157999999999999</v>
      </c>
      <c r="Z3" s="7">
        <v>0.77109000000000005</v>
      </c>
      <c r="AA3" s="7">
        <v>1.3521000000000001</v>
      </c>
      <c r="AB3" s="7">
        <v>1.6028</v>
      </c>
      <c r="AC3" s="7">
        <v>1.8035000000000001</v>
      </c>
      <c r="AD3" s="7">
        <v>1.7528999999999999</v>
      </c>
      <c r="AE3" s="7">
        <v>2.0186000000000002</v>
      </c>
      <c r="AF3" s="7">
        <v>2.1078000000000001</v>
      </c>
      <c r="AG3" s="7">
        <v>1.8413999999999999</v>
      </c>
    </row>
    <row r="4" spans="1:33" x14ac:dyDescent="0.25">
      <c r="A4" t="s">
        <v>61</v>
      </c>
      <c r="G4" s="8">
        <f>G3/G2</f>
        <v>4.0550669672853239</v>
      </c>
      <c r="H4" s="8">
        <f t="shared" ref="H4:O4" si="0">H3/H2</f>
        <v>2.6570069949347026</v>
      </c>
      <c r="I4" s="8">
        <f t="shared" si="0"/>
        <v>2.4496340314515548</v>
      </c>
      <c r="J4" s="8">
        <f t="shared" si="0"/>
        <v>2.245226721952176</v>
      </c>
      <c r="K4" s="8">
        <f t="shared" si="0"/>
        <v>2.1463083733993433</v>
      </c>
      <c r="L4" s="8">
        <f t="shared" si="0"/>
        <v>1.9379125070478591</v>
      </c>
      <c r="M4" s="8">
        <f t="shared" si="0"/>
        <v>2.1331952487635797</v>
      </c>
      <c r="N4" s="8">
        <f t="shared" si="0"/>
        <v>2.1207364926048897</v>
      </c>
      <c r="O4" s="8">
        <f t="shared" si="0"/>
        <v>1.7806788511749345</v>
      </c>
    </row>
    <row r="5" spans="1:33" s="6" customFormat="1" x14ac:dyDescent="0.25">
      <c r="A5" s="6" t="s">
        <v>49</v>
      </c>
      <c r="B5" s="6" t="s">
        <v>50</v>
      </c>
      <c r="C5" s="6" t="s">
        <v>51</v>
      </c>
      <c r="D5" s="6" t="s">
        <v>52</v>
      </c>
      <c r="E5" s="6" t="s">
        <v>47</v>
      </c>
      <c r="F5" s="6">
        <v>3</v>
      </c>
      <c r="G5" s="6">
        <v>9.1724E-2</v>
      </c>
      <c r="H5" s="6">
        <v>0.66778999999999999</v>
      </c>
      <c r="I5" s="6">
        <v>0.82223999999999997</v>
      </c>
      <c r="J5" s="6">
        <v>0.91178000000000003</v>
      </c>
      <c r="K5" s="6">
        <v>0.89498</v>
      </c>
      <c r="L5" s="6">
        <v>0.97696000000000005</v>
      </c>
      <c r="M5" s="6">
        <v>0.97491000000000005</v>
      </c>
      <c r="N5" s="6">
        <v>0.95050000000000001</v>
      </c>
      <c r="O5" s="6">
        <v>0.95016999999999996</v>
      </c>
      <c r="P5" s="6">
        <v>2.7385E-2</v>
      </c>
      <c r="Q5" s="6">
        <v>7.9938999999999996E-2</v>
      </c>
      <c r="R5" s="6">
        <v>1.5330999999999999E-2</v>
      </c>
      <c r="S5" s="6">
        <v>9.9578E-2</v>
      </c>
      <c r="T5" s="6">
        <v>0.10535</v>
      </c>
      <c r="U5" s="6">
        <v>4.3300999999999999E-2</v>
      </c>
      <c r="V5" s="6">
        <v>6.2727000000000005E-2</v>
      </c>
      <c r="W5" s="6">
        <v>2.9848E-2</v>
      </c>
      <c r="X5" s="6">
        <v>6.7534999999999998E-2</v>
      </c>
      <c r="Y5" s="6">
        <v>9.1724E-2</v>
      </c>
      <c r="Z5" s="6">
        <v>0.66778999999999999</v>
      </c>
      <c r="AA5" s="6">
        <v>0.82223999999999997</v>
      </c>
      <c r="AB5" s="6">
        <v>0.91178000000000003</v>
      </c>
      <c r="AC5" s="6">
        <v>0.89498</v>
      </c>
      <c r="AD5" s="6">
        <v>0.97696000000000005</v>
      </c>
      <c r="AE5" s="6">
        <v>0.97491000000000005</v>
      </c>
      <c r="AF5" s="6">
        <v>0.95050000000000001</v>
      </c>
      <c r="AG5" s="6">
        <v>0.95016999999999996</v>
      </c>
    </row>
    <row r="6" spans="1:33" s="7" customFormat="1" x14ac:dyDescent="0.25">
      <c r="A6" s="7" t="s">
        <v>49</v>
      </c>
      <c r="B6" s="7" t="s">
        <v>50</v>
      </c>
      <c r="C6" s="7" t="s">
        <v>51</v>
      </c>
      <c r="D6" s="7" t="s">
        <v>52</v>
      </c>
      <c r="E6" s="7" t="s">
        <v>48</v>
      </c>
      <c r="F6" s="7">
        <v>3</v>
      </c>
      <c r="G6" s="7">
        <v>0.35935</v>
      </c>
      <c r="H6" s="7">
        <v>0.94191999999999998</v>
      </c>
      <c r="I6" s="7">
        <v>1.4146000000000001</v>
      </c>
      <c r="J6" s="7">
        <v>1.5057</v>
      </c>
      <c r="K6" s="7">
        <v>1.6240000000000001</v>
      </c>
      <c r="L6" s="7">
        <v>1.5755999999999999</v>
      </c>
      <c r="M6" s="7">
        <v>1.6247</v>
      </c>
      <c r="N6" s="7">
        <v>1.6640999999999999</v>
      </c>
      <c r="O6" s="7">
        <v>1.5772999999999999</v>
      </c>
      <c r="P6" s="7">
        <v>2.2152000000000002E-2</v>
      </c>
      <c r="Q6" s="7">
        <v>7.0093000000000003E-2</v>
      </c>
      <c r="R6" s="7">
        <v>0.11086</v>
      </c>
      <c r="S6" s="7">
        <v>6.6980999999999999E-2</v>
      </c>
      <c r="T6" s="7">
        <v>0.13639000000000001</v>
      </c>
      <c r="U6" s="7">
        <v>4.0329999999999998E-2</v>
      </c>
      <c r="V6" s="7">
        <v>3.3756000000000001E-2</v>
      </c>
      <c r="W6" s="7">
        <v>2.4219000000000001E-2</v>
      </c>
      <c r="X6" s="7">
        <v>0.19652</v>
      </c>
      <c r="Y6" s="7">
        <v>0.35935</v>
      </c>
      <c r="Z6" s="7">
        <v>0.94191999999999998</v>
      </c>
      <c r="AA6" s="7">
        <v>1.4146000000000001</v>
      </c>
      <c r="AB6" s="7">
        <v>1.5057</v>
      </c>
      <c r="AC6" s="7">
        <v>1.6240000000000001</v>
      </c>
      <c r="AD6" s="7">
        <v>1.5755999999999999</v>
      </c>
      <c r="AE6" s="7">
        <v>1.6247</v>
      </c>
      <c r="AF6" s="7">
        <v>1.6640999999999999</v>
      </c>
      <c r="AG6" s="7">
        <v>1.5772999999999999</v>
      </c>
    </row>
    <row r="7" spans="1:33" x14ac:dyDescent="0.25">
      <c r="A7" t="s">
        <v>61</v>
      </c>
      <c r="G7" s="8">
        <f>G6/G5</f>
        <v>3.9177314552352711</v>
      </c>
      <c r="H7" s="8">
        <f t="shared" ref="H7" si="1">H6/H5</f>
        <v>1.4105033019362374</v>
      </c>
      <c r="I7" s="8">
        <f t="shared" ref="I7" si="2">I6/I5</f>
        <v>1.7204222611402997</v>
      </c>
      <c r="J7" s="8">
        <f t="shared" ref="J7" si="3">J6/J5</f>
        <v>1.6513852025707956</v>
      </c>
      <c r="K7" s="8">
        <f t="shared" ref="K7" si="4">K6/K5</f>
        <v>1.8145656886187402</v>
      </c>
      <c r="L7" s="8">
        <f t="shared" ref="L7" si="5">L6/L5</f>
        <v>1.6127579430068784</v>
      </c>
      <c r="M7" s="8">
        <f t="shared" ref="M7" si="6">M6/M5</f>
        <v>1.6665128063103261</v>
      </c>
      <c r="N7" s="8">
        <f t="shared" ref="N7" si="7">N6/N5</f>
        <v>1.7507627564439767</v>
      </c>
      <c r="O7" s="8">
        <f t="shared" ref="O7" si="8">O6/O5</f>
        <v>1.6600187334897964</v>
      </c>
    </row>
    <row r="8" spans="1:33" s="6" customFormat="1" x14ac:dyDescent="0.25">
      <c r="A8" s="6" t="s">
        <v>53</v>
      </c>
      <c r="B8" s="6" t="s">
        <v>54</v>
      </c>
      <c r="C8" s="6" t="s">
        <v>55</v>
      </c>
      <c r="D8" s="6" t="s">
        <v>56</v>
      </c>
      <c r="E8" s="6" t="s">
        <v>47</v>
      </c>
      <c r="F8" s="6">
        <v>3</v>
      </c>
      <c r="G8" s="6">
        <v>2.9645000000000001E-2</v>
      </c>
      <c r="H8" s="6">
        <v>0.72545999999999999</v>
      </c>
      <c r="I8" s="6">
        <v>0.92564000000000002</v>
      </c>
      <c r="J8" s="6">
        <v>0.91403999999999996</v>
      </c>
      <c r="K8" s="6">
        <v>0.95828000000000002</v>
      </c>
      <c r="L8" s="6">
        <v>1.0346</v>
      </c>
      <c r="M8" s="6">
        <v>1.0052000000000001</v>
      </c>
      <c r="N8" s="6">
        <v>1.0311999999999999</v>
      </c>
      <c r="O8" s="6">
        <v>0.97801000000000005</v>
      </c>
      <c r="P8" s="6">
        <v>2.7623999999999999E-2</v>
      </c>
      <c r="Q8" s="6">
        <v>0.14957000000000001</v>
      </c>
      <c r="R8" s="6">
        <v>2.7612000000000001E-2</v>
      </c>
      <c r="S8" s="6">
        <v>0.12726999999999999</v>
      </c>
      <c r="T8" s="6">
        <v>7.3159000000000002E-2</v>
      </c>
      <c r="U8" s="6">
        <v>4.6661000000000001E-2</v>
      </c>
      <c r="V8" s="6">
        <v>6.7725999999999995E-2</v>
      </c>
      <c r="W8" s="6">
        <v>7.8063999999999998E-3</v>
      </c>
      <c r="X8" s="6">
        <v>9.6286999999999998E-2</v>
      </c>
      <c r="Y8" s="6">
        <v>2.9645000000000001E-2</v>
      </c>
      <c r="Z8" s="6">
        <v>0.72545999999999999</v>
      </c>
      <c r="AA8" s="6">
        <v>0.92564000000000002</v>
      </c>
      <c r="AB8" s="6">
        <v>0.91403999999999996</v>
      </c>
      <c r="AC8" s="6">
        <v>0.95828000000000002</v>
      </c>
      <c r="AD8" s="6">
        <v>1.0346</v>
      </c>
      <c r="AE8" s="6">
        <v>1.0052000000000001</v>
      </c>
      <c r="AF8" s="6">
        <v>1.0311999999999999</v>
      </c>
      <c r="AG8" s="6">
        <v>0.97801000000000005</v>
      </c>
    </row>
    <row r="9" spans="1:33" s="7" customFormat="1" x14ac:dyDescent="0.25">
      <c r="A9" s="7" t="s">
        <v>53</v>
      </c>
      <c r="B9" s="7" t="s">
        <v>54</v>
      </c>
      <c r="C9" s="7" t="s">
        <v>55</v>
      </c>
      <c r="D9" s="7" t="s">
        <v>56</v>
      </c>
      <c r="E9" s="7" t="s">
        <v>48</v>
      </c>
      <c r="F9" s="7">
        <v>3</v>
      </c>
      <c r="G9" s="7">
        <v>0.10209</v>
      </c>
      <c r="H9" s="7">
        <v>1.3900999999999999</v>
      </c>
      <c r="I9" s="7">
        <v>1.9869000000000001</v>
      </c>
      <c r="J9" s="7">
        <v>2.0516000000000001</v>
      </c>
      <c r="K9" s="7">
        <v>2.2206000000000001</v>
      </c>
      <c r="L9" s="7">
        <v>2.0806</v>
      </c>
      <c r="M9" s="7">
        <v>2.1741000000000001</v>
      </c>
      <c r="N9" s="7">
        <v>2.1844999999999999</v>
      </c>
      <c r="O9" s="7">
        <v>1.9736</v>
      </c>
      <c r="P9" s="7">
        <v>5.6870000000000002E-3</v>
      </c>
      <c r="Q9" s="7">
        <v>6.9023000000000001E-2</v>
      </c>
      <c r="R9" s="7">
        <v>8.7381E-2</v>
      </c>
      <c r="S9" s="7">
        <v>7.7973000000000001E-2</v>
      </c>
      <c r="T9" s="7">
        <v>0.10209</v>
      </c>
      <c r="U9" s="7">
        <v>9.8782999999999996E-2</v>
      </c>
      <c r="V9" s="7">
        <v>6.8234000000000003E-2</v>
      </c>
      <c r="W9" s="7">
        <v>3.4556000000000003E-2</v>
      </c>
      <c r="X9" s="7">
        <v>0.10048</v>
      </c>
      <c r="Y9" s="7">
        <v>0.10209</v>
      </c>
      <c r="Z9" s="7">
        <v>1.3900999999999999</v>
      </c>
      <c r="AA9" s="7">
        <v>1.9869000000000001</v>
      </c>
      <c r="AB9" s="7">
        <v>2.0516000000000001</v>
      </c>
      <c r="AC9" s="7">
        <v>2.2206000000000001</v>
      </c>
      <c r="AD9" s="7">
        <v>2.0806</v>
      </c>
      <c r="AE9" s="7">
        <v>2.1741000000000001</v>
      </c>
      <c r="AF9" s="7">
        <v>2.1844999999999999</v>
      </c>
      <c r="AG9" s="7">
        <v>1.9736</v>
      </c>
    </row>
    <row r="10" spans="1:33" x14ac:dyDescent="0.25">
      <c r="A10" t="s">
        <v>61</v>
      </c>
      <c r="G10" s="8">
        <f>G9/G8</f>
        <v>3.4437510541406642</v>
      </c>
      <c r="H10" s="8">
        <f t="shared" ref="H10" si="9">H9/H8</f>
        <v>1.9161635376175115</v>
      </c>
      <c r="I10" s="8">
        <f t="shared" ref="I10" si="10">I9/I8</f>
        <v>2.1465148437837605</v>
      </c>
      <c r="J10" s="8">
        <f t="shared" ref="J10" si="11">J9/J8</f>
        <v>2.2445407203185859</v>
      </c>
      <c r="K10" s="8">
        <f t="shared" ref="K10" si="12">K9/K8</f>
        <v>2.3172767875777436</v>
      </c>
      <c r="L10" s="8">
        <f t="shared" ref="L10" si="13">L9/L8</f>
        <v>2.0110187512081965</v>
      </c>
      <c r="M10" s="8">
        <f t="shared" ref="M10" si="14">M9/M8</f>
        <v>2.1628531635495425</v>
      </c>
      <c r="N10" s="8">
        <f t="shared" ref="N10" si="15">N9/N8</f>
        <v>2.1184057408844068</v>
      </c>
      <c r="O10" s="8">
        <f t="shared" ref="O10" si="16">O9/O8</f>
        <v>2.017975276326418</v>
      </c>
    </row>
    <row r="11" spans="1:33" s="6" customFormat="1" x14ac:dyDescent="0.25">
      <c r="A11" s="6" t="s">
        <v>57</v>
      </c>
      <c r="B11" s="6" t="s">
        <v>58</v>
      </c>
      <c r="C11" s="6" t="s">
        <v>59</v>
      </c>
      <c r="D11" s="6" t="s">
        <v>60</v>
      </c>
      <c r="E11" s="6" t="s">
        <v>47</v>
      </c>
      <c r="F11" s="6">
        <v>3</v>
      </c>
      <c r="G11" s="6">
        <v>0.11353000000000001</v>
      </c>
      <c r="H11" s="6">
        <v>0.34337000000000001</v>
      </c>
      <c r="I11" s="6">
        <v>0.63973000000000002</v>
      </c>
      <c r="J11" s="6">
        <v>0.77473000000000003</v>
      </c>
      <c r="K11" s="6">
        <v>0.91415000000000002</v>
      </c>
      <c r="L11" s="6">
        <v>0.92430999999999996</v>
      </c>
      <c r="M11" s="6">
        <v>0.99270999999999998</v>
      </c>
      <c r="N11" s="6">
        <v>1.042</v>
      </c>
      <c r="O11" s="6">
        <v>0.94140999999999997</v>
      </c>
      <c r="P11" s="6">
        <v>9.6736000000000003E-2</v>
      </c>
      <c r="Q11" s="6">
        <v>0.11113000000000001</v>
      </c>
      <c r="R11" s="6">
        <v>9.5329999999999998E-2</v>
      </c>
      <c r="S11" s="6">
        <v>8.1747E-2</v>
      </c>
      <c r="T11" s="6">
        <v>0.14979000000000001</v>
      </c>
      <c r="U11" s="6">
        <v>5.8312999999999997E-2</v>
      </c>
      <c r="V11" s="6">
        <v>3.4842999999999999E-2</v>
      </c>
      <c r="W11" s="6">
        <v>7.0487999999999995E-2</v>
      </c>
      <c r="X11" s="6">
        <v>7.7576999999999993E-2</v>
      </c>
      <c r="Y11" s="6">
        <v>0.11353000000000001</v>
      </c>
      <c r="Z11" s="6">
        <v>0.34337000000000001</v>
      </c>
      <c r="AA11" s="6">
        <v>0.63973000000000002</v>
      </c>
      <c r="AB11" s="6">
        <v>0.77473000000000003</v>
      </c>
      <c r="AC11" s="6">
        <v>0.91415000000000002</v>
      </c>
      <c r="AD11" s="6">
        <v>0.92430999999999996</v>
      </c>
      <c r="AE11" s="6">
        <v>0.99270999999999998</v>
      </c>
      <c r="AF11" s="6">
        <v>1.042</v>
      </c>
      <c r="AG11" s="6">
        <v>0.94140999999999997</v>
      </c>
    </row>
    <row r="12" spans="1:33" s="7" customFormat="1" x14ac:dyDescent="0.25">
      <c r="A12" s="7" t="s">
        <v>57</v>
      </c>
      <c r="B12" s="7" t="s">
        <v>58</v>
      </c>
      <c r="C12" s="7" t="s">
        <v>59</v>
      </c>
      <c r="D12" s="7" t="s">
        <v>60</v>
      </c>
      <c r="E12" s="7" t="s">
        <v>48</v>
      </c>
      <c r="F12" s="7">
        <v>3</v>
      </c>
      <c r="G12" s="7">
        <v>0.31037999999999999</v>
      </c>
      <c r="H12" s="7">
        <v>0.68310999999999999</v>
      </c>
      <c r="I12" s="7">
        <v>1.2116</v>
      </c>
      <c r="J12" s="7">
        <v>1.4207000000000001</v>
      </c>
      <c r="K12" s="7">
        <v>1.6266</v>
      </c>
      <c r="L12" s="7">
        <v>1.6247</v>
      </c>
      <c r="M12" s="7">
        <v>1.9524999999999999</v>
      </c>
      <c r="N12" s="7">
        <v>1.9784999999999999</v>
      </c>
      <c r="O12" s="7">
        <v>1.8560000000000001</v>
      </c>
      <c r="P12" s="7">
        <v>3.4007999999999997E-2</v>
      </c>
      <c r="Q12" s="7">
        <v>9.2226000000000002E-2</v>
      </c>
      <c r="R12" s="7">
        <v>6.3284999999999994E-2</v>
      </c>
      <c r="S12" s="7">
        <v>8.7216000000000002E-2</v>
      </c>
      <c r="T12" s="7">
        <v>0.11175</v>
      </c>
      <c r="U12" s="7">
        <v>5.6708000000000001E-2</v>
      </c>
      <c r="V12" s="7">
        <v>6.8409999999999999E-2</v>
      </c>
      <c r="W12" s="7">
        <v>9.2942000000000007E-3</v>
      </c>
      <c r="X12" s="7">
        <v>0.17585000000000001</v>
      </c>
      <c r="Y12" s="7">
        <v>0.31037999999999999</v>
      </c>
      <c r="Z12" s="7">
        <v>0.68310999999999999</v>
      </c>
      <c r="AA12" s="7">
        <v>1.2116</v>
      </c>
      <c r="AB12" s="7">
        <v>1.4207000000000001</v>
      </c>
      <c r="AC12" s="7">
        <v>1.6266</v>
      </c>
      <c r="AD12" s="7">
        <v>1.6247</v>
      </c>
      <c r="AE12" s="7">
        <v>1.9524999999999999</v>
      </c>
      <c r="AF12" s="7">
        <v>1.9784999999999999</v>
      </c>
      <c r="AG12" s="7">
        <v>1.8560000000000001</v>
      </c>
    </row>
    <row r="13" spans="1:33" x14ac:dyDescent="0.25">
      <c r="A13" t="s">
        <v>61</v>
      </c>
      <c r="G13" s="8">
        <f>G12/G11</f>
        <v>2.7339029331454241</v>
      </c>
      <c r="H13" s="8">
        <f t="shared" ref="H13" si="17">H12/H11</f>
        <v>1.9894283134810844</v>
      </c>
      <c r="I13" s="8">
        <f t="shared" ref="I13" si="18">I12/I11</f>
        <v>1.893923999187157</v>
      </c>
      <c r="J13" s="8">
        <f t="shared" ref="J13" si="19">J12/J11</f>
        <v>1.8338001626373059</v>
      </c>
      <c r="K13" s="8">
        <f t="shared" ref="K13" si="20">K12/K11</f>
        <v>1.7793578734343378</v>
      </c>
      <c r="L13" s="8">
        <f t="shared" ref="L13" si="21">L12/L11</f>
        <v>1.7577436141554241</v>
      </c>
      <c r="M13" s="8">
        <f t="shared" ref="M13" si="22">M12/M11</f>
        <v>1.9668382508486868</v>
      </c>
      <c r="N13" s="8">
        <f t="shared" ref="N13" si="23">N12/N11</f>
        <v>1.8987523992322455</v>
      </c>
      <c r="O13" s="8">
        <f t="shared" ref="O13" si="24">O12/O11</f>
        <v>1.9715108188780661</v>
      </c>
    </row>
    <row r="15" spans="1:33" x14ac:dyDescent="0.25">
      <c r="A15" s="6" t="s">
        <v>43</v>
      </c>
      <c r="B15" s="9" t="s">
        <v>62</v>
      </c>
      <c r="C15" s="8">
        <f>AVERAGE(J4:O4)</f>
        <v>2.060676365823797</v>
      </c>
    </row>
    <row r="16" spans="1:33" x14ac:dyDescent="0.25">
      <c r="A16" s="6" t="s">
        <v>49</v>
      </c>
      <c r="C16" s="8">
        <f>AVERAGE(J7:O7)</f>
        <v>1.6926671884067523</v>
      </c>
    </row>
    <row r="17" spans="1:3" x14ac:dyDescent="0.25">
      <c r="A17" s="6" t="s">
        <v>53</v>
      </c>
      <c r="C17" s="8">
        <f>AVERAGE(J10:O10)</f>
        <v>2.1453450733108155</v>
      </c>
    </row>
    <row r="18" spans="1:3" x14ac:dyDescent="0.25">
      <c r="A18" s="6" t="s">
        <v>57</v>
      </c>
      <c r="C18" s="8">
        <f>AVERAGE(J13:O13)</f>
        <v>1.8680005198643446</v>
      </c>
    </row>
    <row r="20" spans="1:3" x14ac:dyDescent="0.25">
      <c r="A20" s="6" t="s">
        <v>43</v>
      </c>
      <c r="B20" t="s">
        <v>63</v>
      </c>
      <c r="C20">
        <v>0.71</v>
      </c>
    </row>
    <row r="21" spans="1:3" x14ac:dyDescent="0.25">
      <c r="A21" s="6" t="s">
        <v>49</v>
      </c>
      <c r="C21">
        <v>0.71</v>
      </c>
    </row>
    <row r="22" spans="1:3" x14ac:dyDescent="0.25">
      <c r="A22" s="6" t="s">
        <v>53</v>
      </c>
      <c r="C22">
        <v>0.48</v>
      </c>
    </row>
    <row r="23" spans="1:3" x14ac:dyDescent="0.25">
      <c r="A23" s="6" t="s">
        <v>57</v>
      </c>
      <c r="C23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Orthovanadate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Wiley, Steven</dc:creator>
  <cp:lastModifiedBy>Michael Kochen</cp:lastModifiedBy>
  <dcterms:created xsi:type="dcterms:W3CDTF">2023-07-27T21:21:09Z</dcterms:created>
  <dcterms:modified xsi:type="dcterms:W3CDTF">2023-12-17T03:19:16Z</dcterms:modified>
</cp:coreProperties>
</file>