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ven/Library/Mobile Documents/com~apple~CloudDocs/Documents/CSBC Project/Modeling with UW/"/>
    </mc:Choice>
  </mc:AlternateContent>
  <xr:revisionPtr revIDLastSave="0" documentId="13_ncr:1_{90BA5945-365C-E048-96ED-18AE35A8F4F9}" xr6:coauthVersionLast="45" xr6:coauthVersionMax="45" xr10:uidLastSave="{00000000-0000-0000-0000-000000000000}"/>
  <bookViews>
    <workbookView xWindow="6760" yWindow="460" windowWidth="31840" windowHeight="26740" tabRatio="500" activeTab="3" xr2:uid="{00000000-000D-0000-FFFF-FFFF00000000}"/>
  </bookViews>
  <sheets>
    <sheet name="Params" sheetId="1" r:id="rId1"/>
    <sheet name="Kds" sheetId="2" r:id="rId2"/>
    <sheet name="Simplified model" sheetId="3" r:id="rId3"/>
    <sheet name="Fitting param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3" i="1"/>
  <c r="J29" i="1"/>
  <c r="N29" i="1" s="1"/>
  <c r="J28" i="1"/>
  <c r="Q30" i="1" l="1"/>
  <c r="Q32" i="1" s="1"/>
  <c r="I79" i="1"/>
  <c r="I78" i="1"/>
  <c r="I77" i="1"/>
  <c r="I75" i="1"/>
  <c r="I74" i="1"/>
  <c r="I73" i="1"/>
  <c r="I71" i="1"/>
  <c r="I70" i="1"/>
  <c r="I68" i="1"/>
  <c r="I67" i="1"/>
  <c r="I66" i="1"/>
  <c r="I64" i="1"/>
  <c r="I63" i="1"/>
  <c r="I61" i="1"/>
  <c r="I32" i="1"/>
  <c r="I13" i="1"/>
  <c r="B14" i="1"/>
  <c r="I14" i="1" s="1"/>
  <c r="I15" i="1"/>
  <c r="B16" i="1"/>
  <c r="I16" i="1" s="1"/>
  <c r="I17" i="1"/>
  <c r="I18" i="1"/>
  <c r="B19" i="1"/>
  <c r="I19" i="1"/>
  <c r="I22" i="1"/>
  <c r="B23" i="1"/>
  <c r="I23" i="1" s="1"/>
  <c r="I24" i="1"/>
  <c r="B25" i="1"/>
  <c r="I25" i="1" s="1"/>
  <c r="B26" i="1"/>
  <c r="I26" i="1" s="1"/>
  <c r="I28" i="1"/>
  <c r="I29" i="1"/>
  <c r="I11" i="1"/>
  <c r="B58" i="1"/>
  <c r="B54" i="1"/>
  <c r="B47" i="1"/>
  <c r="B45" i="1"/>
  <c r="B43" i="1"/>
  <c r="B36" i="1"/>
  <c r="B33" i="1"/>
  <c r="B31" i="1"/>
  <c r="B10" i="1"/>
  <c r="Q31" i="1" l="1"/>
  <c r="B27" i="1"/>
  <c r="I27" i="1" s="1"/>
</calcChain>
</file>

<file path=xl/sharedStrings.xml><?xml version="1.0" encoding="utf-8"?>
<sst xmlns="http://schemas.openxmlformats.org/spreadsheetml/2006/main" count="770" uniqueCount="411">
  <si>
    <t>Receptor Module</t>
  </si>
  <si>
    <t>k1</t>
  </si>
  <si>
    <t>/nM-s</t>
  </si>
  <si>
    <t>EGF/Receptor binding</t>
  </si>
  <si>
    <t>k_1</t>
  </si>
  <si>
    <t>/s</t>
  </si>
  <si>
    <t>k2</t>
  </si>
  <si>
    <t>Receptor dimerization</t>
  </si>
  <si>
    <t>k_2</t>
  </si>
  <si>
    <t>k3</t>
  </si>
  <si>
    <t>Receptor phosphorylation</t>
  </si>
  <si>
    <t>k4</t>
  </si>
  <si>
    <t>k_4</t>
  </si>
  <si>
    <t>k5</t>
  </si>
  <si>
    <t>Shc recruitment to activated receptor (w/o Grb2)</t>
  </si>
  <si>
    <t>k_5</t>
  </si>
  <si>
    <t>k6</t>
  </si>
  <si>
    <t>Shc-receptor phosphorylation</t>
  </si>
  <si>
    <t>k7</t>
  </si>
  <si>
    <t>Receptor / phospho-Shc dissociation</t>
  </si>
  <si>
    <t>k_7</t>
  </si>
  <si>
    <t>V8</t>
  </si>
  <si>
    <t>nM/s</t>
  </si>
  <si>
    <t>phospho-Shc dephosphorylation</t>
  </si>
  <si>
    <t>Km8</t>
  </si>
  <si>
    <t>k9</t>
  </si>
  <si>
    <t>Receptor-pShc-Grb2 formation / Receptor-pShc-Grb2-SOS formation</t>
  </si>
  <si>
    <t>k_9</t>
  </si>
  <si>
    <t>k10</t>
  </si>
  <si>
    <t>Receptor-pShc-Grb2 formation from pShc-Grb2</t>
  </si>
  <si>
    <t>k_10</t>
  </si>
  <si>
    <t>k11</t>
  </si>
  <si>
    <t>pShc-Grb formation</t>
  </si>
  <si>
    <t>k_11</t>
  </si>
  <si>
    <t>k204</t>
  </si>
  <si>
    <t>Grb2-SOS dissociation</t>
  </si>
  <si>
    <t>k_204</t>
  </si>
  <si>
    <t>Grb2-SOS association</t>
  </si>
  <si>
    <t>k12</t>
  </si>
  <si>
    <t>Receptor-PI3K formation</t>
  </si>
  <si>
    <t>k_12</t>
  </si>
  <si>
    <t>k13</t>
  </si>
  <si>
    <t>RasGAP binding</t>
  </si>
  <si>
    <t>Fitted</t>
  </si>
  <si>
    <t>k_13</t>
  </si>
  <si>
    <t>GAB Module</t>
  </si>
  <si>
    <t>k49</t>
  </si>
  <si>
    <t>mGAB formation</t>
  </si>
  <si>
    <t>k_49</t>
  </si>
  <si>
    <t>kcat50</t>
  </si>
  <si>
    <t>mGAB phosphorylation</t>
  </si>
  <si>
    <t>Km50</t>
  </si>
  <si>
    <t>nM</t>
  </si>
  <si>
    <t>alpha50</t>
  </si>
  <si>
    <t>V51</t>
  </si>
  <si>
    <t>GAB dephosphorylation</t>
  </si>
  <si>
    <t>Km51</t>
  </si>
  <si>
    <t>k52</t>
  </si>
  <si>
    <t>mGABp-Grb2 formation</t>
  </si>
  <si>
    <t>k_52</t>
  </si>
  <si>
    <t>k54</t>
  </si>
  <si>
    <t>mGABp-RasGAP formation</t>
  </si>
  <si>
    <t>k_54</t>
  </si>
  <si>
    <t>k55</t>
  </si>
  <si>
    <t>mGABp-Shp2 formation</t>
  </si>
  <si>
    <t>k_55</t>
  </si>
  <si>
    <t>k56</t>
  </si>
  <si>
    <t>GABp-Shp2 dissociation</t>
  </si>
  <si>
    <t>kcat57</t>
  </si>
  <si>
    <t>mGABp-Shp2 phosphorylation on Shp2</t>
  </si>
  <si>
    <t>Km57</t>
  </si>
  <si>
    <t>V58</t>
  </si>
  <si>
    <t>mGABp-pShp2 dephosphorylation</t>
  </si>
  <si>
    <t>Km58</t>
  </si>
  <si>
    <t>k59</t>
  </si>
  <si>
    <t>mGABp-pSHP2-Grb2 formation</t>
  </si>
  <si>
    <t>k_59</t>
  </si>
  <si>
    <t>k60</t>
  </si>
  <si>
    <t>PIP3 production</t>
  </si>
  <si>
    <t>k61</t>
  </si>
  <si>
    <t>PIP3 degradation</t>
  </si>
  <si>
    <t>k42</t>
  </si>
  <si>
    <t>GABp-Grb2 membrane recruitment</t>
  </si>
  <si>
    <t>k_42</t>
  </si>
  <si>
    <t>mGAB-pShp2 degradation / mGAB-pShp2-Grb2 degradation</t>
  </si>
  <si>
    <t>k111</t>
  </si>
  <si>
    <t>GABp-RasGAP dissociation and dephosphorylation of GABp (bug?)</t>
  </si>
  <si>
    <t>bRasGAP</t>
  </si>
  <si>
    <t>Constitutive Ras deactivation</t>
  </si>
  <si>
    <t>Ras Module</t>
  </si>
  <si>
    <t>kcat62</t>
  </si>
  <si>
    <t>Ras activation</t>
  </si>
  <si>
    <t>kcat63</t>
  </si>
  <si>
    <t>Ras deactivation</t>
  </si>
  <si>
    <t>Raf Module</t>
  </si>
  <si>
    <t>kcat65</t>
  </si>
  <si>
    <t>Raf activation</t>
  </si>
  <si>
    <t>kcat66</t>
  </si>
  <si>
    <t>aRaf activation</t>
  </si>
  <si>
    <t>kcat67</t>
  </si>
  <si>
    <t>aaRaf deactivation</t>
  </si>
  <si>
    <t>Mek Module</t>
  </si>
  <si>
    <t>kcat68</t>
  </si>
  <si>
    <t>Mek activation</t>
  </si>
  <si>
    <t>V69</t>
  </si>
  <si>
    <t>Mek deactivation</t>
  </si>
  <si>
    <t>Erk Module</t>
  </si>
  <si>
    <t>kcat70</t>
  </si>
  <si>
    <t>Erk activation</t>
  </si>
  <si>
    <t>Km70</t>
  </si>
  <si>
    <t>kcat71</t>
  </si>
  <si>
    <t>pErk activation</t>
  </si>
  <si>
    <t>Km71</t>
  </si>
  <si>
    <t>V72</t>
  </si>
  <si>
    <t>ppErk deactivation</t>
  </si>
  <si>
    <t>Km72</t>
  </si>
  <si>
    <t>V73</t>
  </si>
  <si>
    <t>pErk deactivation</t>
  </si>
  <si>
    <t>Km73</t>
  </si>
  <si>
    <t>Kd2</t>
  </si>
  <si>
    <t>Kd5</t>
  </si>
  <si>
    <t>Kd7</t>
  </si>
  <si>
    <t>Kd9</t>
  </si>
  <si>
    <t>Kd10</t>
  </si>
  <si>
    <t>Kd12</t>
  </si>
  <si>
    <t>Kd13</t>
  </si>
  <si>
    <t>Kd49</t>
  </si>
  <si>
    <t>Kd52</t>
  </si>
  <si>
    <t>Kd54</t>
  </si>
  <si>
    <t>Kd55</t>
  </si>
  <si>
    <t>Kd59</t>
  </si>
  <si>
    <t>Kd42</t>
  </si>
  <si>
    <t>Kd4</t>
  </si>
  <si>
    <t>Value</t>
  </si>
  <si>
    <t>Units</t>
  </si>
  <si>
    <t>Desc</t>
  </si>
  <si>
    <t>Different?</t>
  </si>
  <si>
    <t>n</t>
  </si>
  <si>
    <t>y</t>
  </si>
  <si>
    <t>Fitted in Borisov</t>
  </si>
  <si>
    <t>Fold Change</t>
  </si>
  <si>
    <t>Experimental values</t>
  </si>
  <si>
    <t>Original Borisov  value</t>
  </si>
  <si>
    <t>Undimerization</t>
  </si>
  <si>
    <t>Dissociation of Shc</t>
  </si>
  <si>
    <t>Reference</t>
  </si>
  <si>
    <t>kt</t>
  </si>
  <si>
    <t>ke</t>
  </si>
  <si>
    <t>Vr</t>
  </si>
  <si>
    <t>kx</t>
  </si>
  <si>
    <t>kh</t>
  </si>
  <si>
    <t>EGF-receptor dissociation</t>
  </si>
  <si>
    <t>EGFR constitutive internalization rate</t>
  </si>
  <si>
    <t>EGFR activated internalization rate</t>
  </si>
  <si>
    <t>Rate of EGFR appearance at the cell surface</t>
  </si>
  <si>
    <t>Degradation rate of empty receptor</t>
  </si>
  <si>
    <t>Degradation rate of occupied receptors</t>
  </si>
  <si>
    <t>nM-s</t>
  </si>
  <si>
    <t>Placeholder to eliminate internalized receptors from internal pool</t>
  </si>
  <si>
    <t>k_3</t>
  </si>
  <si>
    <t>Receptor dephosphorylation</t>
  </si>
  <si>
    <t xml:space="preserve">DOI 10.1016/j.molcel.2011.07.014 </t>
  </si>
  <si>
    <t>0.03-0.11</t>
  </si>
  <si>
    <t>NA</t>
  </si>
  <si>
    <t>(PMID: 12615732)</t>
  </si>
  <si>
    <t>PMID:7566970</t>
  </si>
  <si>
    <t>Species</t>
  </si>
  <si>
    <t>HS578T</t>
  </si>
  <si>
    <t>MCF10A</t>
  </si>
  <si>
    <t>ADAM17</t>
  </si>
  <si>
    <t>ARAF</t>
  </si>
  <si>
    <t>CBL</t>
  </si>
  <si>
    <t>DUSP4</t>
  </si>
  <si>
    <t>DUSP6</t>
  </si>
  <si>
    <t>EGFR</t>
  </si>
  <si>
    <t>ERRFI1</t>
  </si>
  <si>
    <t>GAB1</t>
  </si>
  <si>
    <t>GRB2</t>
  </si>
  <si>
    <t>HRAS</t>
  </si>
  <si>
    <t>KRAS</t>
  </si>
  <si>
    <t>MAP2K1</t>
  </si>
  <si>
    <t>MAP2K2</t>
  </si>
  <si>
    <t>MAPK1</t>
  </si>
  <si>
    <t>MAPK3</t>
  </si>
  <si>
    <t>NRAS</t>
  </si>
  <si>
    <t>PTPN11</t>
  </si>
  <si>
    <t>PTPRE</t>
  </si>
  <si>
    <t>RAF1</t>
  </si>
  <si>
    <t>RASA1</t>
  </si>
  <si>
    <t>SHC1</t>
  </si>
  <si>
    <t>SOS1</t>
  </si>
  <si>
    <t>SOS2</t>
  </si>
  <si>
    <t>SPRED1</t>
  </si>
  <si>
    <t>SPRY4</t>
  </si>
  <si>
    <t>Copies per cell</t>
  </si>
  <si>
    <t>PMID: 20459599</t>
  </si>
  <si>
    <t>Preformed complexes</t>
  </si>
  <si>
    <t>Grb2-SOS</t>
  </si>
  <si>
    <t>Grb2</t>
  </si>
  <si>
    <t>Sos</t>
  </si>
  <si>
    <t>Grb2-SOS  recruitment to activated receptor</t>
  </si>
  <si>
    <t>Dissociation of Grb2-SOS complex</t>
  </si>
  <si>
    <t>This can't be correct</t>
  </si>
  <si>
    <t xml:space="preserve">This uses a dummy value of "aSrc" to make this a normal rate constant. Use 4.3nM * 3.33 to yield rate constant of </t>
  </si>
  <si>
    <t>// This is the phosphorylation probability</t>
  </si>
  <si>
    <t>// Receptor-GS forward rate constant</t>
  </si>
  <si>
    <t>// Receptor-GS reverse rate constant</t>
  </si>
  <si>
    <t>// Receptor - Shc recruitment</t>
  </si>
  <si>
    <t>// Dissociation of Shc from phospho-EGFR</t>
  </si>
  <si>
    <t>// Phosphorylation of Shc</t>
  </si>
  <si>
    <t>// Receptor-pShc forward rate constant</t>
  </si>
  <si>
    <t>// Receptor-pShc reverse rate constant</t>
  </si>
  <si>
    <t>// Dephosphorylation of Shc</t>
  </si>
  <si>
    <t>// forward rate Grb2-Sos binding to pShc on receptor</t>
  </si>
  <si>
    <t>// dissociation of Grb2-Sos from pShc-receptor complex</t>
  </si>
  <si>
    <t>// association pShc-GS to Rp</t>
  </si>
  <si>
    <t>// reverse binding of Grb2-Sos-pShc from receptor</t>
  </si>
  <si>
    <t>// association of pShc with GS</t>
  </si>
  <si>
    <t>// dissociation of pShc-GS complex</t>
  </si>
  <si>
    <t>// Recycling of the GS to pool</t>
  </si>
  <si>
    <t xml:space="preserve">//Grb2-SOS association rate constant </t>
  </si>
  <si>
    <t>// Grb2-Sos dissociation rate constant</t>
  </si>
  <si>
    <t>// Activation of Ras</t>
  </si>
  <si>
    <t>// activation of raf</t>
  </si>
  <si>
    <t>// raf activation equilibrium constant</t>
  </si>
  <si>
    <t>// inactivation of Raf</t>
  </si>
  <si>
    <t>// Equilibrium inactivation of Raf</t>
  </si>
  <si>
    <t>// inactivation of Mek</t>
  </si>
  <si>
    <t xml:space="preserve">  k_9 has per_sec</t>
  </si>
  <si>
    <t>New Parameters</t>
  </si>
  <si>
    <t xml:space="preserve">  k11 = 7.29</t>
  </si>
  <si>
    <t>My model</t>
  </si>
  <si>
    <t>Kyle's model</t>
  </si>
  <si>
    <t xml:space="preserve">  k_4 = 34</t>
  </si>
  <si>
    <t xml:space="preserve">  k_5 = 8167</t>
  </si>
  <si>
    <t xml:space="preserve">  k_7 = 0.40</t>
  </si>
  <si>
    <t xml:space="preserve">  k_9 = 7.29</t>
  </si>
  <si>
    <t xml:space="preserve">  k_10 = 0.0464</t>
  </si>
  <si>
    <t xml:space="preserve">  k_11=7.29</t>
  </si>
  <si>
    <t xml:space="preserve">  k_2 = 0.495</t>
  </si>
  <si>
    <t>// Forward EGF-receptor rate constant</t>
  </si>
  <si>
    <t>// Reverse EGFR-ligand rate constant</t>
  </si>
  <si>
    <t>// Dimerization rate constant</t>
  </si>
  <si>
    <t>// Undimerization rate constant</t>
  </si>
  <si>
    <t>// Receptor dephosphorylation rate constant</t>
  </si>
  <si>
    <t>// Association of RasGap with EGFR</t>
  </si>
  <si>
    <t>// Dissociation of RasGap</t>
  </si>
  <si>
    <t xml:space="preserve">  k_13 = .0081</t>
  </si>
  <si>
    <t xml:space="preserve">Shc </t>
  </si>
  <si>
    <t>RasGAP</t>
  </si>
  <si>
    <t>dRas</t>
  </si>
  <si>
    <t xml:space="preserve">Raf </t>
  </si>
  <si>
    <t>Mek</t>
  </si>
  <si>
    <t>Erk</t>
  </si>
  <si>
    <t xml:space="preserve">  k1 = 0.0012</t>
  </si>
  <si>
    <t xml:space="preserve">  kcat63 = 49900</t>
  </si>
  <si>
    <t xml:space="preserve"> k60 = 1e-3</t>
  </si>
  <si>
    <t>k_60 = 0.025</t>
  </si>
  <si>
    <t xml:space="preserve"> k205 = 2.5E-4</t>
  </si>
  <si>
    <t xml:space="preserve"> k_205 = 0.00025</t>
  </si>
  <si>
    <t xml:space="preserve">  k1 = 0.0016</t>
  </si>
  <si>
    <t xml:space="preserve">  k_1 = 0.004</t>
  </si>
  <si>
    <t xml:space="preserve">  k1 has per_nMs</t>
  </si>
  <si>
    <t xml:space="preserve">  k_1 = 0.012</t>
  </si>
  <si>
    <t xml:space="preserve">  k_1 has per_sec</t>
  </si>
  <si>
    <t xml:space="preserve">  k2 = 0.082</t>
  </si>
  <si>
    <t xml:space="preserve">  k2 = 0.033</t>
  </si>
  <si>
    <t xml:space="preserve">  k2 has per_nMs</t>
  </si>
  <si>
    <t xml:space="preserve">  k_2 = 0.017</t>
  </si>
  <si>
    <t xml:space="preserve">  k_2 has per_sec</t>
  </si>
  <si>
    <t xml:space="preserve">  k3 = 1.2</t>
  </si>
  <si>
    <t xml:space="preserve">  k3 = 0.00338</t>
  </si>
  <si>
    <t xml:space="preserve">  k3 has per_sec</t>
  </si>
  <si>
    <t xml:space="preserve">  k4 = 01.44</t>
  </si>
  <si>
    <t xml:space="preserve">  k4 = 0.378</t>
  </si>
  <si>
    <t xml:space="preserve">  k4 has per_nMs</t>
  </si>
  <si>
    <t xml:space="preserve">  k_4 = .5</t>
  </si>
  <si>
    <t xml:space="preserve">  k_4 has per_sec</t>
  </si>
  <si>
    <t xml:space="preserve">  k5 = 0.1</t>
  </si>
  <si>
    <t xml:space="preserve">  k5 = 23.4</t>
  </si>
  <si>
    <t xml:space="preserve">  k5 has per_nMs</t>
  </si>
  <si>
    <t xml:space="preserve">  k_5 = 2</t>
  </si>
  <si>
    <t xml:space="preserve">  k_5 has per_sec</t>
  </si>
  <si>
    <t xml:space="preserve">  k6 = 0.6</t>
  </si>
  <si>
    <t xml:space="preserve">  k6 = 1130</t>
  </si>
  <si>
    <t xml:space="preserve">  k6 has per_sec</t>
  </si>
  <si>
    <t xml:space="preserve">  k7 = 0.144</t>
  </si>
  <si>
    <t xml:space="preserve">  k7 = 0.000652</t>
  </si>
  <si>
    <t xml:space="preserve">  k7 has per_nMs</t>
  </si>
  <si>
    <t xml:space="preserve">  k_7 = 2</t>
  </si>
  <si>
    <t xml:space="preserve">  k_7 has per_sec</t>
  </si>
  <si>
    <t xml:space="preserve">  V8 = 200</t>
  </si>
  <si>
    <t xml:space="preserve">  V8 has nM_per_s</t>
  </si>
  <si>
    <t xml:space="preserve">  Km8 = 100</t>
  </si>
  <si>
    <t xml:space="preserve">  Km8 has nM</t>
  </si>
  <si>
    <t xml:space="preserve">  k9 = 07.29</t>
  </si>
  <si>
    <t xml:space="preserve">  k9 = 0.729</t>
  </si>
  <si>
    <t xml:space="preserve">  k9 has per_nMs</t>
  </si>
  <si>
    <t xml:space="preserve">  k_9 = 7.3</t>
  </si>
  <si>
    <t xml:space="preserve">  k10 = 0.000547</t>
  </si>
  <si>
    <t xml:space="preserve">  k10 = 0.000116</t>
  </si>
  <si>
    <t xml:space="preserve">  k10 has per_nMs</t>
  </si>
  <si>
    <t xml:space="preserve">  k_10 = 2</t>
  </si>
  <si>
    <t xml:space="preserve">  k_10 has per_sec</t>
  </si>
  <si>
    <t xml:space="preserve">  k11 = 0.202</t>
  </si>
  <si>
    <t xml:space="preserve">  k11 has per_nMs</t>
  </si>
  <si>
    <t xml:space="preserve">  k_11 = 10.2</t>
  </si>
  <si>
    <t xml:space="preserve">  k_11 has per_sec</t>
  </si>
  <si>
    <t xml:space="preserve">  k13 = 8.26e-06</t>
  </si>
  <si>
    <t xml:space="preserve">  k13 has per_nMs</t>
  </si>
  <si>
    <t xml:space="preserve">  k_13 = 10</t>
  </si>
  <si>
    <t xml:space="preserve">  k_13 has per_sec</t>
  </si>
  <si>
    <t xml:space="preserve">  kcat62 =  30.4</t>
  </si>
  <si>
    <t xml:space="preserve">  kcat62 has per_sec</t>
  </si>
  <si>
    <t xml:space="preserve">  Km62 = 50</t>
  </si>
  <si>
    <t xml:space="preserve">  Km62 has nM</t>
  </si>
  <si>
    <t xml:space="preserve">  kcat63 has per_sec</t>
  </si>
  <si>
    <t xml:space="preserve">  Km63 = 50</t>
  </si>
  <si>
    <t xml:space="preserve">  Km63 has nM</t>
  </si>
  <si>
    <t xml:space="preserve">  kcat65 = 2.23</t>
  </si>
  <si>
    <t xml:space="preserve">  kcat65 has per_sec</t>
  </si>
  <si>
    <t xml:space="preserve">  Km65 = 400</t>
  </si>
  <si>
    <t xml:space="preserve">  Km65 has nM</t>
  </si>
  <si>
    <t xml:space="preserve">  k66 = 14</t>
  </si>
  <si>
    <t xml:space="preserve">  kcat66 = 216</t>
  </si>
  <si>
    <t xml:space="preserve">  kcat66 has nM_per_s</t>
  </si>
  <si>
    <t xml:space="preserve">  Km66 = 10</t>
  </si>
  <si>
    <t xml:space="preserve">  Km66 has nM</t>
  </si>
  <si>
    <t xml:space="preserve">  k67 = 67</t>
  </si>
  <si>
    <t xml:space="preserve">  kcat67 = 0.882</t>
  </si>
  <si>
    <t xml:space="preserve">  kcat67 has nM_per_s</t>
  </si>
  <si>
    <t xml:space="preserve">  Km67 = 1000</t>
  </si>
  <si>
    <t xml:space="preserve">  Km67 = 10000</t>
  </si>
  <si>
    <t xml:space="preserve">  Km67 has nM</t>
  </si>
  <si>
    <t xml:space="preserve">  kcat68 = 0.754</t>
  </si>
  <si>
    <t xml:space="preserve">  kcat68 has per_sec</t>
  </si>
  <si>
    <t xml:space="preserve">  Km68 = 50</t>
  </si>
  <si>
    <t xml:space="preserve">  Km68 has nM</t>
  </si>
  <si>
    <t xml:space="preserve">  V69 = 100</t>
  </si>
  <si>
    <t xml:space="preserve">  V69 = 252</t>
  </si>
  <si>
    <t xml:space="preserve">  V69 has nM_per_s</t>
  </si>
  <si>
    <t xml:space="preserve">  Km69 = 675</t>
  </si>
  <si>
    <t xml:space="preserve">  Km69 = 5390</t>
  </si>
  <si>
    <t xml:space="preserve">  Km69 has nM</t>
  </si>
  <si>
    <t xml:space="preserve">  kcat70 = 0.0529</t>
  </si>
  <si>
    <t xml:space="preserve">  kcat70 has per_sec</t>
  </si>
  <si>
    <t xml:space="preserve">  Km70 = 500</t>
  </si>
  <si>
    <t xml:space="preserve">  Km70 = 2740</t>
  </si>
  <si>
    <t xml:space="preserve">  Km70 has nM</t>
  </si>
  <si>
    <t xml:space="preserve">  kcat71 = 0.807</t>
  </si>
  <si>
    <t xml:space="preserve">  kcat71 has per_sec</t>
  </si>
  <si>
    <t xml:space="preserve">  Km71 = 500</t>
  </si>
  <si>
    <t xml:space="preserve">  Km71 = 2780</t>
  </si>
  <si>
    <t xml:space="preserve">  Km71 has nM</t>
  </si>
  <si>
    <t xml:space="preserve">  V72 = 93.5</t>
  </si>
  <si>
    <t xml:space="preserve">  V72 has nM_per_s</t>
  </si>
  <si>
    <t xml:space="preserve">  Km72 = 5950</t>
  </si>
  <si>
    <t xml:space="preserve">  Km72 has nM</t>
  </si>
  <si>
    <t xml:space="preserve">  V73 = 17.1</t>
  </si>
  <si>
    <t xml:space="preserve">  V73 has nM_per_s</t>
  </si>
  <si>
    <t xml:space="preserve">  Km73 = 500</t>
  </si>
  <si>
    <t xml:space="preserve">  Km73 has nM</t>
  </si>
  <si>
    <t xml:space="preserve">  k204 = 9.45E-5</t>
  </si>
  <si>
    <t xml:space="preserve">  k204 = 74.2</t>
  </si>
  <si>
    <t xml:space="preserve">  k204 has per nMs</t>
  </si>
  <si>
    <t xml:space="preserve">  k_204 = 0.000138</t>
  </si>
  <si>
    <t xml:space="preserve">  k_204 = 0.182</t>
  </si>
  <si>
    <t xml:space="preserve">  k_204 has per_sec</t>
  </si>
  <si>
    <t xml:space="preserve">  kt = 0.0012</t>
  </si>
  <si>
    <t xml:space="preserve">  kt has per_sec</t>
  </si>
  <si>
    <t xml:space="preserve">  ke = .0033</t>
  </si>
  <si>
    <t xml:space="preserve">  ke has per_sec</t>
  </si>
  <si>
    <t xml:space="preserve">  Vr = .242</t>
  </si>
  <si>
    <t xml:space="preserve">  Vr has nM_per_sec</t>
  </si>
  <si>
    <t xml:space="preserve">  kx = 1</t>
  </si>
  <si>
    <t xml:space="preserve">  kx has per_sec</t>
  </si>
  <si>
    <t xml:space="preserve">  kh = 0.0004 // 0.00024</t>
  </si>
  <si>
    <t xml:space="preserve">  kh has per_sec </t>
  </si>
  <si>
    <t xml:space="preserve">  krec = 0.005</t>
  </si>
  <si>
    <t xml:space="preserve">  krec has per_sec</t>
  </si>
  <si>
    <t xml:space="preserve">  k_3 = 1.3</t>
  </si>
  <si>
    <t xml:space="preserve"> k60 has per_nMs</t>
  </si>
  <si>
    <t xml:space="preserve"> k_60 has per_sec</t>
  </si>
  <si>
    <t xml:space="preserve"> k205 has per_nMs</t>
  </si>
  <si>
    <t>k_205 has per_sec</t>
  </si>
  <si>
    <t>// negative feedback phosphorylation of Raf</t>
  </si>
  <si>
    <t>// negative feedback phosphorylation of SOS</t>
  </si>
  <si>
    <t>// Activation of Ras step 1</t>
  </si>
  <si>
    <t>// Inactivation of Ras</t>
  </si>
  <si>
    <t>// Activation of Raf step 1</t>
  </si>
  <si>
    <t>// activation of Raf step 2</t>
  </si>
  <si>
    <t>// Activation of ek</t>
  </si>
  <si>
    <t>// activation of Erk, stap 1</t>
  </si>
  <si>
    <t>// activation of Erk stap 2</t>
  </si>
  <si>
    <t>// Inactivation of Erk step 1</t>
  </si>
  <si>
    <t>// Inactivation of Erk step 2</t>
  </si>
  <si>
    <t>// Empty receptor endocytosis</t>
  </si>
  <si>
    <t>// Occupied receptor endocytosis</t>
  </si>
  <si>
    <t>// rate ofreceptor appearance at cell surface</t>
  </si>
  <si>
    <t>// turnover of occupied recetors&amp;ligand</t>
  </si>
  <si>
    <t>// turnover of internalized receptors</t>
  </si>
  <si>
    <t>Species to fit</t>
  </si>
  <si>
    <t>Rp + Rp_Shc +Rp_pShc + Rp_GS + Rp_pShc_GS</t>
  </si>
  <si>
    <t>pShc + Rp_pShc + Rp_pShc_GS</t>
  </si>
  <si>
    <t>aaRaf</t>
  </si>
  <si>
    <t>ppErk</t>
  </si>
  <si>
    <t>Comments</t>
  </si>
  <si>
    <t>// All species of phosphorylated EGFR</t>
  </si>
  <si>
    <t>// All species of phoshorylated Shc</t>
  </si>
  <si>
    <t>// Active Ras</t>
  </si>
  <si>
    <t>// Activated 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</si>
</sst>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575757"/>
      <name val="Arial"/>
      <family val="2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0" fillId="2" borderId="1" xfId="7" applyFont="1"/>
    <xf numFmtId="0" fontId="0" fillId="0" borderId="0" xfId="0" applyBorder="1"/>
    <xf numFmtId="164" fontId="0" fillId="0" borderId="0" xfId="0" applyNumberFormat="1"/>
    <xf numFmtId="0" fontId="0" fillId="0" borderId="0" xfId="0" applyFill="1"/>
    <xf numFmtId="0" fontId="2" fillId="0" borderId="0" xfId="0" applyFont="1" applyFill="1"/>
    <xf numFmtId="164" fontId="2" fillId="0" borderId="0" xfId="0" applyNumberFormat="1" applyFont="1" applyFill="1"/>
    <xf numFmtId="164" fontId="0" fillId="0" borderId="0" xfId="0" applyNumberFormat="1" applyFill="1"/>
    <xf numFmtId="0" fontId="6" fillId="0" borderId="0" xfId="0" applyFont="1" applyFill="1"/>
    <xf numFmtId="11" fontId="0" fillId="0" borderId="0" xfId="0" applyNumberFormat="1" applyFill="1"/>
    <xf numFmtId="0" fontId="1" fillId="0" borderId="0" xfId="8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2" fillId="0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2" borderId="1" xfId="7"/>
    <xf numFmtId="0" fontId="0" fillId="4" borderId="0" xfId="0" applyFill="1"/>
    <xf numFmtId="0" fontId="0" fillId="4" borderId="1" xfId="7" applyFont="1" applyFill="1"/>
    <xf numFmtId="0" fontId="1" fillId="4" borderId="0" xfId="8" applyFill="1"/>
    <xf numFmtId="11" fontId="0" fillId="4" borderId="0" xfId="0" applyNumberFormat="1" applyFill="1"/>
    <xf numFmtId="0" fontId="1" fillId="5" borderId="0" xfId="8" applyFill="1"/>
    <xf numFmtId="0" fontId="0" fillId="5" borderId="0" xfId="0" applyFill="1"/>
    <xf numFmtId="0" fontId="2" fillId="5" borderId="0" xfId="0" applyFont="1" applyFill="1"/>
    <xf numFmtId="0" fontId="0" fillId="0" borderId="0" xfId="0" applyFont="1"/>
    <xf numFmtId="0" fontId="0" fillId="0" borderId="0" xfId="0" quotePrefix="1" applyAlignment="1">
      <alignment horizontal="right"/>
    </xf>
    <xf numFmtId="0" fontId="0" fillId="0" borderId="0" xfId="0" applyFill="1" applyAlignment="1">
      <alignment horizontal="right"/>
    </xf>
    <xf numFmtId="0" fontId="6" fillId="0" borderId="0" xfId="0" applyFont="1" applyFill="1" applyAlignment="1">
      <alignment horizontal="right"/>
    </xf>
    <xf numFmtId="0" fontId="7" fillId="0" borderId="0" xfId="0" applyFont="1"/>
    <xf numFmtId="11" fontId="0" fillId="0" borderId="0" xfId="0" applyNumberFormat="1"/>
    <xf numFmtId="0" fontId="8" fillId="0" borderId="0" xfId="0" applyFont="1"/>
    <xf numFmtId="0" fontId="2" fillId="0" borderId="0" xfId="0" applyFont="1" applyAlignment="1">
      <alignment horizontal="center"/>
    </xf>
    <xf numFmtId="165" fontId="0" fillId="0" borderId="0" xfId="47" applyNumberFormat="1" applyFont="1"/>
    <xf numFmtId="0" fontId="2" fillId="0" borderId="2" xfId="0" applyFont="1" applyBorder="1" applyAlignment="1">
      <alignment horizontal="center"/>
    </xf>
    <xf numFmtId="166" fontId="0" fillId="0" borderId="0" xfId="0" applyNumberFormat="1"/>
    <xf numFmtId="43" fontId="0" fillId="0" borderId="0" xfId="0" applyNumberFormat="1"/>
    <xf numFmtId="0" fontId="9" fillId="0" borderId="0" xfId="0" applyFont="1" applyFill="1"/>
    <xf numFmtId="166" fontId="0" fillId="6" borderId="0" xfId="0" applyNumberFormat="1" applyFill="1"/>
    <xf numFmtId="0" fontId="0" fillId="0" borderId="0" xfId="0" applyAlignment="1">
      <alignment horizontal="left"/>
    </xf>
    <xf numFmtId="0" fontId="9" fillId="0" borderId="0" xfId="0" applyFont="1"/>
    <xf numFmtId="0" fontId="6" fillId="0" borderId="0" xfId="0" applyFont="1"/>
    <xf numFmtId="43" fontId="6" fillId="0" borderId="0" xfId="0" applyNumberFormat="1" applyFont="1"/>
    <xf numFmtId="0" fontId="0" fillId="0" borderId="0" xfId="0" applyFont="1" applyFill="1"/>
    <xf numFmtId="43" fontId="0" fillId="0" borderId="0" xfId="0" applyNumberFormat="1" applyFont="1"/>
    <xf numFmtId="11" fontId="0" fillId="0" borderId="0" xfId="0" applyNumberFormat="1" applyFont="1"/>
    <xf numFmtId="0" fontId="2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2" fillId="0" borderId="8" xfId="0" applyFont="1" applyBorder="1"/>
    <xf numFmtId="0" fontId="0" fillId="0" borderId="9" xfId="0" applyFont="1" applyBorder="1"/>
    <xf numFmtId="0" fontId="2" fillId="0" borderId="9" xfId="0" applyFont="1" applyBorder="1"/>
    <xf numFmtId="0" fontId="0" fillId="0" borderId="10" xfId="0" applyFont="1" applyBorder="1"/>
  </cellXfs>
  <cellStyles count="48">
    <cellStyle name="20% - Accent3" xfId="8" builtinId="38"/>
    <cellStyle name="Comma" xfId="4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  <cellStyle name="Note" xfId="7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"/>
  <sheetViews>
    <sheetView workbookViewId="0">
      <selection activeCell="P30" sqref="P30:Q32"/>
    </sheetView>
  </sheetViews>
  <sheetFormatPr baseColWidth="10" defaultRowHeight="16" x14ac:dyDescent="0.2"/>
  <cols>
    <col min="1" max="1" width="13.5" customWidth="1"/>
    <col min="4" max="4" width="49" customWidth="1"/>
    <col min="7" max="7" width="9.5" customWidth="1"/>
    <col min="8" max="8" width="14.33203125" customWidth="1"/>
    <col min="9" max="9" width="8.6640625" style="4" hidden="1" customWidth="1"/>
    <col min="10" max="10" width="13" customWidth="1"/>
    <col min="11" max="11" width="18.83203125" customWidth="1"/>
  </cols>
  <sheetData>
    <row r="1" spans="1:20" s="16" customFormat="1" ht="37" customHeight="1" x14ac:dyDescent="0.2">
      <c r="A1" s="14" t="s">
        <v>0</v>
      </c>
      <c r="B1" s="14" t="s">
        <v>133</v>
      </c>
      <c r="C1" s="14" t="s">
        <v>134</v>
      </c>
      <c r="D1" s="14" t="s">
        <v>135</v>
      </c>
      <c r="E1" s="14"/>
      <c r="F1" s="14" t="s">
        <v>136</v>
      </c>
      <c r="G1" s="14" t="s">
        <v>139</v>
      </c>
      <c r="H1" s="14" t="s">
        <v>142</v>
      </c>
      <c r="I1" s="15" t="s">
        <v>140</v>
      </c>
      <c r="J1" s="16" t="s">
        <v>141</v>
      </c>
      <c r="K1" s="16" t="s">
        <v>145</v>
      </c>
      <c r="P1" s="32" t="s">
        <v>166</v>
      </c>
      <c r="Q1" s="32" t="s">
        <v>168</v>
      </c>
      <c r="R1" s="32" t="s">
        <v>167</v>
      </c>
      <c r="S1" s="32" t="s">
        <v>168</v>
      </c>
      <c r="T1" s="32" t="s">
        <v>167</v>
      </c>
    </row>
    <row r="2" spans="1:20" ht="17" thickBot="1" x14ac:dyDescent="0.25">
      <c r="A2" s="17" t="s">
        <v>1</v>
      </c>
      <c r="B2" s="2">
        <v>1.6000000000000001E-3</v>
      </c>
      <c r="C2" s="2" t="s">
        <v>2</v>
      </c>
      <c r="D2" s="2" t="s">
        <v>3</v>
      </c>
      <c r="E2" s="5"/>
      <c r="F2" s="5" t="s">
        <v>137</v>
      </c>
      <c r="G2" s="5"/>
      <c r="H2" s="5">
        <v>2E-3</v>
      </c>
      <c r="I2" s="8"/>
      <c r="J2">
        <v>1.6000000000000001E-3</v>
      </c>
      <c r="K2" s="29" t="s">
        <v>164</v>
      </c>
      <c r="P2" s="34"/>
      <c r="Q2" s="46" t="s">
        <v>194</v>
      </c>
      <c r="R2" s="46"/>
      <c r="S2" s="46" t="s">
        <v>52</v>
      </c>
      <c r="T2" s="46"/>
    </row>
    <row r="3" spans="1:20" x14ac:dyDescent="0.2">
      <c r="A3" s="2" t="s">
        <v>4</v>
      </c>
      <c r="B3" s="2">
        <v>4.0000000000000001E-3</v>
      </c>
      <c r="C3" s="2" t="s">
        <v>5</v>
      </c>
      <c r="D3" s="2" t="s">
        <v>151</v>
      </c>
      <c r="E3" s="5"/>
      <c r="F3" s="5"/>
      <c r="G3" s="5"/>
      <c r="H3" s="5">
        <v>1E-4</v>
      </c>
      <c r="I3" s="8"/>
      <c r="J3">
        <v>4.0000000000000001E-3</v>
      </c>
      <c r="P3" t="s">
        <v>169</v>
      </c>
      <c r="Q3" s="33">
        <v>16572.436134374999</v>
      </c>
      <c r="R3" s="33">
        <v>15551.898797391637</v>
      </c>
      <c r="S3" s="35">
        <f>Q3*0.00083</f>
        <v>13.755121991531249</v>
      </c>
      <c r="T3" s="35">
        <f>R3*0.00083</f>
        <v>12.90807600183506</v>
      </c>
    </row>
    <row r="4" spans="1:20" x14ac:dyDescent="0.2">
      <c r="A4" s="2" t="s">
        <v>146</v>
      </c>
      <c r="B4" s="2">
        <v>1.1999999999999999E-3</v>
      </c>
      <c r="C4" s="2" t="s">
        <v>5</v>
      </c>
      <c r="D4" s="2" t="s">
        <v>152</v>
      </c>
      <c r="E4" s="5"/>
      <c r="F4" s="5"/>
      <c r="G4" s="5"/>
      <c r="H4" s="27" t="s">
        <v>163</v>
      </c>
      <c r="I4" s="8"/>
      <c r="P4" t="s">
        <v>170</v>
      </c>
      <c r="Q4" s="33">
        <v>20479.758474999999</v>
      </c>
      <c r="R4" s="33">
        <v>11449.56982720397</v>
      </c>
      <c r="S4" s="35">
        <f t="shared" ref="S4:T27" si="0">Q4*0.00083</f>
        <v>16.998199534249999</v>
      </c>
      <c r="T4" s="35">
        <f t="shared" si="0"/>
        <v>9.5031429565792944</v>
      </c>
    </row>
    <row r="5" spans="1:20" x14ac:dyDescent="0.2">
      <c r="A5" s="2" t="s">
        <v>147</v>
      </c>
      <c r="B5" s="2">
        <v>3.3E-3</v>
      </c>
      <c r="C5" s="2" t="s">
        <v>5</v>
      </c>
      <c r="D5" s="2" t="s">
        <v>153</v>
      </c>
      <c r="E5" s="5"/>
      <c r="F5" s="5"/>
      <c r="G5" s="5"/>
      <c r="H5" s="27" t="s">
        <v>163</v>
      </c>
      <c r="I5" s="8"/>
      <c r="P5" t="s">
        <v>171</v>
      </c>
      <c r="Q5" s="33">
        <v>12121.753657083334</v>
      </c>
      <c r="R5" s="33">
        <v>13593.495931388448</v>
      </c>
      <c r="S5" s="35">
        <f t="shared" si="0"/>
        <v>10.061055535379168</v>
      </c>
      <c r="T5" s="35">
        <f t="shared" si="0"/>
        <v>11.282601623052413</v>
      </c>
    </row>
    <row r="6" spans="1:20" x14ac:dyDescent="0.2">
      <c r="A6" s="2" t="s">
        <v>148</v>
      </c>
      <c r="B6" s="2">
        <v>0.24199999999999999</v>
      </c>
      <c r="C6" s="2" t="s">
        <v>157</v>
      </c>
      <c r="D6" s="2" t="s">
        <v>154</v>
      </c>
      <c r="E6" s="5"/>
      <c r="F6" s="5"/>
      <c r="G6" s="5"/>
      <c r="H6" s="27" t="s">
        <v>163</v>
      </c>
      <c r="I6" s="8"/>
      <c r="P6" t="s">
        <v>172</v>
      </c>
      <c r="Q6" s="33">
        <v>1618.5522599999999</v>
      </c>
      <c r="R6" s="33">
        <v>135.34532303477812</v>
      </c>
      <c r="S6" s="35">
        <f t="shared" si="0"/>
        <v>1.3433983757999999</v>
      </c>
      <c r="T6" s="35">
        <f t="shared" si="0"/>
        <v>0.11233661811886583</v>
      </c>
    </row>
    <row r="7" spans="1:20" x14ac:dyDescent="0.2">
      <c r="A7" s="2" t="s">
        <v>149</v>
      </c>
      <c r="B7" s="2">
        <v>1</v>
      </c>
      <c r="C7" s="2" t="s">
        <v>5</v>
      </c>
      <c r="D7" s="2" t="s">
        <v>155</v>
      </c>
      <c r="E7" s="5"/>
      <c r="F7" s="5"/>
      <c r="G7" s="5"/>
      <c r="H7" s="27" t="s">
        <v>163</v>
      </c>
      <c r="I7" s="8"/>
      <c r="J7" t="s">
        <v>158</v>
      </c>
      <c r="P7" t="s">
        <v>173</v>
      </c>
      <c r="Q7" s="33">
        <v>1104.3967700000001</v>
      </c>
      <c r="R7" s="33">
        <v>379.95844532547233</v>
      </c>
      <c r="S7" s="35">
        <f t="shared" si="0"/>
        <v>0.91664931910000003</v>
      </c>
      <c r="T7" s="35">
        <f t="shared" si="0"/>
        <v>0.31536550962014204</v>
      </c>
    </row>
    <row r="8" spans="1:20" x14ac:dyDescent="0.2">
      <c r="A8" s="2" t="s">
        <v>150</v>
      </c>
      <c r="B8" s="2">
        <v>4.0000000000000002E-4</v>
      </c>
      <c r="C8" s="2" t="s">
        <v>5</v>
      </c>
      <c r="D8" s="2" t="s">
        <v>156</v>
      </c>
      <c r="E8" s="5"/>
      <c r="F8" s="5"/>
      <c r="G8" s="5"/>
      <c r="H8" s="27" t="s">
        <v>163</v>
      </c>
      <c r="I8" s="8"/>
      <c r="P8" t="s">
        <v>174</v>
      </c>
      <c r="Q8" s="33">
        <v>229463.67561599999</v>
      </c>
      <c r="R8" s="33">
        <v>286231.06546826742</v>
      </c>
      <c r="S8" s="35">
        <f t="shared" si="0"/>
        <v>190.45485076128</v>
      </c>
      <c r="T8" s="35">
        <f t="shared" si="0"/>
        <v>237.57178433866196</v>
      </c>
    </row>
    <row r="9" spans="1:20" x14ac:dyDescent="0.2">
      <c r="A9" s="2" t="s">
        <v>6</v>
      </c>
      <c r="B9" s="2">
        <v>3.3000000000000002E-2</v>
      </c>
      <c r="C9" s="2" t="s">
        <v>2</v>
      </c>
      <c r="D9" s="2" t="s">
        <v>7</v>
      </c>
      <c r="E9" s="5"/>
      <c r="F9" s="5"/>
      <c r="G9" s="5"/>
      <c r="H9" s="5">
        <v>3.3000000000000002E-2</v>
      </c>
      <c r="I9" s="8"/>
      <c r="J9">
        <v>8.2000000000000003E-2</v>
      </c>
      <c r="P9" t="s">
        <v>175</v>
      </c>
      <c r="Q9" s="33">
        <v>1985.14743</v>
      </c>
      <c r="R9" s="33">
        <v>4880.4135329181654</v>
      </c>
      <c r="S9" s="35">
        <f t="shared" si="0"/>
        <v>1.6476723669</v>
      </c>
      <c r="T9" s="35">
        <f t="shared" si="0"/>
        <v>4.0507432323220769</v>
      </c>
    </row>
    <row r="10" spans="1:20" x14ac:dyDescent="0.2">
      <c r="A10" s="2" t="s">
        <v>8</v>
      </c>
      <c r="B10" s="2">
        <f>B9*Kds!B1</f>
        <v>0.495</v>
      </c>
      <c r="C10" s="2" t="s">
        <v>5</v>
      </c>
      <c r="D10" s="2" t="s">
        <v>143</v>
      </c>
      <c r="E10" s="5"/>
      <c r="F10" s="5"/>
      <c r="G10" s="5"/>
      <c r="H10" s="5">
        <v>2.2000000000000001E-3</v>
      </c>
      <c r="I10" s="8"/>
      <c r="J10">
        <v>1.6999999999999999E-3</v>
      </c>
      <c r="P10" t="s">
        <v>176</v>
      </c>
      <c r="Q10" s="33">
        <v>2759.8391099999999</v>
      </c>
      <c r="R10" s="33">
        <v>3692.4980438206139</v>
      </c>
      <c r="S10" s="35">
        <f t="shared" si="0"/>
        <v>2.2906664612999998</v>
      </c>
      <c r="T10" s="35">
        <f t="shared" si="0"/>
        <v>3.0647733763711096</v>
      </c>
    </row>
    <row r="11" spans="1:20" x14ac:dyDescent="0.2">
      <c r="A11" s="17" t="s">
        <v>9</v>
      </c>
      <c r="B11" s="2">
        <v>6.7000000000000004E-2</v>
      </c>
      <c r="C11" s="2" t="s">
        <v>5</v>
      </c>
      <c r="D11" s="2" t="s">
        <v>10</v>
      </c>
      <c r="E11" s="5"/>
      <c r="F11" s="5" t="s">
        <v>137</v>
      </c>
      <c r="G11" s="5"/>
      <c r="H11" s="9">
        <v>0.4</v>
      </c>
      <c r="I11" s="8">
        <f>LOG(B11/H11,2)</f>
        <v>-2.5777669993169523</v>
      </c>
      <c r="J11" s="26" t="s">
        <v>162</v>
      </c>
      <c r="K11" s="25" t="s">
        <v>161</v>
      </c>
      <c r="P11" t="s">
        <v>177</v>
      </c>
      <c r="Q11" s="33">
        <v>49513.12325134375</v>
      </c>
      <c r="R11" s="33">
        <v>47974.521050642368</v>
      </c>
      <c r="S11" s="35">
        <f t="shared" si="0"/>
        <v>41.095892298615311</v>
      </c>
      <c r="T11" s="35">
        <f t="shared" si="0"/>
        <v>39.818852472033164</v>
      </c>
    </row>
    <row r="12" spans="1:20" x14ac:dyDescent="0.2">
      <c r="A12" s="17" t="s">
        <v>159</v>
      </c>
      <c r="B12" s="2">
        <v>0.13</v>
      </c>
      <c r="C12" s="2" t="s">
        <v>5</v>
      </c>
      <c r="D12" s="2" t="s">
        <v>160</v>
      </c>
      <c r="E12" s="5"/>
      <c r="F12" s="5"/>
      <c r="G12" s="5"/>
      <c r="H12" s="28" t="s">
        <v>163</v>
      </c>
      <c r="I12" s="8"/>
      <c r="J12">
        <v>0.13</v>
      </c>
      <c r="K12" s="25" t="s">
        <v>161</v>
      </c>
      <c r="P12" t="s">
        <v>178</v>
      </c>
      <c r="Q12" s="33">
        <v>58397.24641658333</v>
      </c>
      <c r="R12" s="33">
        <v>13535.028073891861</v>
      </c>
      <c r="S12" s="38">
        <f t="shared" si="0"/>
        <v>48.469714525764161</v>
      </c>
      <c r="T12" s="35">
        <f t="shared" si="0"/>
        <v>11.234073301330245</v>
      </c>
    </row>
    <row r="13" spans="1:20" x14ac:dyDescent="0.2">
      <c r="A13" s="18" t="s">
        <v>11</v>
      </c>
      <c r="B13" s="18">
        <v>0.27800000000000002</v>
      </c>
      <c r="C13" s="18" t="s">
        <v>2</v>
      </c>
      <c r="D13" s="19" t="s">
        <v>200</v>
      </c>
      <c r="E13" s="5"/>
      <c r="F13" s="5"/>
      <c r="G13" s="5"/>
      <c r="H13" s="9">
        <v>6.6600000000000003E-4</v>
      </c>
      <c r="I13" s="8">
        <f t="shared" ref="I13:I29" si="1">LOG(B13/H13,2)</f>
        <v>8.7053469903143323</v>
      </c>
      <c r="J13">
        <v>7.1999999999999998E-3</v>
      </c>
      <c r="K13" s="29" t="s">
        <v>195</v>
      </c>
      <c r="L13" t="s">
        <v>202</v>
      </c>
      <c r="P13" t="s">
        <v>179</v>
      </c>
      <c r="Q13" s="33">
        <v>64654.884748645825</v>
      </c>
      <c r="R13" s="33">
        <v>31650.139896198958</v>
      </c>
      <c r="S13" s="38">
        <f t="shared" si="0"/>
        <v>53.663554341376035</v>
      </c>
      <c r="T13" s="35">
        <f t="shared" si="0"/>
        <v>26.269616113845135</v>
      </c>
    </row>
    <row r="14" spans="1:20" x14ac:dyDescent="0.2">
      <c r="A14" s="18" t="s">
        <v>12</v>
      </c>
      <c r="B14" s="18">
        <f>B13*Kds!B2</f>
        <v>3.4472000000000005</v>
      </c>
      <c r="C14" s="18" t="s">
        <v>5</v>
      </c>
      <c r="D14" s="18" t="s">
        <v>201</v>
      </c>
      <c r="E14" s="5"/>
      <c r="F14" s="5"/>
      <c r="G14" s="5"/>
      <c r="H14" s="9">
        <v>6.6600000000000001E-3</v>
      </c>
      <c r="I14" s="8">
        <f t="shared" si="1"/>
        <v>9.0156871109264838</v>
      </c>
      <c r="J14">
        <v>9.34</v>
      </c>
      <c r="K14" s="29" t="s">
        <v>195</v>
      </c>
      <c r="P14" t="s">
        <v>180</v>
      </c>
      <c r="Q14" s="33">
        <v>83729.102355270836</v>
      </c>
      <c r="R14" s="33">
        <v>37667.636586121633</v>
      </c>
      <c r="S14" s="35">
        <f t="shared" si="0"/>
        <v>69.495154954874792</v>
      </c>
      <c r="T14" s="35">
        <f t="shared" si="0"/>
        <v>31.264138366480957</v>
      </c>
    </row>
    <row r="15" spans="1:20" x14ac:dyDescent="0.2">
      <c r="A15" s="17" t="s">
        <v>13</v>
      </c>
      <c r="B15" s="2">
        <v>4.8099999999999996</v>
      </c>
      <c r="C15" s="2" t="s">
        <v>2</v>
      </c>
      <c r="D15" s="2" t="s">
        <v>14</v>
      </c>
      <c r="E15" s="5"/>
      <c r="F15" s="5" t="s">
        <v>137</v>
      </c>
      <c r="G15" s="5"/>
      <c r="H15" s="37">
        <v>1.3299999999999999E-2</v>
      </c>
      <c r="I15" s="8">
        <f t="shared" si="1"/>
        <v>8.4984668380435764</v>
      </c>
      <c r="P15" t="s">
        <v>181</v>
      </c>
      <c r="Q15" s="33">
        <v>70798.692206249994</v>
      </c>
      <c r="R15" s="33">
        <v>44718.6632140988</v>
      </c>
      <c r="S15" s="35">
        <f t="shared" si="0"/>
        <v>58.762914531187498</v>
      </c>
      <c r="T15" s="35">
        <f t="shared" si="0"/>
        <v>37.116490467702008</v>
      </c>
    </row>
    <row r="16" spans="1:20" x14ac:dyDescent="0.2">
      <c r="A16" s="2" t="s">
        <v>15</v>
      </c>
      <c r="B16" s="2">
        <f>B15*Kds!B3</f>
        <v>538.71999999999991</v>
      </c>
      <c r="C16" s="2" t="s">
        <v>5</v>
      </c>
      <c r="D16" s="2" t="s">
        <v>144</v>
      </c>
      <c r="E16" s="5"/>
      <c r="F16" s="5"/>
      <c r="G16" s="5"/>
      <c r="H16" s="37">
        <v>0.13300000000000001</v>
      </c>
      <c r="I16" s="8">
        <f t="shared" si="1"/>
        <v>11.98389366521382</v>
      </c>
      <c r="P16" t="s">
        <v>182</v>
      </c>
      <c r="Q16" s="33">
        <v>139644.84243341663</v>
      </c>
      <c r="R16" s="33">
        <v>205804.90373049935</v>
      </c>
      <c r="S16" s="35">
        <f t="shared" si="0"/>
        <v>115.90521921973581</v>
      </c>
      <c r="T16" s="35">
        <f t="shared" si="0"/>
        <v>170.81807009631447</v>
      </c>
    </row>
    <row r="17" spans="1:20" x14ac:dyDescent="0.2">
      <c r="A17" s="2" t="s">
        <v>16</v>
      </c>
      <c r="B17" s="2">
        <v>620</v>
      </c>
      <c r="C17" s="2" t="s">
        <v>5</v>
      </c>
      <c r="D17" s="2" t="s">
        <v>17</v>
      </c>
      <c r="E17" s="5"/>
      <c r="F17" s="5"/>
      <c r="G17" s="5" t="s">
        <v>138</v>
      </c>
      <c r="H17" s="37">
        <v>0.33300000000000002</v>
      </c>
      <c r="I17" s="8">
        <f t="shared" si="1"/>
        <v>10.862530322865062</v>
      </c>
      <c r="P17" t="s">
        <v>183</v>
      </c>
      <c r="Q17" s="33">
        <v>40732.172225208327</v>
      </c>
      <c r="R17" s="33">
        <v>61487.40867887011</v>
      </c>
      <c r="S17" s="35">
        <f t="shared" si="0"/>
        <v>33.807702946922909</v>
      </c>
      <c r="T17" s="35">
        <f t="shared" si="0"/>
        <v>51.034549203462191</v>
      </c>
    </row>
    <row r="18" spans="1:20" x14ac:dyDescent="0.2">
      <c r="A18" s="17" t="s">
        <v>18</v>
      </c>
      <c r="B18" s="2">
        <v>5.2899999999999996E-4</v>
      </c>
      <c r="C18" s="2" t="s">
        <v>2</v>
      </c>
      <c r="D18" s="2" t="s">
        <v>19</v>
      </c>
      <c r="E18" s="5"/>
      <c r="F18" s="5" t="s">
        <v>137</v>
      </c>
      <c r="G18" s="5"/>
      <c r="H18" s="37">
        <v>6.6600000000000003E-4</v>
      </c>
      <c r="I18" s="8">
        <f t="shared" si="1"/>
        <v>-0.33225445495723654</v>
      </c>
      <c r="P18" t="s">
        <v>184</v>
      </c>
      <c r="Q18" s="33">
        <v>47614.787594239584</v>
      </c>
      <c r="R18" s="33">
        <v>16903.676323739946</v>
      </c>
      <c r="S18" s="38">
        <f t="shared" si="0"/>
        <v>39.520273703218855</v>
      </c>
      <c r="T18" s="35">
        <f t="shared" si="0"/>
        <v>14.030051348704156</v>
      </c>
    </row>
    <row r="19" spans="1:20" x14ac:dyDescent="0.2">
      <c r="A19" s="2" t="s">
        <v>20</v>
      </c>
      <c r="B19" s="2">
        <f>B18*Kds!B4</f>
        <v>1.04213</v>
      </c>
      <c r="C19" s="2" t="s">
        <v>5</v>
      </c>
      <c r="D19" s="2"/>
      <c r="E19" s="5"/>
      <c r="F19" s="5"/>
      <c r="G19" s="5"/>
      <c r="H19" s="9">
        <v>0.26640000000000003</v>
      </c>
      <c r="I19" s="8">
        <f t="shared" si="1"/>
        <v>1.9678692696117774</v>
      </c>
      <c r="P19" t="s">
        <v>185</v>
      </c>
      <c r="Q19" s="33">
        <v>79845.321457624988</v>
      </c>
      <c r="R19" s="33">
        <v>61737.411817102322</v>
      </c>
      <c r="S19" s="35">
        <f t="shared" si="0"/>
        <v>66.271616809828743</v>
      </c>
      <c r="T19" s="35">
        <f t="shared" si="0"/>
        <v>51.24205180819493</v>
      </c>
    </row>
    <row r="20" spans="1:20" x14ac:dyDescent="0.2">
      <c r="A20" s="2" t="s">
        <v>21</v>
      </c>
      <c r="B20" s="2">
        <v>200</v>
      </c>
      <c r="C20" s="2" t="s">
        <v>22</v>
      </c>
      <c r="D20" s="2" t="s">
        <v>23</v>
      </c>
      <c r="E20" s="5"/>
      <c r="F20" s="5"/>
      <c r="G20" s="5"/>
      <c r="H20" s="9"/>
      <c r="I20" s="8"/>
      <c r="P20" t="s">
        <v>186</v>
      </c>
      <c r="Q20" s="33">
        <v>29938.60555</v>
      </c>
      <c r="R20" s="33">
        <v>408.92796318627404</v>
      </c>
      <c r="S20" s="35">
        <f t="shared" si="0"/>
        <v>24.849042606499999</v>
      </c>
      <c r="T20" s="35">
        <f t="shared" si="0"/>
        <v>0.33941020944460748</v>
      </c>
    </row>
    <row r="21" spans="1:20" x14ac:dyDescent="0.2">
      <c r="A21" s="2" t="s">
        <v>24</v>
      </c>
      <c r="B21" s="2">
        <v>100</v>
      </c>
      <c r="C21" s="2" t="s">
        <v>22</v>
      </c>
      <c r="D21" s="2" t="s">
        <v>23</v>
      </c>
      <c r="E21" s="5"/>
      <c r="F21" s="5"/>
      <c r="G21" s="5"/>
      <c r="H21" s="9"/>
      <c r="I21" s="8"/>
      <c r="P21" t="s">
        <v>187</v>
      </c>
      <c r="Q21" s="33">
        <v>15044.005187000001</v>
      </c>
      <c r="R21" s="33">
        <v>9719.7442241923218</v>
      </c>
      <c r="S21" s="35">
        <f t="shared" si="0"/>
        <v>12.486524305210001</v>
      </c>
      <c r="T21" s="35">
        <f t="shared" si="0"/>
        <v>8.0673877060796269</v>
      </c>
    </row>
    <row r="22" spans="1:20" x14ac:dyDescent="0.2">
      <c r="A22" s="18" t="s">
        <v>25</v>
      </c>
      <c r="B22" s="18">
        <v>0.20200000000000001</v>
      </c>
      <c r="C22" s="18" t="s">
        <v>22</v>
      </c>
      <c r="D22" s="19" t="s">
        <v>26</v>
      </c>
      <c r="E22" s="5"/>
      <c r="F22" s="5"/>
      <c r="G22" s="5"/>
      <c r="H22" s="9">
        <v>6.6600000000000001E-3</v>
      </c>
      <c r="I22" s="8">
        <f t="shared" si="1"/>
        <v>4.9226893054552576</v>
      </c>
      <c r="P22" t="s">
        <v>188</v>
      </c>
      <c r="Q22" s="33">
        <v>30330.6923416875</v>
      </c>
      <c r="R22" s="33">
        <v>66720.964104904342</v>
      </c>
      <c r="S22" s="35">
        <f t="shared" si="0"/>
        <v>25.174474643600625</v>
      </c>
      <c r="T22" s="35">
        <f t="shared" si="0"/>
        <v>55.378400207070605</v>
      </c>
    </row>
    <row r="23" spans="1:20" x14ac:dyDescent="0.2">
      <c r="A23" s="18" t="s">
        <v>27</v>
      </c>
      <c r="B23" s="18">
        <f>B22*Kds!B5</f>
        <v>2.02</v>
      </c>
      <c r="C23" s="18" t="s">
        <v>5</v>
      </c>
      <c r="D23" s="18"/>
      <c r="E23" s="5"/>
      <c r="F23" s="5"/>
      <c r="G23" s="5"/>
      <c r="H23" s="9">
        <v>6.6600000000000006E-2</v>
      </c>
      <c r="I23" s="8">
        <f t="shared" si="1"/>
        <v>4.9226893054552567</v>
      </c>
      <c r="P23" t="s">
        <v>189</v>
      </c>
      <c r="Q23" s="33">
        <v>81118.701693041672</v>
      </c>
      <c r="R23" s="33">
        <v>30329.779671502401</v>
      </c>
      <c r="S23" s="35">
        <f t="shared" si="0"/>
        <v>67.328522405224589</v>
      </c>
      <c r="T23" s="35">
        <f t="shared" si="0"/>
        <v>25.173717127346993</v>
      </c>
    </row>
    <row r="24" spans="1:20" x14ac:dyDescent="0.2">
      <c r="A24" s="18" t="s">
        <v>28</v>
      </c>
      <c r="B24" s="18">
        <v>5.4699999999999996E-4</v>
      </c>
      <c r="C24" s="18" t="s">
        <v>2</v>
      </c>
      <c r="D24" s="19" t="s">
        <v>29</v>
      </c>
      <c r="E24" s="5"/>
      <c r="F24" s="5"/>
      <c r="G24" s="5"/>
      <c r="H24" s="9">
        <v>4.0000000000000002E-4</v>
      </c>
      <c r="I24" s="8">
        <f t="shared" si="1"/>
        <v>0.45154083301783177</v>
      </c>
      <c r="P24" t="s">
        <v>190</v>
      </c>
      <c r="Q24" s="33">
        <v>4878.1366725000007</v>
      </c>
      <c r="R24" s="33">
        <v>5354.5187798711268</v>
      </c>
      <c r="S24" s="35">
        <f t="shared" si="0"/>
        <v>4.0488534381750005</v>
      </c>
      <c r="T24" s="35">
        <f t="shared" si="0"/>
        <v>4.4442505872930349</v>
      </c>
    </row>
    <row r="25" spans="1:20" x14ac:dyDescent="0.2">
      <c r="A25" s="18" t="s">
        <v>30</v>
      </c>
      <c r="B25" s="18">
        <f>B24*Kds!B6</f>
        <v>0.21879999999999999</v>
      </c>
      <c r="C25" s="18" t="s">
        <v>5</v>
      </c>
      <c r="D25" s="18"/>
      <c r="E25" s="5"/>
      <c r="F25" s="5"/>
      <c r="G25" s="5" t="s">
        <v>138</v>
      </c>
      <c r="H25" s="9">
        <v>0.16</v>
      </c>
      <c r="I25" s="8">
        <f t="shared" si="1"/>
        <v>0.45154083301783177</v>
      </c>
      <c r="P25" t="s">
        <v>191</v>
      </c>
      <c r="Q25" s="33">
        <v>2022.6139174999998</v>
      </c>
      <c r="R25" s="33">
        <v>748.58027384974116</v>
      </c>
      <c r="S25" s="35">
        <f t="shared" si="0"/>
        <v>1.6787695515249998</v>
      </c>
      <c r="T25" s="35">
        <f t="shared" si="0"/>
        <v>0.62132162729528517</v>
      </c>
    </row>
    <row r="26" spans="1:20" x14ac:dyDescent="0.2">
      <c r="A26" s="18" t="s">
        <v>31</v>
      </c>
      <c r="B26" s="18">
        <f>B22</f>
        <v>0.20200000000000001</v>
      </c>
      <c r="C26" s="18" t="s">
        <v>22</v>
      </c>
      <c r="D26" s="19" t="s">
        <v>32</v>
      </c>
      <c r="E26" s="5"/>
      <c r="F26" s="5"/>
      <c r="G26" s="5"/>
      <c r="H26" s="9">
        <v>6.6600000000000001E-3</v>
      </c>
      <c r="I26" s="8">
        <f t="shared" si="1"/>
        <v>4.9226893054552576</v>
      </c>
      <c r="P26" t="s">
        <v>192</v>
      </c>
      <c r="Q26" s="33">
        <v>558.71178974999998</v>
      </c>
      <c r="R26" s="33">
        <v>1174.6784190425028</v>
      </c>
      <c r="S26" s="35">
        <f t="shared" si="0"/>
        <v>0.46373078549249996</v>
      </c>
      <c r="T26" s="35">
        <f t="shared" si="0"/>
        <v>0.97498308780527732</v>
      </c>
    </row>
    <row r="27" spans="1:20" x14ac:dyDescent="0.2">
      <c r="A27" s="18" t="s">
        <v>33</v>
      </c>
      <c r="B27" s="18">
        <f>B26+Kds!B5</f>
        <v>10.202</v>
      </c>
      <c r="C27" s="18" t="s">
        <v>5</v>
      </c>
      <c r="D27" s="18"/>
      <c r="E27" s="5"/>
      <c r="F27" s="5"/>
      <c r="G27" s="5"/>
      <c r="H27" s="9">
        <v>10.00666</v>
      </c>
      <c r="I27" s="8">
        <f t="shared" si="1"/>
        <v>2.789149076629183E-2</v>
      </c>
      <c r="P27" t="s">
        <v>193</v>
      </c>
      <c r="Q27" s="33">
        <v>1663.5120449999997</v>
      </c>
      <c r="R27" s="33">
        <v>3735.9605834520503</v>
      </c>
      <c r="S27" s="35">
        <f t="shared" si="0"/>
        <v>1.3807149973499997</v>
      </c>
      <c r="T27" s="35">
        <f t="shared" si="0"/>
        <v>3.100847284265202</v>
      </c>
    </row>
    <row r="28" spans="1:20" x14ac:dyDescent="0.2">
      <c r="A28" s="18" t="s">
        <v>36</v>
      </c>
      <c r="B28" s="18">
        <v>38.6</v>
      </c>
      <c r="C28" s="18" t="s">
        <v>5</v>
      </c>
      <c r="D28" s="19" t="s">
        <v>35</v>
      </c>
      <c r="E28" s="5"/>
      <c r="F28" s="5"/>
      <c r="G28" s="5"/>
      <c r="H28" s="9">
        <v>0.01</v>
      </c>
      <c r="I28" s="8">
        <f t="shared" si="1"/>
        <v>11.914385132155443</v>
      </c>
      <c r="J28">
        <f>0.000138</f>
        <v>1.3799999999999999E-4</v>
      </c>
      <c r="K28" s="29" t="s">
        <v>165</v>
      </c>
    </row>
    <row r="29" spans="1:20" x14ac:dyDescent="0.2">
      <c r="A29" s="18" t="s">
        <v>34</v>
      </c>
      <c r="B29" s="18">
        <v>2.3E-2</v>
      </c>
      <c r="C29" s="18" t="s">
        <v>5</v>
      </c>
      <c r="D29" s="19" t="s">
        <v>37</v>
      </c>
      <c r="E29" s="5"/>
      <c r="F29" s="5"/>
      <c r="G29" s="5"/>
      <c r="H29" s="9">
        <v>1E-4</v>
      </c>
      <c r="I29" s="8">
        <f t="shared" si="1"/>
        <v>7.8454900509443757</v>
      </c>
      <c r="J29" s="30">
        <f>94500/1000000000</f>
        <v>9.4500000000000007E-5</v>
      </c>
      <c r="K29" s="29" t="s">
        <v>165</v>
      </c>
      <c r="N29" s="30">
        <f>J29/J28</f>
        <v>0.68478260869565222</v>
      </c>
      <c r="P29" t="s">
        <v>196</v>
      </c>
    </row>
    <row r="30" spans="1:20" x14ac:dyDescent="0.2">
      <c r="A30" s="5" t="s">
        <v>38</v>
      </c>
      <c r="B30" s="5">
        <v>9.3299999999999998E-3</v>
      </c>
      <c r="C30" s="5" t="s">
        <v>2</v>
      </c>
      <c r="D30" s="5" t="s">
        <v>39</v>
      </c>
      <c r="E30" s="5"/>
      <c r="F30" s="5"/>
      <c r="G30" s="5"/>
      <c r="H30" s="5"/>
      <c r="I30" s="8"/>
      <c r="K30" s="31"/>
      <c r="P30" t="s">
        <v>197</v>
      </c>
      <c r="Q30" s="36">
        <f>(S24*S11)/(N29+S11)</f>
        <v>3.9824929874218542</v>
      </c>
    </row>
    <row r="31" spans="1:20" x14ac:dyDescent="0.2">
      <c r="A31" s="5" t="s">
        <v>40</v>
      </c>
      <c r="B31" s="5">
        <f>B30*Kds!B7</f>
        <v>0.11615849999999998</v>
      </c>
      <c r="C31" s="5" t="s">
        <v>5</v>
      </c>
      <c r="D31" s="5"/>
      <c r="E31" s="5"/>
      <c r="F31" s="5"/>
      <c r="G31" s="5"/>
      <c r="H31" s="5"/>
      <c r="I31" s="8"/>
      <c r="P31" t="s">
        <v>198</v>
      </c>
      <c r="Q31" s="36">
        <f>S11-Q30</f>
        <v>37.113399311193454</v>
      </c>
    </row>
    <row r="32" spans="1:20" s="5" customFormat="1" x14ac:dyDescent="0.2">
      <c r="A32" s="18" t="s">
        <v>41</v>
      </c>
      <c r="B32" s="21">
        <v>9.7900000000000007E-7</v>
      </c>
      <c r="C32" s="18" t="s">
        <v>2</v>
      </c>
      <c r="D32" s="18" t="s">
        <v>42</v>
      </c>
      <c r="E32" s="5" t="s">
        <v>43</v>
      </c>
      <c r="H32" s="10">
        <v>6.6800000000000004E-6</v>
      </c>
      <c r="I32" s="8">
        <f t="shared" ref="I32" si="2">LOG(B32/H32,2)</f>
        <v>-2.7704673377577196</v>
      </c>
      <c r="P32" t="s">
        <v>199</v>
      </c>
      <c r="Q32" s="36">
        <f>S24-Q30</f>
        <v>6.6360450753146338E-2</v>
      </c>
      <c r="R32"/>
    </row>
    <row r="33" spans="1:18" x14ac:dyDescent="0.2">
      <c r="A33" s="18" t="s">
        <v>44</v>
      </c>
      <c r="B33" s="21">
        <f>B32*Kds!B8</f>
        <v>1.6740900000000001E-4</v>
      </c>
      <c r="C33" s="18" t="s">
        <v>5</v>
      </c>
      <c r="D33" s="18"/>
      <c r="E33" s="5"/>
      <c r="F33" s="5"/>
      <c r="G33" s="5"/>
      <c r="H33" s="5"/>
      <c r="I33" s="8"/>
      <c r="P33" s="5"/>
      <c r="Q33" s="5"/>
      <c r="R33" s="5"/>
    </row>
    <row r="34" spans="1:18" s="1" customFormat="1" x14ac:dyDescent="0.2">
      <c r="A34" s="6" t="s">
        <v>45</v>
      </c>
      <c r="B34" s="6"/>
      <c r="C34" s="6"/>
      <c r="D34" s="6"/>
      <c r="E34" s="6"/>
      <c r="F34" s="6"/>
      <c r="G34" s="6"/>
      <c r="H34" s="5"/>
      <c r="I34" s="7"/>
      <c r="P34"/>
      <c r="Q34"/>
      <c r="R34"/>
    </row>
    <row r="35" spans="1:18" x14ac:dyDescent="0.2">
      <c r="A35" s="5" t="s">
        <v>46</v>
      </c>
      <c r="B35" s="5">
        <v>6.6600000000000003E-4</v>
      </c>
      <c r="C35" s="5" t="s">
        <v>2</v>
      </c>
      <c r="D35" s="5" t="s">
        <v>47</v>
      </c>
      <c r="E35" s="5"/>
      <c r="F35" s="5"/>
      <c r="G35" s="5" t="s">
        <v>138</v>
      </c>
      <c r="H35" s="5"/>
      <c r="I35" s="8"/>
      <c r="P35" s="1"/>
      <c r="Q35" s="1"/>
      <c r="R35" s="1"/>
    </row>
    <row r="36" spans="1:18" x14ac:dyDescent="0.2">
      <c r="A36" s="5" t="s">
        <v>48</v>
      </c>
      <c r="B36" s="5">
        <f>B35*Kds!B9</f>
        <v>6.6600000000000003E-4</v>
      </c>
      <c r="C36" s="5" t="s">
        <v>5</v>
      </c>
      <c r="D36" s="5"/>
      <c r="E36" s="5"/>
      <c r="F36" s="5"/>
      <c r="G36" s="5" t="s">
        <v>138</v>
      </c>
      <c r="H36" s="5"/>
      <c r="I36" s="8"/>
    </row>
    <row r="37" spans="1:18" s="3" customFormat="1" x14ac:dyDescent="0.2">
      <c r="A37" s="11" t="s">
        <v>49</v>
      </c>
      <c r="B37" s="12">
        <v>3333</v>
      </c>
      <c r="C37" s="12" t="s">
        <v>5</v>
      </c>
      <c r="D37" s="12" t="s">
        <v>50</v>
      </c>
      <c r="E37" s="12"/>
      <c r="F37" s="12" t="s">
        <v>137</v>
      </c>
      <c r="G37" s="12" t="s">
        <v>138</v>
      </c>
      <c r="H37" s="5"/>
      <c r="I37" s="13"/>
      <c r="P37"/>
      <c r="Q37"/>
      <c r="R37"/>
    </row>
    <row r="38" spans="1:18" s="3" customFormat="1" x14ac:dyDescent="0.2">
      <c r="A38" s="11" t="s">
        <v>51</v>
      </c>
      <c r="B38" s="12">
        <v>150</v>
      </c>
      <c r="C38" s="12" t="s">
        <v>52</v>
      </c>
      <c r="D38" s="12" t="s">
        <v>50</v>
      </c>
      <c r="E38" s="12"/>
      <c r="F38" s="12" t="s">
        <v>137</v>
      </c>
      <c r="G38" s="12" t="s">
        <v>138</v>
      </c>
      <c r="H38" s="5"/>
      <c r="I38" s="13"/>
    </row>
    <row r="39" spans="1:18" s="3" customFormat="1" x14ac:dyDescent="0.2">
      <c r="A39" s="12" t="s">
        <v>53</v>
      </c>
      <c r="B39" s="12">
        <v>1E-4</v>
      </c>
      <c r="C39" s="12"/>
      <c r="D39" s="12" t="s">
        <v>50</v>
      </c>
      <c r="E39" s="12"/>
      <c r="F39" s="12"/>
      <c r="G39" s="12" t="s">
        <v>138</v>
      </c>
      <c r="H39" s="5"/>
      <c r="I39" s="13"/>
    </row>
    <row r="40" spans="1:18" s="3" customFormat="1" x14ac:dyDescent="0.2">
      <c r="A40" s="11" t="s">
        <v>54</v>
      </c>
      <c r="B40" s="12">
        <v>333</v>
      </c>
      <c r="C40" s="12" t="s">
        <v>22</v>
      </c>
      <c r="D40" s="12" t="s">
        <v>55</v>
      </c>
      <c r="E40" s="12"/>
      <c r="F40" s="12" t="s">
        <v>137</v>
      </c>
      <c r="G40" s="12" t="s">
        <v>138</v>
      </c>
      <c r="H40" s="5"/>
      <c r="I40" s="13"/>
    </row>
    <row r="41" spans="1:18" s="3" customFormat="1" x14ac:dyDescent="0.2">
      <c r="A41" s="11" t="s">
        <v>56</v>
      </c>
      <c r="B41" s="12">
        <v>130</v>
      </c>
      <c r="C41" s="12" t="s">
        <v>52</v>
      </c>
      <c r="D41" s="12" t="s">
        <v>55</v>
      </c>
      <c r="E41" s="12"/>
      <c r="F41" s="12" t="s">
        <v>137</v>
      </c>
      <c r="G41" s="12" t="s">
        <v>138</v>
      </c>
      <c r="H41" s="5"/>
      <c r="I41" s="13"/>
    </row>
    <row r="42" spans="1:18" s="3" customFormat="1" x14ac:dyDescent="0.2">
      <c r="A42" s="11" t="s">
        <v>57</v>
      </c>
      <c r="B42" s="12">
        <v>2.5000000000000001E-4</v>
      </c>
      <c r="C42" s="12" t="s">
        <v>2</v>
      </c>
      <c r="D42" s="12" t="s">
        <v>58</v>
      </c>
      <c r="E42" s="12"/>
      <c r="F42" s="12" t="s">
        <v>138</v>
      </c>
      <c r="G42" s="12" t="s">
        <v>138</v>
      </c>
      <c r="H42" s="5"/>
      <c r="I42" s="13"/>
    </row>
    <row r="43" spans="1:18" x14ac:dyDescent="0.2">
      <c r="A43" s="5" t="s">
        <v>59</v>
      </c>
      <c r="B43" s="5">
        <f>B42*Kds!B10</f>
        <v>2.5000000000000001E-4</v>
      </c>
      <c r="C43" s="5" t="s">
        <v>5</v>
      </c>
      <c r="D43" s="5"/>
      <c r="E43" s="5"/>
      <c r="F43" s="5"/>
      <c r="G43" s="5"/>
      <c r="H43" s="5"/>
      <c r="I43" s="8"/>
      <c r="P43" s="3"/>
      <c r="Q43" s="3"/>
      <c r="R43" s="3"/>
    </row>
    <row r="44" spans="1:18" x14ac:dyDescent="0.2">
      <c r="A44" s="5" t="s">
        <v>60</v>
      </c>
      <c r="B44" s="10">
        <v>1.0000000000000001E-5</v>
      </c>
      <c r="C44" s="5" t="s">
        <v>2</v>
      </c>
      <c r="D44" s="5" t="s">
        <v>61</v>
      </c>
      <c r="E44" s="5"/>
      <c r="F44" s="5"/>
      <c r="G44" s="5"/>
      <c r="H44" s="5"/>
      <c r="I44" s="8"/>
    </row>
    <row r="45" spans="1:18" x14ac:dyDescent="0.2">
      <c r="A45" s="5" t="s">
        <v>62</v>
      </c>
      <c r="B45" s="10">
        <f>B44*Kds!B11</f>
        <v>0.66666000000000003</v>
      </c>
      <c r="C45" s="5" t="s">
        <v>5</v>
      </c>
      <c r="D45" s="5"/>
      <c r="E45" s="5"/>
      <c r="F45" s="5"/>
      <c r="G45" s="5"/>
      <c r="H45" s="5"/>
      <c r="I45" s="8"/>
    </row>
    <row r="46" spans="1:18" x14ac:dyDescent="0.2">
      <c r="A46" s="5" t="s">
        <v>63</v>
      </c>
      <c r="B46" s="5">
        <v>6.6600000000000003E-4</v>
      </c>
      <c r="C46" s="5" t="s">
        <v>2</v>
      </c>
      <c r="D46" s="5" t="s">
        <v>64</v>
      </c>
      <c r="E46" s="5"/>
      <c r="F46" s="5"/>
      <c r="G46" s="5" t="s">
        <v>138</v>
      </c>
      <c r="H46" s="5"/>
      <c r="I46" s="8"/>
    </row>
    <row r="47" spans="1:18" x14ac:dyDescent="0.2">
      <c r="A47" s="5" t="s">
        <v>65</v>
      </c>
      <c r="B47" s="5">
        <f>B46*Kds!B12</f>
        <v>6.6600000000000006E-2</v>
      </c>
      <c r="C47" s="5" t="s">
        <v>5</v>
      </c>
      <c r="D47" s="5"/>
      <c r="E47" s="5"/>
      <c r="F47" s="5"/>
      <c r="G47" s="5" t="s">
        <v>138</v>
      </c>
      <c r="H47" s="5"/>
      <c r="I47" s="8"/>
    </row>
    <row r="48" spans="1:18" x14ac:dyDescent="0.2">
      <c r="A48" s="5" t="s">
        <v>66</v>
      </c>
      <c r="B48" s="5">
        <v>0.66600000000000004</v>
      </c>
      <c r="C48" s="5" t="s">
        <v>5</v>
      </c>
      <c r="D48" s="5" t="s">
        <v>67</v>
      </c>
      <c r="E48" s="5"/>
      <c r="F48" s="5"/>
      <c r="G48" s="5" t="s">
        <v>138</v>
      </c>
      <c r="H48" s="5"/>
      <c r="I48" s="8"/>
    </row>
    <row r="49" spans="1:18" x14ac:dyDescent="0.2">
      <c r="A49" s="5" t="s">
        <v>68</v>
      </c>
      <c r="B49" s="5">
        <v>0.13300000000000001</v>
      </c>
      <c r="C49" s="5" t="s">
        <v>5</v>
      </c>
      <c r="D49" s="5" t="s">
        <v>69</v>
      </c>
      <c r="E49" s="5"/>
      <c r="F49" s="5"/>
      <c r="G49" s="5" t="s">
        <v>138</v>
      </c>
      <c r="H49" s="5"/>
      <c r="I49" s="8"/>
    </row>
    <row r="50" spans="1:18" x14ac:dyDescent="0.2">
      <c r="A50" s="5" t="s">
        <v>70</v>
      </c>
      <c r="B50" s="5">
        <v>150</v>
      </c>
      <c r="C50" s="5" t="s">
        <v>52</v>
      </c>
      <c r="D50" s="5" t="s">
        <v>69</v>
      </c>
      <c r="E50" s="5"/>
      <c r="F50" s="5"/>
      <c r="G50" s="5" t="s">
        <v>138</v>
      </c>
      <c r="H50" s="5"/>
      <c r="I50" s="8"/>
    </row>
    <row r="51" spans="1:18" x14ac:dyDescent="0.2">
      <c r="A51" s="5" t="s">
        <v>71</v>
      </c>
      <c r="B51" s="5">
        <v>2</v>
      </c>
      <c r="C51" s="5" t="s">
        <v>22</v>
      </c>
      <c r="D51" s="5" t="s">
        <v>72</v>
      </c>
      <c r="E51" s="5"/>
      <c r="F51" s="5"/>
      <c r="G51" s="5" t="s">
        <v>138</v>
      </c>
      <c r="H51" s="5"/>
      <c r="I51" s="8"/>
    </row>
    <row r="52" spans="1:18" x14ac:dyDescent="0.2">
      <c r="A52" s="5" t="s">
        <v>73</v>
      </c>
      <c r="B52" s="5">
        <v>130</v>
      </c>
      <c r="C52" s="5" t="s">
        <v>52</v>
      </c>
      <c r="D52" s="5" t="s">
        <v>72</v>
      </c>
      <c r="E52" s="5"/>
      <c r="F52" s="5"/>
      <c r="G52" s="5" t="s">
        <v>138</v>
      </c>
      <c r="H52" s="5"/>
      <c r="I52" s="8"/>
    </row>
    <row r="53" spans="1:18" x14ac:dyDescent="0.2">
      <c r="A53" s="5" t="s">
        <v>74</v>
      </c>
      <c r="B53" s="5">
        <v>0.01</v>
      </c>
      <c r="C53" s="5" t="s">
        <v>2</v>
      </c>
      <c r="D53" s="5" t="s">
        <v>75</v>
      </c>
      <c r="E53" s="5"/>
      <c r="F53" s="5"/>
      <c r="G53" s="5" t="s">
        <v>138</v>
      </c>
      <c r="H53" s="5"/>
      <c r="I53" s="8"/>
    </row>
    <row r="54" spans="1:18" x14ac:dyDescent="0.2">
      <c r="A54" s="5" t="s">
        <v>76</v>
      </c>
      <c r="B54" s="5">
        <f>B53*Kds!B13</f>
        <v>0.2</v>
      </c>
      <c r="C54" s="5" t="s">
        <v>5</v>
      </c>
      <c r="D54" s="5"/>
      <c r="E54" s="5"/>
      <c r="F54" s="5"/>
      <c r="G54" s="5" t="s">
        <v>138</v>
      </c>
      <c r="H54" s="5"/>
      <c r="I54" s="8"/>
    </row>
    <row r="55" spans="1:18" x14ac:dyDescent="0.2">
      <c r="A55" s="5" t="s">
        <v>77</v>
      </c>
      <c r="B55" s="5">
        <v>4.66</v>
      </c>
      <c r="C55" s="5" t="s">
        <v>5</v>
      </c>
      <c r="D55" s="5" t="s">
        <v>78</v>
      </c>
      <c r="E55" s="5"/>
      <c r="F55" s="5"/>
      <c r="G55" s="5" t="s">
        <v>138</v>
      </c>
      <c r="H55" s="5"/>
      <c r="I55" s="8"/>
    </row>
    <row r="56" spans="1:18" x14ac:dyDescent="0.2">
      <c r="A56" s="5" t="s">
        <v>79</v>
      </c>
      <c r="B56" s="5">
        <v>0</v>
      </c>
      <c r="C56" s="5" t="s">
        <v>5</v>
      </c>
      <c r="D56" s="5" t="s">
        <v>80</v>
      </c>
      <c r="E56" s="5"/>
      <c r="F56" s="5"/>
      <c r="G56" s="5"/>
      <c r="H56" s="5"/>
      <c r="I56" s="8"/>
    </row>
    <row r="57" spans="1:18" x14ac:dyDescent="0.2">
      <c r="A57" s="5" t="s">
        <v>81</v>
      </c>
      <c r="B57" s="5">
        <v>6.6600000000000001E-3</v>
      </c>
      <c r="C57" s="5" t="s">
        <v>2</v>
      </c>
      <c r="D57" s="5" t="s">
        <v>82</v>
      </c>
      <c r="E57" s="5"/>
      <c r="F57" s="5"/>
      <c r="G57" s="5" t="s">
        <v>138</v>
      </c>
      <c r="H57" s="5"/>
      <c r="I57" s="8"/>
    </row>
    <row r="58" spans="1:18" x14ac:dyDescent="0.2">
      <c r="A58" s="5" t="s">
        <v>83</v>
      </c>
      <c r="B58" s="5">
        <f>B57*Kds!B14</f>
        <v>6.6600000000000006E-2</v>
      </c>
      <c r="C58" s="5" t="s">
        <v>5</v>
      </c>
      <c r="D58" s="5"/>
      <c r="E58" s="5"/>
      <c r="F58" s="5"/>
      <c r="G58" s="5" t="s">
        <v>138</v>
      </c>
      <c r="H58" s="5"/>
      <c r="I58" s="8"/>
    </row>
    <row r="59" spans="1:18" x14ac:dyDescent="0.2">
      <c r="A59" s="5" t="s">
        <v>66</v>
      </c>
      <c r="B59" s="5">
        <v>0.66600000000000004</v>
      </c>
      <c r="C59" s="5" t="s">
        <v>5</v>
      </c>
      <c r="D59" s="5" t="s">
        <v>84</v>
      </c>
      <c r="E59" s="5"/>
      <c r="F59" s="5"/>
      <c r="G59" s="5" t="s">
        <v>138</v>
      </c>
      <c r="H59" s="5"/>
      <c r="I59" s="8"/>
    </row>
    <row r="60" spans="1:18" x14ac:dyDescent="0.2">
      <c r="A60" s="5" t="s">
        <v>85</v>
      </c>
      <c r="B60" s="5">
        <v>0.2</v>
      </c>
      <c r="C60" s="5" t="s">
        <v>2</v>
      </c>
      <c r="D60" s="5" t="s">
        <v>86</v>
      </c>
      <c r="E60" s="5"/>
      <c r="F60" s="5"/>
      <c r="G60" s="5" t="s">
        <v>138</v>
      </c>
      <c r="H60" s="5"/>
      <c r="I60" s="8"/>
    </row>
    <row r="61" spans="1:18" s="5" customFormat="1" x14ac:dyDescent="0.2">
      <c r="A61" s="20" t="s">
        <v>87</v>
      </c>
      <c r="B61" s="18">
        <v>7.2700000000000004E-3</v>
      </c>
      <c r="C61" s="18" t="s">
        <v>52</v>
      </c>
      <c r="D61" s="18" t="s">
        <v>88</v>
      </c>
      <c r="E61" s="5" t="s">
        <v>43</v>
      </c>
      <c r="G61" s="5" t="s">
        <v>138</v>
      </c>
      <c r="H61" s="5">
        <v>3.9699999999999996E-3</v>
      </c>
      <c r="I61" s="8">
        <f t="shared" ref="I61:I79" si="3">LOG(B61/H61,2)</f>
        <v>0.87281635677663694</v>
      </c>
      <c r="P61"/>
      <c r="Q61"/>
      <c r="R61"/>
    </row>
    <row r="62" spans="1:18" s="1" customFormat="1" x14ac:dyDescent="0.2">
      <c r="A62" s="6" t="s">
        <v>89</v>
      </c>
      <c r="B62" s="6"/>
      <c r="C62" s="6"/>
      <c r="D62" s="6"/>
      <c r="E62" s="6"/>
      <c r="F62" s="6"/>
      <c r="G62" s="6"/>
      <c r="H62" s="6"/>
      <c r="I62" s="5"/>
      <c r="P62" s="5"/>
      <c r="Q62" s="5"/>
      <c r="R62" s="5"/>
    </row>
    <row r="63" spans="1:18" s="5" customFormat="1" x14ac:dyDescent="0.2">
      <c r="A63" s="20" t="s">
        <v>90</v>
      </c>
      <c r="B63" s="18">
        <v>30.4</v>
      </c>
      <c r="C63" s="18" t="s">
        <v>5</v>
      </c>
      <c r="D63" s="18" t="s">
        <v>91</v>
      </c>
      <c r="E63" s="5" t="s">
        <v>43</v>
      </c>
      <c r="F63" s="5" t="s">
        <v>138</v>
      </c>
      <c r="G63" s="5" t="s">
        <v>138</v>
      </c>
      <c r="H63" s="5">
        <v>13.2</v>
      </c>
      <c r="I63" s="8">
        <f t="shared" si="3"/>
        <v>1.2035333940851323</v>
      </c>
      <c r="P63" s="1"/>
      <c r="Q63" s="1"/>
      <c r="R63" s="1"/>
    </row>
    <row r="64" spans="1:18" s="5" customFormat="1" x14ac:dyDescent="0.2">
      <c r="A64" s="20" t="s">
        <v>92</v>
      </c>
      <c r="B64" s="18">
        <v>49900</v>
      </c>
      <c r="C64" s="18" t="s">
        <v>5</v>
      </c>
      <c r="D64" s="18" t="s">
        <v>93</v>
      </c>
      <c r="E64" s="5" t="s">
        <v>43</v>
      </c>
      <c r="F64" s="5" t="s">
        <v>138</v>
      </c>
      <c r="G64" s="5" t="s">
        <v>138</v>
      </c>
      <c r="H64" s="5">
        <v>5506</v>
      </c>
      <c r="I64" s="8">
        <f t="shared" si="3"/>
        <v>3.1799633005164241</v>
      </c>
    </row>
    <row r="65" spans="1:18" s="6" customFormat="1" x14ac:dyDescent="0.2">
      <c r="A65" s="6" t="s">
        <v>94</v>
      </c>
      <c r="I65" s="5"/>
      <c r="P65" s="5"/>
      <c r="Q65" s="5"/>
      <c r="R65" s="5"/>
    </row>
    <row r="66" spans="1:18" s="5" customFormat="1" x14ac:dyDescent="0.2">
      <c r="A66" s="22" t="s">
        <v>95</v>
      </c>
      <c r="B66" s="23">
        <v>2.23</v>
      </c>
      <c r="C66" s="23" t="s">
        <v>5</v>
      </c>
      <c r="D66" s="23" t="s">
        <v>96</v>
      </c>
      <c r="E66" s="5" t="s">
        <v>43</v>
      </c>
      <c r="F66" s="5" t="s">
        <v>138</v>
      </c>
      <c r="G66" s="5" t="s">
        <v>138</v>
      </c>
      <c r="H66" s="5">
        <v>0.98699999999999999</v>
      </c>
      <c r="I66" s="8">
        <f t="shared" si="3"/>
        <v>1.1759217203512695</v>
      </c>
      <c r="P66" s="6"/>
      <c r="Q66" s="6"/>
      <c r="R66" s="6"/>
    </row>
    <row r="67" spans="1:18" s="5" customFormat="1" x14ac:dyDescent="0.2">
      <c r="A67" s="23" t="s">
        <v>97</v>
      </c>
      <c r="B67" s="23">
        <v>216</v>
      </c>
      <c r="C67" s="23" t="s">
        <v>5</v>
      </c>
      <c r="D67" s="23" t="s">
        <v>98</v>
      </c>
      <c r="E67" s="5" t="s">
        <v>43</v>
      </c>
      <c r="G67" s="5" t="s">
        <v>138</v>
      </c>
      <c r="H67" s="5">
        <v>3.33</v>
      </c>
      <c r="I67" s="8">
        <f t="shared" si="3"/>
        <v>6.0193653248669312</v>
      </c>
      <c r="J67" s="5" t="s">
        <v>203</v>
      </c>
    </row>
    <row r="68" spans="1:18" s="5" customFormat="1" x14ac:dyDescent="0.2">
      <c r="A68" s="22" t="s">
        <v>99</v>
      </c>
      <c r="B68" s="23">
        <v>0.88200000000000001</v>
      </c>
      <c r="C68" s="23" t="s">
        <v>5</v>
      </c>
      <c r="D68" s="23" t="s">
        <v>100</v>
      </c>
      <c r="E68" s="5" t="s">
        <v>43</v>
      </c>
      <c r="F68" s="5" t="s">
        <v>138</v>
      </c>
      <c r="G68" s="5" t="s">
        <v>138</v>
      </c>
      <c r="H68" s="5">
        <v>0.50900000000000001</v>
      </c>
      <c r="I68" s="8">
        <f t="shared" si="3"/>
        <v>0.79311299948182523</v>
      </c>
    </row>
    <row r="69" spans="1:18" s="6" customFormat="1" x14ac:dyDescent="0.2">
      <c r="A69" s="24" t="s">
        <v>101</v>
      </c>
      <c r="B69" s="24"/>
      <c r="C69" s="24"/>
      <c r="D69" s="24"/>
      <c r="I69" s="5"/>
      <c r="P69" s="5"/>
      <c r="Q69" s="5"/>
      <c r="R69" s="5"/>
    </row>
    <row r="70" spans="1:18" s="5" customFormat="1" x14ac:dyDescent="0.2">
      <c r="A70" s="22" t="s">
        <v>102</v>
      </c>
      <c r="B70" s="23">
        <v>0.112</v>
      </c>
      <c r="C70" s="23" t="s">
        <v>5</v>
      </c>
      <c r="D70" s="23" t="s">
        <v>103</v>
      </c>
      <c r="E70" s="5" t="s">
        <v>43</v>
      </c>
      <c r="F70" s="5" t="s">
        <v>138</v>
      </c>
      <c r="G70" s="5" t="s">
        <v>138</v>
      </c>
      <c r="H70" s="5">
        <v>0.13300000000000001</v>
      </c>
      <c r="I70" s="8">
        <f t="shared" si="3"/>
        <v>-0.2479275134435856</v>
      </c>
      <c r="P70" s="6"/>
      <c r="Q70" s="6"/>
      <c r="R70" s="6"/>
    </row>
    <row r="71" spans="1:18" s="5" customFormat="1" x14ac:dyDescent="0.2">
      <c r="A71" s="22" t="s">
        <v>104</v>
      </c>
      <c r="B71" s="23">
        <v>758</v>
      </c>
      <c r="C71" s="23" t="s">
        <v>22</v>
      </c>
      <c r="D71" s="23" t="s">
        <v>105</v>
      </c>
      <c r="E71" s="5" t="s">
        <v>43</v>
      </c>
      <c r="F71" s="5" t="s">
        <v>138</v>
      </c>
      <c r="G71" s="5" t="s">
        <v>138</v>
      </c>
      <c r="H71" s="5">
        <v>16.600000000000001</v>
      </c>
      <c r="I71" s="8">
        <f t="shared" si="3"/>
        <v>5.5129427017115296</v>
      </c>
    </row>
    <row r="72" spans="1:18" s="6" customFormat="1" x14ac:dyDescent="0.2">
      <c r="A72" s="24" t="s">
        <v>106</v>
      </c>
      <c r="B72" s="24"/>
      <c r="C72" s="24"/>
      <c r="D72" s="24"/>
      <c r="I72" s="5"/>
      <c r="P72" s="5"/>
      <c r="Q72" s="5"/>
      <c r="R72" s="5"/>
    </row>
    <row r="73" spans="1:18" s="5" customFormat="1" x14ac:dyDescent="0.2">
      <c r="A73" s="23" t="s">
        <v>107</v>
      </c>
      <c r="B73" s="23">
        <v>1.57</v>
      </c>
      <c r="C73" s="23" t="s">
        <v>5</v>
      </c>
      <c r="D73" s="23" t="s">
        <v>108</v>
      </c>
      <c r="E73" s="5" t="s">
        <v>43</v>
      </c>
      <c r="G73" s="5" t="s">
        <v>138</v>
      </c>
      <c r="H73" s="5">
        <v>2.15</v>
      </c>
      <c r="I73" s="8">
        <f t="shared" si="3"/>
        <v>-0.45357210069783321</v>
      </c>
      <c r="P73" s="6"/>
      <c r="Q73" s="6"/>
      <c r="R73" s="6"/>
    </row>
    <row r="74" spans="1:18" s="5" customFormat="1" x14ac:dyDescent="0.2">
      <c r="A74" s="22" t="s">
        <v>109</v>
      </c>
      <c r="B74" s="23">
        <v>28700</v>
      </c>
      <c r="C74" s="23" t="s">
        <v>52</v>
      </c>
      <c r="D74" s="23" t="s">
        <v>108</v>
      </c>
      <c r="E74" s="5" t="s">
        <v>43</v>
      </c>
      <c r="F74" s="5" t="s">
        <v>138</v>
      </c>
      <c r="G74" s="5" t="s">
        <v>138</v>
      </c>
      <c r="H74" s="5">
        <v>6660</v>
      </c>
      <c r="I74" s="8">
        <f t="shared" si="3"/>
        <v>2.1074566544917883</v>
      </c>
    </row>
    <row r="75" spans="1:18" s="5" customFormat="1" x14ac:dyDescent="0.2">
      <c r="A75" s="22" t="s">
        <v>110</v>
      </c>
      <c r="B75" s="23">
        <v>0.13900000000000001</v>
      </c>
      <c r="C75" s="23" t="s">
        <v>5</v>
      </c>
      <c r="D75" s="23" t="s">
        <v>111</v>
      </c>
      <c r="E75" s="5" t="s">
        <v>43</v>
      </c>
      <c r="F75" s="5" t="s">
        <v>138</v>
      </c>
      <c r="G75" s="5" t="s">
        <v>138</v>
      </c>
      <c r="H75" s="5">
        <v>0.106</v>
      </c>
      <c r="I75" s="8">
        <f t="shared" si="3"/>
        <v>0.39102061816030853</v>
      </c>
    </row>
    <row r="76" spans="1:18" s="5" customFormat="1" x14ac:dyDescent="0.2">
      <c r="A76" s="22" t="s">
        <v>112</v>
      </c>
      <c r="B76" s="23">
        <v>500</v>
      </c>
      <c r="C76" s="23" t="s">
        <v>52</v>
      </c>
      <c r="D76" s="23" t="s">
        <v>111</v>
      </c>
      <c r="F76" s="5" t="s">
        <v>137</v>
      </c>
      <c r="G76" s="5" t="s">
        <v>138</v>
      </c>
    </row>
    <row r="77" spans="1:18" s="5" customFormat="1" x14ac:dyDescent="0.2">
      <c r="A77" s="23" t="s">
        <v>113</v>
      </c>
      <c r="B77" s="23">
        <v>39.799999999999997</v>
      </c>
      <c r="C77" s="23" t="s">
        <v>22</v>
      </c>
      <c r="D77" s="23" t="s">
        <v>114</v>
      </c>
      <c r="E77" s="5" t="s">
        <v>43</v>
      </c>
      <c r="G77" s="5" t="s">
        <v>138</v>
      </c>
      <c r="H77" s="5">
        <v>9.1199999999999992</v>
      </c>
      <c r="I77" s="8">
        <f t="shared" si="3"/>
        <v>2.1256627012662697</v>
      </c>
    </row>
    <row r="78" spans="1:18" s="5" customFormat="1" x14ac:dyDescent="0.2">
      <c r="A78" s="23" t="s">
        <v>115</v>
      </c>
      <c r="B78" s="23">
        <v>5550</v>
      </c>
      <c r="C78" s="23" t="s">
        <v>52</v>
      </c>
      <c r="D78" s="23" t="s">
        <v>114</v>
      </c>
      <c r="E78" s="5" t="s">
        <v>43</v>
      </c>
      <c r="G78" s="5" t="s">
        <v>138</v>
      </c>
      <c r="H78" s="5">
        <v>2210</v>
      </c>
      <c r="I78" s="8">
        <f t="shared" si="3"/>
        <v>1.3284414018460369</v>
      </c>
    </row>
    <row r="79" spans="1:18" s="5" customFormat="1" x14ac:dyDescent="0.2">
      <c r="A79" s="23" t="s">
        <v>116</v>
      </c>
      <c r="B79" s="23">
        <v>13</v>
      </c>
      <c r="C79" s="23" t="s">
        <v>22</v>
      </c>
      <c r="D79" s="23" t="s">
        <v>117</v>
      </c>
      <c r="E79" s="5" t="s">
        <v>43</v>
      </c>
      <c r="G79" s="5" t="s">
        <v>138</v>
      </c>
      <c r="H79" s="5">
        <v>4.66</v>
      </c>
      <c r="I79" s="8">
        <f t="shared" si="3"/>
        <v>1.4801097632615368</v>
      </c>
    </row>
    <row r="80" spans="1:18" x14ac:dyDescent="0.2">
      <c r="A80" s="23" t="s">
        <v>118</v>
      </c>
      <c r="B80" s="23">
        <v>500</v>
      </c>
      <c r="C80" s="23" t="s">
        <v>52</v>
      </c>
      <c r="D80" s="23" t="s">
        <v>117</v>
      </c>
      <c r="E80" s="5"/>
      <c r="F80" s="5"/>
      <c r="G80" s="5" t="s">
        <v>138</v>
      </c>
      <c r="H80" s="5"/>
      <c r="I80" s="8"/>
      <c r="P80" s="5"/>
      <c r="Q80" s="5"/>
      <c r="R80" s="5"/>
    </row>
  </sheetData>
  <mergeCells count="2">
    <mergeCell ref="Q2:R2"/>
    <mergeCell ref="S2:T2"/>
  </mergeCells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C11" sqref="C11"/>
    </sheetView>
  </sheetViews>
  <sheetFormatPr baseColWidth="10" defaultRowHeight="16" x14ac:dyDescent="0.2"/>
  <sheetData>
    <row r="1" spans="1:3" x14ac:dyDescent="0.2">
      <c r="A1" t="s">
        <v>119</v>
      </c>
      <c r="B1">
        <v>15</v>
      </c>
      <c r="C1" t="s">
        <v>52</v>
      </c>
    </row>
    <row r="2" spans="1:3" x14ac:dyDescent="0.2">
      <c r="A2" t="s">
        <v>132</v>
      </c>
      <c r="B2">
        <v>12.4</v>
      </c>
      <c r="C2" t="s">
        <v>52</v>
      </c>
    </row>
    <row r="3" spans="1:3" x14ac:dyDescent="0.2">
      <c r="A3" t="s">
        <v>120</v>
      </c>
      <c r="B3">
        <v>112</v>
      </c>
      <c r="C3" t="s">
        <v>52</v>
      </c>
    </row>
    <row r="4" spans="1:3" x14ac:dyDescent="0.2">
      <c r="A4" t="s">
        <v>121</v>
      </c>
      <c r="B4">
        <v>1970</v>
      </c>
      <c r="C4" t="s">
        <v>52</v>
      </c>
    </row>
    <row r="5" spans="1:3" x14ac:dyDescent="0.2">
      <c r="A5" t="s">
        <v>122</v>
      </c>
      <c r="B5">
        <v>10</v>
      </c>
      <c r="C5" t="s">
        <v>52</v>
      </c>
    </row>
    <row r="6" spans="1:3" x14ac:dyDescent="0.2">
      <c r="A6" t="s">
        <v>123</v>
      </c>
      <c r="B6">
        <v>400</v>
      </c>
      <c r="C6" t="s">
        <v>52</v>
      </c>
    </row>
    <row r="7" spans="1:3" x14ac:dyDescent="0.2">
      <c r="A7" t="s">
        <v>124</v>
      </c>
      <c r="B7">
        <v>12.45</v>
      </c>
      <c r="C7" t="s">
        <v>52</v>
      </c>
    </row>
    <row r="8" spans="1:3" x14ac:dyDescent="0.2">
      <c r="A8" t="s">
        <v>125</v>
      </c>
      <c r="B8">
        <v>171</v>
      </c>
      <c r="C8" t="s">
        <v>52</v>
      </c>
    </row>
    <row r="9" spans="1:3" x14ac:dyDescent="0.2">
      <c r="A9" t="s">
        <v>126</v>
      </c>
      <c r="B9">
        <v>1</v>
      </c>
      <c r="C9" t="s">
        <v>52</v>
      </c>
    </row>
    <row r="10" spans="1:3" x14ac:dyDescent="0.2">
      <c r="A10" t="s">
        <v>127</v>
      </c>
      <c r="B10">
        <v>1</v>
      </c>
      <c r="C10" t="s">
        <v>52</v>
      </c>
    </row>
    <row r="11" spans="1:3" x14ac:dyDescent="0.2">
      <c r="A11" t="s">
        <v>128</v>
      </c>
      <c r="B11">
        <v>66666</v>
      </c>
      <c r="C11" t="s">
        <v>52</v>
      </c>
    </row>
    <row r="12" spans="1:3" x14ac:dyDescent="0.2">
      <c r="A12" t="s">
        <v>129</v>
      </c>
      <c r="B12">
        <v>100</v>
      </c>
      <c r="C12" t="s">
        <v>52</v>
      </c>
    </row>
    <row r="13" spans="1:3" x14ac:dyDescent="0.2">
      <c r="A13" t="s">
        <v>130</v>
      </c>
      <c r="B13">
        <v>20</v>
      </c>
      <c r="C13" t="s">
        <v>52</v>
      </c>
    </row>
    <row r="14" spans="1:3" x14ac:dyDescent="0.2">
      <c r="A14" t="s">
        <v>131</v>
      </c>
      <c r="B14">
        <v>10</v>
      </c>
      <c r="C14" t="s">
        <v>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405AE-CB16-9A4A-98CB-07E2763EFC34}">
  <dimension ref="A1:H72"/>
  <sheetViews>
    <sheetView workbookViewId="0">
      <selection activeCell="C50" sqref="C50:C60"/>
    </sheetView>
  </sheetViews>
  <sheetFormatPr baseColWidth="10" defaultRowHeight="16" x14ac:dyDescent="0.2"/>
  <cols>
    <col min="1" max="1" width="18" customWidth="1"/>
    <col min="3" max="3" width="18.1640625" customWidth="1"/>
  </cols>
  <sheetData>
    <row r="1" spans="1:8" s="1" customFormat="1" x14ac:dyDescent="0.2">
      <c r="A1" s="1" t="s">
        <v>231</v>
      </c>
      <c r="C1" s="1" t="s">
        <v>232</v>
      </c>
    </row>
    <row r="2" spans="1:8" x14ac:dyDescent="0.2">
      <c r="A2" t="s">
        <v>260</v>
      </c>
      <c r="C2" t="s">
        <v>254</v>
      </c>
      <c r="E2" t="s">
        <v>262</v>
      </c>
      <c r="H2" t="s">
        <v>240</v>
      </c>
    </row>
    <row r="3" spans="1:8" x14ac:dyDescent="0.2">
      <c r="A3" t="s">
        <v>261</v>
      </c>
      <c r="C3" t="s">
        <v>263</v>
      </c>
      <c r="E3" t="s">
        <v>264</v>
      </c>
      <c r="H3" t="s">
        <v>241</v>
      </c>
    </row>
    <row r="4" spans="1:8" s="5" customFormat="1" x14ac:dyDescent="0.2">
      <c r="A4" s="5" t="s">
        <v>265</v>
      </c>
      <c r="C4" s="5" t="s">
        <v>266</v>
      </c>
      <c r="E4" s="5" t="s">
        <v>267</v>
      </c>
      <c r="H4" s="5" t="s">
        <v>242</v>
      </c>
    </row>
    <row r="5" spans="1:8" x14ac:dyDescent="0.2">
      <c r="A5" t="s">
        <v>268</v>
      </c>
      <c r="C5" t="s">
        <v>239</v>
      </c>
      <c r="E5" t="s">
        <v>269</v>
      </c>
      <c r="H5" t="s">
        <v>243</v>
      </c>
    </row>
    <row r="6" spans="1:8" x14ac:dyDescent="0.2">
      <c r="A6" t="s">
        <v>270</v>
      </c>
      <c r="C6" t="s">
        <v>271</v>
      </c>
      <c r="E6" t="s">
        <v>272</v>
      </c>
      <c r="H6" t="s">
        <v>204</v>
      </c>
    </row>
    <row r="7" spans="1:8" x14ac:dyDescent="0.2">
      <c r="A7" t="s">
        <v>273</v>
      </c>
      <c r="C7" t="s">
        <v>274</v>
      </c>
      <c r="E7" t="s">
        <v>275</v>
      </c>
      <c r="H7" t="s">
        <v>205</v>
      </c>
    </row>
    <row r="8" spans="1:8" x14ac:dyDescent="0.2">
      <c r="A8" t="s">
        <v>276</v>
      </c>
      <c r="C8" t="s">
        <v>233</v>
      </c>
      <c r="D8" s="5"/>
      <c r="E8" t="s">
        <v>277</v>
      </c>
      <c r="H8" t="s">
        <v>206</v>
      </c>
    </row>
    <row r="9" spans="1:8" x14ac:dyDescent="0.2">
      <c r="A9" t="s">
        <v>278</v>
      </c>
      <c r="C9" t="s">
        <v>279</v>
      </c>
      <c r="E9" t="s">
        <v>280</v>
      </c>
      <c r="H9" t="s">
        <v>207</v>
      </c>
    </row>
    <row r="10" spans="1:8" x14ac:dyDescent="0.2">
      <c r="A10" t="s">
        <v>281</v>
      </c>
      <c r="C10" t="s">
        <v>234</v>
      </c>
      <c r="E10" t="s">
        <v>282</v>
      </c>
      <c r="H10" t="s">
        <v>208</v>
      </c>
    </row>
    <row r="11" spans="1:8" x14ac:dyDescent="0.2">
      <c r="A11" t="s">
        <v>283</v>
      </c>
      <c r="C11" t="s">
        <v>284</v>
      </c>
      <c r="E11" t="s">
        <v>285</v>
      </c>
      <c r="H11" t="s">
        <v>209</v>
      </c>
    </row>
    <row r="12" spans="1:8" x14ac:dyDescent="0.2">
      <c r="A12" t="s">
        <v>286</v>
      </c>
      <c r="C12" t="s">
        <v>287</v>
      </c>
      <c r="E12" t="s">
        <v>288</v>
      </c>
      <c r="H12" t="s">
        <v>210</v>
      </c>
    </row>
    <row r="13" spans="1:8" x14ac:dyDescent="0.2">
      <c r="A13" t="s">
        <v>289</v>
      </c>
      <c r="C13" t="s">
        <v>235</v>
      </c>
      <c r="E13" t="s">
        <v>290</v>
      </c>
      <c r="H13" t="s">
        <v>211</v>
      </c>
    </row>
    <row r="14" spans="1:8" s="29" customFormat="1" x14ac:dyDescent="0.2">
      <c r="A14" s="29" t="s">
        <v>291</v>
      </c>
      <c r="C14" s="29" t="s">
        <v>291</v>
      </c>
      <c r="E14" s="29" t="s">
        <v>292</v>
      </c>
      <c r="H14" s="29" t="s">
        <v>212</v>
      </c>
    </row>
    <row r="15" spans="1:8" s="29" customFormat="1" x14ac:dyDescent="0.2">
      <c r="A15" s="29" t="s">
        <v>293</v>
      </c>
      <c r="C15" s="29" t="s">
        <v>293</v>
      </c>
      <c r="E15" s="29" t="s">
        <v>294</v>
      </c>
    </row>
    <row r="16" spans="1:8" x14ac:dyDescent="0.2">
      <c r="A16" t="s">
        <v>295</v>
      </c>
      <c r="C16" t="s">
        <v>296</v>
      </c>
      <c r="E16" t="s">
        <v>297</v>
      </c>
      <c r="H16" t="s">
        <v>213</v>
      </c>
    </row>
    <row r="17" spans="1:8" s="29" customFormat="1" x14ac:dyDescent="0.2">
      <c r="A17" s="29" t="s">
        <v>298</v>
      </c>
      <c r="C17" s="29" t="s">
        <v>236</v>
      </c>
      <c r="E17" s="29" t="s">
        <v>228</v>
      </c>
      <c r="H17" s="29" t="s">
        <v>214</v>
      </c>
    </row>
    <row r="18" spans="1:8" x14ac:dyDescent="0.2">
      <c r="A18" t="s">
        <v>299</v>
      </c>
      <c r="C18" t="s">
        <v>300</v>
      </c>
      <c r="E18" t="s">
        <v>301</v>
      </c>
      <c r="H18" t="s">
        <v>215</v>
      </c>
    </row>
    <row r="19" spans="1:8" x14ac:dyDescent="0.2">
      <c r="A19" t="s">
        <v>302</v>
      </c>
      <c r="C19" t="s">
        <v>237</v>
      </c>
      <c r="E19" t="s">
        <v>303</v>
      </c>
      <c r="H19" t="s">
        <v>216</v>
      </c>
    </row>
    <row r="20" spans="1:8" x14ac:dyDescent="0.2">
      <c r="A20" t="s">
        <v>304</v>
      </c>
      <c r="C20" t="s">
        <v>230</v>
      </c>
      <c r="E20" t="s">
        <v>305</v>
      </c>
      <c r="H20" t="s">
        <v>217</v>
      </c>
    </row>
    <row r="21" spans="1:8" x14ac:dyDescent="0.2">
      <c r="A21" t="s">
        <v>306</v>
      </c>
      <c r="C21" s="39" t="s">
        <v>238</v>
      </c>
      <c r="E21" t="s">
        <v>307</v>
      </c>
      <c r="H21" t="s">
        <v>218</v>
      </c>
    </row>
    <row r="22" spans="1:8" s="29" customFormat="1" x14ac:dyDescent="0.2">
      <c r="A22" s="29" t="s">
        <v>308</v>
      </c>
      <c r="C22" s="29" t="s">
        <v>308</v>
      </c>
      <c r="E22" s="29" t="s">
        <v>309</v>
      </c>
      <c r="H22" s="29" t="s">
        <v>245</v>
      </c>
    </row>
    <row r="23" spans="1:8" x14ac:dyDescent="0.2">
      <c r="A23" t="s">
        <v>310</v>
      </c>
      <c r="C23" t="s">
        <v>247</v>
      </c>
      <c r="E23" t="s">
        <v>311</v>
      </c>
      <c r="H23" t="s">
        <v>246</v>
      </c>
    </row>
    <row r="24" spans="1:8" s="29" customFormat="1" x14ac:dyDescent="0.2">
      <c r="A24" s="29" t="s">
        <v>312</v>
      </c>
      <c r="C24" s="29" t="s">
        <v>312</v>
      </c>
      <c r="E24" s="29" t="s">
        <v>313</v>
      </c>
      <c r="H24" s="29" t="s">
        <v>222</v>
      </c>
    </row>
    <row r="25" spans="1:8" s="29" customFormat="1" x14ac:dyDescent="0.2">
      <c r="A25" s="29" t="s">
        <v>314</v>
      </c>
      <c r="C25" s="29" t="s">
        <v>314</v>
      </c>
      <c r="E25" s="29" t="s">
        <v>315</v>
      </c>
    </row>
    <row r="26" spans="1:8" s="29" customFormat="1" x14ac:dyDescent="0.2">
      <c r="A26" s="29" t="s">
        <v>255</v>
      </c>
      <c r="C26" s="29" t="s">
        <v>255</v>
      </c>
      <c r="E26" s="29" t="s">
        <v>316</v>
      </c>
    </row>
    <row r="27" spans="1:8" s="29" customFormat="1" x14ac:dyDescent="0.2">
      <c r="A27" s="29" t="s">
        <v>317</v>
      </c>
      <c r="C27" s="29" t="s">
        <v>317</v>
      </c>
      <c r="E27" s="29" t="s">
        <v>318</v>
      </c>
    </row>
    <row r="28" spans="1:8" s="29" customFormat="1" x14ac:dyDescent="0.2">
      <c r="A28" s="29" t="s">
        <v>319</v>
      </c>
      <c r="C28" s="29" t="s">
        <v>319</v>
      </c>
      <c r="E28" s="29" t="s">
        <v>320</v>
      </c>
    </row>
    <row r="29" spans="1:8" s="29" customFormat="1" x14ac:dyDescent="0.2">
      <c r="A29" s="29" t="s">
        <v>321</v>
      </c>
      <c r="C29" s="29" t="s">
        <v>321</v>
      </c>
      <c r="E29" s="29" t="s">
        <v>322</v>
      </c>
    </row>
    <row r="30" spans="1:8" x14ac:dyDescent="0.2">
      <c r="A30" t="s">
        <v>323</v>
      </c>
      <c r="C30" t="s">
        <v>324</v>
      </c>
      <c r="E30" s="25" t="s">
        <v>325</v>
      </c>
      <c r="H30" t="s">
        <v>223</v>
      </c>
    </row>
    <row r="31" spans="1:8" s="29" customFormat="1" x14ac:dyDescent="0.2">
      <c r="A31" s="29" t="s">
        <v>326</v>
      </c>
      <c r="C31" s="29" t="s">
        <v>326</v>
      </c>
      <c r="E31" s="29" t="s">
        <v>327</v>
      </c>
      <c r="H31" s="29" t="s">
        <v>224</v>
      </c>
    </row>
    <row r="32" spans="1:8" x14ac:dyDescent="0.2">
      <c r="A32" t="s">
        <v>328</v>
      </c>
      <c r="C32" t="s">
        <v>329</v>
      </c>
      <c r="E32" s="25" t="s">
        <v>330</v>
      </c>
      <c r="H32" t="s">
        <v>225</v>
      </c>
    </row>
    <row r="33" spans="1:8" x14ac:dyDescent="0.2">
      <c r="A33" t="s">
        <v>331</v>
      </c>
      <c r="C33" t="s">
        <v>332</v>
      </c>
      <c r="E33" t="s">
        <v>333</v>
      </c>
      <c r="H33" t="s">
        <v>226</v>
      </c>
    </row>
    <row r="34" spans="1:8" s="29" customFormat="1" x14ac:dyDescent="0.2">
      <c r="A34" s="29" t="s">
        <v>334</v>
      </c>
      <c r="C34" s="29" t="s">
        <v>334</v>
      </c>
      <c r="E34" s="29" t="s">
        <v>335</v>
      </c>
    </row>
    <row r="35" spans="1:8" s="29" customFormat="1" x14ac:dyDescent="0.2">
      <c r="A35" s="29" t="s">
        <v>336</v>
      </c>
      <c r="C35" s="29" t="s">
        <v>336</v>
      </c>
      <c r="E35" s="29" t="s">
        <v>337</v>
      </c>
    </row>
    <row r="36" spans="1:8" x14ac:dyDescent="0.2">
      <c r="A36" t="s">
        <v>338</v>
      </c>
      <c r="C36" t="s">
        <v>339</v>
      </c>
      <c r="E36" t="s">
        <v>340</v>
      </c>
      <c r="H36" t="s">
        <v>227</v>
      </c>
    </row>
    <row r="37" spans="1:8" x14ac:dyDescent="0.2">
      <c r="A37" t="s">
        <v>341</v>
      </c>
      <c r="C37" t="s">
        <v>342</v>
      </c>
      <c r="E37" t="s">
        <v>343</v>
      </c>
    </row>
    <row r="38" spans="1:8" s="29" customFormat="1" x14ac:dyDescent="0.2">
      <c r="A38" s="29" t="s">
        <v>344</v>
      </c>
      <c r="C38" s="29" t="s">
        <v>344</v>
      </c>
      <c r="E38" s="29" t="s">
        <v>345</v>
      </c>
    </row>
    <row r="39" spans="1:8" x14ac:dyDescent="0.2">
      <c r="A39" t="s">
        <v>346</v>
      </c>
      <c r="C39" t="s">
        <v>347</v>
      </c>
      <c r="E39" t="s">
        <v>348</v>
      </c>
    </row>
    <row r="40" spans="1:8" s="29" customFormat="1" x14ac:dyDescent="0.2">
      <c r="A40" s="29" t="s">
        <v>349</v>
      </c>
      <c r="C40" s="29" t="s">
        <v>349</v>
      </c>
      <c r="E40" s="29" t="s">
        <v>350</v>
      </c>
    </row>
    <row r="41" spans="1:8" x14ac:dyDescent="0.2">
      <c r="A41" t="s">
        <v>351</v>
      </c>
      <c r="C41" t="s">
        <v>352</v>
      </c>
      <c r="E41" t="s">
        <v>353</v>
      </c>
    </row>
    <row r="42" spans="1:8" s="29" customFormat="1" x14ac:dyDescent="0.2">
      <c r="A42" s="29" t="s">
        <v>354</v>
      </c>
      <c r="C42" s="29" t="s">
        <v>354</v>
      </c>
      <c r="E42" s="29" t="s">
        <v>355</v>
      </c>
    </row>
    <row r="43" spans="1:8" s="29" customFormat="1" x14ac:dyDescent="0.2">
      <c r="A43" s="29" t="s">
        <v>356</v>
      </c>
      <c r="C43" s="29" t="s">
        <v>356</v>
      </c>
      <c r="E43" s="29" t="s">
        <v>357</v>
      </c>
    </row>
    <row r="44" spans="1:8" s="29" customFormat="1" x14ac:dyDescent="0.2">
      <c r="A44" s="29" t="s">
        <v>358</v>
      </c>
      <c r="C44" s="29" t="s">
        <v>358</v>
      </c>
      <c r="E44" s="29" t="s">
        <v>359</v>
      </c>
    </row>
    <row r="45" spans="1:8" s="29" customFormat="1" x14ac:dyDescent="0.2">
      <c r="A45" s="29" t="s">
        <v>360</v>
      </c>
      <c r="C45" s="29" t="s">
        <v>360</v>
      </c>
      <c r="E45" s="29" t="s">
        <v>361</v>
      </c>
    </row>
    <row r="46" spans="1:8" x14ac:dyDescent="0.2">
      <c r="A46" t="s">
        <v>362</v>
      </c>
      <c r="C46" t="s">
        <v>363</v>
      </c>
      <c r="D46" s="40"/>
      <c r="E46" s="25" t="s">
        <v>364</v>
      </c>
      <c r="H46" t="s">
        <v>220</v>
      </c>
    </row>
    <row r="47" spans="1:8" x14ac:dyDescent="0.2">
      <c r="A47" t="s">
        <v>365</v>
      </c>
      <c r="C47" t="s">
        <v>366</v>
      </c>
      <c r="E47" t="s">
        <v>367</v>
      </c>
      <c r="H47" t="s">
        <v>221</v>
      </c>
    </row>
    <row r="49" spans="1:5" s="1" customFormat="1" x14ac:dyDescent="0.2">
      <c r="A49" s="1" t="s">
        <v>229</v>
      </c>
    </row>
    <row r="50" spans="1:5" x14ac:dyDescent="0.2">
      <c r="A50" t="s">
        <v>368</v>
      </c>
      <c r="C50" t="s">
        <v>369</v>
      </c>
    </row>
    <row r="51" spans="1:5" x14ac:dyDescent="0.2">
      <c r="A51" t="s">
        <v>370</v>
      </c>
      <c r="C51" t="s">
        <v>371</v>
      </c>
    </row>
    <row r="52" spans="1:5" x14ac:dyDescent="0.2">
      <c r="A52" t="s">
        <v>372</v>
      </c>
      <c r="C52" t="s">
        <v>373</v>
      </c>
    </row>
    <row r="53" spans="1:5" x14ac:dyDescent="0.2">
      <c r="A53" t="s">
        <v>374</v>
      </c>
      <c r="C53" t="s">
        <v>375</v>
      </c>
    </row>
    <row r="54" spans="1:5" x14ac:dyDescent="0.2">
      <c r="A54" t="s">
        <v>376</v>
      </c>
      <c r="C54" t="s">
        <v>377</v>
      </c>
    </row>
    <row r="55" spans="1:5" x14ac:dyDescent="0.2">
      <c r="A55" t="s">
        <v>378</v>
      </c>
      <c r="C55" t="s">
        <v>379</v>
      </c>
      <c r="E55" t="s">
        <v>219</v>
      </c>
    </row>
    <row r="56" spans="1:5" x14ac:dyDescent="0.2">
      <c r="A56" t="s">
        <v>380</v>
      </c>
      <c r="C56" t="s">
        <v>272</v>
      </c>
      <c r="E56" t="s">
        <v>244</v>
      </c>
    </row>
    <row r="57" spans="1:5" x14ac:dyDescent="0.2">
      <c r="A57" t="s">
        <v>256</v>
      </c>
      <c r="C57" t="s">
        <v>381</v>
      </c>
      <c r="E57" t="s">
        <v>385</v>
      </c>
    </row>
    <row r="58" spans="1:5" x14ac:dyDescent="0.2">
      <c r="A58" t="s">
        <v>257</v>
      </c>
      <c r="C58" t="s">
        <v>382</v>
      </c>
    </row>
    <row r="59" spans="1:5" x14ac:dyDescent="0.2">
      <c r="A59" t="s">
        <v>258</v>
      </c>
      <c r="C59" t="s">
        <v>383</v>
      </c>
      <c r="E59" t="s">
        <v>386</v>
      </c>
    </row>
    <row r="60" spans="1:5" x14ac:dyDescent="0.2">
      <c r="A60" t="s">
        <v>259</v>
      </c>
      <c r="C60" t="s">
        <v>384</v>
      </c>
    </row>
    <row r="62" spans="1:5" x14ac:dyDescent="0.2">
      <c r="A62" s="1" t="s">
        <v>166</v>
      </c>
    </row>
    <row r="63" spans="1:5" x14ac:dyDescent="0.2">
      <c r="A63" s="41" t="s">
        <v>197</v>
      </c>
      <c r="B63" s="42">
        <v>3.98</v>
      </c>
    </row>
    <row r="64" spans="1:5" x14ac:dyDescent="0.2">
      <c r="A64" s="41" t="s">
        <v>198</v>
      </c>
      <c r="B64" s="42">
        <v>37.11</v>
      </c>
    </row>
    <row r="65" spans="1:2" x14ac:dyDescent="0.2">
      <c r="A65" s="41" t="s">
        <v>199</v>
      </c>
      <c r="B65" s="42">
        <v>7.0000000000000007E-2</v>
      </c>
    </row>
    <row r="66" spans="1:2" x14ac:dyDescent="0.2">
      <c r="A66" t="s">
        <v>87</v>
      </c>
      <c r="B66" s="30">
        <v>2E-3</v>
      </c>
    </row>
    <row r="67" spans="1:2" x14ac:dyDescent="0.2">
      <c r="A67" t="s">
        <v>248</v>
      </c>
      <c r="B67">
        <v>67.3</v>
      </c>
    </row>
    <row r="68" spans="1:2" x14ac:dyDescent="0.2">
      <c r="A68" t="s">
        <v>249</v>
      </c>
      <c r="B68">
        <v>25.2</v>
      </c>
    </row>
    <row r="69" spans="1:2" x14ac:dyDescent="0.2">
      <c r="A69" t="s">
        <v>250</v>
      </c>
      <c r="B69">
        <v>140</v>
      </c>
    </row>
    <row r="70" spans="1:2" x14ac:dyDescent="0.2">
      <c r="A70" t="s">
        <v>251</v>
      </c>
      <c r="B70">
        <v>30</v>
      </c>
    </row>
    <row r="71" spans="1:2" x14ac:dyDescent="0.2">
      <c r="A71" t="s">
        <v>252</v>
      </c>
      <c r="B71">
        <v>128.30000000000001</v>
      </c>
    </row>
    <row r="72" spans="1:2" x14ac:dyDescent="0.2">
      <c r="A72" t="s">
        <v>253</v>
      </c>
      <c r="B72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67B75-70C2-704E-BDAA-6D78A9641F3E}">
  <dimension ref="A1:G79"/>
  <sheetViews>
    <sheetView tabSelected="1" workbookViewId="0">
      <selection activeCell="I53" sqref="I53"/>
    </sheetView>
  </sheetViews>
  <sheetFormatPr baseColWidth="10" defaultRowHeight="16" x14ac:dyDescent="0.2"/>
  <cols>
    <col min="1" max="1" width="18" style="25" customWidth="1"/>
    <col min="2" max="16384" width="10.83203125" style="25"/>
  </cols>
  <sheetData>
    <row r="1" spans="1:7" s="1" customFormat="1" x14ac:dyDescent="0.2">
      <c r="A1" s="1" t="s">
        <v>231</v>
      </c>
      <c r="C1" s="1" t="s">
        <v>134</v>
      </c>
      <c r="E1" s="1" t="s">
        <v>406</v>
      </c>
    </row>
    <row r="2" spans="1:7" x14ac:dyDescent="0.2">
      <c r="A2" s="40" t="s">
        <v>260</v>
      </c>
      <c r="B2" s="40"/>
      <c r="C2" s="40" t="s">
        <v>262</v>
      </c>
      <c r="D2" s="40"/>
      <c r="E2" s="40" t="s">
        <v>240</v>
      </c>
      <c r="F2" s="40"/>
      <c r="G2" s="40"/>
    </row>
    <row r="3" spans="1:7" x14ac:dyDescent="0.2">
      <c r="A3" s="40" t="s">
        <v>261</v>
      </c>
      <c r="B3" s="40"/>
      <c r="C3" s="40" t="s">
        <v>264</v>
      </c>
      <c r="D3" s="40"/>
      <c r="E3" s="40" t="s">
        <v>241</v>
      </c>
      <c r="F3" s="40"/>
      <c r="G3" s="40"/>
    </row>
    <row r="4" spans="1:7" x14ac:dyDescent="0.2">
      <c r="A4" s="43" t="s">
        <v>265</v>
      </c>
      <c r="B4" s="43"/>
      <c r="C4" s="43" t="s">
        <v>267</v>
      </c>
      <c r="E4" s="43" t="s">
        <v>242</v>
      </c>
    </row>
    <row r="5" spans="1:7" x14ac:dyDescent="0.2">
      <c r="A5" s="25" t="s">
        <v>268</v>
      </c>
      <c r="C5" s="25" t="s">
        <v>269</v>
      </c>
      <c r="E5" s="25" t="s">
        <v>243</v>
      </c>
    </row>
    <row r="6" spans="1:7" x14ac:dyDescent="0.2">
      <c r="A6" s="25" t="s">
        <v>270</v>
      </c>
      <c r="C6" s="25" t="s">
        <v>272</v>
      </c>
      <c r="E6" s="25" t="s">
        <v>204</v>
      </c>
    </row>
    <row r="7" spans="1:7" x14ac:dyDescent="0.2">
      <c r="A7" s="25" t="s">
        <v>273</v>
      </c>
      <c r="C7" s="25" t="s">
        <v>275</v>
      </c>
      <c r="E7" s="25" t="s">
        <v>205</v>
      </c>
    </row>
    <row r="8" spans="1:7" x14ac:dyDescent="0.2">
      <c r="A8" s="25" t="s">
        <v>276</v>
      </c>
      <c r="C8" s="25" t="s">
        <v>277</v>
      </c>
      <c r="E8" s="25" t="s">
        <v>206</v>
      </c>
    </row>
    <row r="9" spans="1:7" x14ac:dyDescent="0.2">
      <c r="A9" s="25" t="s">
        <v>278</v>
      </c>
      <c r="C9" s="25" t="s">
        <v>280</v>
      </c>
      <c r="E9" s="25" t="s">
        <v>207</v>
      </c>
    </row>
    <row r="10" spans="1:7" x14ac:dyDescent="0.2">
      <c r="A10" s="25" t="s">
        <v>281</v>
      </c>
      <c r="C10" s="25" t="s">
        <v>282</v>
      </c>
      <c r="E10" s="25" t="s">
        <v>208</v>
      </c>
    </row>
    <row r="11" spans="1:7" x14ac:dyDescent="0.2">
      <c r="A11" s="25" t="s">
        <v>283</v>
      </c>
      <c r="C11" s="25" t="s">
        <v>285</v>
      </c>
      <c r="E11" s="25" t="s">
        <v>209</v>
      </c>
    </row>
    <row r="12" spans="1:7" x14ac:dyDescent="0.2">
      <c r="A12" s="25" t="s">
        <v>286</v>
      </c>
      <c r="C12" s="25" t="s">
        <v>288</v>
      </c>
      <c r="E12" s="25" t="s">
        <v>210</v>
      </c>
    </row>
    <row r="13" spans="1:7" x14ac:dyDescent="0.2">
      <c r="A13" s="25" t="s">
        <v>289</v>
      </c>
      <c r="C13" s="25" t="s">
        <v>290</v>
      </c>
      <c r="E13" s="25" t="s">
        <v>211</v>
      </c>
    </row>
    <row r="14" spans="1:7" x14ac:dyDescent="0.2">
      <c r="A14" s="25" t="s">
        <v>291</v>
      </c>
      <c r="C14" s="25" t="s">
        <v>292</v>
      </c>
      <c r="E14" s="25" t="s">
        <v>212</v>
      </c>
    </row>
    <row r="15" spans="1:7" x14ac:dyDescent="0.2">
      <c r="A15" s="25" t="s">
        <v>293</v>
      </c>
      <c r="C15" s="25" t="s">
        <v>294</v>
      </c>
    </row>
    <row r="16" spans="1:7" x14ac:dyDescent="0.2">
      <c r="A16" s="25" t="s">
        <v>295</v>
      </c>
      <c r="C16" s="25" t="s">
        <v>297</v>
      </c>
      <c r="E16" s="25" t="s">
        <v>213</v>
      </c>
    </row>
    <row r="17" spans="1:5" x14ac:dyDescent="0.2">
      <c r="A17" s="25" t="s">
        <v>298</v>
      </c>
      <c r="C17" s="25" t="s">
        <v>228</v>
      </c>
      <c r="E17" s="25" t="s">
        <v>214</v>
      </c>
    </row>
    <row r="18" spans="1:5" x14ac:dyDescent="0.2">
      <c r="A18" s="25" t="s">
        <v>299</v>
      </c>
      <c r="C18" s="25" t="s">
        <v>301</v>
      </c>
      <c r="E18" s="25" t="s">
        <v>215</v>
      </c>
    </row>
    <row r="19" spans="1:5" x14ac:dyDescent="0.2">
      <c r="A19" s="25" t="s">
        <v>302</v>
      </c>
      <c r="C19" s="25" t="s">
        <v>303</v>
      </c>
      <c r="E19" s="25" t="s">
        <v>216</v>
      </c>
    </row>
    <row r="20" spans="1:5" x14ac:dyDescent="0.2">
      <c r="A20" s="25" t="s">
        <v>304</v>
      </c>
      <c r="C20" s="25" t="s">
        <v>305</v>
      </c>
      <c r="E20" s="25" t="s">
        <v>217</v>
      </c>
    </row>
    <row r="21" spans="1:5" x14ac:dyDescent="0.2">
      <c r="A21" s="25" t="s">
        <v>306</v>
      </c>
      <c r="C21" s="25" t="s">
        <v>307</v>
      </c>
      <c r="E21" s="25" t="s">
        <v>218</v>
      </c>
    </row>
    <row r="22" spans="1:5" x14ac:dyDescent="0.2">
      <c r="A22" s="25" t="s">
        <v>308</v>
      </c>
      <c r="C22" s="25" t="s">
        <v>309</v>
      </c>
      <c r="E22" s="25" t="s">
        <v>245</v>
      </c>
    </row>
    <row r="23" spans="1:5" x14ac:dyDescent="0.2">
      <c r="A23" s="25" t="s">
        <v>310</v>
      </c>
      <c r="C23" s="25" t="s">
        <v>311</v>
      </c>
      <c r="E23" s="25" t="s">
        <v>246</v>
      </c>
    </row>
    <row r="24" spans="1:5" x14ac:dyDescent="0.2">
      <c r="A24" s="25" t="s">
        <v>312</v>
      </c>
      <c r="C24" s="25" t="s">
        <v>313</v>
      </c>
      <c r="E24" s="25" t="s">
        <v>387</v>
      </c>
    </row>
    <row r="25" spans="1:5" x14ac:dyDescent="0.2">
      <c r="A25" s="25" t="s">
        <v>314</v>
      </c>
      <c r="C25" s="25" t="s">
        <v>315</v>
      </c>
    </row>
    <row r="26" spans="1:5" x14ac:dyDescent="0.2">
      <c r="A26" s="25" t="s">
        <v>255</v>
      </c>
      <c r="C26" s="25" t="s">
        <v>316</v>
      </c>
      <c r="E26" s="25" t="s">
        <v>388</v>
      </c>
    </row>
    <row r="27" spans="1:5" x14ac:dyDescent="0.2">
      <c r="A27" s="25" t="s">
        <v>317</v>
      </c>
      <c r="C27" s="25" t="s">
        <v>318</v>
      </c>
    </row>
    <row r="28" spans="1:5" x14ac:dyDescent="0.2">
      <c r="A28" s="25" t="s">
        <v>319</v>
      </c>
      <c r="C28" s="25" t="s">
        <v>320</v>
      </c>
      <c r="E28" s="25" t="s">
        <v>389</v>
      </c>
    </row>
    <row r="29" spans="1:5" x14ac:dyDescent="0.2">
      <c r="A29" s="25" t="s">
        <v>321</v>
      </c>
      <c r="C29" s="25" t="s">
        <v>322</v>
      </c>
    </row>
    <row r="30" spans="1:5" x14ac:dyDescent="0.2">
      <c r="A30" s="25" t="s">
        <v>323</v>
      </c>
      <c r="C30" s="25" t="s">
        <v>325</v>
      </c>
      <c r="E30" s="25" t="s">
        <v>390</v>
      </c>
    </row>
    <row r="31" spans="1:5" x14ac:dyDescent="0.2">
      <c r="A31" s="25" t="s">
        <v>326</v>
      </c>
      <c r="C31" s="25" t="s">
        <v>327</v>
      </c>
      <c r="E31" s="25" t="s">
        <v>224</v>
      </c>
    </row>
    <row r="32" spans="1:5" x14ac:dyDescent="0.2">
      <c r="A32" s="25" t="s">
        <v>328</v>
      </c>
      <c r="C32" s="25" t="s">
        <v>330</v>
      </c>
      <c r="E32" s="25" t="s">
        <v>225</v>
      </c>
    </row>
    <row r="33" spans="1:5" x14ac:dyDescent="0.2">
      <c r="A33" s="25" t="s">
        <v>331</v>
      </c>
      <c r="C33" s="25" t="s">
        <v>333</v>
      </c>
      <c r="E33" s="25" t="s">
        <v>226</v>
      </c>
    </row>
    <row r="34" spans="1:5" x14ac:dyDescent="0.2">
      <c r="A34" s="25" t="s">
        <v>334</v>
      </c>
      <c r="C34" s="25" t="s">
        <v>335</v>
      </c>
      <c r="E34" s="25" t="s">
        <v>391</v>
      </c>
    </row>
    <row r="35" spans="1:5" x14ac:dyDescent="0.2">
      <c r="A35" s="25" t="s">
        <v>336</v>
      </c>
      <c r="C35" s="25" t="s">
        <v>337</v>
      </c>
    </row>
    <row r="36" spans="1:5" x14ac:dyDescent="0.2">
      <c r="A36" s="25" t="s">
        <v>338</v>
      </c>
      <c r="C36" s="25" t="s">
        <v>340</v>
      </c>
      <c r="E36" s="25" t="s">
        <v>227</v>
      </c>
    </row>
    <row r="37" spans="1:5" x14ac:dyDescent="0.2">
      <c r="A37" s="25" t="s">
        <v>341</v>
      </c>
      <c r="C37" s="25" t="s">
        <v>343</v>
      </c>
    </row>
    <row r="38" spans="1:5" x14ac:dyDescent="0.2">
      <c r="A38" s="25" t="s">
        <v>344</v>
      </c>
      <c r="C38" s="25" t="s">
        <v>345</v>
      </c>
      <c r="E38" s="25" t="s">
        <v>392</v>
      </c>
    </row>
    <row r="39" spans="1:5" x14ac:dyDescent="0.2">
      <c r="A39" s="25" t="s">
        <v>346</v>
      </c>
      <c r="C39" s="25" t="s">
        <v>348</v>
      </c>
    </row>
    <row r="40" spans="1:5" x14ac:dyDescent="0.2">
      <c r="A40" s="25" t="s">
        <v>349</v>
      </c>
      <c r="C40" s="25" t="s">
        <v>350</v>
      </c>
      <c r="E40" s="25" t="s">
        <v>393</v>
      </c>
    </row>
    <row r="41" spans="1:5" x14ac:dyDescent="0.2">
      <c r="A41" s="25" t="s">
        <v>351</v>
      </c>
      <c r="C41" s="25" t="s">
        <v>353</v>
      </c>
    </row>
    <row r="42" spans="1:5" x14ac:dyDescent="0.2">
      <c r="A42" s="25" t="s">
        <v>354</v>
      </c>
      <c r="C42" s="25" t="s">
        <v>355</v>
      </c>
      <c r="E42" s="25" t="s">
        <v>394</v>
      </c>
    </row>
    <row r="43" spans="1:5" x14ac:dyDescent="0.2">
      <c r="A43" s="25" t="s">
        <v>356</v>
      </c>
      <c r="C43" s="25" t="s">
        <v>357</v>
      </c>
    </row>
    <row r="44" spans="1:5" x14ac:dyDescent="0.2">
      <c r="A44" s="25" t="s">
        <v>358</v>
      </c>
      <c r="C44" s="25" t="s">
        <v>359</v>
      </c>
      <c r="E44" s="25" t="s">
        <v>395</v>
      </c>
    </row>
    <row r="45" spans="1:5" x14ac:dyDescent="0.2">
      <c r="A45" s="25" t="s">
        <v>360</v>
      </c>
      <c r="C45" s="25" t="s">
        <v>361</v>
      </c>
    </row>
    <row r="46" spans="1:5" x14ac:dyDescent="0.2">
      <c r="A46" s="25" t="s">
        <v>362</v>
      </c>
      <c r="C46" s="25" t="s">
        <v>364</v>
      </c>
      <c r="E46" s="25" t="s">
        <v>220</v>
      </c>
    </row>
    <row r="47" spans="1:5" x14ac:dyDescent="0.2">
      <c r="A47" s="25" t="s">
        <v>365</v>
      </c>
      <c r="C47" s="25" t="s">
        <v>367</v>
      </c>
      <c r="E47" s="25" t="s">
        <v>221</v>
      </c>
    </row>
    <row r="49" spans="1:7" x14ac:dyDescent="0.2">
      <c r="A49" s="1" t="s">
        <v>229</v>
      </c>
      <c r="B49" s="1"/>
      <c r="C49" s="1"/>
      <c r="E49" s="1"/>
    </row>
    <row r="50" spans="1:7" x14ac:dyDescent="0.2">
      <c r="A50" s="40" t="s">
        <v>368</v>
      </c>
      <c r="B50" s="40"/>
      <c r="C50" s="40" t="s">
        <v>369</v>
      </c>
      <c r="D50" s="40"/>
      <c r="E50" s="40" t="s">
        <v>396</v>
      </c>
      <c r="F50" s="40"/>
      <c r="G50" s="40"/>
    </row>
    <row r="51" spans="1:7" x14ac:dyDescent="0.2">
      <c r="A51" s="40" t="s">
        <v>370</v>
      </c>
      <c r="B51" s="40"/>
      <c r="C51" s="40" t="s">
        <v>371</v>
      </c>
      <c r="D51" s="40"/>
      <c r="E51" s="40" t="s">
        <v>397</v>
      </c>
      <c r="F51" s="40"/>
      <c r="G51" s="40"/>
    </row>
    <row r="52" spans="1:7" x14ac:dyDescent="0.2">
      <c r="A52" s="40" t="s">
        <v>372</v>
      </c>
      <c r="B52" s="40"/>
      <c r="C52" s="40" t="s">
        <v>373</v>
      </c>
      <c r="D52" s="40"/>
      <c r="E52" s="40" t="s">
        <v>398</v>
      </c>
      <c r="F52" s="40"/>
      <c r="G52" s="40"/>
    </row>
    <row r="53" spans="1:7" x14ac:dyDescent="0.2">
      <c r="A53" s="40" t="s">
        <v>374</v>
      </c>
      <c r="B53" s="40"/>
      <c r="C53" s="40" t="s">
        <v>375</v>
      </c>
      <c r="D53" s="40"/>
      <c r="E53" s="40" t="s">
        <v>400</v>
      </c>
      <c r="F53" s="40"/>
      <c r="G53" s="40"/>
    </row>
    <row r="54" spans="1:7" x14ac:dyDescent="0.2">
      <c r="A54" s="40" t="s">
        <v>376</v>
      </c>
      <c r="B54" s="40"/>
      <c r="C54" s="40" t="s">
        <v>377</v>
      </c>
      <c r="D54" s="40"/>
      <c r="E54" s="40" t="s">
        <v>399</v>
      </c>
      <c r="F54" s="40"/>
      <c r="G54" s="40"/>
    </row>
    <row r="55" spans="1:7" x14ac:dyDescent="0.2">
      <c r="A55" s="25" t="s">
        <v>378</v>
      </c>
      <c r="C55" s="25" t="s">
        <v>379</v>
      </c>
      <c r="E55" s="25" t="s">
        <v>219</v>
      </c>
    </row>
    <row r="56" spans="1:7" x14ac:dyDescent="0.2">
      <c r="A56" s="25" t="s">
        <v>380</v>
      </c>
      <c r="C56" s="25" t="s">
        <v>272</v>
      </c>
      <c r="E56" s="25" t="s">
        <v>244</v>
      </c>
    </row>
    <row r="57" spans="1:7" x14ac:dyDescent="0.2">
      <c r="A57" s="25" t="s">
        <v>256</v>
      </c>
      <c r="C57" s="25" t="s">
        <v>381</v>
      </c>
      <c r="E57" s="25" t="s">
        <v>385</v>
      </c>
    </row>
    <row r="58" spans="1:7" x14ac:dyDescent="0.2">
      <c r="A58" s="25" t="s">
        <v>257</v>
      </c>
      <c r="C58" s="25" t="s">
        <v>382</v>
      </c>
    </row>
    <row r="59" spans="1:7" x14ac:dyDescent="0.2">
      <c r="A59" s="25" t="s">
        <v>258</v>
      </c>
      <c r="C59" s="25" t="s">
        <v>383</v>
      </c>
      <c r="E59" s="25" t="s">
        <v>386</v>
      </c>
    </row>
    <row r="60" spans="1:7" x14ac:dyDescent="0.2">
      <c r="A60" s="25" t="s">
        <v>259</v>
      </c>
      <c r="C60" s="25" t="s">
        <v>384</v>
      </c>
    </row>
    <row r="62" spans="1:7" x14ac:dyDescent="0.2">
      <c r="A62" s="1" t="s">
        <v>166</v>
      </c>
      <c r="B62" s="32" t="s">
        <v>52</v>
      </c>
    </row>
    <row r="63" spans="1:7" x14ac:dyDescent="0.2">
      <c r="A63" s="25" t="s">
        <v>197</v>
      </c>
      <c r="B63" s="44">
        <v>3.98</v>
      </c>
    </row>
    <row r="64" spans="1:7" x14ac:dyDescent="0.2">
      <c r="A64" s="25" t="s">
        <v>198</v>
      </c>
      <c r="B64" s="44">
        <v>37.11</v>
      </c>
    </row>
    <row r="65" spans="1:7" x14ac:dyDescent="0.2">
      <c r="A65" s="25" t="s">
        <v>199</v>
      </c>
      <c r="B65" s="44">
        <v>7.0000000000000007E-2</v>
      </c>
    </row>
    <row r="66" spans="1:7" x14ac:dyDescent="0.2">
      <c r="A66" s="25" t="s">
        <v>87</v>
      </c>
      <c r="B66" s="45">
        <v>2E-3</v>
      </c>
    </row>
    <row r="67" spans="1:7" x14ac:dyDescent="0.2">
      <c r="A67" s="25" t="s">
        <v>248</v>
      </c>
      <c r="B67" s="25">
        <v>67.3</v>
      </c>
    </row>
    <row r="68" spans="1:7" x14ac:dyDescent="0.2">
      <c r="A68" s="25" t="s">
        <v>249</v>
      </c>
      <c r="B68" s="25">
        <v>25.2</v>
      </c>
    </row>
    <row r="69" spans="1:7" x14ac:dyDescent="0.2">
      <c r="A69" s="25" t="s">
        <v>250</v>
      </c>
      <c r="B69" s="25">
        <v>140</v>
      </c>
    </row>
    <row r="70" spans="1:7" x14ac:dyDescent="0.2">
      <c r="A70" s="25" t="s">
        <v>251</v>
      </c>
      <c r="B70" s="25">
        <v>30</v>
      </c>
    </row>
    <row r="71" spans="1:7" x14ac:dyDescent="0.2">
      <c r="A71" s="25" t="s">
        <v>252</v>
      </c>
      <c r="B71" s="25">
        <v>128.30000000000001</v>
      </c>
    </row>
    <row r="72" spans="1:7" x14ac:dyDescent="0.2">
      <c r="A72" s="25" t="s">
        <v>253</v>
      </c>
      <c r="B72" s="25">
        <v>150</v>
      </c>
    </row>
    <row r="73" spans="1:7" ht="17" thickBot="1" x14ac:dyDescent="0.25">
      <c r="A73" s="48"/>
      <c r="B73" s="48"/>
      <c r="C73" s="48"/>
      <c r="D73" s="48"/>
      <c r="E73" s="48"/>
      <c r="F73" s="48"/>
      <c r="G73" s="48"/>
    </row>
    <row r="74" spans="1:7" ht="17" thickBot="1" x14ac:dyDescent="0.25">
      <c r="A74" s="53" t="s">
        <v>401</v>
      </c>
      <c r="B74" s="54"/>
      <c r="C74" s="54"/>
      <c r="D74" s="54"/>
      <c r="E74" s="55" t="s">
        <v>406</v>
      </c>
      <c r="F74" s="54"/>
      <c r="G74" s="56"/>
    </row>
    <row r="75" spans="1:7" ht="17" thickTop="1" x14ac:dyDescent="0.2">
      <c r="A75" s="47" t="s">
        <v>402</v>
      </c>
      <c r="B75" s="48"/>
      <c r="C75" s="48"/>
      <c r="D75" s="48"/>
      <c r="E75" s="48" t="s">
        <v>407</v>
      </c>
      <c r="F75" s="48"/>
      <c r="G75" s="49"/>
    </row>
    <row r="76" spans="1:7" x14ac:dyDescent="0.2">
      <c r="A76" s="47" t="s">
        <v>403</v>
      </c>
      <c r="B76" s="48"/>
      <c r="C76" s="48"/>
      <c r="D76" s="48"/>
      <c r="E76" s="48" t="s">
        <v>408</v>
      </c>
      <c r="F76" s="48"/>
      <c r="G76" s="49"/>
    </row>
    <row r="77" spans="1:7" x14ac:dyDescent="0.2">
      <c r="A77" s="47" t="s">
        <v>404</v>
      </c>
      <c r="B77" s="48"/>
      <c r="C77" s="48"/>
      <c r="D77" s="48"/>
      <c r="E77" s="48" t="s">
        <v>409</v>
      </c>
      <c r="F77" s="48"/>
      <c r="G77" s="49"/>
    </row>
    <row r="78" spans="1:7" x14ac:dyDescent="0.2">
      <c r="A78" s="47" t="s">
        <v>405</v>
      </c>
      <c r="B78" s="48"/>
      <c r="C78" s="48"/>
      <c r="D78" s="48"/>
      <c r="E78" s="48" t="s">
        <v>410</v>
      </c>
      <c r="F78" s="48"/>
      <c r="G78" s="49"/>
    </row>
    <row r="79" spans="1:7" ht="17" thickBot="1" x14ac:dyDescent="0.25">
      <c r="A79" s="50"/>
      <c r="B79" s="51"/>
      <c r="C79" s="51"/>
      <c r="D79" s="51"/>
      <c r="E79" s="51"/>
      <c r="F79" s="51"/>
      <c r="G79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Kds</vt:lpstr>
      <vt:lpstr>Simplified model</vt:lpstr>
      <vt:lpstr>Fitting params</vt:lpstr>
    </vt:vector>
  </TitlesOfParts>
  <Company>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no</dc:creator>
  <cp:lastModifiedBy>HSWiley</cp:lastModifiedBy>
  <dcterms:created xsi:type="dcterms:W3CDTF">2016-07-21T00:09:10Z</dcterms:created>
  <dcterms:modified xsi:type="dcterms:W3CDTF">2020-05-04T17:54:33Z</dcterms:modified>
</cp:coreProperties>
</file>