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/Documents/syph_model-master-2/Data/"/>
    </mc:Choice>
  </mc:AlternateContent>
  <xr:revisionPtr revIDLastSave="0" documentId="13_ncr:1_{2C336FBE-AF31-DE49-A200-A5EBB7A2A295}" xr6:coauthVersionLast="36" xr6:coauthVersionMax="36" xr10:uidLastSave="{00000000-0000-0000-0000-000000000000}"/>
  <bookViews>
    <workbookView xWindow="-240" yWindow="1640" windowWidth="24920" windowHeight="12800" tabRatio="500" firstSheet="1" activeTab="1" xr2:uid="{00000000-000D-0000-FFFF-FFFF00000000}"/>
  </bookViews>
  <sheets>
    <sheet name="Important notes on data" sheetId="9" r:id="rId1"/>
    <sheet name="P syphilis cases-rates" sheetId="2" r:id="rId2"/>
    <sheet name="S syphilis cases-rates" sheetId="6" r:id="rId3"/>
    <sheet name="EL syphilis cases-rates" sheetId="7" r:id="rId4"/>
    <sheet name="MSM + HIV" sheetId="5" r:id="rId5"/>
    <sheet name="Calcs for model" sheetId="10" r:id="rId6"/>
    <sheet name="calcs ii" sheetId="11" r:id="rId7"/>
    <sheet name="graphs" sheetId="12" r:id="rId8"/>
    <sheet name="pop_est_age_sex" sheetId="13" r:id="rId9"/>
    <sheet name="LA_pop_data.csv" sheetId="14" r:id="rId10"/>
    <sheet name="pop_est" sheetId="15" r:id="rId11"/>
    <sheet name="MSM" sheetId="16" r:id="rId12"/>
  </sheets>
  <definedNames>
    <definedName name="_xlnm.Print_Area" localSheetId="8">pop_est_age_sex!$A$3:$N$117</definedName>
    <definedName name="_xlnm.Print_Area" localSheetId="2">'S syphilis cases-rates'!$A$1:$AK$22</definedName>
    <definedName name="_xlnm.Print_Titles" localSheetId="8">pop_est_age_sex!$A:$A,pop_est_age_sex!$3:$4</definedName>
    <definedName name="SC02_22">pop_est_age_sex!$A$4:$N$109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4" i="13" l="1"/>
  <c r="K124" i="13"/>
  <c r="J124" i="13"/>
  <c r="I124" i="13"/>
  <c r="H124" i="13"/>
  <c r="G124" i="13"/>
  <c r="F124" i="13"/>
  <c r="E124" i="13"/>
  <c r="D124" i="13"/>
  <c r="C124" i="13"/>
  <c r="L123" i="13"/>
  <c r="K123" i="13"/>
  <c r="J123" i="13"/>
  <c r="I123" i="13"/>
  <c r="H123" i="13"/>
  <c r="G123" i="13"/>
  <c r="F123" i="13"/>
  <c r="E123" i="13"/>
  <c r="D123" i="13"/>
  <c r="C123" i="13"/>
  <c r="L122" i="13"/>
  <c r="K122" i="13"/>
  <c r="J122" i="13"/>
  <c r="I122" i="13"/>
  <c r="H122" i="13"/>
  <c r="G122" i="13"/>
  <c r="F122" i="13"/>
  <c r="E122" i="13"/>
  <c r="D122" i="13"/>
  <c r="C122" i="13"/>
  <c r="L121" i="13"/>
  <c r="K121" i="13"/>
  <c r="J121" i="13"/>
  <c r="I121" i="13"/>
  <c r="H121" i="13"/>
  <c r="G121" i="13"/>
  <c r="F121" i="13"/>
  <c r="E121" i="13"/>
  <c r="D121" i="13"/>
  <c r="C121" i="13"/>
  <c r="L120" i="13"/>
  <c r="K120" i="13"/>
  <c r="J120" i="13"/>
  <c r="I120" i="13"/>
  <c r="H120" i="13"/>
  <c r="G120" i="13"/>
  <c r="F120" i="13"/>
  <c r="E120" i="13"/>
  <c r="D120" i="13"/>
  <c r="C120" i="13"/>
  <c r="D37" i="11"/>
  <c r="H37" i="11"/>
  <c r="E37" i="11"/>
  <c r="I37" i="11"/>
  <c r="D38" i="11"/>
  <c r="H38" i="11"/>
  <c r="E38" i="11"/>
  <c r="I38" i="11"/>
  <c r="D39" i="11"/>
  <c r="H39" i="11"/>
  <c r="E39" i="11"/>
  <c r="I39" i="11"/>
  <c r="D40" i="11"/>
  <c r="H40" i="11"/>
  <c r="E40" i="11"/>
  <c r="I40" i="11"/>
  <c r="D41" i="11"/>
  <c r="H41" i="11"/>
  <c r="E41" i="11"/>
  <c r="I41" i="11"/>
  <c r="D42" i="11"/>
  <c r="H42" i="11"/>
  <c r="E42" i="11"/>
  <c r="I42" i="11"/>
  <c r="B37" i="11"/>
  <c r="F37" i="11"/>
  <c r="B38" i="11"/>
  <c r="J38" i="11" s="1"/>
  <c r="F38" i="11"/>
  <c r="B39" i="11"/>
  <c r="F39" i="11"/>
  <c r="B40" i="11"/>
  <c r="F40" i="11"/>
  <c r="B41" i="11"/>
  <c r="F41" i="11"/>
  <c r="B42" i="11"/>
  <c r="F42" i="11"/>
  <c r="J42" i="11"/>
  <c r="D26" i="11"/>
  <c r="H26" i="11"/>
  <c r="E26" i="11"/>
  <c r="I26" i="11"/>
  <c r="D27" i="11"/>
  <c r="H27" i="11"/>
  <c r="E27" i="11"/>
  <c r="I27" i="11"/>
  <c r="D28" i="11"/>
  <c r="H28" i="11"/>
  <c r="E28" i="11"/>
  <c r="I28" i="11"/>
  <c r="D29" i="11"/>
  <c r="H29" i="11"/>
  <c r="E29" i="11"/>
  <c r="I29" i="11"/>
  <c r="D30" i="11"/>
  <c r="H30" i="11"/>
  <c r="E30" i="11"/>
  <c r="I30" i="11"/>
  <c r="D31" i="11"/>
  <c r="H31" i="11"/>
  <c r="E31" i="11"/>
  <c r="I31" i="11"/>
  <c r="B26" i="11"/>
  <c r="F26" i="11"/>
  <c r="B27" i="11"/>
  <c r="F27" i="11"/>
  <c r="B28" i="11"/>
  <c r="F28" i="11"/>
  <c r="B29" i="11"/>
  <c r="F29" i="11"/>
  <c r="B30" i="11"/>
  <c r="F30" i="11"/>
  <c r="B31" i="11"/>
  <c r="F31" i="11"/>
  <c r="D15" i="11"/>
  <c r="H15" i="11"/>
  <c r="E15" i="11"/>
  <c r="I15" i="11"/>
  <c r="D16" i="11"/>
  <c r="H16" i="11"/>
  <c r="E16" i="11"/>
  <c r="I16" i="11"/>
  <c r="D17" i="11"/>
  <c r="H17" i="11"/>
  <c r="E17" i="11"/>
  <c r="I17" i="11"/>
  <c r="D18" i="11"/>
  <c r="H18" i="11"/>
  <c r="E18" i="11"/>
  <c r="I18" i="11"/>
  <c r="D19" i="11"/>
  <c r="H19" i="11"/>
  <c r="E19" i="11"/>
  <c r="I19" i="11"/>
  <c r="D20" i="11"/>
  <c r="H20" i="11"/>
  <c r="E20" i="11"/>
  <c r="I20" i="11"/>
  <c r="B15" i="11"/>
  <c r="F15" i="11"/>
  <c r="B16" i="11"/>
  <c r="J16" i="11" s="1"/>
  <c r="F16" i="11"/>
  <c r="B17" i="11"/>
  <c r="F17" i="11"/>
  <c r="B18" i="11"/>
  <c r="F18" i="11"/>
  <c r="B19" i="11"/>
  <c r="F19" i="11"/>
  <c r="B20" i="11"/>
  <c r="F20" i="11"/>
  <c r="D4" i="11"/>
  <c r="H4" i="11"/>
  <c r="E4" i="11"/>
  <c r="I4" i="11"/>
  <c r="D5" i="11"/>
  <c r="H5" i="11"/>
  <c r="E5" i="11"/>
  <c r="I5" i="11"/>
  <c r="D6" i="11"/>
  <c r="H6" i="11"/>
  <c r="E6" i="11"/>
  <c r="I6" i="11"/>
  <c r="D7" i="11"/>
  <c r="H7" i="11"/>
  <c r="E7" i="11"/>
  <c r="I7" i="11"/>
  <c r="D8" i="11"/>
  <c r="H8" i="11"/>
  <c r="E8" i="11"/>
  <c r="I8" i="11"/>
  <c r="D9" i="11"/>
  <c r="H9" i="11"/>
  <c r="E9" i="11"/>
  <c r="I9" i="11"/>
  <c r="B4" i="11"/>
  <c r="F4" i="11"/>
  <c r="B5" i="11"/>
  <c r="J5" i="11" s="1"/>
  <c r="F5" i="11"/>
  <c r="B6" i="11"/>
  <c r="F6" i="11"/>
  <c r="B7" i="11"/>
  <c r="F7" i="11"/>
  <c r="B8" i="11"/>
  <c r="F8" i="11"/>
  <c r="B9" i="11"/>
  <c r="J9" i="11" s="1"/>
  <c r="F9" i="11"/>
  <c r="C37" i="11"/>
  <c r="C38" i="11"/>
  <c r="C39" i="11"/>
  <c r="C40" i="11"/>
  <c r="C41" i="11"/>
  <c r="C42" i="11"/>
  <c r="L43" i="11"/>
  <c r="C26" i="11"/>
  <c r="C27" i="11"/>
  <c r="C28" i="11"/>
  <c r="C29" i="11"/>
  <c r="C30" i="11"/>
  <c r="C31" i="11"/>
  <c r="L32" i="11"/>
  <c r="C20" i="11"/>
  <c r="C19" i="11"/>
  <c r="C18" i="11"/>
  <c r="C17" i="11"/>
  <c r="C16" i="11"/>
  <c r="C15" i="11"/>
  <c r="C4" i="11"/>
  <c r="L4" i="11" s="1"/>
  <c r="C5" i="11"/>
  <c r="C6" i="11"/>
  <c r="C7" i="11"/>
  <c r="C8" i="11"/>
  <c r="L8" i="11" s="1"/>
  <c r="C9" i="11"/>
  <c r="A4" i="11"/>
  <c r="A5" i="11"/>
  <c r="A6" i="11"/>
  <c r="A7" i="11"/>
  <c r="A8" i="11"/>
  <c r="A9" i="11"/>
  <c r="A37" i="11"/>
  <c r="A38" i="11"/>
  <c r="A39" i="11"/>
  <c r="A40" i="11"/>
  <c r="A41" i="11"/>
  <c r="A42" i="11"/>
  <c r="A26" i="11"/>
  <c r="A27" i="11"/>
  <c r="A28" i="11"/>
  <c r="A29" i="11"/>
  <c r="A30" i="11"/>
  <c r="A31" i="11"/>
  <c r="A15" i="11"/>
  <c r="A16" i="11"/>
  <c r="A17" i="11"/>
  <c r="A18" i="11"/>
  <c r="A19" i="11"/>
  <c r="A20" i="11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42" i="10"/>
  <c r="A62" i="10"/>
  <c r="B62" i="10"/>
  <c r="C62" i="10"/>
  <c r="D62" i="10"/>
  <c r="I62" i="10" s="1"/>
  <c r="F62" i="10"/>
  <c r="A63" i="10"/>
  <c r="B63" i="10"/>
  <c r="C63" i="10"/>
  <c r="D63" i="10"/>
  <c r="F63" i="10"/>
  <c r="A64" i="10"/>
  <c r="B64" i="10"/>
  <c r="G64" i="10" s="1"/>
  <c r="C64" i="10"/>
  <c r="D64" i="10"/>
  <c r="F64" i="10"/>
  <c r="A65" i="10"/>
  <c r="B65" i="10"/>
  <c r="C65" i="10"/>
  <c r="D65" i="10"/>
  <c r="F65" i="10"/>
  <c r="H65" i="10" s="1"/>
  <c r="A66" i="10"/>
  <c r="B66" i="10"/>
  <c r="C66" i="10"/>
  <c r="D66" i="10"/>
  <c r="F66" i="10"/>
  <c r="A67" i="10"/>
  <c r="B67" i="10"/>
  <c r="C67" i="10"/>
  <c r="D67" i="10"/>
  <c r="F67" i="10"/>
  <c r="A68" i="10"/>
  <c r="B68" i="10"/>
  <c r="G68" i="10" s="1"/>
  <c r="C68" i="10"/>
  <c r="D68" i="10"/>
  <c r="F68" i="10"/>
  <c r="A69" i="10"/>
  <c r="B69" i="10"/>
  <c r="C69" i="10"/>
  <c r="D69" i="10"/>
  <c r="F69" i="10"/>
  <c r="I69" i="10" s="1"/>
  <c r="A70" i="10"/>
  <c r="B70" i="10"/>
  <c r="G70" i="10" s="1"/>
  <c r="C70" i="10"/>
  <c r="D70" i="10"/>
  <c r="F70" i="10"/>
  <c r="A71" i="10"/>
  <c r="B71" i="10"/>
  <c r="C71" i="10"/>
  <c r="D71" i="10"/>
  <c r="F71" i="10"/>
  <c r="A72" i="10"/>
  <c r="B72" i="10"/>
  <c r="G72" i="10" s="1"/>
  <c r="C72" i="10"/>
  <c r="D72" i="10"/>
  <c r="F72" i="10"/>
  <c r="H72" i="10" s="1"/>
  <c r="A73" i="10"/>
  <c r="B73" i="10"/>
  <c r="C73" i="10"/>
  <c r="D73" i="10"/>
  <c r="F73" i="10"/>
  <c r="A74" i="10"/>
  <c r="B74" i="10"/>
  <c r="G74" i="10" s="1"/>
  <c r="C74" i="10"/>
  <c r="D74" i="10"/>
  <c r="F74" i="10"/>
  <c r="H74" i="10" s="1"/>
  <c r="A75" i="10"/>
  <c r="B75" i="10"/>
  <c r="C75" i="10"/>
  <c r="D75" i="10"/>
  <c r="F75" i="10"/>
  <c r="I75" i="10" s="1"/>
  <c r="F61" i="10"/>
  <c r="H61" i="10" s="1"/>
  <c r="D61" i="10"/>
  <c r="C61" i="10"/>
  <c r="B61" i="10"/>
  <c r="A61" i="10"/>
  <c r="I73" i="10"/>
  <c r="I71" i="10"/>
  <c r="H70" i="10"/>
  <c r="H68" i="10"/>
  <c r="I67" i="10"/>
  <c r="H66" i="10"/>
  <c r="G66" i="10"/>
  <c r="H64" i="10"/>
  <c r="H63" i="10"/>
  <c r="H62" i="10"/>
  <c r="G62" i="10"/>
  <c r="B43" i="10"/>
  <c r="C43" i="10"/>
  <c r="D43" i="10"/>
  <c r="I43" i="10" s="1"/>
  <c r="F43" i="10"/>
  <c r="B44" i="10"/>
  <c r="C44" i="10"/>
  <c r="D44" i="10"/>
  <c r="I44" i="10" s="1"/>
  <c r="F44" i="10"/>
  <c r="B45" i="10"/>
  <c r="C45" i="10"/>
  <c r="D45" i="10"/>
  <c r="F45" i="10"/>
  <c r="B46" i="10"/>
  <c r="C46" i="10"/>
  <c r="D46" i="10"/>
  <c r="I46" i="10" s="1"/>
  <c r="F46" i="10"/>
  <c r="B47" i="10"/>
  <c r="C47" i="10"/>
  <c r="D47" i="10"/>
  <c r="I47" i="10" s="1"/>
  <c r="F47" i="10"/>
  <c r="B48" i="10"/>
  <c r="C48" i="10"/>
  <c r="D48" i="10"/>
  <c r="F48" i="10"/>
  <c r="H48" i="10" s="1"/>
  <c r="B49" i="10"/>
  <c r="C49" i="10"/>
  <c r="D49" i="10"/>
  <c r="I49" i="10" s="1"/>
  <c r="F49" i="10"/>
  <c r="H49" i="10" s="1"/>
  <c r="B50" i="10"/>
  <c r="C50" i="10"/>
  <c r="D50" i="10"/>
  <c r="F50" i="10"/>
  <c r="B51" i="10"/>
  <c r="C51" i="10"/>
  <c r="D51" i="10"/>
  <c r="F51" i="10"/>
  <c r="I51" i="10" s="1"/>
  <c r="B52" i="10"/>
  <c r="C52" i="10"/>
  <c r="D52" i="10"/>
  <c r="F52" i="10"/>
  <c r="H52" i="10" s="1"/>
  <c r="B53" i="10"/>
  <c r="E53" i="10" s="1"/>
  <c r="M53" i="10" s="1"/>
  <c r="O53" i="10" s="1"/>
  <c r="C53" i="10"/>
  <c r="D53" i="10"/>
  <c r="F53" i="10"/>
  <c r="B54" i="10"/>
  <c r="C54" i="10"/>
  <c r="D54" i="10"/>
  <c r="F54" i="10"/>
  <c r="H54" i="10" s="1"/>
  <c r="B55" i="10"/>
  <c r="C55" i="10"/>
  <c r="D55" i="10"/>
  <c r="F55" i="10"/>
  <c r="H55" i="10" s="1"/>
  <c r="B56" i="10"/>
  <c r="C56" i="10"/>
  <c r="D56" i="10"/>
  <c r="F56" i="10"/>
  <c r="H56" i="10" s="1"/>
  <c r="F42" i="10"/>
  <c r="D42" i="10"/>
  <c r="I42" i="10" s="1"/>
  <c r="C42" i="10"/>
  <c r="B42" i="10"/>
  <c r="G54" i="10"/>
  <c r="I53" i="10"/>
  <c r="H53" i="10"/>
  <c r="G52" i="10"/>
  <c r="G51" i="10"/>
  <c r="G50" i="10"/>
  <c r="G49" i="10"/>
  <c r="I48" i="10"/>
  <c r="G48" i="10"/>
  <c r="H47" i="10"/>
  <c r="G46" i="10"/>
  <c r="I45" i="10"/>
  <c r="H45" i="10"/>
  <c r="G45" i="10"/>
  <c r="H44" i="10"/>
  <c r="G44" i="10"/>
  <c r="H43" i="10"/>
  <c r="G43" i="10"/>
  <c r="H42" i="10"/>
  <c r="G42" i="10"/>
  <c r="R24" i="10"/>
  <c r="S24" i="10"/>
  <c r="R25" i="10"/>
  <c r="S25" i="10"/>
  <c r="R26" i="10"/>
  <c r="S26" i="10"/>
  <c r="R27" i="10"/>
  <c r="S27" i="10"/>
  <c r="R28" i="10"/>
  <c r="S28" i="10"/>
  <c r="R29" i="10"/>
  <c r="S29" i="10"/>
  <c r="R30" i="10"/>
  <c r="S30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V37" i="10" s="1"/>
  <c r="S23" i="10"/>
  <c r="R23" i="10"/>
  <c r="B24" i="10"/>
  <c r="C24" i="10"/>
  <c r="D24" i="10"/>
  <c r="F24" i="10"/>
  <c r="G24" i="10" s="1"/>
  <c r="H24" i="10"/>
  <c r="B25" i="10"/>
  <c r="C25" i="10"/>
  <c r="D25" i="10"/>
  <c r="F25" i="10"/>
  <c r="G25" i="10" s="1"/>
  <c r="B26" i="10"/>
  <c r="C26" i="10"/>
  <c r="D26" i="10"/>
  <c r="F26" i="10"/>
  <c r="G26" i="10" s="1"/>
  <c r="B27" i="10"/>
  <c r="C27" i="10"/>
  <c r="D27" i="10"/>
  <c r="F27" i="10"/>
  <c r="G27" i="10" s="1"/>
  <c r="B28" i="10"/>
  <c r="C28" i="10"/>
  <c r="D28" i="10"/>
  <c r="F28" i="10"/>
  <c r="G28" i="10" s="1"/>
  <c r="B29" i="10"/>
  <c r="C29" i="10"/>
  <c r="D29" i="10"/>
  <c r="F29" i="10"/>
  <c r="B30" i="10"/>
  <c r="C30" i="10"/>
  <c r="D30" i="10"/>
  <c r="F30" i="10"/>
  <c r="H30" i="10" s="1"/>
  <c r="B31" i="10"/>
  <c r="C31" i="10"/>
  <c r="D31" i="10"/>
  <c r="F31" i="10"/>
  <c r="G31" i="10" s="1"/>
  <c r="B32" i="10"/>
  <c r="C32" i="10"/>
  <c r="D32" i="10"/>
  <c r="F32" i="10"/>
  <c r="G32" i="10" s="1"/>
  <c r="B33" i="10"/>
  <c r="C33" i="10"/>
  <c r="D33" i="10"/>
  <c r="F33" i="10"/>
  <c r="G33" i="10" s="1"/>
  <c r="B34" i="10"/>
  <c r="C34" i="10"/>
  <c r="D34" i="10"/>
  <c r="F34" i="10"/>
  <c r="G34" i="10" s="1"/>
  <c r="B35" i="10"/>
  <c r="C35" i="10"/>
  <c r="D35" i="10"/>
  <c r="F35" i="10"/>
  <c r="H35" i="10" s="1"/>
  <c r="B36" i="10"/>
  <c r="C36" i="10"/>
  <c r="D36" i="10"/>
  <c r="I36" i="10" s="1"/>
  <c r="F36" i="10"/>
  <c r="G36" i="10" s="1"/>
  <c r="B37" i="10"/>
  <c r="C37" i="10"/>
  <c r="D37" i="10"/>
  <c r="F37" i="10"/>
  <c r="H37" i="10" s="1"/>
  <c r="G37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23" i="10"/>
  <c r="G5" i="7"/>
  <c r="F23" i="10"/>
  <c r="D23" i="10"/>
  <c r="C23" i="10"/>
  <c r="B23" i="10"/>
  <c r="G23" i="10" s="1"/>
  <c r="W37" i="10"/>
  <c r="V36" i="10"/>
  <c r="W36" i="10" s="1"/>
  <c r="V35" i="10"/>
  <c r="W35" i="10" s="1"/>
  <c r="S16" i="10"/>
  <c r="R16" i="10"/>
  <c r="V16" i="10"/>
  <c r="S5" i="10"/>
  <c r="S6" i="10"/>
  <c r="S7" i="10"/>
  <c r="S8" i="10"/>
  <c r="S9" i="10"/>
  <c r="S10" i="10"/>
  <c r="S11" i="10"/>
  <c r="S12" i="10"/>
  <c r="S13" i="10"/>
  <c r="S14" i="10"/>
  <c r="S15" i="10"/>
  <c r="S17" i="10"/>
  <c r="S18" i="10"/>
  <c r="V18" i="10" s="1"/>
  <c r="W18" i="10" s="1"/>
  <c r="S4" i="10"/>
  <c r="R5" i="10"/>
  <c r="R6" i="10"/>
  <c r="R7" i="10"/>
  <c r="R8" i="10"/>
  <c r="R9" i="10"/>
  <c r="R10" i="10"/>
  <c r="R11" i="10"/>
  <c r="R12" i="10"/>
  <c r="R13" i="10"/>
  <c r="R14" i="10"/>
  <c r="R15" i="10"/>
  <c r="R17" i="10"/>
  <c r="R18" i="10"/>
  <c r="R4" i="10"/>
  <c r="D4" i="10"/>
  <c r="B4" i="10"/>
  <c r="C4" i="10"/>
  <c r="F4" i="10"/>
  <c r="A5" i="10"/>
  <c r="A3" i="12" s="1"/>
  <c r="A6" i="10"/>
  <c r="A4" i="12" s="1"/>
  <c r="A7" i="10"/>
  <c r="A8" i="10"/>
  <c r="A6" i="12" s="1"/>
  <c r="A9" i="10"/>
  <c r="A7" i="12" s="1"/>
  <c r="A10" i="10"/>
  <c r="A8" i="12" s="1"/>
  <c r="A11" i="10"/>
  <c r="A9" i="12" s="1"/>
  <c r="A12" i="10"/>
  <c r="A10" i="12" s="1"/>
  <c r="A13" i="10"/>
  <c r="A11" i="12" s="1"/>
  <c r="A14" i="10"/>
  <c r="A12" i="12" s="1"/>
  <c r="A15" i="10"/>
  <c r="A13" i="12" s="1"/>
  <c r="A16" i="10"/>
  <c r="A14" i="12" s="1"/>
  <c r="A17" i="10"/>
  <c r="A15" i="12" s="1"/>
  <c r="A18" i="10"/>
  <c r="A16" i="12" s="1"/>
  <c r="A4" i="10"/>
  <c r="A2" i="12" s="1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E12" i="10" s="1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C5" i="6"/>
  <c r="H4" i="10"/>
  <c r="C5" i="7"/>
  <c r="I4" i="10" s="1"/>
  <c r="C6" i="6"/>
  <c r="H5" i="10"/>
  <c r="C6" i="7"/>
  <c r="I5" i="10" s="1"/>
  <c r="C7" i="6"/>
  <c r="H6" i="10"/>
  <c r="C7" i="7"/>
  <c r="I6" i="10" s="1"/>
  <c r="C8" i="6"/>
  <c r="H7" i="10"/>
  <c r="C8" i="7"/>
  <c r="I7" i="10" s="1"/>
  <c r="C9" i="6"/>
  <c r="H8" i="10"/>
  <c r="C9" i="7"/>
  <c r="I8" i="10" s="1"/>
  <c r="C10" i="6"/>
  <c r="H9" i="10"/>
  <c r="C10" i="7"/>
  <c r="I9" i="10" s="1"/>
  <c r="C11" i="6"/>
  <c r="H10" i="10"/>
  <c r="C11" i="7"/>
  <c r="I10" i="10" s="1"/>
  <c r="C12" i="6"/>
  <c r="H11" i="10"/>
  <c r="C12" i="7"/>
  <c r="I11" i="10" s="1"/>
  <c r="C13" i="6"/>
  <c r="H12" i="10"/>
  <c r="C13" i="7"/>
  <c r="I12" i="10" s="1"/>
  <c r="C14" i="6"/>
  <c r="H13" i="10"/>
  <c r="C14" i="7"/>
  <c r="I13" i="10" s="1"/>
  <c r="C15" i="6"/>
  <c r="H14" i="10"/>
  <c r="C15" i="7"/>
  <c r="I14" i="10" s="1"/>
  <c r="C16" i="6"/>
  <c r="H15" i="10"/>
  <c r="C16" i="7"/>
  <c r="I15" i="10" s="1"/>
  <c r="C17" i="6"/>
  <c r="H16" i="10"/>
  <c r="C17" i="7"/>
  <c r="I16" i="10" s="1"/>
  <c r="C18" i="6"/>
  <c r="H17" i="10"/>
  <c r="C18" i="7"/>
  <c r="I17" i="10" s="1"/>
  <c r="C19" i="6"/>
  <c r="H18" i="10"/>
  <c r="C19" i="7"/>
  <c r="I18" i="10" s="1"/>
  <c r="C5" i="2"/>
  <c r="G4" i="10" s="1"/>
  <c r="C6" i="2"/>
  <c r="G5" i="10" s="1"/>
  <c r="C7" i="2"/>
  <c r="G6" i="10" s="1"/>
  <c r="C8" i="2"/>
  <c r="G7" i="10" s="1"/>
  <c r="C9" i="2"/>
  <c r="G8" i="10" s="1"/>
  <c r="C10" i="2"/>
  <c r="G9" i="10" s="1"/>
  <c r="C11" i="2"/>
  <c r="G10" i="10" s="1"/>
  <c r="C12" i="2"/>
  <c r="G11" i="10" s="1"/>
  <c r="C13" i="2"/>
  <c r="G12" i="10" s="1"/>
  <c r="C14" i="2"/>
  <c r="G13" i="10" s="1"/>
  <c r="C15" i="2"/>
  <c r="G14" i="10"/>
  <c r="C16" i="2"/>
  <c r="G15" i="10" s="1"/>
  <c r="C17" i="2"/>
  <c r="G16" i="10" s="1"/>
  <c r="C18" i="2"/>
  <c r="G17" i="10" s="1"/>
  <c r="C19" i="2"/>
  <c r="G18" i="10" s="1"/>
  <c r="V17" i="10"/>
  <c r="W17" i="10" s="1"/>
  <c r="W16" i="10"/>
  <c r="AG19" i="7"/>
  <c r="AG18" i="7"/>
  <c r="AG17" i="7"/>
  <c r="AG16" i="7"/>
  <c r="AG15" i="7"/>
  <c r="AG14" i="7"/>
  <c r="AG13" i="7"/>
  <c r="AE19" i="7"/>
  <c r="AE18" i="7"/>
  <c r="AE17" i="7"/>
  <c r="AE16" i="7"/>
  <c r="AE15" i="7"/>
  <c r="AE14" i="7"/>
  <c r="AE13" i="7"/>
  <c r="AC19" i="7"/>
  <c r="AC18" i="7"/>
  <c r="AC17" i="7"/>
  <c r="AC16" i="7"/>
  <c r="AC15" i="7"/>
  <c r="AC14" i="7"/>
  <c r="AC13" i="7"/>
  <c r="AA19" i="7"/>
  <c r="AA18" i="7"/>
  <c r="AA17" i="7"/>
  <c r="AA16" i="7"/>
  <c r="AA15" i="7"/>
  <c r="AA14" i="7"/>
  <c r="AA13" i="7"/>
  <c r="Y19" i="7"/>
  <c r="Y18" i="7"/>
  <c r="Y17" i="7"/>
  <c r="Y16" i="7"/>
  <c r="Y15" i="7"/>
  <c r="Y14" i="7"/>
  <c r="Y13" i="7"/>
  <c r="W19" i="7"/>
  <c r="W18" i="7"/>
  <c r="W17" i="7"/>
  <c r="W16" i="7"/>
  <c r="W15" i="7"/>
  <c r="W14" i="7"/>
  <c r="W13" i="7"/>
  <c r="U19" i="7"/>
  <c r="U18" i="7"/>
  <c r="U17" i="7"/>
  <c r="U16" i="7"/>
  <c r="U15" i="7"/>
  <c r="U14" i="7"/>
  <c r="U13" i="7"/>
  <c r="S19" i="7"/>
  <c r="S18" i="7"/>
  <c r="S17" i="7"/>
  <c r="S16" i="7"/>
  <c r="S15" i="7"/>
  <c r="S14" i="7"/>
  <c r="S13" i="7"/>
  <c r="Q19" i="7"/>
  <c r="Q18" i="7"/>
  <c r="Q17" i="7"/>
  <c r="Q16" i="7"/>
  <c r="Q15" i="7"/>
  <c r="Q14" i="7"/>
  <c r="Q13" i="7"/>
  <c r="O19" i="7"/>
  <c r="O18" i="7"/>
  <c r="O17" i="7"/>
  <c r="O16" i="7"/>
  <c r="O15" i="7"/>
  <c r="O14" i="7"/>
  <c r="O13" i="7"/>
  <c r="M19" i="7"/>
  <c r="M18" i="7"/>
  <c r="M17" i="7"/>
  <c r="M16" i="7"/>
  <c r="M15" i="7"/>
  <c r="M14" i="7"/>
  <c r="M13" i="7"/>
  <c r="K19" i="7"/>
  <c r="K18" i="7"/>
  <c r="K17" i="7"/>
  <c r="K16" i="7"/>
  <c r="K15" i="7"/>
  <c r="K14" i="7"/>
  <c r="K13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AG19" i="6"/>
  <c r="AG18" i="6"/>
  <c r="AG17" i="6"/>
  <c r="AG16" i="6"/>
  <c r="AG15" i="6"/>
  <c r="AG14" i="6"/>
  <c r="AG13" i="6"/>
  <c r="AE19" i="6"/>
  <c r="AE18" i="6"/>
  <c r="AE17" i="6"/>
  <c r="AE16" i="6"/>
  <c r="AE15" i="6"/>
  <c r="AE14" i="6"/>
  <c r="AE13" i="6"/>
  <c r="AC19" i="6"/>
  <c r="AC18" i="6"/>
  <c r="AC17" i="6"/>
  <c r="AC16" i="6"/>
  <c r="AC15" i="6"/>
  <c r="AC14" i="6"/>
  <c r="AC13" i="6"/>
  <c r="AA19" i="6"/>
  <c r="AA18" i="6"/>
  <c r="AA17" i="6"/>
  <c r="AA16" i="6"/>
  <c r="AA15" i="6"/>
  <c r="AA14" i="6"/>
  <c r="AA13" i="6"/>
  <c r="Y19" i="6"/>
  <c r="Y18" i="6"/>
  <c r="Y17" i="6"/>
  <c r="Y16" i="6"/>
  <c r="Y15" i="6"/>
  <c r="Y14" i="6"/>
  <c r="Y13" i="6"/>
  <c r="W19" i="6"/>
  <c r="W18" i="6"/>
  <c r="W17" i="6"/>
  <c r="W16" i="6"/>
  <c r="W15" i="6"/>
  <c r="W14" i="6"/>
  <c r="W13" i="6"/>
  <c r="U19" i="6"/>
  <c r="U18" i="6"/>
  <c r="U17" i="6"/>
  <c r="U16" i="6"/>
  <c r="U15" i="6"/>
  <c r="U14" i="6"/>
  <c r="U13" i="6"/>
  <c r="S19" i="6"/>
  <c r="S18" i="6"/>
  <c r="S17" i="6"/>
  <c r="S16" i="6"/>
  <c r="S15" i="6"/>
  <c r="S14" i="6"/>
  <c r="S13" i="6"/>
  <c r="Q19" i="6"/>
  <c r="Q18" i="6"/>
  <c r="Q17" i="6"/>
  <c r="Q16" i="6"/>
  <c r="Q15" i="6"/>
  <c r="Q14" i="6"/>
  <c r="Q13" i="6"/>
  <c r="O19" i="6"/>
  <c r="O18" i="6"/>
  <c r="O17" i="6"/>
  <c r="O16" i="6"/>
  <c r="O15" i="6"/>
  <c r="O14" i="6"/>
  <c r="O13" i="6"/>
  <c r="M19" i="6"/>
  <c r="M18" i="6"/>
  <c r="M17" i="6"/>
  <c r="M16" i="6"/>
  <c r="M15" i="6"/>
  <c r="M14" i="6"/>
  <c r="M13" i="6"/>
  <c r="K19" i="6"/>
  <c r="K18" i="6"/>
  <c r="K17" i="6"/>
  <c r="K16" i="6"/>
  <c r="K15" i="6"/>
  <c r="K14" i="6"/>
  <c r="K13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AG19" i="2"/>
  <c r="AG18" i="2"/>
  <c r="AG17" i="2"/>
  <c r="AG16" i="2"/>
  <c r="AG15" i="2"/>
  <c r="AG14" i="2"/>
  <c r="AG13" i="2"/>
  <c r="AE19" i="2"/>
  <c r="AE18" i="2"/>
  <c r="AE17" i="2"/>
  <c r="AE16" i="2"/>
  <c r="AE15" i="2"/>
  <c r="AE14" i="2"/>
  <c r="AE13" i="2"/>
  <c r="AC19" i="2"/>
  <c r="AC18" i="2"/>
  <c r="AC17" i="2"/>
  <c r="AC16" i="2"/>
  <c r="AC15" i="2"/>
  <c r="AC14" i="2"/>
  <c r="AC13" i="2"/>
  <c r="AA19" i="2"/>
  <c r="AA18" i="2"/>
  <c r="AA17" i="2"/>
  <c r="AA16" i="2"/>
  <c r="AA15" i="2"/>
  <c r="AA14" i="2"/>
  <c r="AA13" i="2"/>
  <c r="Y19" i="2"/>
  <c r="Y18" i="2"/>
  <c r="Y17" i="2"/>
  <c r="Y16" i="2"/>
  <c r="Y15" i="2"/>
  <c r="Y14" i="2"/>
  <c r="Y13" i="2"/>
  <c r="W19" i="2"/>
  <c r="W18" i="2"/>
  <c r="W17" i="2"/>
  <c r="W16" i="2"/>
  <c r="W15" i="2"/>
  <c r="W14" i="2"/>
  <c r="W13" i="2"/>
  <c r="U19" i="2"/>
  <c r="U18" i="2"/>
  <c r="U17" i="2"/>
  <c r="U16" i="2"/>
  <c r="U15" i="2"/>
  <c r="U14" i="2"/>
  <c r="U13" i="2"/>
  <c r="S19" i="2"/>
  <c r="S18" i="2"/>
  <c r="S17" i="2"/>
  <c r="S16" i="2"/>
  <c r="S15" i="2"/>
  <c r="S14" i="2"/>
  <c r="S13" i="2"/>
  <c r="Q19" i="2"/>
  <c r="Q18" i="2"/>
  <c r="Q17" i="2"/>
  <c r="Q16" i="2"/>
  <c r="Q15" i="2"/>
  <c r="Q14" i="2"/>
  <c r="Q13" i="2"/>
  <c r="O19" i="2"/>
  <c r="O18" i="2"/>
  <c r="O17" i="2"/>
  <c r="O16" i="2"/>
  <c r="O15" i="2"/>
  <c r="O14" i="2"/>
  <c r="O13" i="2"/>
  <c r="M19" i="2"/>
  <c r="M18" i="2"/>
  <c r="M17" i="2"/>
  <c r="M16" i="2"/>
  <c r="M15" i="2"/>
  <c r="M14" i="2"/>
  <c r="M13" i="2"/>
  <c r="K14" i="2"/>
  <c r="K15" i="2"/>
  <c r="K16" i="2"/>
  <c r="K17" i="2"/>
  <c r="K18" i="2"/>
  <c r="K19" i="2"/>
  <c r="K13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5" i="5"/>
  <c r="A6" i="5" s="1"/>
  <c r="A9" i="5"/>
  <c r="A10" i="5" s="1"/>
  <c r="A11" i="5" s="1"/>
  <c r="A12" i="5" s="1"/>
  <c r="A13" i="5" s="1"/>
  <c r="A14" i="5" s="1"/>
  <c r="A15" i="5" s="1"/>
  <c r="H36" i="10" l="1"/>
  <c r="G53" i="10"/>
  <c r="I65" i="10"/>
  <c r="L15" i="11"/>
  <c r="L19" i="11"/>
  <c r="L41" i="11"/>
  <c r="L37" i="11"/>
  <c r="I23" i="10"/>
  <c r="L6" i="11"/>
  <c r="K7" i="11"/>
  <c r="K5" i="11"/>
  <c r="J31" i="11"/>
  <c r="J27" i="11"/>
  <c r="I24" i="10"/>
  <c r="I55" i="10"/>
  <c r="I63" i="10"/>
  <c r="L17" i="11"/>
  <c r="L28" i="11"/>
  <c r="M12" i="10"/>
  <c r="O12" i="10" s="1"/>
  <c r="E18" i="10"/>
  <c r="T18" i="10" s="1"/>
  <c r="U18" i="10" s="1"/>
  <c r="E14" i="10"/>
  <c r="E9" i="10"/>
  <c r="K9" i="10" s="1"/>
  <c r="E5" i="10"/>
  <c r="K5" i="10" s="1"/>
  <c r="L42" i="11"/>
  <c r="E28" i="10"/>
  <c r="M28" i="10" s="1"/>
  <c r="O28" i="10" s="1"/>
  <c r="E17" i="10"/>
  <c r="T17" i="10" s="1"/>
  <c r="U17" i="10" s="1"/>
  <c r="E13" i="10"/>
  <c r="K13" i="10" s="1"/>
  <c r="E8" i="10"/>
  <c r="M8" i="10" s="1"/>
  <c r="O8" i="10" s="1"/>
  <c r="E42" i="10"/>
  <c r="J42" i="10" s="1"/>
  <c r="D2" i="12" s="1"/>
  <c r="E52" i="10"/>
  <c r="E48" i="10"/>
  <c r="K48" i="10" s="1"/>
  <c r="E47" i="10"/>
  <c r="M47" i="10" s="1"/>
  <c r="O47" i="10" s="1"/>
  <c r="E46" i="10"/>
  <c r="J46" i="10" s="1"/>
  <c r="D6" i="12" s="1"/>
  <c r="K40" i="11"/>
  <c r="K37" i="11"/>
  <c r="L39" i="11"/>
  <c r="E26" i="10"/>
  <c r="M26" i="10" s="1"/>
  <c r="O26" i="10" s="1"/>
  <c r="L38" i="11"/>
  <c r="E72" i="10"/>
  <c r="K72" i="10" s="1"/>
  <c r="E64" i="10"/>
  <c r="K64" i="10" s="1"/>
  <c r="J28" i="11"/>
  <c r="L18" i="11"/>
  <c r="L27" i="11"/>
  <c r="E15" i="10"/>
  <c r="E10" i="10"/>
  <c r="M10" i="10" s="1"/>
  <c r="O10" i="10" s="1"/>
  <c r="E6" i="10"/>
  <c r="M6" i="10" s="1"/>
  <c r="O6" i="10" s="1"/>
  <c r="E61" i="10"/>
  <c r="J61" i="10" s="1"/>
  <c r="L30" i="11"/>
  <c r="L26" i="11"/>
  <c r="E24" i="10"/>
  <c r="L7" i="11"/>
  <c r="L31" i="11"/>
  <c r="J4" i="11"/>
  <c r="E16" i="10"/>
  <c r="K16" i="10" s="1"/>
  <c r="E11" i="10"/>
  <c r="K11" i="10" s="1"/>
  <c r="E7" i="10"/>
  <c r="K7" i="10" s="1"/>
  <c r="E55" i="10"/>
  <c r="J55" i="10" s="1"/>
  <c r="P55" i="10" s="1"/>
  <c r="E51" i="10"/>
  <c r="K51" i="10" s="1"/>
  <c r="L9" i="11"/>
  <c r="L5" i="11"/>
  <c r="L16" i="11"/>
  <c r="L20" i="11"/>
  <c r="L29" i="11"/>
  <c r="L40" i="11"/>
  <c r="J20" i="11"/>
  <c r="K29" i="11"/>
  <c r="K28" i="11"/>
  <c r="J48" i="10"/>
  <c r="D8" i="12" s="1"/>
  <c r="G35" i="10"/>
  <c r="H26" i="10"/>
  <c r="H51" i="10"/>
  <c r="G56" i="10"/>
  <c r="E44" i="10"/>
  <c r="J44" i="10" s="1"/>
  <c r="E68" i="10"/>
  <c r="J6" i="11"/>
  <c r="J17" i="11"/>
  <c r="K18" i="11"/>
  <c r="K17" i="11"/>
  <c r="J39" i="11"/>
  <c r="H32" i="10"/>
  <c r="E29" i="10"/>
  <c r="K29" i="10" s="1"/>
  <c r="E45" i="10"/>
  <c r="K26" i="11"/>
  <c r="G30" i="10"/>
  <c r="G29" i="10"/>
  <c r="H28" i="10"/>
  <c r="I26" i="10"/>
  <c r="I50" i="10"/>
  <c r="K8" i="11"/>
  <c r="K38" i="11"/>
  <c r="K42" i="10"/>
  <c r="M55" i="10"/>
  <c r="O55" i="10" s="1"/>
  <c r="H23" i="10"/>
  <c r="H33" i="10"/>
  <c r="H31" i="10"/>
  <c r="H29" i="10"/>
  <c r="H27" i="10"/>
  <c r="E27" i="10"/>
  <c r="L27" i="10" s="1"/>
  <c r="N27" i="10" s="1"/>
  <c r="H25" i="10"/>
  <c r="E25" i="10"/>
  <c r="J25" i="10" s="1"/>
  <c r="I56" i="10"/>
  <c r="I64" i="10"/>
  <c r="J7" i="11"/>
  <c r="J19" i="11"/>
  <c r="K20" i="11"/>
  <c r="J26" i="11"/>
  <c r="K30" i="11"/>
  <c r="K32" i="11" s="1"/>
  <c r="K27" i="11"/>
  <c r="K39" i="11"/>
  <c r="I34" i="10"/>
  <c r="I32" i="10"/>
  <c r="I30" i="10"/>
  <c r="I28" i="10"/>
  <c r="E70" i="10"/>
  <c r="J8" i="11"/>
  <c r="J11" i="11" s="1"/>
  <c r="K9" i="11"/>
  <c r="J15" i="11"/>
  <c r="K19" i="11"/>
  <c r="K16" i="11"/>
  <c r="J40" i="11"/>
  <c r="H34" i="10"/>
  <c r="K15" i="11"/>
  <c r="J29" i="11"/>
  <c r="J41" i="11"/>
  <c r="K42" i="11"/>
  <c r="I37" i="10"/>
  <c r="I33" i="10"/>
  <c r="I31" i="10"/>
  <c r="I27" i="10"/>
  <c r="I25" i="10"/>
  <c r="M48" i="10"/>
  <c r="O48" i="10" s="1"/>
  <c r="E43" i="10"/>
  <c r="G61" i="10"/>
  <c r="K6" i="11"/>
  <c r="K4" i="11"/>
  <c r="J18" i="11"/>
  <c r="J30" i="11"/>
  <c r="K31" i="11"/>
  <c r="J37" i="11"/>
  <c r="K41" i="11"/>
  <c r="C4" i="12"/>
  <c r="P25" i="10"/>
  <c r="E37" i="10"/>
  <c r="E35" i="10"/>
  <c r="L35" i="10" s="1"/>
  <c r="N35" i="10" s="1"/>
  <c r="E33" i="10"/>
  <c r="E31" i="10"/>
  <c r="L31" i="10" s="1"/>
  <c r="N31" i="10" s="1"/>
  <c r="J27" i="10"/>
  <c r="M25" i="10"/>
  <c r="O25" i="10" s="1"/>
  <c r="K25" i="10"/>
  <c r="J52" i="10"/>
  <c r="L52" i="10"/>
  <c r="N52" i="10" s="1"/>
  <c r="M52" i="10"/>
  <c r="O52" i="10" s="1"/>
  <c r="K52" i="10"/>
  <c r="K45" i="10"/>
  <c r="J45" i="10"/>
  <c r="L45" i="10"/>
  <c r="N45" i="10" s="1"/>
  <c r="M17" i="10"/>
  <c r="O17" i="10" s="1"/>
  <c r="K17" i="10"/>
  <c r="E4" i="10"/>
  <c r="M4" i="10" s="1"/>
  <c r="O4" i="10" s="1"/>
  <c r="J17" i="10"/>
  <c r="K18" i="10"/>
  <c r="L18" i="10"/>
  <c r="N18" i="10" s="1"/>
  <c r="J18" i="10"/>
  <c r="M18" i="10"/>
  <c r="O18" i="10" s="1"/>
  <c r="L17" i="10"/>
  <c r="N17" i="10" s="1"/>
  <c r="J16" i="10"/>
  <c r="L15" i="10"/>
  <c r="N15" i="10" s="1"/>
  <c r="K14" i="10"/>
  <c r="M14" i="10"/>
  <c r="O14" i="10" s="1"/>
  <c r="L14" i="10"/>
  <c r="N14" i="10" s="1"/>
  <c r="J14" i="10"/>
  <c r="T14" i="10"/>
  <c r="U14" i="10" s="1"/>
  <c r="L13" i="10"/>
  <c r="N13" i="10" s="1"/>
  <c r="K12" i="10"/>
  <c r="L12" i="10"/>
  <c r="N12" i="10" s="1"/>
  <c r="J12" i="10"/>
  <c r="L11" i="10"/>
  <c r="N11" i="10" s="1"/>
  <c r="J8" i="10"/>
  <c r="L25" i="10"/>
  <c r="N25" i="10" s="1"/>
  <c r="L47" i="10"/>
  <c r="N47" i="10" s="1"/>
  <c r="K70" i="10"/>
  <c r="J70" i="10"/>
  <c r="L70" i="10"/>
  <c r="N70" i="10" s="1"/>
  <c r="E36" i="10"/>
  <c r="L36" i="10" s="1"/>
  <c r="N36" i="10" s="1"/>
  <c r="E34" i="10"/>
  <c r="M34" i="10" s="1"/>
  <c r="O34" i="10" s="1"/>
  <c r="E32" i="10"/>
  <c r="E30" i="10"/>
  <c r="E23" i="10"/>
  <c r="M35" i="10"/>
  <c r="O35" i="10" s="1"/>
  <c r="I35" i="10"/>
  <c r="M51" i="10"/>
  <c r="O51" i="10" s="1"/>
  <c r="M45" i="10"/>
  <c r="O45" i="10" s="1"/>
  <c r="K44" i="10"/>
  <c r="K68" i="10"/>
  <c r="L68" i="10"/>
  <c r="N68" i="10" s="1"/>
  <c r="J68" i="10"/>
  <c r="I29" i="10"/>
  <c r="G47" i="10"/>
  <c r="I52" i="10"/>
  <c r="I54" i="10"/>
  <c r="E56" i="10"/>
  <c r="G55" i="10"/>
  <c r="E54" i="10"/>
  <c r="E75" i="10"/>
  <c r="L75" i="10" s="1"/>
  <c r="N75" i="10" s="1"/>
  <c r="G75" i="10"/>
  <c r="I74" i="10"/>
  <c r="H69" i="10"/>
  <c r="E67" i="10"/>
  <c r="L67" i="10" s="1"/>
  <c r="N67" i="10" s="1"/>
  <c r="G67" i="10"/>
  <c r="I66" i="10"/>
  <c r="L53" i="10"/>
  <c r="N53" i="10" s="1"/>
  <c r="J53" i="10"/>
  <c r="E49" i="10"/>
  <c r="J72" i="10"/>
  <c r="H71" i="10"/>
  <c r="E69" i="10"/>
  <c r="L69" i="10" s="1"/>
  <c r="N69" i="10" s="1"/>
  <c r="G69" i="10"/>
  <c r="M68" i="10"/>
  <c r="O68" i="10" s="1"/>
  <c r="I68" i="10"/>
  <c r="E62" i="10"/>
  <c r="M62" i="10" s="1"/>
  <c r="O62" i="10" s="1"/>
  <c r="H73" i="10"/>
  <c r="E71" i="10"/>
  <c r="K71" i="10" s="1"/>
  <c r="G71" i="10"/>
  <c r="M70" i="10"/>
  <c r="O70" i="10" s="1"/>
  <c r="I70" i="10"/>
  <c r="E63" i="10"/>
  <c r="G63" i="10"/>
  <c r="H46" i="10"/>
  <c r="L48" i="10"/>
  <c r="N48" i="10" s="1"/>
  <c r="H50" i="10"/>
  <c r="K53" i="10"/>
  <c r="E50" i="10"/>
  <c r="I61" i="10"/>
  <c r="K69" i="10"/>
  <c r="H75" i="10"/>
  <c r="E74" i="10"/>
  <c r="E73" i="10"/>
  <c r="G73" i="10"/>
  <c r="I72" i="10"/>
  <c r="H67" i="10"/>
  <c r="E66" i="10"/>
  <c r="M66" i="10" s="1"/>
  <c r="O66" i="10" s="1"/>
  <c r="E65" i="10"/>
  <c r="L65" i="10" s="1"/>
  <c r="N65" i="10" s="1"/>
  <c r="G65" i="10"/>
  <c r="P48" i="10" l="1"/>
  <c r="J10" i="10"/>
  <c r="M13" i="10"/>
  <c r="O13" i="10" s="1"/>
  <c r="L5" i="10"/>
  <c r="N5" i="10" s="1"/>
  <c r="J5" i="10"/>
  <c r="J13" i="10"/>
  <c r="K45" i="11"/>
  <c r="T13" i="10"/>
  <c r="U13" i="10" s="1"/>
  <c r="M5" i="10"/>
  <c r="O5" i="10" s="1"/>
  <c r="J47" i="10"/>
  <c r="J6" i="10"/>
  <c r="L8" i="10"/>
  <c r="N8" i="10" s="1"/>
  <c r="K33" i="11"/>
  <c r="J21" i="11"/>
  <c r="K55" i="10"/>
  <c r="M72" i="10"/>
  <c r="O72" i="10" s="1"/>
  <c r="K47" i="10"/>
  <c r="L72" i="10"/>
  <c r="N72" i="10" s="1"/>
  <c r="L6" i="10"/>
  <c r="N6" i="10" s="1"/>
  <c r="K8" i="10"/>
  <c r="J9" i="10"/>
  <c r="B7" i="12" s="1"/>
  <c r="K21" i="11"/>
  <c r="L55" i="10"/>
  <c r="N55" i="10" s="1"/>
  <c r="K6" i="10"/>
  <c r="L9" i="10"/>
  <c r="N9" i="10" s="1"/>
  <c r="M9" i="10"/>
  <c r="O9" i="10" s="1"/>
  <c r="K34" i="11"/>
  <c r="J64" i="10"/>
  <c r="P64" i="10" s="1"/>
  <c r="M44" i="10"/>
  <c r="O44" i="10" s="1"/>
  <c r="L51" i="10"/>
  <c r="N51" i="10" s="1"/>
  <c r="M29" i="10"/>
  <c r="O29" i="10" s="1"/>
  <c r="L16" i="10"/>
  <c r="N16" i="10" s="1"/>
  <c r="J29" i="10"/>
  <c r="C8" i="12" s="1"/>
  <c r="K61" i="10"/>
  <c r="M64" i="10"/>
  <c r="O64" i="10" s="1"/>
  <c r="M42" i="10"/>
  <c r="O42" i="10" s="1"/>
  <c r="J28" i="10"/>
  <c r="L28" i="10"/>
  <c r="N28" i="10" s="1"/>
  <c r="K28" i="10"/>
  <c r="J23" i="11"/>
  <c r="M61" i="10"/>
  <c r="O61" i="10" s="1"/>
  <c r="L42" i="10"/>
  <c r="N42" i="10" s="1"/>
  <c r="L61" i="10"/>
  <c r="N61" i="10" s="1"/>
  <c r="L44" i="10"/>
  <c r="N44" i="10" s="1"/>
  <c r="J51" i="10"/>
  <c r="P51" i="10" s="1"/>
  <c r="M16" i="10"/>
  <c r="O16" i="10" s="1"/>
  <c r="L29" i="10"/>
  <c r="N29" i="10" s="1"/>
  <c r="J22" i="11"/>
  <c r="L64" i="10"/>
  <c r="N64" i="10" s="1"/>
  <c r="J10" i="11"/>
  <c r="K46" i="10"/>
  <c r="M46" i="10"/>
  <c r="O46" i="10" s="1"/>
  <c r="T16" i="10"/>
  <c r="U16" i="10" s="1"/>
  <c r="K43" i="11"/>
  <c r="K23" i="11"/>
  <c r="L46" i="10"/>
  <c r="N46" i="10" s="1"/>
  <c r="J26" i="10"/>
  <c r="K26" i="10"/>
  <c r="L26" i="10"/>
  <c r="N26" i="10" s="1"/>
  <c r="J7" i="10"/>
  <c r="P46" i="10"/>
  <c r="L10" i="10"/>
  <c r="N10" i="10" s="1"/>
  <c r="J43" i="11"/>
  <c r="J11" i="10"/>
  <c r="K15" i="10"/>
  <c r="T15" i="10"/>
  <c r="U15" i="10" s="1"/>
  <c r="M7" i="10"/>
  <c r="O7" i="10" s="1"/>
  <c r="J12" i="11"/>
  <c r="P42" i="10"/>
  <c r="K10" i="10"/>
  <c r="J34" i="11"/>
  <c r="J24" i="10"/>
  <c r="K24" i="10"/>
  <c r="L24" i="10"/>
  <c r="N24" i="10" s="1"/>
  <c r="J15" i="10"/>
  <c r="M24" i="10"/>
  <c r="O24" i="10" s="1"/>
  <c r="M11" i="10"/>
  <c r="O11" i="10" s="1"/>
  <c r="L7" i="10"/>
  <c r="N7" i="10" s="1"/>
  <c r="M15" i="10"/>
  <c r="O15" i="10" s="1"/>
  <c r="K10" i="11"/>
  <c r="J44" i="11"/>
  <c r="M27" i="10"/>
  <c r="O27" i="10" s="1"/>
  <c r="M43" i="10"/>
  <c r="O43" i="10" s="1"/>
  <c r="J43" i="10"/>
  <c r="L43" i="10"/>
  <c r="N43" i="10" s="1"/>
  <c r="J45" i="11"/>
  <c r="K12" i="11"/>
  <c r="K11" i="11"/>
  <c r="K22" i="11"/>
  <c r="D15" i="12"/>
  <c r="K27" i="10"/>
  <c r="K43" i="10"/>
  <c r="K44" i="11"/>
  <c r="J32" i="11"/>
  <c r="J33" i="11"/>
  <c r="L34" i="10"/>
  <c r="N34" i="10" s="1"/>
  <c r="L56" i="10"/>
  <c r="N56" i="10" s="1"/>
  <c r="J56" i="10"/>
  <c r="K56" i="10"/>
  <c r="C6" i="12"/>
  <c r="P27" i="10"/>
  <c r="K66" i="10"/>
  <c r="J66" i="10"/>
  <c r="L66" i="10"/>
  <c r="N66" i="10" s="1"/>
  <c r="M56" i="10"/>
  <c r="O56" i="10" s="1"/>
  <c r="J71" i="10"/>
  <c r="M71" i="10"/>
  <c r="O71" i="10" s="1"/>
  <c r="E2" i="12"/>
  <c r="P61" i="10"/>
  <c r="D13" i="12"/>
  <c r="P53" i="10"/>
  <c r="E5" i="12"/>
  <c r="T32" i="10"/>
  <c r="U32" i="10" s="1"/>
  <c r="L32" i="10"/>
  <c r="N32" i="10" s="1"/>
  <c r="J32" i="10"/>
  <c r="K32" i="10"/>
  <c r="J36" i="10"/>
  <c r="T36" i="10"/>
  <c r="U36" i="10" s="1"/>
  <c r="K36" i="10"/>
  <c r="M36" i="10"/>
  <c r="O36" i="10" s="1"/>
  <c r="D7" i="12"/>
  <c r="P47" i="10"/>
  <c r="B14" i="12"/>
  <c r="P16" i="10"/>
  <c r="D5" i="12"/>
  <c r="P45" i="10"/>
  <c r="P29" i="10"/>
  <c r="T35" i="10"/>
  <c r="U35" i="10" s="1"/>
  <c r="K35" i="10"/>
  <c r="J35" i="10"/>
  <c r="K74" i="10"/>
  <c r="J74" i="10"/>
  <c r="L74" i="10"/>
  <c r="N74" i="10" s="1"/>
  <c r="J50" i="10"/>
  <c r="M50" i="10"/>
  <c r="O50" i="10" s="1"/>
  <c r="K50" i="10"/>
  <c r="J69" i="10"/>
  <c r="M69" i="10"/>
  <c r="O69" i="10" s="1"/>
  <c r="D11" i="12"/>
  <c r="L30" i="10"/>
  <c r="N30" i="10" s="1"/>
  <c r="J30" i="10"/>
  <c r="K30" i="10"/>
  <c r="M30" i="10"/>
  <c r="O30" i="10" s="1"/>
  <c r="J31" i="10"/>
  <c r="K31" i="10"/>
  <c r="M31" i="10"/>
  <c r="O31" i="10" s="1"/>
  <c r="L71" i="10"/>
  <c r="N71" i="10" s="1"/>
  <c r="K49" i="10"/>
  <c r="J49" i="10"/>
  <c r="L49" i="10"/>
  <c r="N49" i="10" s="1"/>
  <c r="J67" i="10"/>
  <c r="M67" i="10"/>
  <c r="O67" i="10" s="1"/>
  <c r="K67" i="10"/>
  <c r="M74" i="10"/>
  <c r="O74" i="10" s="1"/>
  <c r="L54" i="10"/>
  <c r="N54" i="10" s="1"/>
  <c r="J54" i="10"/>
  <c r="K54" i="10"/>
  <c r="E9" i="12"/>
  <c r="P68" i="10"/>
  <c r="L50" i="10"/>
  <c r="N50" i="10" s="1"/>
  <c r="J23" i="10"/>
  <c r="L23" i="10"/>
  <c r="N23" i="10" s="1"/>
  <c r="M23" i="10"/>
  <c r="O23" i="10" s="1"/>
  <c r="K23" i="10"/>
  <c r="B4" i="12"/>
  <c r="P6" i="10"/>
  <c r="B6" i="12"/>
  <c r="P8" i="10"/>
  <c r="B8" i="12"/>
  <c r="P10" i="10"/>
  <c r="B10" i="12"/>
  <c r="P12" i="10"/>
  <c r="P9" i="10"/>
  <c r="B3" i="12"/>
  <c r="P5" i="10"/>
  <c r="D12" i="12"/>
  <c r="P52" i="10"/>
  <c r="J33" i="10"/>
  <c r="T33" i="10"/>
  <c r="U33" i="10" s="1"/>
  <c r="K33" i="10"/>
  <c r="M33" i="10"/>
  <c r="O33" i="10" s="1"/>
  <c r="J37" i="10"/>
  <c r="M37" i="10"/>
  <c r="O37" i="10" s="1"/>
  <c r="K37" i="10"/>
  <c r="T37" i="10"/>
  <c r="U37" i="10" s="1"/>
  <c r="J65" i="10"/>
  <c r="K65" i="10"/>
  <c r="M65" i="10"/>
  <c r="O65" i="10" s="1"/>
  <c r="M63" i="10"/>
  <c r="O63" i="10" s="1"/>
  <c r="L63" i="10"/>
  <c r="N63" i="10" s="1"/>
  <c r="J63" i="10"/>
  <c r="K63" i="10"/>
  <c r="L62" i="10"/>
  <c r="N62" i="10" s="1"/>
  <c r="J62" i="10"/>
  <c r="K62" i="10"/>
  <c r="J75" i="10"/>
  <c r="M75" i="10"/>
  <c r="O75" i="10" s="1"/>
  <c r="K75" i="10"/>
  <c r="D4" i="12"/>
  <c r="P44" i="10"/>
  <c r="E11" i="12"/>
  <c r="P70" i="10"/>
  <c r="J73" i="10"/>
  <c r="K73" i="10"/>
  <c r="M73" i="10"/>
  <c r="O73" i="10" s="1"/>
  <c r="L73" i="10"/>
  <c r="N73" i="10" s="1"/>
  <c r="E13" i="12"/>
  <c r="P72" i="10"/>
  <c r="M32" i="10"/>
  <c r="O32" i="10" s="1"/>
  <c r="M49" i="10"/>
  <c r="O49" i="10" s="1"/>
  <c r="J34" i="10"/>
  <c r="T34" i="10"/>
  <c r="U34" i="10" s="1"/>
  <c r="K34" i="10"/>
  <c r="M54" i="10"/>
  <c r="O54" i="10" s="1"/>
  <c r="B12" i="12"/>
  <c r="P14" i="10"/>
  <c r="B16" i="12"/>
  <c r="P18" i="10"/>
  <c r="B15" i="12"/>
  <c r="P17" i="10"/>
  <c r="J4" i="10"/>
  <c r="L4" i="10"/>
  <c r="N4" i="10" s="1"/>
  <c r="K4" i="10"/>
  <c r="B11" i="12"/>
  <c r="P13" i="10"/>
  <c r="L33" i="10"/>
  <c r="N33" i="10" s="1"/>
  <c r="L37" i="10"/>
  <c r="N37" i="10" s="1"/>
  <c r="C5" i="12" l="1"/>
  <c r="P26" i="10"/>
  <c r="P28" i="10"/>
  <c r="C7" i="12"/>
  <c r="B13" i="12"/>
  <c r="P15" i="10"/>
  <c r="C3" i="12"/>
  <c r="P24" i="10"/>
  <c r="B9" i="12"/>
  <c r="P11" i="10"/>
  <c r="B5" i="12"/>
  <c r="P7" i="10"/>
  <c r="D3" i="12"/>
  <c r="P43" i="10"/>
  <c r="C13" i="12"/>
  <c r="P34" i="10"/>
  <c r="B2" i="12"/>
  <c r="P4" i="10"/>
  <c r="E16" i="12"/>
  <c r="P75" i="10"/>
  <c r="C2" i="12"/>
  <c r="P23" i="10"/>
  <c r="D9" i="12"/>
  <c r="P49" i="10"/>
  <c r="C9" i="12"/>
  <c r="P30" i="10"/>
  <c r="D10" i="12"/>
  <c r="P50" i="10"/>
  <c r="C14" i="12"/>
  <c r="P35" i="10"/>
  <c r="C11" i="12"/>
  <c r="P32" i="10"/>
  <c r="E14" i="12"/>
  <c r="P73" i="10"/>
  <c r="E4" i="12"/>
  <c r="P63" i="10"/>
  <c r="D14" i="12"/>
  <c r="P54" i="10"/>
  <c r="C10" i="12"/>
  <c r="P31" i="10"/>
  <c r="E10" i="12"/>
  <c r="P69" i="10"/>
  <c r="E7" i="12"/>
  <c r="P66" i="10"/>
  <c r="E3" i="12"/>
  <c r="P62" i="10"/>
  <c r="E6" i="12"/>
  <c r="P65" i="10"/>
  <c r="C16" i="12"/>
  <c r="P37" i="10"/>
  <c r="C12" i="12"/>
  <c r="P33" i="10"/>
  <c r="E8" i="12"/>
  <c r="P67" i="10"/>
  <c r="E15" i="12"/>
  <c r="P74" i="10"/>
  <c r="C15" i="12"/>
  <c r="P36" i="10"/>
  <c r="E12" i="12"/>
  <c r="P71" i="10"/>
  <c r="D16" i="12"/>
  <c r="P56" i="10"/>
</calcChain>
</file>

<file path=xl/sharedStrings.xml><?xml version="1.0" encoding="utf-8"?>
<sst xmlns="http://schemas.openxmlformats.org/spreadsheetml/2006/main" count="1212" uniqueCount="499">
  <si>
    <t>Year</t>
  </si>
  <si>
    <t>Age</t>
  </si>
  <si>
    <t>20-44y</t>
  </si>
  <si>
    <t>45-65y</t>
  </si>
  <si>
    <t>All</t>
  </si>
  <si>
    <t>Non-Hispanic black</t>
  </si>
  <si>
    <t>Hispanic</t>
  </si>
  <si>
    <t>Non-Hispanic non-black</t>
  </si>
  <si>
    <t>Number of cases in MSM</t>
  </si>
  <si>
    <t>Age 20-44 y</t>
  </si>
  <si>
    <t>Age 45-65 y</t>
  </si>
  <si>
    <t>Count</t>
  </si>
  <si>
    <t>Rate per 100K</t>
  </si>
  <si>
    <t>Primary</t>
  </si>
  <si>
    <t>Secondary</t>
  </si>
  <si>
    <t>Early Latent</t>
  </si>
  <si>
    <t>Unknown/Unreported</t>
  </si>
  <si>
    <t>Male</t>
  </si>
  <si>
    <t>Female</t>
  </si>
  <si>
    <t>Sex*</t>
  </si>
  <si>
    <t>2014**</t>
  </si>
  <si>
    <t>Number of cases in MSM with HIV co-infection*</t>
  </si>
  <si>
    <t>Diagnosed After Syphilis Event</t>
  </si>
  <si>
    <t>n/a</t>
  </si>
  <si>
    <t>Gender of 1 non-black non-Hispanic person under 45 yrs old unknown</t>
  </si>
  <si>
    <t>2005 (Katrina 8/29/05)</t>
  </si>
  <si>
    <t>Note on Hurricane Katrina</t>
  </si>
  <si>
    <t>Katrina caused major population displacement, causing a loss to follow-up and decrease in cases</t>
  </si>
  <si>
    <t>Following the storm, new populations began to move into the city, including many Hispanic persons who worked repairiing and building homes</t>
  </si>
  <si>
    <t>Original census estimates did not account for the large population loss due to displacement caused by the storm, but I believe they have been updated since</t>
  </si>
  <si>
    <t>The New Orleans area already had a large Honduran population due to the banana trade, Katrina brought in more migrant workers, primarily males traveling without family</t>
  </si>
  <si>
    <t>Gender of 1 black non-Hispanic person 45+ yrs old unknown</t>
  </si>
  <si>
    <t>A large number of clinics closed, never to re-open, resulting in reduced resources in the New Orleans area</t>
  </si>
  <si>
    <t>Louisiana transitioned from an Access database to PRISM in 2010.</t>
  </si>
  <si>
    <t>This meant that persons without an epi-link, titer rise, recent negative test, historical symptoms, or first sexual activity in the last 12 months were no longer classified as early latent based on titer alone</t>
  </si>
  <si>
    <t>Note on PRISM Transition</t>
  </si>
  <si>
    <t>Note on Early Latent Staging</t>
  </si>
  <si>
    <t>Since then, unkown duration has been phased out and these individuals who were previously classified as unknown latent are classified as late latent per CDC guidelines</t>
  </si>
  <si>
    <t>Gender of 3 Unknown race persons under 45 yrs old and of 2 Unknown race persons over 45 unknown</t>
  </si>
  <si>
    <t>Gender of 8 Unknown race persons and 1 black person under 45 yrs old unknown. Gender of 3 Unknown race persons and 1 black person over 45 unknown</t>
  </si>
  <si>
    <t>A change to a different data management and entry system required staff retraining and came with the expected data quality issues</t>
  </si>
  <si>
    <t>In 2011 stricter syphilis staging guidelines were developed, and a classification of syphilis unknown duration was introduced</t>
  </si>
  <si>
    <t>The ACA</t>
  </si>
  <si>
    <t>Louisiana expanded Medicaid July 1, 2016</t>
  </si>
  <si>
    <t>Regional Differences</t>
  </si>
  <si>
    <t>Different regions of the state have very different profiles, with several areas still experiencing primarily heterosexually transmitted syphilis</t>
  </si>
  <si>
    <t>Number of HIV+ MSM Diagnosed</t>
  </si>
  <si>
    <t>Number of HIV+ MSM Living w/HIV</t>
  </si>
  <si>
    <t>Race/Ethnicity</t>
  </si>
  <si>
    <t>HIV Diagnosis Timing</t>
  </si>
  <si>
    <t>Matches between HIV and syphilis morbidity were typically run 12 to 18 months after the closure of STD data. Therefore these numbers do not reflect HIV diagnosis to date</t>
  </si>
  <si>
    <t>2015*</t>
  </si>
  <si>
    <t>Male, 20-44 y</t>
  </si>
  <si>
    <t>Male, 45-64 y</t>
  </si>
  <si>
    <t>Female, 20-44 y</t>
  </si>
  <si>
    <t>Female, 45-64 y</t>
  </si>
  <si>
    <t>2016</t>
  </si>
  <si>
    <t>pop_tot_black_m_20_44</t>
  </si>
  <si>
    <t>pop_tot_black_f_20_44</t>
  </si>
  <si>
    <t>pop_tot_black_m_45_64</t>
  </si>
  <si>
    <t>pop_tot_black_f_45_64</t>
  </si>
  <si>
    <t>pop_tot_hisp_m_20_44</t>
  </si>
  <si>
    <t>pop_tot_hisp_f_20_44</t>
  </si>
  <si>
    <t>pop_tot_hisp_m_45_64</t>
  </si>
  <si>
    <t>pop_tot_hisp_f_45_64</t>
  </si>
  <si>
    <t>pop_tot_other_m_20_44</t>
  </si>
  <si>
    <t>pop_tot_other_f_20_44</t>
  </si>
  <si>
    <t>pop_tot_other_m_45_64</t>
  </si>
  <si>
    <t>pop_tot_other_f_45_64</t>
  </si>
  <si>
    <t>Male, 20-44y</t>
  </si>
  <si>
    <t>SD for diagnosed cases calculated assuming normal distribution with 95% CI = +/-20% of mean</t>
  </si>
  <si>
    <t>Cases</t>
  </si>
  <si>
    <t>Rates</t>
  </si>
  <si>
    <t>Early</t>
  </si>
  <si>
    <t>Pop</t>
  </si>
  <si>
    <t>pPrimary_y_m</t>
  </si>
  <si>
    <t>pSec_y_m</t>
  </si>
  <si>
    <t>pEL_y_m</t>
  </si>
  <si>
    <t>pSec_var_y_m</t>
  </si>
  <si>
    <t>pEL_var_y_m</t>
  </si>
  <si>
    <t>diag_all_y_m</t>
  </si>
  <si>
    <t>diag_all_y_m_sd</t>
  </si>
  <si>
    <t>cases in MSM</t>
  </si>
  <si>
    <t>cases in HIV+MSM</t>
  </si>
  <si>
    <t>pMSM</t>
  </si>
  <si>
    <t>pMSM_var</t>
  </si>
  <si>
    <t>pHIV+ if MSM</t>
  </si>
  <si>
    <t>pHIV_var</t>
  </si>
  <si>
    <t>Sec</t>
  </si>
  <si>
    <t>Male, 45-64y</t>
  </si>
  <si>
    <t>Female, 45-64y</t>
  </si>
  <si>
    <t>Female, 20-44y</t>
  </si>
  <si>
    <t>pPrimary_o_f</t>
  </si>
  <si>
    <t>pSec_o_f</t>
  </si>
  <si>
    <t>pEL_o_f</t>
  </si>
  <si>
    <t>pSec_var_o_f</t>
  </si>
  <si>
    <t>pEL_var_o_f</t>
  </si>
  <si>
    <t>diag_all_o_f</t>
  </si>
  <si>
    <t>diag_all_o_f_sd</t>
  </si>
  <si>
    <t>pPrimary_y_f</t>
  </si>
  <si>
    <t>pSec_y_f</t>
  </si>
  <si>
    <t>pEL_y_f</t>
  </si>
  <si>
    <t>pSec_var_y_f</t>
  </si>
  <si>
    <t>pEL_var_y_f</t>
  </si>
  <si>
    <t>diag_all_y_f</t>
  </si>
  <si>
    <t>diag_all_y_f_sd</t>
  </si>
  <si>
    <t>pPrimary_o_m</t>
  </si>
  <si>
    <t>pSec_o_m</t>
  </si>
  <si>
    <t>pEL_o_m</t>
  </si>
  <si>
    <t>pSec_var_o_m</t>
  </si>
  <si>
    <t>pEL_var_o_m</t>
  </si>
  <si>
    <t>diag_all_o_m</t>
  </si>
  <si>
    <t>diag_all_o_m_sd</t>
  </si>
  <si>
    <t>cases_y_m_b</t>
  </si>
  <si>
    <t>cases_y_m_o</t>
  </si>
  <si>
    <t>cases_y_m_h</t>
  </si>
  <si>
    <t>cases_y_m_all</t>
  </si>
  <si>
    <t>pop_y_m_b</t>
  </si>
  <si>
    <t>pop_y_m_h</t>
  </si>
  <si>
    <t>pop_y_m_all</t>
  </si>
  <si>
    <t>diag_rr_y_m_b</t>
  </si>
  <si>
    <t>diag_rr_y_m_h</t>
  </si>
  <si>
    <t>5-yr avg</t>
  </si>
  <si>
    <t>cases_o_m_b</t>
  </si>
  <si>
    <t>cases_o_m_o</t>
  </si>
  <si>
    <t>cases_o_m_h</t>
  </si>
  <si>
    <t>cases_o_m_all</t>
  </si>
  <si>
    <t>pop_o_m_b</t>
  </si>
  <si>
    <t>pop_o_m_h</t>
  </si>
  <si>
    <t>pop_o_m_all</t>
  </si>
  <si>
    <t>diag_rr_o_m_b</t>
  </si>
  <si>
    <t>diag_rr_o_m_h</t>
  </si>
  <si>
    <t>cases_y_f_b</t>
  </si>
  <si>
    <t>cases_y_f_o</t>
  </si>
  <si>
    <t>cases_y_f_h</t>
  </si>
  <si>
    <t>cases_y_f_all</t>
  </si>
  <si>
    <t>pop_y_f_b</t>
  </si>
  <si>
    <t>pop_y_f_h</t>
  </si>
  <si>
    <t>pop_y_f_all</t>
  </si>
  <si>
    <t>diag_rr_y_f_b</t>
  </si>
  <si>
    <t>diag_rr_y_f_h</t>
  </si>
  <si>
    <t>cases_o_f_b</t>
  </si>
  <si>
    <t>cases_o_f_o</t>
  </si>
  <si>
    <t>cases_o_f_h</t>
  </si>
  <si>
    <t>cases_o_f_all</t>
  </si>
  <si>
    <t>pop_o_f_b</t>
  </si>
  <si>
    <t>pop_o_f_h</t>
  </si>
  <si>
    <t>pop_o_f_all</t>
  </si>
  <si>
    <t>diag_rr_o_f_b</t>
  </si>
  <si>
    <t>diag_rr_o_f_h</t>
  </si>
  <si>
    <t>min</t>
  </si>
  <si>
    <t>max</t>
  </si>
  <si>
    <t>M 20-44 y</t>
  </si>
  <si>
    <t>M 45-64 y</t>
  </si>
  <si>
    <t>F 20-44 y</t>
  </si>
  <si>
    <t>F 45-64 y</t>
  </si>
  <si>
    <t>pop_y_m_o</t>
  </si>
  <si>
    <t>pop_o_m_o</t>
  </si>
  <si>
    <t>pop_y_f_o</t>
  </si>
  <si>
    <t>pop_o_f_o</t>
  </si>
  <si>
    <t>table with row headers in column A and column headers in rows 3 through 4. (leading dots indicate sub-parts)</t>
  </si>
  <si>
    <t>Table 2. Intercensal Estimates of the Resident Population by Sex and Age for Louisiana: April 1, 2000 to July 1, 2010</t>
  </si>
  <si>
    <t>Sex and Age</t>
  </si>
  <si>
    <r>
      <t>April 1, 2000</t>
    </r>
    <r>
      <rPr>
        <b/>
        <vertAlign val="superscript"/>
        <sz val="10"/>
        <rFont val="Arial"/>
        <family val="2"/>
        <charset val="204"/>
      </rPr>
      <t>1</t>
    </r>
  </si>
  <si>
    <t>Intercensal Estimates (as of July 1)</t>
  </si>
  <si>
    <r>
      <t>April 1, 2010</t>
    </r>
    <r>
      <rPr>
        <b/>
        <vertAlign val="superscript"/>
        <sz val="10"/>
        <rFont val="Arial"/>
        <family val="2"/>
        <charset val="204"/>
      </rPr>
      <t>2</t>
    </r>
  </si>
  <si>
    <r>
      <t>July 1, 2010</t>
    </r>
    <r>
      <rPr>
        <b/>
        <vertAlign val="superscript"/>
        <sz val="10"/>
        <rFont val="Arial"/>
        <family val="2"/>
        <charset val="204"/>
      </rPr>
      <t>3</t>
    </r>
  </si>
  <si>
    <t>https://www.census.gov/data/tables/time-series/demo/popest/intercensal-2000-2010-state.html</t>
  </si>
  <si>
    <t>BOTH SEXES</t>
  </si>
  <si>
    <r>
      <t>.</t>
    </r>
    <r>
      <rPr>
        <sz val="10"/>
        <rFont val="Arial"/>
        <charset val="204"/>
      </rPr>
      <t>Under 5 years</t>
    </r>
  </si>
  <si>
    <r>
      <t>.</t>
    </r>
    <r>
      <rPr>
        <sz val="10"/>
        <rFont val="Arial"/>
        <charset val="204"/>
      </rPr>
      <t>5 to 9 years</t>
    </r>
  </si>
  <si>
    <r>
      <t>.</t>
    </r>
    <r>
      <rPr>
        <sz val="10"/>
        <rFont val="Arial"/>
        <charset val="204"/>
      </rPr>
      <t>10 to 14 years</t>
    </r>
  </si>
  <si>
    <r>
      <t>.</t>
    </r>
    <r>
      <rPr>
        <sz val="10"/>
        <rFont val="Arial"/>
        <charset val="204"/>
      </rPr>
      <t>15 to 19 years</t>
    </r>
  </si>
  <si>
    <r>
      <t>.</t>
    </r>
    <r>
      <rPr>
        <sz val="10"/>
        <rFont val="Arial"/>
        <charset val="204"/>
      </rPr>
      <t>20 to 24 years</t>
    </r>
  </si>
  <si>
    <r>
      <t>.</t>
    </r>
    <r>
      <rPr>
        <sz val="10"/>
        <rFont val="Arial"/>
        <charset val="204"/>
      </rPr>
      <t>25 to 29 years</t>
    </r>
  </si>
  <si>
    <r>
      <t>.</t>
    </r>
    <r>
      <rPr>
        <sz val="10"/>
        <rFont val="Arial"/>
        <charset val="204"/>
      </rPr>
      <t>30 to 34 years</t>
    </r>
  </si>
  <si>
    <r>
      <t>.</t>
    </r>
    <r>
      <rPr>
        <sz val="10"/>
        <rFont val="Arial"/>
        <charset val="204"/>
      </rPr>
      <t>35 to 39 years</t>
    </r>
  </si>
  <si>
    <r>
      <t>.</t>
    </r>
    <r>
      <rPr>
        <sz val="10"/>
        <rFont val="Arial"/>
        <charset val="204"/>
      </rPr>
      <t>40 to 44 years</t>
    </r>
  </si>
  <si>
    <r>
      <t>.</t>
    </r>
    <r>
      <rPr>
        <sz val="10"/>
        <rFont val="Arial"/>
        <charset val="204"/>
      </rPr>
      <t>45 to 49 years</t>
    </r>
  </si>
  <si>
    <r>
      <t>.</t>
    </r>
    <r>
      <rPr>
        <sz val="10"/>
        <rFont val="Arial"/>
        <charset val="204"/>
      </rPr>
      <t>50 to 54 years</t>
    </r>
  </si>
  <si>
    <r>
      <t>.</t>
    </r>
    <r>
      <rPr>
        <sz val="10"/>
        <rFont val="Arial"/>
        <charset val="204"/>
      </rPr>
      <t>55 to 59 years</t>
    </r>
  </si>
  <si>
    <r>
      <t>.</t>
    </r>
    <r>
      <rPr>
        <sz val="10"/>
        <rFont val="Arial"/>
        <charset val="204"/>
      </rPr>
      <t>60 to 64 years</t>
    </r>
  </si>
  <si>
    <r>
      <t>.</t>
    </r>
    <r>
      <rPr>
        <sz val="10"/>
        <rFont val="Arial"/>
        <charset val="204"/>
      </rPr>
      <t>65 to 69 years</t>
    </r>
  </si>
  <si>
    <r>
      <t>.</t>
    </r>
    <r>
      <rPr>
        <sz val="10"/>
        <rFont val="Arial"/>
        <charset val="204"/>
      </rPr>
      <t>70 to 74 years</t>
    </r>
  </si>
  <si>
    <r>
      <t>.</t>
    </r>
    <r>
      <rPr>
        <sz val="10"/>
        <rFont val="Arial"/>
        <charset val="204"/>
      </rPr>
      <t>75 to 79 years</t>
    </r>
  </si>
  <si>
    <r>
      <t>.</t>
    </r>
    <r>
      <rPr>
        <sz val="10"/>
        <rFont val="Arial"/>
        <charset val="204"/>
      </rPr>
      <t>80 to 84 years</t>
    </r>
  </si>
  <si>
    <r>
      <t>.</t>
    </r>
    <r>
      <rPr>
        <sz val="10"/>
        <rFont val="Arial"/>
        <charset val="204"/>
      </rPr>
      <t>85 years and over</t>
    </r>
  </si>
  <si>
    <t>.</t>
  </si>
  <si>
    <r>
      <t>.</t>
    </r>
    <r>
      <rPr>
        <sz val="10"/>
        <rFont val="Arial"/>
        <charset val="204"/>
      </rPr>
      <t>Under 18 years</t>
    </r>
  </si>
  <si>
    <r>
      <t>.</t>
    </r>
    <r>
      <rPr>
        <sz val="10"/>
        <rFont val="Arial"/>
        <charset val="204"/>
      </rPr>
      <t>5 to 13 years</t>
    </r>
  </si>
  <si>
    <r>
      <t>.</t>
    </r>
    <r>
      <rPr>
        <sz val="10"/>
        <rFont val="Arial"/>
        <charset val="204"/>
      </rPr>
      <t>14 to 17 years</t>
    </r>
  </si>
  <si>
    <r>
      <t>.</t>
    </r>
    <r>
      <rPr>
        <sz val="10"/>
        <rFont val="Arial"/>
        <charset val="204"/>
      </rPr>
      <t>18 to 64 years</t>
    </r>
  </si>
  <si>
    <r>
      <t>.</t>
    </r>
    <r>
      <rPr>
        <sz val="10"/>
        <rFont val="Arial"/>
        <charset val="204"/>
      </rPr>
      <t>18 to 24 years</t>
    </r>
  </si>
  <si>
    <r>
      <t>.</t>
    </r>
    <r>
      <rPr>
        <sz val="10"/>
        <rFont val="Arial"/>
        <charset val="204"/>
      </rPr>
      <t>25 to 44 years</t>
    </r>
  </si>
  <si>
    <r>
      <t>.</t>
    </r>
    <r>
      <rPr>
        <sz val="10"/>
        <rFont val="Arial"/>
        <charset val="204"/>
      </rPr>
      <t>45 to 64 years</t>
    </r>
  </si>
  <si>
    <r>
      <t>.</t>
    </r>
    <r>
      <rPr>
        <sz val="10"/>
        <rFont val="Arial"/>
        <charset val="204"/>
      </rPr>
      <t>65 years and over</t>
    </r>
  </si>
  <si>
    <r>
      <t>.</t>
    </r>
    <r>
      <rPr>
        <sz val="10"/>
        <rFont val="Arial"/>
        <charset val="204"/>
      </rPr>
      <t>16 years and over</t>
    </r>
  </si>
  <si>
    <r>
      <t>.</t>
    </r>
    <r>
      <rPr>
        <sz val="10"/>
        <rFont val="Arial"/>
        <charset val="204"/>
      </rPr>
      <t>18 years and over</t>
    </r>
  </si>
  <si>
    <r>
      <t>.</t>
    </r>
    <r>
      <rPr>
        <sz val="10"/>
        <rFont val="Arial"/>
        <charset val="204"/>
      </rPr>
      <t>15 to 44 years</t>
    </r>
  </si>
  <si>
    <r>
      <t>.</t>
    </r>
    <r>
      <rPr>
        <sz val="10"/>
        <rFont val="Arial"/>
        <charset val="204"/>
      </rPr>
      <t>Median age (years)</t>
    </r>
  </si>
  <si>
    <t>MALE</t>
  </si>
  <si>
    <t>FEMALE</t>
  </si>
  <si>
    <r>
      <t>1</t>
    </r>
    <r>
      <rPr>
        <sz val="8"/>
        <rFont val="Arial"/>
        <family val="2"/>
        <charset val="204"/>
      </rPr>
      <t xml:space="preserve"> The April 1, 2000 Population Estimates base reflects changes to the Census 2000 population from the Count Question Resolution program, legal boundary updates, and other geographic
program revisions.</t>
    </r>
  </si>
  <si>
    <r>
      <t>2</t>
    </r>
    <r>
      <rPr>
        <sz val="8"/>
        <rFont val="Arial"/>
        <family val="2"/>
        <charset val="204"/>
      </rPr>
      <t xml:space="preserve"> The data source for April 1, 2010 is the 2010 Census count.</t>
    </r>
  </si>
  <si>
    <r>
      <t>3</t>
    </r>
    <r>
      <rPr>
        <sz val="8"/>
        <rFont val="Arial"/>
        <family val="2"/>
        <charset val="204"/>
      </rPr>
      <t xml:space="preserve"> The values for July 1, 2010 were produced by applying estimates of change in the population between April 1 and July 1 of 2010 to the 2010 Census counts.  Further details on this
methodology are available at http://www.census.gov/popest/methodology/2000-2010_Intercensal_Estimates_Methodology.pdf.</t>
    </r>
  </si>
  <si>
    <t>Note: Median age is calculated based on single year of age.</t>
  </si>
  <si>
    <t>Suggested Citation:</t>
  </si>
  <si>
    <t>Table 2. Intercensal Estimates of the Resident Population by Sex and Age for Louisiana: April 1, 2000 to July 1, 2010 (ST-EST00INT-02-22)</t>
  </si>
  <si>
    <t>Source: U.S. Census Bureau, Population Division</t>
  </si>
  <si>
    <t>Release Date: October 2012</t>
  </si>
  <si>
    <t>Id</t>
  </si>
  <si>
    <t>Hispanic Origin</t>
  </si>
  <si>
    <t>Id2</t>
  </si>
  <si>
    <t>Geography</t>
  </si>
  <si>
    <t>Total; Male; 20 to 24 years</t>
  </si>
  <si>
    <t>Race Alone - White; Male; 20 to 24 years</t>
  </si>
  <si>
    <t>Race Alone - Black or African American; Male; 20 to 24 years</t>
  </si>
  <si>
    <t>Race Alone - American Indian and Alaska Native; Male; 20 to 24 years</t>
  </si>
  <si>
    <t>Race Alone - Asian; Male; 20 to 24 years</t>
  </si>
  <si>
    <t>Race Alone - Native Hawaiian and Other Pacific Islander; Male; 20 to 24 years</t>
  </si>
  <si>
    <t>Two or More Races; Male; 20 to 24 years</t>
  </si>
  <si>
    <t>Total; Male; 25 to 29 years</t>
  </si>
  <si>
    <t>Race Alone - White; Male; 25 to 29 years</t>
  </si>
  <si>
    <t>Race Alone - Black or African American; Male; 25 to 29 years</t>
  </si>
  <si>
    <t>Race Alone - American Indian and Alaska Native; Male; 25 to 29 years</t>
  </si>
  <si>
    <t>Race Alone - Asian; Male; 25 to 29 years</t>
  </si>
  <si>
    <t>Race Alone - Native Hawaiian and Other Pacific Islander; Male; 25 to 29 years</t>
  </si>
  <si>
    <t>Two or More Races; Male; 25 to 29 years</t>
  </si>
  <si>
    <t>Total; Male; 30 to 34 years</t>
  </si>
  <si>
    <t>Race Alone - White; Male; 30 to 34 years</t>
  </si>
  <si>
    <t>Race Alone - Black or African American; Male; 30 to 34 years</t>
  </si>
  <si>
    <t>Race Alone - American Indian and Alaska Native; Male; 30 to 34 years</t>
  </si>
  <si>
    <t>Race Alone - Asian; Male; 30 to 34 years</t>
  </si>
  <si>
    <t>Race Alone - Native Hawaiian and Other Pacific Islander; Male; 30 to 34 years</t>
  </si>
  <si>
    <t>Two or More Races; Male; 30 to 34 years</t>
  </si>
  <si>
    <t>Total; Male; 35 to 39 years</t>
  </si>
  <si>
    <t>Race Alone - White; Male; 35 to 39 years</t>
  </si>
  <si>
    <t>Race Alone - Black or African American; Male; 35 to 39 years</t>
  </si>
  <si>
    <t>Race Alone - American Indian and Alaska Native; Male; 35 to 39 years</t>
  </si>
  <si>
    <t>Race Alone - Asian; Male; 35 to 39 years</t>
  </si>
  <si>
    <t>Race Alone - Native Hawaiian and Other Pacific Islander; Male; 35 to 39 years</t>
  </si>
  <si>
    <t>Two or More Races; Male; 35 to 39 years</t>
  </si>
  <si>
    <t>Total; Male; 40 to 44 years</t>
  </si>
  <si>
    <t>Race Alone - White; Male; 40 to 44 years</t>
  </si>
  <si>
    <t>Race Alone - Black or African American; Male; 40 to 44 years</t>
  </si>
  <si>
    <t>Race Alone - American Indian and Alaska Native; Male; 40 to 44 years</t>
  </si>
  <si>
    <t>Race Alone - Asian; Male; 40 to 44 years</t>
  </si>
  <si>
    <t>Race Alone - Native Hawaiian and Other Pacific Islander; Male; 40 to 44 years</t>
  </si>
  <si>
    <t>Two or More Races; Male; 40 to 44 years</t>
  </si>
  <si>
    <t>Total; Male; 45 to 49 years</t>
  </si>
  <si>
    <t>Race Alone - White; Male; 45 to 49 years</t>
  </si>
  <si>
    <t>Race Alone - Black or African American; Male; 45 to 49 years</t>
  </si>
  <si>
    <t>Race Alone - American Indian and Alaska Native; Male; 45 to 49 years</t>
  </si>
  <si>
    <t>Race Alone - Asian; Male; 45 to 49 years</t>
  </si>
  <si>
    <t>Race Alone - Native Hawaiian and Other Pacific Islander; Male; 45 to 49 years</t>
  </si>
  <si>
    <t>Two or More Races; Male; 45 to 49 years</t>
  </si>
  <si>
    <t>Total; Male; 50 to 54 years</t>
  </si>
  <si>
    <t>Race Alone - White; Male; 50 to 54 years</t>
  </si>
  <si>
    <t>Race Alone - Black or African American; Male; 50 to 54 years</t>
  </si>
  <si>
    <t>Race Alone - American Indian and Alaska Native; Male; 50 to 54 years</t>
  </si>
  <si>
    <t>Race Alone - Asian; Male; 50 to 54 years</t>
  </si>
  <si>
    <t>Race Alone - Native Hawaiian and Other Pacific Islander; Male; 50 to 54 years</t>
  </si>
  <si>
    <t>Two or More Races; Male; 50 to 54 years</t>
  </si>
  <si>
    <t>Total; Male; 55 to 59 years</t>
  </si>
  <si>
    <t>Race Alone - White; Male; 55 to 59 years</t>
  </si>
  <si>
    <t>Race Alone - Black or African American; Male; 55 to 59 years</t>
  </si>
  <si>
    <t>Race Alone - American Indian and Alaska Native; Male; 55 to 59 years</t>
  </si>
  <si>
    <t>Race Alone - Asian; Male; 55 to 59 years</t>
  </si>
  <si>
    <t>Race Alone - Native Hawaiian and Other Pacific Islander; Male; 55 to 59 years</t>
  </si>
  <si>
    <t>Two or More Races; Male; 55 to 59 years</t>
  </si>
  <si>
    <t>Total; Male; 60 to 64 years</t>
  </si>
  <si>
    <t>Race Alone - White; Male; 60 to 64 years</t>
  </si>
  <si>
    <t>Race Alone - Black or African American; Male; 60 to 64 years</t>
  </si>
  <si>
    <t>Race Alone - American Indian and Alaska Native; Male; 60 to 64 years</t>
  </si>
  <si>
    <t>Race Alone - Asian; Male; 60 to 64 years</t>
  </si>
  <si>
    <t>Race Alone - Native Hawaiian and Other Pacific Islander; Male; 60 to 64 years</t>
  </si>
  <si>
    <t>Two or More Races; Male; 60 to 64 years</t>
  </si>
  <si>
    <t>Total; Female; 20 to 24 years</t>
  </si>
  <si>
    <t>Race Alone - White; Female; 20 to 24 years</t>
  </si>
  <si>
    <t>Race Alone - Black or African American; Female; 20 to 24 years</t>
  </si>
  <si>
    <t>Race Alone - American Indian and Alaska Native; Female; 20 to 24 years</t>
  </si>
  <si>
    <t>Race Alone - Asian; Female; 20 to 24 years</t>
  </si>
  <si>
    <t>Race Alone - Native Hawaiian and Other Pacific Islander; Female; 20 to 24 years</t>
  </si>
  <si>
    <t>Two or More Races; Female; 20 to 24 years</t>
  </si>
  <si>
    <t>Total; Female; 25 to 29 years</t>
  </si>
  <si>
    <t>Race Alone - White; Female; 25 to 29 years</t>
  </si>
  <si>
    <t>Race Alone - Black or African American; Female; 25 to 29 years</t>
  </si>
  <si>
    <t>Race Alone - American Indian and Alaska Native; Female; 25 to 29 years</t>
  </si>
  <si>
    <t>Race Alone - Asian; Female; 25 to 29 years</t>
  </si>
  <si>
    <t>Race Alone - Native Hawaiian and Other Pacific Islander; Female; 25 to 29 years</t>
  </si>
  <si>
    <t>Two or More Races; Female; 25 to 29 years</t>
  </si>
  <si>
    <t>Total; Female; 30 to 34 years</t>
  </si>
  <si>
    <t>Race Alone - White; Female; 30 to 34 years</t>
  </si>
  <si>
    <t>Race Alone - Black or African American; Female; 30 to 34 years</t>
  </si>
  <si>
    <t>Race Alone - American Indian and Alaska Native; Female; 30 to 34 years</t>
  </si>
  <si>
    <t>Race Alone - Asian; Female; 30 to 34 years</t>
  </si>
  <si>
    <t>Race Alone - Native Hawaiian and Other Pacific Islander; Female; 30 to 34 years</t>
  </si>
  <si>
    <t>Two or More Races; Female; 30 to 34 years</t>
  </si>
  <si>
    <t>Total; Female; 35 to 39 years</t>
  </si>
  <si>
    <t>Race Alone - White; Female; 35 to 39 years</t>
  </si>
  <si>
    <t>Race Alone - Black or African American; Female; 35 to 39 years</t>
  </si>
  <si>
    <t>Race Alone - American Indian and Alaska Native; Female; 35 to 39 years</t>
  </si>
  <si>
    <t>Race Alone - Asian; Female; 35 to 39 years</t>
  </si>
  <si>
    <t>Race Alone - Native Hawaiian and Other Pacific Islander; Female; 35 to 39 years</t>
  </si>
  <si>
    <t>Two or More Races; Female; 35 to 39 years</t>
  </si>
  <si>
    <t>Total; Female; 40 to 44 years</t>
  </si>
  <si>
    <t>Race Alone - White; Female; 40 to 44 years</t>
  </si>
  <si>
    <t>Race Alone - Black or African American; Female; 40 to 44 years</t>
  </si>
  <si>
    <t>Race Alone - American Indian and Alaska Native; Female; 40 to 44 years</t>
  </si>
  <si>
    <t>Race Alone - Asian; Female; 40 to 44 years</t>
  </si>
  <si>
    <t>Race Alone - Native Hawaiian and Other Pacific Islander; Female; 40 to 44 years</t>
  </si>
  <si>
    <t>Two or More Races; Female; 40 to 44 years</t>
  </si>
  <si>
    <t>Total; Female; 45 to 49 years</t>
  </si>
  <si>
    <t>Race Alone - White; Female; 45 to 49 years</t>
  </si>
  <si>
    <t>Race Alone - Black or African American; Female; 45 to 49 years</t>
  </si>
  <si>
    <t>Race Alone - American Indian and Alaska Native; Female; 45 to 49 years</t>
  </si>
  <si>
    <t>Race Alone - Asian; Female; 45 to 49 years</t>
  </si>
  <si>
    <t>Race Alone - Native Hawaiian and Other Pacific Islander; Female; 45 to 49 years</t>
  </si>
  <si>
    <t>Two or More Races; Female; 45 to 49 years</t>
  </si>
  <si>
    <t>Total; Female; 50 to 54 years</t>
  </si>
  <si>
    <t>Race Alone - White; Female; 50 to 54 years</t>
  </si>
  <si>
    <t>Race Alone - Black or African American; Female; 50 to 54 years</t>
  </si>
  <si>
    <t>Race Alone - American Indian and Alaska Native; Female; 50 to 54 years</t>
  </si>
  <si>
    <t>Race Alone - Asian; Female; 50 to 54 years</t>
  </si>
  <si>
    <t>Race Alone - Native Hawaiian and Other Pacific Islander; Female; 50 to 54 years</t>
  </si>
  <si>
    <t>Two or More Races; Female; 50 to 54 years</t>
  </si>
  <si>
    <t>Total; Female; 55 to 59 years</t>
  </si>
  <si>
    <t>Race Alone - White; Female; 55 to 59 years</t>
  </si>
  <si>
    <t>Race Alone - Black or African American; Female; 55 to 59 years</t>
  </si>
  <si>
    <t>Race Alone - American Indian and Alaska Native; Female; 55 to 59 years</t>
  </si>
  <si>
    <t>Race Alone - Asian; Female; 55 to 59 years</t>
  </si>
  <si>
    <t>Race Alone - Native Hawaiian and Other Pacific Islander; Female; 55 to 59 years</t>
  </si>
  <si>
    <t>Two or More Races; Female; 55 to 59 years</t>
  </si>
  <si>
    <t>Total; Female; 60 to 64 years</t>
  </si>
  <si>
    <t>Race Alone - White; Female; 60 to 64 years</t>
  </si>
  <si>
    <t>Race Alone - Black or African American; Female; 60 to 64 years</t>
  </si>
  <si>
    <t>Race Alone - American Indian and Alaska Native; Female; 60 to 64 years</t>
  </si>
  <si>
    <t>Race Alone - Asian; Female; 60 to 64 years</t>
  </si>
  <si>
    <t>Race Alone - Native Hawaiian and Other Pacific Islander; Female; 60 to 64 years</t>
  </si>
  <si>
    <t>Two or More Races; Female; 60 to 64 years</t>
  </si>
  <si>
    <t>year.id</t>
  </si>
  <si>
    <t>year.display-label</t>
  </si>
  <si>
    <t>hisp.id</t>
  </si>
  <si>
    <t>hisp.display-label</t>
  </si>
  <si>
    <t>GEO.id</t>
  </si>
  <si>
    <t>GEO.id2</t>
  </si>
  <si>
    <t>GEO.display-label</t>
  </si>
  <si>
    <t>totpop_sex1_age20to24</t>
  </si>
  <si>
    <t>wa_sex1_age20to24</t>
  </si>
  <si>
    <t>ba_sex1_age20to24</t>
  </si>
  <si>
    <t>ia_sex1_age20to24</t>
  </si>
  <si>
    <t>aa_sex1_age20to24</t>
  </si>
  <si>
    <t>na_sex1_age20to24</t>
  </si>
  <si>
    <t>tom_sex1_age20to24</t>
  </si>
  <si>
    <t>totpop_sex1_age25to29</t>
  </si>
  <si>
    <t>wa_sex1_age25to29</t>
  </si>
  <si>
    <t>ba_sex1_age25to29</t>
  </si>
  <si>
    <t>ia_sex1_age25to29</t>
  </si>
  <si>
    <t>aa_sex1_age25to29</t>
  </si>
  <si>
    <t>na_sex1_age25to29</t>
  </si>
  <si>
    <t>tom_sex1_age25to29</t>
  </si>
  <si>
    <t>totpop_sex1_age30to34</t>
  </si>
  <si>
    <t>wa_sex1_age30to34</t>
  </si>
  <si>
    <t>ba_sex1_age30to34</t>
  </si>
  <si>
    <t>ia_sex1_age30to34</t>
  </si>
  <si>
    <t>aa_sex1_age30to34</t>
  </si>
  <si>
    <t>na_sex1_age30to34</t>
  </si>
  <si>
    <t>tom_sex1_age30to34</t>
  </si>
  <si>
    <t>totpop_sex1_age35to39</t>
  </si>
  <si>
    <t>wa_sex1_age35to39</t>
  </si>
  <si>
    <t>ba_sex1_age35to39</t>
  </si>
  <si>
    <t>ia_sex1_age35to39</t>
  </si>
  <si>
    <t>aa_sex1_age35to39</t>
  </si>
  <si>
    <t>na_sex1_age35to39</t>
  </si>
  <si>
    <t>tom_sex1_age35to39</t>
  </si>
  <si>
    <t>totpop_sex1_age40to44</t>
  </si>
  <si>
    <t>wa_sex1_age40to44</t>
  </si>
  <si>
    <t>ba_sex1_age40to44</t>
  </si>
  <si>
    <t>ia_sex1_age40to44</t>
  </si>
  <si>
    <t>aa_sex1_age40to44</t>
  </si>
  <si>
    <t>na_sex1_age40to44</t>
  </si>
  <si>
    <t>tom_sex1_age40to44</t>
  </si>
  <si>
    <t>totpop_sex1_age45to49</t>
  </si>
  <si>
    <t>wa_sex1_age45to49</t>
  </si>
  <si>
    <t>ba_sex1_age45to49</t>
  </si>
  <si>
    <t>ia_sex1_age45to49</t>
  </si>
  <si>
    <t>aa_sex1_age45to49</t>
  </si>
  <si>
    <t>na_sex1_age45to49</t>
  </si>
  <si>
    <t>tom_sex1_age45to49</t>
  </si>
  <si>
    <t>totpop_sex1_age50to54</t>
  </si>
  <si>
    <t>wa_sex1_age50to54</t>
  </si>
  <si>
    <t>ba_sex1_age50to54</t>
  </si>
  <si>
    <t>ia_sex1_age50to54</t>
  </si>
  <si>
    <t>aa_sex1_age50to54</t>
  </si>
  <si>
    <t>na_sex1_age50to54</t>
  </si>
  <si>
    <t>tom_sex1_age50to54</t>
  </si>
  <si>
    <t>totpop_sex1_age55to59</t>
  </si>
  <si>
    <t>wa_sex1_age55to59</t>
  </si>
  <si>
    <t>ba_sex1_age55to59</t>
  </si>
  <si>
    <t>ia_sex1_age55to59</t>
  </si>
  <si>
    <t>aa_sex1_age55to59</t>
  </si>
  <si>
    <t>na_sex1_age55to59</t>
  </si>
  <si>
    <t>tom_sex1_age55to59</t>
  </si>
  <si>
    <t>totpop_sex1_age60to64</t>
  </si>
  <si>
    <t>wa_sex1_age60to64</t>
  </si>
  <si>
    <t>ba_sex1_age60to64</t>
  </si>
  <si>
    <t>ia_sex1_age60to64</t>
  </si>
  <si>
    <t>aa_sex1_age60to64</t>
  </si>
  <si>
    <t>na_sex1_age60to64</t>
  </si>
  <si>
    <t>tom_sex1_age60to64</t>
  </si>
  <si>
    <t>totpop_sex2_age20to24</t>
  </si>
  <si>
    <t>wa_sex2_age20to24</t>
  </si>
  <si>
    <t>ba_sex2_age20to24</t>
  </si>
  <si>
    <t>ia_sex2_age20to24</t>
  </si>
  <si>
    <t>aa_sex2_age20to24</t>
  </si>
  <si>
    <t>na_sex2_age20to24</t>
  </si>
  <si>
    <t>tom_sex2_age20to24</t>
  </si>
  <si>
    <t>totpop_sex2_age25to29</t>
  </si>
  <si>
    <t>wa_sex2_age25to29</t>
  </si>
  <si>
    <t>ba_sex2_age25to29</t>
  </si>
  <si>
    <t>ia_sex2_age25to29</t>
  </si>
  <si>
    <t>aa_sex2_age25to29</t>
  </si>
  <si>
    <t>na_sex2_age25to29</t>
  </si>
  <si>
    <t>tom_sex2_age25to29</t>
  </si>
  <si>
    <t>totpop_sex2_age30to34</t>
  </si>
  <si>
    <t>wa_sex2_age30to34</t>
  </si>
  <si>
    <t>ba_sex2_age30to34</t>
  </si>
  <si>
    <t>ia_sex2_age30to34</t>
  </si>
  <si>
    <t>aa_sex2_age30to34</t>
  </si>
  <si>
    <t>na_sex2_age30to34</t>
  </si>
  <si>
    <t>tom_sex2_age30to34</t>
  </si>
  <si>
    <t>totpop_sex2_age35to39</t>
  </si>
  <si>
    <t>wa_sex2_age35to39</t>
  </si>
  <si>
    <t>ba_sex2_age35to39</t>
  </si>
  <si>
    <t>ia_sex2_age35to39</t>
  </si>
  <si>
    <t>aa_sex2_age35to39</t>
  </si>
  <si>
    <t>na_sex2_age35to39</t>
  </si>
  <si>
    <t>tom_sex2_age35to39</t>
  </si>
  <si>
    <t>totpop_sex2_age40to44</t>
  </si>
  <si>
    <t>wa_sex2_age40to44</t>
  </si>
  <si>
    <t>ba_sex2_age40to44</t>
  </si>
  <si>
    <t>ia_sex2_age40to44</t>
  </si>
  <si>
    <t>aa_sex2_age40to44</t>
  </si>
  <si>
    <t>na_sex2_age40to44</t>
  </si>
  <si>
    <t>tom_sex2_age40to44</t>
  </si>
  <si>
    <t>totpop_sex2_age45to49</t>
  </si>
  <si>
    <t>wa_sex2_age45to49</t>
  </si>
  <si>
    <t>ba_sex2_age45to49</t>
  </si>
  <si>
    <t>ia_sex2_age45to49</t>
  </si>
  <si>
    <t>aa_sex2_age45to49</t>
  </si>
  <si>
    <t>na_sex2_age45to49</t>
  </si>
  <si>
    <t>tom_sex2_age45to49</t>
  </si>
  <si>
    <t>totpop_sex2_age50to54</t>
  </si>
  <si>
    <t>wa_sex2_age50to54</t>
  </si>
  <si>
    <t>ba_sex2_age50to54</t>
  </si>
  <si>
    <t>ia_sex2_age50to54</t>
  </si>
  <si>
    <t>aa_sex2_age50to54</t>
  </si>
  <si>
    <t>na_sex2_age50to54</t>
  </si>
  <si>
    <t>tom_sex2_age50to54</t>
  </si>
  <si>
    <t>totpop_sex2_age55to59</t>
  </si>
  <si>
    <t>wa_sex2_age55to59</t>
  </si>
  <si>
    <t>ba_sex2_age55to59</t>
  </si>
  <si>
    <t>ia_sex2_age55to59</t>
  </si>
  <si>
    <t>aa_sex2_age55to59</t>
  </si>
  <si>
    <t>na_sex2_age55to59</t>
  </si>
  <si>
    <t>tom_sex2_age55to59</t>
  </si>
  <si>
    <t>totpop_sex2_age60to64</t>
  </si>
  <si>
    <t>wa_sex2_age60to64</t>
  </si>
  <si>
    <t>ba_sex2_age60to64</t>
  </si>
  <si>
    <t>ia_sex2_age60to64</t>
  </si>
  <si>
    <t>aa_sex2_age60to64</t>
  </si>
  <si>
    <t>na_sex2_age60to64</t>
  </si>
  <si>
    <t>tom_sex2_age60to64</t>
  </si>
  <si>
    <t>cen42010</t>
  </si>
  <si>
    <t>April 1, 2010 Census</t>
  </si>
  <si>
    <t>hisp</t>
  </si>
  <si>
    <t>0400000US22</t>
  </si>
  <si>
    <t>Louisiana</t>
  </si>
  <si>
    <t>nhisp</t>
  </si>
  <si>
    <t>Not Hispanic</t>
  </si>
  <si>
    <t>totpop</t>
  </si>
  <si>
    <t>Total</t>
  </si>
  <si>
    <t>est42010</t>
  </si>
  <si>
    <t>April 1, 2010 Estimates Base</t>
  </si>
  <si>
    <t>est72010</t>
  </si>
  <si>
    <t>est72011</t>
  </si>
  <si>
    <t>est72012</t>
  </si>
  <si>
    <t>est72013</t>
  </si>
  <si>
    <t>est72014</t>
  </si>
  <si>
    <t>est72015</t>
  </si>
  <si>
    <t>est72016</t>
  </si>
  <si>
    <t>year</t>
  </si>
  <si>
    <t>yearid</t>
  </si>
  <si>
    <t>yeardisplaylabel</t>
  </si>
  <si>
    <t>pop_tot_m_20_44</t>
  </si>
  <si>
    <t>pop_tot_f_20_44</t>
  </si>
  <si>
    <t>pop_tot_m_45_64</t>
  </si>
  <si>
    <t>pop_tot_f_45_64</t>
  </si>
  <si>
    <t>45-64y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</si>
</sst>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E+00;\_x0000_"/>
    <numFmt numFmtId="166" formatCode="0.00000"/>
    <numFmt numFmtId="167" formatCode="0.000"/>
    <numFmt numFmtId="168" formatCode="mmmm\ d\,\ yyyy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Lucida Sans"/>
    </font>
    <font>
      <b/>
      <sz val="11"/>
      <color rgb="FF555555"/>
      <name val="Lucida Sans"/>
    </font>
    <font>
      <sz val="10"/>
      <name val="MS Sans Serif"/>
      <family val="2"/>
    </font>
    <font>
      <sz val="10"/>
      <color indexed="9"/>
      <name val="Arial"/>
      <family val="2"/>
      <charset val="204"/>
    </font>
    <font>
      <sz val="10"/>
      <name val="Arial"/>
      <charset val="204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vertAlign val="superscript"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0"/>
      </right>
      <top/>
      <bottom style="thin">
        <color auto="1"/>
      </bottom>
      <diagonal/>
    </border>
    <border>
      <left/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auto="1"/>
      </top>
      <bottom style="thin">
        <color auto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6" fillId="0" borderId="0" xfId="0" applyFont="1" applyFill="1"/>
    <xf numFmtId="0" fontId="6" fillId="0" borderId="0" xfId="0" applyFont="1" applyFill="1" applyAlignment="1"/>
    <xf numFmtId="0" fontId="8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Alignment="1">
      <alignment horizontal="right"/>
    </xf>
    <xf numFmtId="164" fontId="6" fillId="0" borderId="0" xfId="0" applyNumberFormat="1" applyFont="1" applyFill="1" applyAlignment="1"/>
    <xf numFmtId="1" fontId="6" fillId="0" borderId="0" xfId="0" applyNumberFormat="1" applyFont="1" applyFill="1" applyAlignment="1"/>
    <xf numFmtId="0" fontId="7" fillId="0" borderId="0" xfId="0" applyFont="1" applyFill="1" applyAlignment="1"/>
    <xf numFmtId="1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0" xfId="0" applyFont="1" applyFill="1" applyAlignment="1"/>
    <xf numFmtId="0" fontId="10" fillId="0" borderId="1" xfId="0" applyFont="1" applyFill="1" applyBorder="1" applyAlignment="1">
      <alignment horizontal="center"/>
    </xf>
    <xf numFmtId="0" fontId="11" fillId="0" borderId="0" xfId="0" applyFont="1"/>
    <xf numFmtId="0" fontId="0" fillId="0" borderId="0" xfId="0" applyFont="1"/>
    <xf numFmtId="0" fontId="9" fillId="0" borderId="0" xfId="0" applyFont="1" applyFill="1"/>
    <xf numFmtId="0" fontId="6" fillId="0" borderId="1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0" fillId="0" borderId="1" xfId="0" applyFont="1" applyFill="1" applyBorder="1" applyAlignment="1"/>
    <xf numFmtId="0" fontId="9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/>
    <xf numFmtId="0" fontId="9" fillId="2" borderId="1" xfId="0" applyFont="1" applyFill="1" applyBorder="1" applyAlignment="1"/>
    <xf numFmtId="0" fontId="6" fillId="0" borderId="1" xfId="16" applyFont="1" applyFill="1" applyBorder="1" applyAlignment="1">
      <alignment horizontal="center"/>
    </xf>
    <xf numFmtId="0" fontId="6" fillId="0" borderId="1" xfId="16" applyFont="1" applyBorder="1" applyAlignment="1">
      <alignment horizontal="center"/>
    </xf>
    <xf numFmtId="0" fontId="6" fillId="0" borderId="16" xfId="16" applyFont="1" applyFill="1" applyBorder="1" applyAlignment="1">
      <alignment horizontal="center"/>
    </xf>
    <xf numFmtId="0" fontId="6" fillId="0" borderId="16" xfId="16" applyFont="1" applyBorder="1" applyAlignment="1">
      <alignment horizontal="center"/>
    </xf>
    <xf numFmtId="3" fontId="6" fillId="0" borderId="1" xfId="16" applyNumberFormat="1" applyFont="1" applyBorder="1" applyAlignment="1">
      <alignment horizontal="center"/>
    </xf>
    <xf numFmtId="3" fontId="6" fillId="0" borderId="16" xfId="16" applyNumberFormat="1" applyFont="1" applyBorder="1" applyAlignment="1">
      <alignment horizontal="center"/>
    </xf>
    <xf numFmtId="16" fontId="7" fillId="0" borderId="0" xfId="0" quotePrefix="1" applyNumberFormat="1" applyFont="1" applyFill="1" applyAlignment="1">
      <alignment horizontal="right"/>
    </xf>
    <xf numFmtId="0" fontId="12" fillId="0" borderId="0" xfId="0" applyFont="1"/>
    <xf numFmtId="0" fontId="5" fillId="0" borderId="0" xfId="0" applyFont="1"/>
    <xf numFmtId="0" fontId="13" fillId="0" borderId="0" xfId="0" applyFont="1"/>
    <xf numFmtId="1" fontId="5" fillId="0" borderId="0" xfId="0" applyNumberFormat="1" applyFont="1"/>
    <xf numFmtId="16" fontId="13" fillId="0" borderId="0" xfId="0" applyNumberFormat="1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4" fillId="0" borderId="0" xfId="0" applyFont="1"/>
    <xf numFmtId="0" fontId="15" fillId="0" borderId="0" xfId="0" applyFont="1"/>
    <xf numFmtId="167" fontId="0" fillId="0" borderId="0" xfId="0" applyNumberFormat="1"/>
    <xf numFmtId="164" fontId="0" fillId="0" borderId="0" xfId="0" applyNumberFormat="1"/>
    <xf numFmtId="2" fontId="7" fillId="0" borderId="0" xfId="0" applyNumberFormat="1" applyFont="1" applyFill="1" applyAlignment="1"/>
    <xf numFmtId="0" fontId="18" fillId="0" borderId="0" xfId="133" applyFont="1"/>
    <xf numFmtId="0" fontId="18" fillId="3" borderId="0" xfId="133" applyFont="1" applyFill="1"/>
    <xf numFmtId="0" fontId="19" fillId="0" borderId="22" xfId="133" applyFont="1" applyBorder="1" applyAlignment="1">
      <alignment horizontal="center" vertical="center" wrapText="1"/>
    </xf>
    <xf numFmtId="0" fontId="19" fillId="0" borderId="22" xfId="133" applyFont="1" applyBorder="1" applyAlignment="1">
      <alignment horizontal="center" vertical="center"/>
    </xf>
    <xf numFmtId="0" fontId="19" fillId="0" borderId="0" xfId="133" applyFont="1" applyAlignment="1">
      <alignment horizontal="center" vertical="center"/>
    </xf>
    <xf numFmtId="0" fontId="19" fillId="5" borderId="22" xfId="133" applyFont="1" applyFill="1" applyBorder="1"/>
    <xf numFmtId="3" fontId="19" fillId="5" borderId="22" xfId="133" applyNumberFormat="1" applyFont="1" applyFill="1" applyBorder="1" applyAlignment="1">
      <alignment horizontal="right"/>
    </xf>
    <xf numFmtId="0" fontId="17" fillId="0" borderId="25" xfId="133" applyFont="1" applyBorder="1" applyAlignment="1">
      <alignment horizontal="left" indent="1"/>
    </xf>
    <xf numFmtId="3" fontId="18" fillId="0" borderId="25" xfId="133" applyNumberFormat="1" applyFont="1" applyBorder="1" applyAlignment="1">
      <alignment horizontal="right"/>
    </xf>
    <xf numFmtId="0" fontId="17" fillId="0" borderId="25" xfId="133" applyFont="1" applyBorder="1" applyAlignment="1">
      <alignment horizontal="left" indent="2"/>
    </xf>
    <xf numFmtId="0" fontId="17" fillId="0" borderId="24" xfId="133" applyFont="1" applyBorder="1" applyAlignment="1">
      <alignment horizontal="left" indent="1"/>
    </xf>
    <xf numFmtId="164" fontId="18" fillId="0" borderId="24" xfId="133" applyNumberFormat="1" applyFont="1" applyBorder="1" applyAlignment="1">
      <alignment horizontal="right"/>
    </xf>
    <xf numFmtId="0" fontId="17" fillId="6" borderId="25" xfId="133" applyFont="1" applyFill="1" applyBorder="1" applyAlignment="1">
      <alignment horizontal="left" indent="1"/>
    </xf>
    <xf numFmtId="3" fontId="18" fillId="6" borderId="25" xfId="133" applyNumberFormat="1" applyFont="1" applyFill="1" applyBorder="1" applyAlignment="1">
      <alignment horizontal="right"/>
    </xf>
    <xf numFmtId="0" fontId="18" fillId="6" borderId="0" xfId="133" applyFont="1" applyFill="1"/>
    <xf numFmtId="0" fontId="19" fillId="5" borderId="22" xfId="133" applyFont="1" applyFill="1" applyBorder="1" applyProtection="1">
      <protection locked="0"/>
    </xf>
    <xf numFmtId="3" fontId="19" fillId="5" borderId="22" xfId="133" applyNumberFormat="1" applyFont="1" applyFill="1" applyBorder="1" applyAlignment="1" applyProtection="1">
      <alignment horizontal="right"/>
      <protection locked="0"/>
    </xf>
    <xf numFmtId="164" fontId="18" fillId="0" borderId="26" xfId="133" applyNumberFormat="1" applyFont="1" applyBorder="1" applyAlignment="1">
      <alignment horizontal="right"/>
    </xf>
    <xf numFmtId="3" fontId="18" fillId="0" borderId="0" xfId="133" applyNumberFormat="1" applyFont="1"/>
    <xf numFmtId="0" fontId="16" fillId="0" borderId="0" xfId="133"/>
    <xf numFmtId="15" fontId="0" fillId="0" borderId="0" xfId="0" applyNumberFormat="1"/>
    <xf numFmtId="0" fontId="13" fillId="0" borderId="0" xfId="0" applyNumberFormat="1" applyFont="1" applyAlignment="1">
      <alignment horizontal="right"/>
    </xf>
    <xf numFmtId="0" fontId="7" fillId="0" borderId="0" xfId="0" applyFont="1" applyFill="1" applyAlignment="1">
      <alignment horizontal="left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4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3" fillId="7" borderId="25" xfId="133" applyFont="1" applyFill="1" applyBorder="1" applyAlignment="1"/>
    <xf numFmtId="0" fontId="23" fillId="7" borderId="24" xfId="133" applyFont="1" applyFill="1" applyBorder="1" applyAlignment="1"/>
    <xf numFmtId="0" fontId="21" fillId="0" borderId="2" xfId="133" applyFont="1" applyBorder="1" applyAlignment="1">
      <alignment wrapText="1"/>
    </xf>
    <xf numFmtId="0" fontId="22" fillId="0" borderId="5" xfId="133" applyFont="1" applyBorder="1" applyAlignment="1">
      <alignment wrapText="1"/>
    </xf>
    <xf numFmtId="0" fontId="22" fillId="0" borderId="27" xfId="133" applyFont="1" applyBorder="1" applyAlignment="1">
      <alignment wrapText="1"/>
    </xf>
    <xf numFmtId="0" fontId="22" fillId="0" borderId="28" xfId="133" applyFont="1" applyBorder="1" applyAlignment="1">
      <alignment wrapText="1"/>
    </xf>
    <xf numFmtId="0" fontId="23" fillId="7" borderId="23" xfId="133" applyFont="1" applyFill="1" applyBorder="1" applyAlignment="1"/>
    <xf numFmtId="0" fontId="17" fillId="3" borderId="0" xfId="133" applyFont="1" applyFill="1" applyAlignment="1">
      <alignment horizontal="left" vertical="center"/>
    </xf>
    <xf numFmtId="0" fontId="19" fillId="4" borderId="22" xfId="133" applyFont="1" applyFill="1" applyBorder="1" applyAlignment="1">
      <alignment horizontal="center" vertical="center" wrapText="1"/>
    </xf>
    <xf numFmtId="0" fontId="18" fillId="4" borderId="22" xfId="133" applyFont="1" applyFill="1" applyBorder="1" applyAlignment="1">
      <alignment horizontal="center" vertical="center" wrapText="1"/>
    </xf>
    <xf numFmtId="0" fontId="19" fillId="0" borderId="23" xfId="133" applyFont="1" applyBorder="1" applyAlignment="1">
      <alignment horizontal="center" vertical="center"/>
    </xf>
    <xf numFmtId="0" fontId="18" fillId="0" borderId="24" xfId="133" applyFont="1" applyBorder="1" applyAlignment="1">
      <alignment horizontal="center" vertical="center"/>
    </xf>
    <xf numFmtId="168" fontId="19" fillId="0" borderId="23" xfId="133" applyNumberFormat="1" applyFont="1" applyBorder="1" applyAlignment="1">
      <alignment horizontal="center" vertical="center" wrapText="1"/>
    </xf>
    <xf numFmtId="168" fontId="18" fillId="0" borderId="24" xfId="133" applyNumberFormat="1" applyFont="1" applyBorder="1" applyAlignment="1">
      <alignment horizontal="center" vertical="center" wrapText="1"/>
    </xf>
    <xf numFmtId="0" fontId="19" fillId="3" borderId="22" xfId="133" applyFont="1" applyFill="1" applyBorder="1" applyAlignment="1">
      <alignment horizontal="center" vertical="center" wrapText="1"/>
    </xf>
    <xf numFmtId="0" fontId="19" fillId="0" borderId="22" xfId="133" applyFont="1" applyBorder="1" applyAlignment="1">
      <alignment horizontal="center" vertical="center" wrapText="1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5" xr:uid="{00000000-0005-0000-0000-00008B000000}"/>
    <cellStyle name="Normal 2 2" xfId="133" xr:uid="{00000000-0005-0000-0000-00008C000000}"/>
    <cellStyle name="Normal 3" xfId="16" xr:uid="{00000000-0005-0000-0000-00008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M 20-44 y</c:v>
                </c:pt>
              </c:strCache>
            </c:strRef>
          </c:tx>
          <c:marker>
            <c:symbol val="none"/>
          </c:marker>
          <c:xVal>
            <c:numRef>
              <c:f>graphs!$A$2:$A$16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graphs!$B$2:$B$16</c:f>
              <c:numCache>
                <c:formatCode>0.0</c:formatCode>
                <c:ptCount val="15"/>
                <c:pt idx="0">
                  <c:v>16.87127848772456</c:v>
                </c:pt>
                <c:pt idx="1">
                  <c:v>19.865424483371623</c:v>
                </c:pt>
                <c:pt idx="2">
                  <c:v>32.78825496855999</c:v>
                </c:pt>
                <c:pt idx="3">
                  <c:v>28.680457821325824</c:v>
                </c:pt>
                <c:pt idx="4">
                  <c:v>45.218116120666991</c:v>
                </c:pt>
                <c:pt idx="5">
                  <c:v>67.613707534348976</c:v>
                </c:pt>
                <c:pt idx="6">
                  <c:v>77.038397064488109</c:v>
                </c:pt>
                <c:pt idx="7">
                  <c:v>73.993378982438827</c:v>
                </c:pt>
                <c:pt idx="8">
                  <c:v>57.693635076688253</c:v>
                </c:pt>
                <c:pt idx="9">
                  <c:v>51.5715055769789</c:v>
                </c:pt>
                <c:pt idx="10">
                  <c:v>33.331794942797515</c:v>
                </c:pt>
                <c:pt idx="11">
                  <c:v>36.371451716897845</c:v>
                </c:pt>
                <c:pt idx="12">
                  <c:v>52.555262174774747</c:v>
                </c:pt>
                <c:pt idx="13">
                  <c:v>66.585298673600633</c:v>
                </c:pt>
                <c:pt idx="14">
                  <c:v>74.671558854075855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1-7742-A74F-7C021F4DB336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M 45-64 y</c:v>
                </c:pt>
              </c:strCache>
            </c:strRef>
          </c:tx>
          <c:marker>
            <c:symbol val="none"/>
          </c:marker>
          <c:xVal>
            <c:numRef>
              <c:f>graphs!$A$2:$A$16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graphs!$C$2:$C$16</c:f>
              <c:numCache>
                <c:formatCode>0.0</c:formatCode>
                <c:ptCount val="15"/>
                <c:pt idx="0">
                  <c:v>5.0163432462964339</c:v>
                </c:pt>
                <c:pt idx="1">
                  <c:v>6.6122774433823741</c:v>
                </c:pt>
                <c:pt idx="2">
                  <c:v>12.092195432551057</c:v>
                </c:pt>
                <c:pt idx="3">
                  <c:v>8.629189058188274</c:v>
                </c:pt>
                <c:pt idx="4">
                  <c:v>17.810474058575839</c:v>
                </c:pt>
                <c:pt idx="5">
                  <c:v>28.324988121779175</c:v>
                </c:pt>
                <c:pt idx="6">
                  <c:v>33.797316242739832</c:v>
                </c:pt>
                <c:pt idx="7">
                  <c:v>24.712086664061086</c:v>
                </c:pt>
                <c:pt idx="8">
                  <c:v>17.397355601948504</c:v>
                </c:pt>
                <c:pt idx="9">
                  <c:v>16.360977704759339</c:v>
                </c:pt>
                <c:pt idx="10">
                  <c:v>21.93162814924473</c:v>
                </c:pt>
                <c:pt idx="11">
                  <c:v>25.580321350640968</c:v>
                </c:pt>
                <c:pt idx="12">
                  <c:v>36.309196035242294</c:v>
                </c:pt>
                <c:pt idx="13">
                  <c:v>39.289751578482999</c:v>
                </c:pt>
                <c:pt idx="14">
                  <c:v>48.767542529432845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1-7742-A74F-7C021F4DB336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F 20-44 y</c:v>
                </c:pt>
              </c:strCache>
            </c:strRef>
          </c:tx>
          <c:marker>
            <c:symbol val="none"/>
          </c:marker>
          <c:xVal>
            <c:numRef>
              <c:f>graphs!$A$2:$A$16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graphs!$D$2:$D$16</c:f>
              <c:numCache>
                <c:formatCode>0.0</c:formatCode>
                <c:ptCount val="15"/>
                <c:pt idx="0">
                  <c:v>16.768994252029415</c:v>
                </c:pt>
                <c:pt idx="1">
                  <c:v>17.656514579499071</c:v>
                </c:pt>
                <c:pt idx="2">
                  <c:v>27.995864470546632</c:v>
                </c:pt>
                <c:pt idx="3">
                  <c:v>24.059786719244496</c:v>
                </c:pt>
                <c:pt idx="4">
                  <c:v>39.761165256506374</c:v>
                </c:pt>
                <c:pt idx="5">
                  <c:v>56.560184816378552</c:v>
                </c:pt>
                <c:pt idx="6">
                  <c:v>77.523986872428793</c:v>
                </c:pt>
                <c:pt idx="7">
                  <c:v>72.410346284116159</c:v>
                </c:pt>
                <c:pt idx="8">
                  <c:v>62.803148461971659</c:v>
                </c:pt>
                <c:pt idx="9">
                  <c:v>34.588379073262026</c:v>
                </c:pt>
                <c:pt idx="10">
                  <c:v>20.323266965164649</c:v>
                </c:pt>
                <c:pt idx="11">
                  <c:v>18.191120459325791</c:v>
                </c:pt>
                <c:pt idx="12">
                  <c:v>19.743063519848693</c:v>
                </c:pt>
                <c:pt idx="13">
                  <c:v>25.131184784575485</c:v>
                </c:pt>
                <c:pt idx="14">
                  <c:v>29.529142121876195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21-7742-A74F-7C021F4DB336}"/>
            </c:ext>
          </c:extLst>
        </c:ser>
        <c:ser>
          <c:idx val="3"/>
          <c:order val="3"/>
          <c:tx>
            <c:strRef>
              <c:f>graphs!$E$1</c:f>
              <c:strCache>
                <c:ptCount val="1"/>
                <c:pt idx="0">
                  <c:v>F 45-64 y</c:v>
                </c:pt>
              </c:strCache>
            </c:strRef>
          </c:tx>
          <c:marker>
            <c:symbol val="none"/>
          </c:marker>
          <c:xVal>
            <c:numRef>
              <c:f>graphs!$A$2:$A$16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graphs!$E$2:$E$16</c:f>
              <c:numCache>
                <c:formatCode>0.0</c:formatCode>
                <c:ptCount val="15"/>
                <c:pt idx="0">
                  <c:v>1.6867230531936226</c:v>
                </c:pt>
                <c:pt idx="1">
                  <c:v>3.4628310648752287</c:v>
                </c:pt>
                <c:pt idx="2">
                  <c:v>4.4375652322089136</c:v>
                </c:pt>
                <c:pt idx="3">
                  <c:v>1.8990499570987351</c:v>
                </c:pt>
                <c:pt idx="4">
                  <c:v>4.6178875650944535</c:v>
                </c:pt>
                <c:pt idx="5">
                  <c:v>10.728314097350799</c:v>
                </c:pt>
                <c:pt idx="6">
                  <c:v>13.708111986813135</c:v>
                </c:pt>
                <c:pt idx="7">
                  <c:v>12.938069772688067</c:v>
                </c:pt>
                <c:pt idx="8">
                  <c:v>9.6215470469189039</c:v>
                </c:pt>
                <c:pt idx="9">
                  <c:v>5.4729779760927446</c:v>
                </c:pt>
                <c:pt idx="10">
                  <c:v>7.101447404098181</c:v>
                </c:pt>
                <c:pt idx="11">
                  <c:v>5.8060395713852566</c:v>
                </c:pt>
                <c:pt idx="12">
                  <c:v>6.4581543886388157</c:v>
                </c:pt>
                <c:pt idx="13">
                  <c:v>7.0987320696514686</c:v>
                </c:pt>
                <c:pt idx="14">
                  <c:v>7.4214017091810804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21-7742-A74F-7C021F4D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59048"/>
        <c:axId val="2115402280"/>
      </c:scatterChart>
      <c:valAx>
        <c:axId val="-212755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02280"/>
        <c:crosses val="autoZero"/>
        <c:crossBetween val="midCat"/>
      </c:valAx>
      <c:valAx>
        <c:axId val="2115402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Syphilis cases per 100,000 population</a:t>
                </a:r>
              </a:p>
            </c:rich>
          </c:tx>
          <c:layout>
            <c:manualLayout>
              <c:xMode val="edge"/>
              <c:yMode val="edge"/>
              <c:x val="7.9522862823061605E-3"/>
              <c:y val="7.3663331146106695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27559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0</xdr:row>
      <xdr:rowOff>127000</xdr:rowOff>
    </xdr:from>
    <xdr:to>
      <xdr:col>13</xdr:col>
      <xdr:colOff>419100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7" workbookViewId="0">
      <selection activeCell="A20" sqref="A20"/>
    </sheetView>
  </sheetViews>
  <sheetFormatPr baseColWidth="10" defaultColWidth="8.83203125" defaultRowHeight="16"/>
  <sheetData>
    <row r="1" spans="1:1">
      <c r="A1" s="17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30</v>
      </c>
    </row>
    <row r="5" spans="1:1">
      <c r="A5" t="s">
        <v>29</v>
      </c>
    </row>
    <row r="6" spans="1:1">
      <c r="A6" t="s">
        <v>32</v>
      </c>
    </row>
    <row r="7" spans="1:1">
      <c r="A7" s="17" t="s">
        <v>35</v>
      </c>
    </row>
    <row r="8" spans="1:1">
      <c r="A8" t="s">
        <v>33</v>
      </c>
    </row>
    <row r="9" spans="1:1">
      <c r="A9" t="s">
        <v>40</v>
      </c>
    </row>
    <row r="10" spans="1:1">
      <c r="A10" s="17" t="s">
        <v>36</v>
      </c>
    </row>
    <row r="11" spans="1:1">
      <c r="A11" t="s">
        <v>41</v>
      </c>
    </row>
    <row r="12" spans="1:1">
      <c r="A12" t="s">
        <v>34</v>
      </c>
    </row>
    <row r="13" spans="1:1">
      <c r="A13" t="s">
        <v>37</v>
      </c>
    </row>
    <row r="14" spans="1:1">
      <c r="A14" s="17" t="s">
        <v>42</v>
      </c>
    </row>
    <row r="15" spans="1:1">
      <c r="A15" s="18" t="s">
        <v>43</v>
      </c>
    </row>
    <row r="16" spans="1:1">
      <c r="A16" s="17" t="s">
        <v>44</v>
      </c>
    </row>
    <row r="17" spans="1:1">
      <c r="A17" s="18" t="s">
        <v>45</v>
      </c>
    </row>
    <row r="18" spans="1:1">
      <c r="A18" s="17" t="s">
        <v>49</v>
      </c>
    </row>
    <row r="19" spans="1:1">
      <c r="A19" s="18" t="s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C29"/>
  <sheetViews>
    <sheetView workbookViewId="0">
      <selection sqref="A1:O8"/>
    </sheetView>
  </sheetViews>
  <sheetFormatPr baseColWidth="10" defaultRowHeight="16"/>
  <sheetData>
    <row r="1" spans="1:133">
      <c r="A1" t="s">
        <v>210</v>
      </c>
      <c r="B1" t="s">
        <v>0</v>
      </c>
      <c r="C1" t="s">
        <v>210</v>
      </c>
      <c r="D1" t="s">
        <v>211</v>
      </c>
      <c r="E1" t="s">
        <v>210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t="s">
        <v>237</v>
      </c>
      <c r="AF1" t="s">
        <v>238</v>
      </c>
      <c r="AG1" t="s">
        <v>239</v>
      </c>
      <c r="AH1" t="s">
        <v>240</v>
      </c>
      <c r="AI1" t="s">
        <v>241</v>
      </c>
      <c r="AJ1" t="s">
        <v>242</v>
      </c>
      <c r="AK1" t="s">
        <v>243</v>
      </c>
      <c r="AL1" t="s">
        <v>244</v>
      </c>
      <c r="AM1" t="s">
        <v>245</v>
      </c>
      <c r="AN1" t="s">
        <v>246</v>
      </c>
      <c r="AO1" t="s">
        <v>247</v>
      </c>
      <c r="AP1" t="s">
        <v>248</v>
      </c>
      <c r="AQ1" t="s">
        <v>249</v>
      </c>
      <c r="AR1" t="s">
        <v>250</v>
      </c>
      <c r="AS1" t="s">
        <v>251</v>
      </c>
      <c r="AT1" t="s">
        <v>252</v>
      </c>
      <c r="AU1" t="s">
        <v>253</v>
      </c>
      <c r="AV1" t="s">
        <v>254</v>
      </c>
      <c r="AW1" t="s">
        <v>255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  <c r="BC1" t="s">
        <v>261</v>
      </c>
      <c r="BD1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t="s">
        <v>268</v>
      </c>
      <c r="BK1" t="s">
        <v>269</v>
      </c>
      <c r="BL1" t="s">
        <v>270</v>
      </c>
      <c r="BM1" t="s">
        <v>271</v>
      </c>
      <c r="BN1" t="s">
        <v>272</v>
      </c>
      <c r="BO1" t="s">
        <v>273</v>
      </c>
      <c r="BP1" t="s">
        <v>274</v>
      </c>
      <c r="BQ1" t="s">
        <v>275</v>
      </c>
      <c r="BR1" t="s">
        <v>276</v>
      </c>
      <c r="BS1" t="s">
        <v>277</v>
      </c>
      <c r="BT1" t="s">
        <v>278</v>
      </c>
      <c r="BU1" t="s">
        <v>279</v>
      </c>
      <c r="BV1" t="s">
        <v>280</v>
      </c>
      <c r="BW1" t="s">
        <v>281</v>
      </c>
      <c r="BX1" t="s">
        <v>282</v>
      </c>
      <c r="BY1" t="s">
        <v>283</v>
      </c>
      <c r="BZ1" t="s">
        <v>284</v>
      </c>
      <c r="CA1" t="s">
        <v>285</v>
      </c>
      <c r="CB1" t="s">
        <v>286</v>
      </c>
      <c r="CC1" t="s">
        <v>287</v>
      </c>
      <c r="CD1" t="s">
        <v>288</v>
      </c>
      <c r="CE1" t="s">
        <v>289</v>
      </c>
      <c r="CF1" t="s">
        <v>290</v>
      </c>
      <c r="CG1" t="s">
        <v>291</v>
      </c>
      <c r="CH1" t="s">
        <v>292</v>
      </c>
      <c r="CI1" t="s">
        <v>293</v>
      </c>
      <c r="CJ1" t="s">
        <v>294</v>
      </c>
      <c r="CK1" t="s">
        <v>295</v>
      </c>
      <c r="CL1" t="s">
        <v>296</v>
      </c>
      <c r="CM1" t="s">
        <v>297</v>
      </c>
      <c r="CN1" t="s">
        <v>298</v>
      </c>
      <c r="CO1" t="s">
        <v>299</v>
      </c>
      <c r="CP1" t="s">
        <v>300</v>
      </c>
      <c r="CQ1" t="s">
        <v>301</v>
      </c>
      <c r="CR1" t="s">
        <v>302</v>
      </c>
      <c r="CS1" t="s">
        <v>303</v>
      </c>
      <c r="CT1" t="s">
        <v>304</v>
      </c>
      <c r="CU1" t="s">
        <v>305</v>
      </c>
      <c r="CV1" t="s">
        <v>306</v>
      </c>
      <c r="CW1" t="s">
        <v>307</v>
      </c>
      <c r="CX1" t="s">
        <v>308</v>
      </c>
      <c r="CY1" t="s">
        <v>309</v>
      </c>
      <c r="CZ1" t="s">
        <v>310</v>
      </c>
      <c r="DA1" t="s">
        <v>311</v>
      </c>
      <c r="DB1" t="s">
        <v>312</v>
      </c>
      <c r="DC1" t="s">
        <v>313</v>
      </c>
      <c r="DD1" t="s">
        <v>314</v>
      </c>
      <c r="DE1" t="s">
        <v>315</v>
      </c>
      <c r="DF1" t="s">
        <v>316</v>
      </c>
      <c r="DG1" t="s">
        <v>317</v>
      </c>
      <c r="DH1" t="s">
        <v>318</v>
      </c>
      <c r="DI1" t="s">
        <v>319</v>
      </c>
      <c r="DJ1" t="s">
        <v>320</v>
      </c>
      <c r="DK1" t="s">
        <v>321</v>
      </c>
      <c r="DL1" t="s">
        <v>322</v>
      </c>
      <c r="DM1" t="s">
        <v>323</v>
      </c>
      <c r="DN1" t="s">
        <v>324</v>
      </c>
      <c r="DO1" t="s">
        <v>325</v>
      </c>
      <c r="DP1" t="s">
        <v>326</v>
      </c>
      <c r="DQ1" t="s">
        <v>327</v>
      </c>
      <c r="DR1" t="s">
        <v>328</v>
      </c>
      <c r="DS1" t="s">
        <v>329</v>
      </c>
      <c r="DT1" t="s">
        <v>330</v>
      </c>
      <c r="DU1" t="s">
        <v>331</v>
      </c>
      <c r="DV1" t="s">
        <v>332</v>
      </c>
      <c r="DW1" t="s">
        <v>333</v>
      </c>
      <c r="DX1" t="s">
        <v>334</v>
      </c>
      <c r="DY1" t="s">
        <v>335</v>
      </c>
      <c r="DZ1" t="s">
        <v>336</v>
      </c>
      <c r="EA1" t="s">
        <v>337</v>
      </c>
      <c r="EB1" t="s">
        <v>338</v>
      </c>
      <c r="EC1" t="s">
        <v>339</v>
      </c>
    </row>
    <row r="2" spans="1:133">
      <c r="A2" t="s">
        <v>340</v>
      </c>
      <c r="B2" t="s">
        <v>341</v>
      </c>
      <c r="C2" t="s">
        <v>342</v>
      </c>
      <c r="D2" t="s">
        <v>343</v>
      </c>
      <c r="E2" t="s">
        <v>344</v>
      </c>
      <c r="F2" t="s">
        <v>345</v>
      </c>
      <c r="G2" t="s">
        <v>346</v>
      </c>
      <c r="H2" t="s">
        <v>347</v>
      </c>
      <c r="I2" t="s">
        <v>348</v>
      </c>
      <c r="J2" t="s">
        <v>349</v>
      </c>
      <c r="K2" t="s">
        <v>350</v>
      </c>
      <c r="L2" t="s">
        <v>351</v>
      </c>
      <c r="M2" t="s">
        <v>352</v>
      </c>
      <c r="N2" t="s">
        <v>353</v>
      </c>
      <c r="O2" t="s">
        <v>354</v>
      </c>
      <c r="P2" t="s">
        <v>355</v>
      </c>
      <c r="Q2" t="s">
        <v>356</v>
      </c>
      <c r="R2" t="s">
        <v>357</v>
      </c>
      <c r="S2" t="s">
        <v>358</v>
      </c>
      <c r="T2" t="s">
        <v>359</v>
      </c>
      <c r="U2" t="s">
        <v>360</v>
      </c>
      <c r="V2" t="s">
        <v>361</v>
      </c>
      <c r="W2" t="s">
        <v>362</v>
      </c>
      <c r="X2" t="s">
        <v>363</v>
      </c>
      <c r="Y2" t="s">
        <v>364</v>
      </c>
      <c r="Z2" t="s">
        <v>365</v>
      </c>
      <c r="AA2" t="s">
        <v>366</v>
      </c>
      <c r="AB2" t="s">
        <v>367</v>
      </c>
      <c r="AC2" t="s">
        <v>368</v>
      </c>
      <c r="AD2" t="s">
        <v>369</v>
      </c>
      <c r="AE2" t="s">
        <v>370</v>
      </c>
      <c r="AF2" t="s">
        <v>371</v>
      </c>
      <c r="AG2" t="s">
        <v>372</v>
      </c>
      <c r="AH2" t="s">
        <v>373</v>
      </c>
      <c r="AI2" t="s">
        <v>374</v>
      </c>
      <c r="AJ2" t="s">
        <v>375</v>
      </c>
      <c r="AK2" t="s">
        <v>376</v>
      </c>
      <c r="AL2" t="s">
        <v>377</v>
      </c>
      <c r="AM2" t="s">
        <v>378</v>
      </c>
      <c r="AN2" t="s">
        <v>379</v>
      </c>
      <c r="AO2" t="s">
        <v>380</v>
      </c>
      <c r="AP2" t="s">
        <v>381</v>
      </c>
      <c r="AQ2" t="s">
        <v>382</v>
      </c>
      <c r="AR2" t="s">
        <v>383</v>
      </c>
      <c r="AS2" t="s">
        <v>384</v>
      </c>
      <c r="AT2" t="s">
        <v>385</v>
      </c>
      <c r="AU2" t="s">
        <v>386</v>
      </c>
      <c r="AV2" t="s">
        <v>387</v>
      </c>
      <c r="AW2" t="s">
        <v>388</v>
      </c>
      <c r="AX2" t="s">
        <v>389</v>
      </c>
      <c r="AY2" t="s">
        <v>390</v>
      </c>
      <c r="AZ2" t="s">
        <v>391</v>
      </c>
      <c r="BA2" t="s">
        <v>392</v>
      </c>
      <c r="BB2" t="s">
        <v>393</v>
      </c>
      <c r="BC2" t="s">
        <v>394</v>
      </c>
      <c r="BD2" t="s">
        <v>395</v>
      </c>
      <c r="BE2" t="s">
        <v>396</v>
      </c>
      <c r="BF2" t="s">
        <v>397</v>
      </c>
      <c r="BG2" t="s">
        <v>398</v>
      </c>
      <c r="BH2" t="s">
        <v>399</v>
      </c>
      <c r="BI2" t="s">
        <v>400</v>
      </c>
      <c r="BJ2" t="s">
        <v>401</v>
      </c>
      <c r="BK2" t="s">
        <v>402</v>
      </c>
      <c r="BL2" t="s">
        <v>403</v>
      </c>
      <c r="BM2" t="s">
        <v>404</v>
      </c>
      <c r="BN2" t="s">
        <v>405</v>
      </c>
      <c r="BO2" t="s">
        <v>406</v>
      </c>
      <c r="BP2" t="s">
        <v>407</v>
      </c>
      <c r="BQ2" t="s">
        <v>408</v>
      </c>
      <c r="BR2" t="s">
        <v>409</v>
      </c>
      <c r="BS2" t="s">
        <v>410</v>
      </c>
      <c r="BT2" t="s">
        <v>411</v>
      </c>
      <c r="BU2" t="s">
        <v>412</v>
      </c>
      <c r="BV2" t="s">
        <v>413</v>
      </c>
      <c r="BW2" t="s">
        <v>414</v>
      </c>
      <c r="BX2" t="s">
        <v>415</v>
      </c>
      <c r="BY2" t="s">
        <v>416</v>
      </c>
      <c r="BZ2" t="s">
        <v>417</v>
      </c>
      <c r="CA2" t="s">
        <v>418</v>
      </c>
      <c r="CB2" t="s">
        <v>419</v>
      </c>
      <c r="CC2" t="s">
        <v>420</v>
      </c>
      <c r="CD2" t="s">
        <v>421</v>
      </c>
      <c r="CE2" t="s">
        <v>422</v>
      </c>
      <c r="CF2" t="s">
        <v>423</v>
      </c>
      <c r="CG2" t="s">
        <v>424</v>
      </c>
      <c r="CH2" t="s">
        <v>425</v>
      </c>
      <c r="CI2" t="s">
        <v>426</v>
      </c>
      <c r="CJ2" t="s">
        <v>427</v>
      </c>
      <c r="CK2" t="s">
        <v>428</v>
      </c>
      <c r="CL2" t="s">
        <v>429</v>
      </c>
      <c r="CM2" t="s">
        <v>430</v>
      </c>
      <c r="CN2" t="s">
        <v>431</v>
      </c>
      <c r="CO2" t="s">
        <v>432</v>
      </c>
      <c r="CP2" t="s">
        <v>433</v>
      </c>
      <c r="CQ2" t="s">
        <v>434</v>
      </c>
      <c r="CR2" t="s">
        <v>435</v>
      </c>
      <c r="CS2" t="s">
        <v>436</v>
      </c>
      <c r="CT2" t="s">
        <v>437</v>
      </c>
      <c r="CU2" t="s">
        <v>438</v>
      </c>
      <c r="CV2" t="s">
        <v>439</v>
      </c>
      <c r="CW2" t="s">
        <v>440</v>
      </c>
      <c r="CX2" t="s">
        <v>441</v>
      </c>
      <c r="CY2" t="s">
        <v>442</v>
      </c>
      <c r="CZ2" t="s">
        <v>443</v>
      </c>
      <c r="DA2" t="s">
        <v>444</v>
      </c>
      <c r="DB2" t="s">
        <v>445</v>
      </c>
      <c r="DC2" t="s">
        <v>446</v>
      </c>
      <c r="DD2" t="s">
        <v>447</v>
      </c>
      <c r="DE2" t="s">
        <v>448</v>
      </c>
      <c r="DF2" t="s">
        <v>449</v>
      </c>
      <c r="DG2" t="s">
        <v>450</v>
      </c>
      <c r="DH2" t="s">
        <v>451</v>
      </c>
      <c r="DI2" t="s">
        <v>452</v>
      </c>
      <c r="DJ2" t="s">
        <v>453</v>
      </c>
      <c r="DK2" t="s">
        <v>454</v>
      </c>
      <c r="DL2" t="s">
        <v>455</v>
      </c>
      <c r="DM2" t="s">
        <v>456</v>
      </c>
      <c r="DN2" t="s">
        <v>457</v>
      </c>
      <c r="DO2" t="s">
        <v>458</v>
      </c>
      <c r="DP2" t="s">
        <v>459</v>
      </c>
      <c r="DQ2" t="s">
        <v>460</v>
      </c>
      <c r="DR2" t="s">
        <v>461</v>
      </c>
      <c r="DS2" t="s">
        <v>462</v>
      </c>
      <c r="DT2" t="s">
        <v>463</v>
      </c>
      <c r="DU2" t="s">
        <v>464</v>
      </c>
      <c r="DV2" t="s">
        <v>465</v>
      </c>
      <c r="DW2" t="s">
        <v>466</v>
      </c>
      <c r="DX2" t="s">
        <v>467</v>
      </c>
      <c r="DY2" t="s">
        <v>468</v>
      </c>
      <c r="DZ2" t="s">
        <v>469</v>
      </c>
      <c r="EA2" t="s">
        <v>470</v>
      </c>
      <c r="EB2" t="s">
        <v>471</v>
      </c>
      <c r="EC2" t="s">
        <v>472</v>
      </c>
    </row>
    <row r="3" spans="1:133">
      <c r="A3" t="s">
        <v>473</v>
      </c>
      <c r="B3" t="s">
        <v>474</v>
      </c>
      <c r="C3" t="s">
        <v>475</v>
      </c>
      <c r="D3" t="s">
        <v>6</v>
      </c>
      <c r="E3" t="s">
        <v>476</v>
      </c>
      <c r="F3">
        <v>22</v>
      </c>
      <c r="G3" t="s">
        <v>477</v>
      </c>
      <c r="H3">
        <v>11579</v>
      </c>
      <c r="I3">
        <v>9815</v>
      </c>
      <c r="J3">
        <v>867</v>
      </c>
      <c r="K3">
        <v>323</v>
      </c>
      <c r="L3">
        <v>125</v>
      </c>
      <c r="M3">
        <v>100</v>
      </c>
      <c r="N3">
        <v>349</v>
      </c>
      <c r="O3">
        <v>12764</v>
      </c>
      <c r="P3">
        <v>10889</v>
      </c>
      <c r="Q3">
        <v>948</v>
      </c>
      <c r="R3">
        <v>352</v>
      </c>
      <c r="S3">
        <v>125</v>
      </c>
      <c r="T3">
        <v>83</v>
      </c>
      <c r="U3">
        <v>367</v>
      </c>
      <c r="V3">
        <v>10879</v>
      </c>
      <c r="W3">
        <v>9281</v>
      </c>
      <c r="X3">
        <v>779</v>
      </c>
      <c r="Y3">
        <v>333</v>
      </c>
      <c r="Z3">
        <v>84</v>
      </c>
      <c r="AA3">
        <v>86</v>
      </c>
      <c r="AB3">
        <v>316</v>
      </c>
      <c r="AC3">
        <v>8909</v>
      </c>
      <c r="AD3">
        <v>7677</v>
      </c>
      <c r="AE3">
        <v>620</v>
      </c>
      <c r="AF3">
        <v>239</v>
      </c>
      <c r="AG3">
        <v>106</v>
      </c>
      <c r="AH3">
        <v>44</v>
      </c>
      <c r="AI3">
        <v>223</v>
      </c>
      <c r="AJ3">
        <v>7265</v>
      </c>
      <c r="AK3">
        <v>6346</v>
      </c>
      <c r="AL3">
        <v>499</v>
      </c>
      <c r="AM3">
        <v>165</v>
      </c>
      <c r="AN3">
        <v>58</v>
      </c>
      <c r="AO3">
        <v>45</v>
      </c>
      <c r="AP3">
        <v>152</v>
      </c>
      <c r="AQ3">
        <v>6386</v>
      </c>
      <c r="AR3">
        <v>5522</v>
      </c>
      <c r="AS3">
        <v>461</v>
      </c>
      <c r="AT3">
        <v>161</v>
      </c>
      <c r="AU3">
        <v>50</v>
      </c>
      <c r="AV3">
        <v>30</v>
      </c>
      <c r="AW3">
        <v>162</v>
      </c>
      <c r="AX3">
        <v>5217</v>
      </c>
      <c r="AY3">
        <v>4465</v>
      </c>
      <c r="AZ3">
        <v>419</v>
      </c>
      <c r="BA3">
        <v>123</v>
      </c>
      <c r="BB3">
        <v>50</v>
      </c>
      <c r="BC3">
        <v>20</v>
      </c>
      <c r="BD3">
        <v>140</v>
      </c>
      <c r="BE3">
        <v>3915</v>
      </c>
      <c r="BF3">
        <v>3347</v>
      </c>
      <c r="BG3">
        <v>331</v>
      </c>
      <c r="BH3">
        <v>98</v>
      </c>
      <c r="BI3">
        <v>23</v>
      </c>
      <c r="BJ3">
        <v>14</v>
      </c>
      <c r="BK3">
        <v>102</v>
      </c>
      <c r="BL3">
        <v>2744</v>
      </c>
      <c r="BM3">
        <v>2336</v>
      </c>
      <c r="BN3">
        <v>243</v>
      </c>
      <c r="BO3">
        <v>72</v>
      </c>
      <c r="BP3">
        <v>16</v>
      </c>
      <c r="BQ3">
        <v>8</v>
      </c>
      <c r="BR3">
        <v>69</v>
      </c>
      <c r="BS3">
        <v>7798</v>
      </c>
      <c r="BT3">
        <v>6396</v>
      </c>
      <c r="BU3">
        <v>783</v>
      </c>
      <c r="BV3">
        <v>184</v>
      </c>
      <c r="BW3">
        <v>84</v>
      </c>
      <c r="BX3">
        <v>49</v>
      </c>
      <c r="BY3">
        <v>302</v>
      </c>
      <c r="BZ3">
        <v>8153</v>
      </c>
      <c r="CA3">
        <v>6842</v>
      </c>
      <c r="CB3">
        <v>705</v>
      </c>
      <c r="CC3">
        <v>194</v>
      </c>
      <c r="CD3">
        <v>81</v>
      </c>
      <c r="CE3">
        <v>47</v>
      </c>
      <c r="CF3">
        <v>284</v>
      </c>
      <c r="CG3">
        <v>7258</v>
      </c>
      <c r="CH3">
        <v>6094</v>
      </c>
      <c r="CI3">
        <v>613</v>
      </c>
      <c r="CJ3">
        <v>179</v>
      </c>
      <c r="CK3">
        <v>86</v>
      </c>
      <c r="CL3">
        <v>45</v>
      </c>
      <c r="CM3">
        <v>241</v>
      </c>
      <c r="CN3">
        <v>6089</v>
      </c>
      <c r="CO3">
        <v>5219</v>
      </c>
      <c r="CP3">
        <v>450</v>
      </c>
      <c r="CQ3">
        <v>154</v>
      </c>
      <c r="CR3">
        <v>71</v>
      </c>
      <c r="CS3">
        <v>30</v>
      </c>
      <c r="CT3">
        <v>165</v>
      </c>
      <c r="CU3">
        <v>5233</v>
      </c>
      <c r="CV3">
        <v>4434</v>
      </c>
      <c r="CW3">
        <v>443</v>
      </c>
      <c r="CX3">
        <v>118</v>
      </c>
      <c r="CY3">
        <v>55</v>
      </c>
      <c r="CZ3">
        <v>23</v>
      </c>
      <c r="DA3">
        <v>160</v>
      </c>
      <c r="DB3">
        <v>5038</v>
      </c>
      <c r="DC3">
        <v>4287</v>
      </c>
      <c r="DD3">
        <v>409</v>
      </c>
      <c r="DE3">
        <v>120</v>
      </c>
      <c r="DF3">
        <v>38</v>
      </c>
      <c r="DG3">
        <v>17</v>
      </c>
      <c r="DH3">
        <v>167</v>
      </c>
      <c r="DI3">
        <v>4388</v>
      </c>
      <c r="DJ3">
        <v>3720</v>
      </c>
      <c r="DK3">
        <v>386</v>
      </c>
      <c r="DL3">
        <v>112</v>
      </c>
      <c r="DM3">
        <v>25</v>
      </c>
      <c r="DN3">
        <v>15</v>
      </c>
      <c r="DO3">
        <v>130</v>
      </c>
      <c r="DP3">
        <v>3616</v>
      </c>
      <c r="DQ3">
        <v>3090</v>
      </c>
      <c r="DR3">
        <v>314</v>
      </c>
      <c r="DS3">
        <v>83</v>
      </c>
      <c r="DT3">
        <v>20</v>
      </c>
      <c r="DU3">
        <v>10</v>
      </c>
      <c r="DV3">
        <v>99</v>
      </c>
      <c r="DW3">
        <v>2770</v>
      </c>
      <c r="DX3">
        <v>2396</v>
      </c>
      <c r="DY3">
        <v>218</v>
      </c>
      <c r="DZ3">
        <v>57</v>
      </c>
      <c r="EA3">
        <v>20</v>
      </c>
      <c r="EB3">
        <v>5</v>
      </c>
      <c r="EC3">
        <v>74</v>
      </c>
    </row>
    <row r="4" spans="1:133">
      <c r="A4" t="s">
        <v>473</v>
      </c>
      <c r="B4" t="s">
        <v>474</v>
      </c>
      <c r="C4" t="s">
        <v>478</v>
      </c>
      <c r="D4" t="s">
        <v>479</v>
      </c>
      <c r="E4" t="s">
        <v>476</v>
      </c>
      <c r="F4">
        <v>22</v>
      </c>
      <c r="G4" t="s">
        <v>477</v>
      </c>
      <c r="H4">
        <v>157711</v>
      </c>
      <c r="I4">
        <v>93028</v>
      </c>
      <c r="J4">
        <v>58152</v>
      </c>
      <c r="K4">
        <v>1099</v>
      </c>
      <c r="L4">
        <v>3500</v>
      </c>
      <c r="M4">
        <v>101</v>
      </c>
      <c r="N4">
        <v>1831</v>
      </c>
      <c r="O4">
        <v>154162</v>
      </c>
      <c r="P4">
        <v>95620</v>
      </c>
      <c r="Q4">
        <v>52248</v>
      </c>
      <c r="R4">
        <v>1021</v>
      </c>
      <c r="S4">
        <v>3579</v>
      </c>
      <c r="T4">
        <v>83</v>
      </c>
      <c r="U4">
        <v>1611</v>
      </c>
      <c r="V4">
        <v>137241</v>
      </c>
      <c r="W4">
        <v>86412</v>
      </c>
      <c r="X4">
        <v>45617</v>
      </c>
      <c r="Y4">
        <v>897</v>
      </c>
      <c r="Z4">
        <v>2954</v>
      </c>
      <c r="AA4">
        <v>80</v>
      </c>
      <c r="AB4">
        <v>1281</v>
      </c>
      <c r="AC4">
        <v>128635</v>
      </c>
      <c r="AD4">
        <v>84112</v>
      </c>
      <c r="AE4">
        <v>39482</v>
      </c>
      <c r="AF4">
        <v>931</v>
      </c>
      <c r="AG4">
        <v>2967</v>
      </c>
      <c r="AH4">
        <v>68</v>
      </c>
      <c r="AI4">
        <v>1075</v>
      </c>
      <c r="AJ4">
        <v>134893</v>
      </c>
      <c r="AK4">
        <v>89275</v>
      </c>
      <c r="AL4">
        <v>40978</v>
      </c>
      <c r="AM4">
        <v>979</v>
      </c>
      <c r="AN4">
        <v>2585</v>
      </c>
      <c r="AO4">
        <v>54</v>
      </c>
      <c r="AP4">
        <v>1022</v>
      </c>
      <c r="AQ4">
        <v>152687</v>
      </c>
      <c r="AR4">
        <v>102370</v>
      </c>
      <c r="AS4">
        <v>45820</v>
      </c>
      <c r="AT4">
        <v>1008</v>
      </c>
      <c r="AU4">
        <v>2422</v>
      </c>
      <c r="AV4">
        <v>49</v>
      </c>
      <c r="AW4">
        <v>1018</v>
      </c>
      <c r="AX4">
        <v>155969</v>
      </c>
      <c r="AY4">
        <v>105586</v>
      </c>
      <c r="AZ4">
        <v>46098</v>
      </c>
      <c r="BA4">
        <v>931</v>
      </c>
      <c r="BB4">
        <v>2234</v>
      </c>
      <c r="BC4">
        <v>46</v>
      </c>
      <c r="BD4">
        <v>1074</v>
      </c>
      <c r="BE4">
        <v>137883</v>
      </c>
      <c r="BF4">
        <v>95252</v>
      </c>
      <c r="BG4">
        <v>38933</v>
      </c>
      <c r="BH4">
        <v>801</v>
      </c>
      <c r="BI4">
        <v>1912</v>
      </c>
      <c r="BJ4">
        <v>34</v>
      </c>
      <c r="BK4">
        <v>951</v>
      </c>
      <c r="BL4">
        <v>114023</v>
      </c>
      <c r="BM4">
        <v>82159</v>
      </c>
      <c r="BN4">
        <v>29098</v>
      </c>
      <c r="BO4">
        <v>667</v>
      </c>
      <c r="BP4">
        <v>1401</v>
      </c>
      <c r="BQ4">
        <v>28</v>
      </c>
      <c r="BR4">
        <v>670</v>
      </c>
      <c r="BS4">
        <v>161221</v>
      </c>
      <c r="BT4">
        <v>92364</v>
      </c>
      <c r="BU4">
        <v>62681</v>
      </c>
      <c r="BV4">
        <v>1021</v>
      </c>
      <c r="BW4">
        <v>3005</v>
      </c>
      <c r="BX4">
        <v>80</v>
      </c>
      <c r="BY4">
        <v>2070</v>
      </c>
      <c r="BZ4">
        <v>157846</v>
      </c>
      <c r="CA4">
        <v>93847</v>
      </c>
      <c r="CB4">
        <v>57563</v>
      </c>
      <c r="CC4">
        <v>1070</v>
      </c>
      <c r="CD4">
        <v>3454</v>
      </c>
      <c r="CE4">
        <v>76</v>
      </c>
      <c r="CF4">
        <v>1836</v>
      </c>
      <c r="CG4">
        <v>140130</v>
      </c>
      <c r="CH4">
        <v>83460</v>
      </c>
      <c r="CI4">
        <v>50922</v>
      </c>
      <c r="CJ4">
        <v>929</v>
      </c>
      <c r="CK4">
        <v>3221</v>
      </c>
      <c r="CL4">
        <v>69</v>
      </c>
      <c r="CM4">
        <v>1529</v>
      </c>
      <c r="CN4">
        <v>132846</v>
      </c>
      <c r="CO4">
        <v>83168</v>
      </c>
      <c r="CP4">
        <v>44363</v>
      </c>
      <c r="CQ4">
        <v>922</v>
      </c>
      <c r="CR4">
        <v>3106</v>
      </c>
      <c r="CS4">
        <v>63</v>
      </c>
      <c r="CT4">
        <v>1224</v>
      </c>
      <c r="CU4">
        <v>140729</v>
      </c>
      <c r="CV4">
        <v>88843</v>
      </c>
      <c r="CW4">
        <v>47136</v>
      </c>
      <c r="CX4">
        <v>981</v>
      </c>
      <c r="CY4">
        <v>2654</v>
      </c>
      <c r="CZ4">
        <v>51</v>
      </c>
      <c r="DA4">
        <v>1064</v>
      </c>
      <c r="DB4">
        <v>160935</v>
      </c>
      <c r="DC4">
        <v>103939</v>
      </c>
      <c r="DD4">
        <v>52301</v>
      </c>
      <c r="DE4">
        <v>1084</v>
      </c>
      <c r="DF4">
        <v>2322</v>
      </c>
      <c r="DG4">
        <v>54</v>
      </c>
      <c r="DH4">
        <v>1235</v>
      </c>
      <c r="DI4">
        <v>163755</v>
      </c>
      <c r="DJ4">
        <v>106832</v>
      </c>
      <c r="DK4">
        <v>52400</v>
      </c>
      <c r="DL4">
        <v>967</v>
      </c>
      <c r="DM4">
        <v>2350</v>
      </c>
      <c r="DN4">
        <v>46</v>
      </c>
      <c r="DO4">
        <v>1160</v>
      </c>
      <c r="DP4">
        <v>147153</v>
      </c>
      <c r="DQ4">
        <v>97444</v>
      </c>
      <c r="DR4">
        <v>45630</v>
      </c>
      <c r="DS4">
        <v>881</v>
      </c>
      <c r="DT4">
        <v>2179</v>
      </c>
      <c r="DU4">
        <v>33</v>
      </c>
      <c r="DV4">
        <v>986</v>
      </c>
      <c r="DW4">
        <v>123458</v>
      </c>
      <c r="DX4">
        <v>85785</v>
      </c>
      <c r="DY4">
        <v>34493</v>
      </c>
      <c r="DZ4">
        <v>680</v>
      </c>
      <c r="EA4">
        <v>1670</v>
      </c>
      <c r="EB4">
        <v>34</v>
      </c>
      <c r="EC4">
        <v>796</v>
      </c>
    </row>
    <row r="5" spans="1:133">
      <c r="A5" t="s">
        <v>473</v>
      </c>
      <c r="B5" t="s">
        <v>474</v>
      </c>
      <c r="C5" t="s">
        <v>480</v>
      </c>
      <c r="D5" t="s">
        <v>481</v>
      </c>
      <c r="E5" t="s">
        <v>476</v>
      </c>
      <c r="F5">
        <v>22</v>
      </c>
      <c r="G5" t="s">
        <v>477</v>
      </c>
      <c r="H5">
        <v>169290</v>
      </c>
      <c r="I5">
        <v>102843</v>
      </c>
      <c r="J5">
        <v>59019</v>
      </c>
      <c r="K5">
        <v>1422</v>
      </c>
      <c r="L5">
        <v>3625</v>
      </c>
      <c r="M5">
        <v>201</v>
      </c>
      <c r="N5">
        <v>2180</v>
      </c>
      <c r="O5">
        <v>166926</v>
      </c>
      <c r="P5">
        <v>106509</v>
      </c>
      <c r="Q5">
        <v>53196</v>
      </c>
      <c r="R5">
        <v>1373</v>
      </c>
      <c r="S5">
        <v>3704</v>
      </c>
      <c r="T5">
        <v>166</v>
      </c>
      <c r="U5">
        <v>1978</v>
      </c>
      <c r="V5">
        <v>148120</v>
      </c>
      <c r="W5">
        <v>95693</v>
      </c>
      <c r="X5">
        <v>46396</v>
      </c>
      <c r="Y5">
        <v>1230</v>
      </c>
      <c r="Z5">
        <v>3038</v>
      </c>
      <c r="AA5">
        <v>166</v>
      </c>
      <c r="AB5">
        <v>1597</v>
      </c>
      <c r="AC5">
        <v>137544</v>
      </c>
      <c r="AD5">
        <v>91789</v>
      </c>
      <c r="AE5">
        <v>40102</v>
      </c>
      <c r="AF5">
        <v>1170</v>
      </c>
      <c r="AG5">
        <v>3073</v>
      </c>
      <c r="AH5">
        <v>112</v>
      </c>
      <c r="AI5">
        <v>1298</v>
      </c>
      <c r="AJ5">
        <v>142158</v>
      </c>
      <c r="AK5">
        <v>95621</v>
      </c>
      <c r="AL5">
        <v>41477</v>
      </c>
      <c r="AM5">
        <v>1144</v>
      </c>
      <c r="AN5">
        <v>2643</v>
      </c>
      <c r="AO5">
        <v>99</v>
      </c>
      <c r="AP5">
        <v>1174</v>
      </c>
      <c r="AQ5">
        <v>159073</v>
      </c>
      <c r="AR5">
        <v>107892</v>
      </c>
      <c r="AS5">
        <v>46281</v>
      </c>
      <c r="AT5">
        <v>1169</v>
      </c>
      <c r="AU5">
        <v>2472</v>
      </c>
      <c r="AV5">
        <v>79</v>
      </c>
      <c r="AW5">
        <v>1180</v>
      </c>
      <c r="AX5">
        <v>161186</v>
      </c>
      <c r="AY5">
        <v>110051</v>
      </c>
      <c r="AZ5">
        <v>46517</v>
      </c>
      <c r="BA5">
        <v>1054</v>
      </c>
      <c r="BB5">
        <v>2284</v>
      </c>
      <c r="BC5">
        <v>66</v>
      </c>
      <c r="BD5">
        <v>1214</v>
      </c>
      <c r="BE5">
        <v>141798</v>
      </c>
      <c r="BF5">
        <v>98599</v>
      </c>
      <c r="BG5">
        <v>39264</v>
      </c>
      <c r="BH5">
        <v>899</v>
      </c>
      <c r="BI5">
        <v>1935</v>
      </c>
      <c r="BJ5">
        <v>48</v>
      </c>
      <c r="BK5">
        <v>1053</v>
      </c>
      <c r="BL5">
        <v>116767</v>
      </c>
      <c r="BM5">
        <v>84495</v>
      </c>
      <c r="BN5">
        <v>29341</v>
      </c>
      <c r="BO5">
        <v>739</v>
      </c>
      <c r="BP5">
        <v>1417</v>
      </c>
      <c r="BQ5">
        <v>36</v>
      </c>
      <c r="BR5">
        <v>739</v>
      </c>
      <c r="BS5">
        <v>169019</v>
      </c>
      <c r="BT5">
        <v>98760</v>
      </c>
      <c r="BU5">
        <v>63464</v>
      </c>
      <c r="BV5">
        <v>1205</v>
      </c>
      <c r="BW5">
        <v>3089</v>
      </c>
      <c r="BX5">
        <v>129</v>
      </c>
      <c r="BY5">
        <v>2372</v>
      </c>
      <c r="BZ5">
        <v>165999</v>
      </c>
      <c r="CA5">
        <v>100689</v>
      </c>
      <c r="CB5">
        <v>58268</v>
      </c>
      <c r="CC5">
        <v>1264</v>
      </c>
      <c r="CD5">
        <v>3535</v>
      </c>
      <c r="CE5">
        <v>123</v>
      </c>
      <c r="CF5">
        <v>2120</v>
      </c>
      <c r="CG5">
        <v>147388</v>
      </c>
      <c r="CH5">
        <v>89554</v>
      </c>
      <c r="CI5">
        <v>51535</v>
      </c>
      <c r="CJ5">
        <v>1108</v>
      </c>
      <c r="CK5">
        <v>3307</v>
      </c>
      <c r="CL5">
        <v>114</v>
      </c>
      <c r="CM5">
        <v>1770</v>
      </c>
      <c r="CN5">
        <v>138935</v>
      </c>
      <c r="CO5">
        <v>88387</v>
      </c>
      <c r="CP5">
        <v>44813</v>
      </c>
      <c r="CQ5">
        <v>1076</v>
      </c>
      <c r="CR5">
        <v>3177</v>
      </c>
      <c r="CS5">
        <v>93</v>
      </c>
      <c r="CT5">
        <v>1389</v>
      </c>
      <c r="CU5">
        <v>145962</v>
      </c>
      <c r="CV5">
        <v>93277</v>
      </c>
      <c r="CW5">
        <v>47579</v>
      </c>
      <c r="CX5">
        <v>1099</v>
      </c>
      <c r="CY5">
        <v>2709</v>
      </c>
      <c r="CZ5">
        <v>74</v>
      </c>
      <c r="DA5">
        <v>1224</v>
      </c>
      <c r="DB5">
        <v>165973</v>
      </c>
      <c r="DC5">
        <v>108226</v>
      </c>
      <c r="DD5">
        <v>52710</v>
      </c>
      <c r="DE5">
        <v>1204</v>
      </c>
      <c r="DF5">
        <v>2360</v>
      </c>
      <c r="DG5">
        <v>71</v>
      </c>
      <c r="DH5">
        <v>1402</v>
      </c>
      <c r="DI5">
        <v>168143</v>
      </c>
      <c r="DJ5">
        <v>110552</v>
      </c>
      <c r="DK5">
        <v>52786</v>
      </c>
      <c r="DL5">
        <v>1079</v>
      </c>
      <c r="DM5">
        <v>2375</v>
      </c>
      <c r="DN5">
        <v>61</v>
      </c>
      <c r="DO5">
        <v>1290</v>
      </c>
      <c r="DP5">
        <v>150769</v>
      </c>
      <c r="DQ5">
        <v>100534</v>
      </c>
      <c r="DR5">
        <v>45944</v>
      </c>
      <c r="DS5">
        <v>964</v>
      </c>
      <c r="DT5">
        <v>2199</v>
      </c>
      <c r="DU5">
        <v>43</v>
      </c>
      <c r="DV5">
        <v>1085</v>
      </c>
      <c r="DW5">
        <v>126228</v>
      </c>
      <c r="DX5">
        <v>88181</v>
      </c>
      <c r="DY5">
        <v>34711</v>
      </c>
      <c r="DZ5">
        <v>737</v>
      </c>
      <c r="EA5">
        <v>1690</v>
      </c>
      <c r="EB5">
        <v>39</v>
      </c>
      <c r="EC5">
        <v>870</v>
      </c>
    </row>
    <row r="6" spans="1:133">
      <c r="A6" t="s">
        <v>482</v>
      </c>
      <c r="B6" t="s">
        <v>483</v>
      </c>
      <c r="C6" t="s">
        <v>475</v>
      </c>
      <c r="D6" t="s">
        <v>6</v>
      </c>
      <c r="E6" t="s">
        <v>476</v>
      </c>
      <c r="F6">
        <v>22</v>
      </c>
      <c r="G6" t="s">
        <v>477</v>
      </c>
      <c r="H6">
        <v>11580</v>
      </c>
      <c r="I6">
        <v>9816</v>
      </c>
      <c r="J6">
        <v>867</v>
      </c>
      <c r="K6">
        <v>323</v>
      </c>
      <c r="L6">
        <v>125</v>
      </c>
      <c r="M6">
        <v>100</v>
      </c>
      <c r="N6">
        <v>349</v>
      </c>
      <c r="O6">
        <v>12764</v>
      </c>
      <c r="P6">
        <v>10889</v>
      </c>
      <c r="Q6">
        <v>948</v>
      </c>
      <c r="R6">
        <v>352</v>
      </c>
      <c r="S6">
        <v>125</v>
      </c>
      <c r="T6">
        <v>83</v>
      </c>
      <c r="U6">
        <v>367</v>
      </c>
      <c r="V6">
        <v>10879</v>
      </c>
      <c r="W6">
        <v>9281</v>
      </c>
      <c r="X6">
        <v>779</v>
      </c>
      <c r="Y6">
        <v>333</v>
      </c>
      <c r="Z6">
        <v>84</v>
      </c>
      <c r="AA6">
        <v>86</v>
      </c>
      <c r="AB6">
        <v>316</v>
      </c>
      <c r="AC6">
        <v>8912</v>
      </c>
      <c r="AD6">
        <v>7680</v>
      </c>
      <c r="AE6">
        <v>620</v>
      </c>
      <c r="AF6">
        <v>239</v>
      </c>
      <c r="AG6">
        <v>106</v>
      </c>
      <c r="AH6">
        <v>44</v>
      </c>
      <c r="AI6">
        <v>223</v>
      </c>
      <c r="AJ6">
        <v>7267</v>
      </c>
      <c r="AK6">
        <v>6348</v>
      </c>
      <c r="AL6">
        <v>499</v>
      </c>
      <c r="AM6">
        <v>165</v>
      </c>
      <c r="AN6">
        <v>58</v>
      </c>
      <c r="AO6">
        <v>45</v>
      </c>
      <c r="AP6">
        <v>152</v>
      </c>
      <c r="AQ6">
        <v>6387</v>
      </c>
      <c r="AR6">
        <v>5523</v>
      </c>
      <c r="AS6">
        <v>461</v>
      </c>
      <c r="AT6">
        <v>161</v>
      </c>
      <c r="AU6">
        <v>50</v>
      </c>
      <c r="AV6">
        <v>30</v>
      </c>
      <c r="AW6">
        <v>162</v>
      </c>
      <c r="AX6">
        <v>5217</v>
      </c>
      <c r="AY6">
        <v>4465</v>
      </c>
      <c r="AZ6">
        <v>419</v>
      </c>
      <c r="BA6">
        <v>123</v>
      </c>
      <c r="BB6">
        <v>50</v>
      </c>
      <c r="BC6">
        <v>20</v>
      </c>
      <c r="BD6">
        <v>140</v>
      </c>
      <c r="BE6">
        <v>3915</v>
      </c>
      <c r="BF6">
        <v>3347</v>
      </c>
      <c r="BG6">
        <v>331</v>
      </c>
      <c r="BH6">
        <v>98</v>
      </c>
      <c r="BI6">
        <v>23</v>
      </c>
      <c r="BJ6">
        <v>14</v>
      </c>
      <c r="BK6">
        <v>102</v>
      </c>
      <c r="BL6">
        <v>2744</v>
      </c>
      <c r="BM6">
        <v>2336</v>
      </c>
      <c r="BN6">
        <v>243</v>
      </c>
      <c r="BO6">
        <v>72</v>
      </c>
      <c r="BP6">
        <v>16</v>
      </c>
      <c r="BQ6">
        <v>8</v>
      </c>
      <c r="BR6">
        <v>69</v>
      </c>
      <c r="BS6">
        <v>7798</v>
      </c>
      <c r="BT6">
        <v>6396</v>
      </c>
      <c r="BU6">
        <v>783</v>
      </c>
      <c r="BV6">
        <v>184</v>
      </c>
      <c r="BW6">
        <v>84</v>
      </c>
      <c r="BX6">
        <v>49</v>
      </c>
      <c r="BY6">
        <v>302</v>
      </c>
      <c r="BZ6">
        <v>8153</v>
      </c>
      <c r="CA6">
        <v>6842</v>
      </c>
      <c r="CB6">
        <v>705</v>
      </c>
      <c r="CC6">
        <v>194</v>
      </c>
      <c r="CD6">
        <v>81</v>
      </c>
      <c r="CE6">
        <v>47</v>
      </c>
      <c r="CF6">
        <v>284</v>
      </c>
      <c r="CG6">
        <v>7258</v>
      </c>
      <c r="CH6">
        <v>6094</v>
      </c>
      <c r="CI6">
        <v>613</v>
      </c>
      <c r="CJ6">
        <v>179</v>
      </c>
      <c r="CK6">
        <v>86</v>
      </c>
      <c r="CL6">
        <v>45</v>
      </c>
      <c r="CM6">
        <v>241</v>
      </c>
      <c r="CN6">
        <v>6089</v>
      </c>
      <c r="CO6">
        <v>5219</v>
      </c>
      <c r="CP6">
        <v>450</v>
      </c>
      <c r="CQ6">
        <v>154</v>
      </c>
      <c r="CR6">
        <v>71</v>
      </c>
      <c r="CS6">
        <v>30</v>
      </c>
      <c r="CT6">
        <v>165</v>
      </c>
      <c r="CU6">
        <v>5233</v>
      </c>
      <c r="CV6">
        <v>4434</v>
      </c>
      <c r="CW6">
        <v>443</v>
      </c>
      <c r="CX6">
        <v>118</v>
      </c>
      <c r="CY6">
        <v>55</v>
      </c>
      <c r="CZ6">
        <v>23</v>
      </c>
      <c r="DA6">
        <v>160</v>
      </c>
      <c r="DB6">
        <v>5038</v>
      </c>
      <c r="DC6">
        <v>4287</v>
      </c>
      <c r="DD6">
        <v>409</v>
      </c>
      <c r="DE6">
        <v>120</v>
      </c>
      <c r="DF6">
        <v>38</v>
      </c>
      <c r="DG6">
        <v>17</v>
      </c>
      <c r="DH6">
        <v>167</v>
      </c>
      <c r="DI6">
        <v>4388</v>
      </c>
      <c r="DJ6">
        <v>3720</v>
      </c>
      <c r="DK6">
        <v>386</v>
      </c>
      <c r="DL6">
        <v>112</v>
      </c>
      <c r="DM6">
        <v>25</v>
      </c>
      <c r="DN6">
        <v>15</v>
      </c>
      <c r="DO6">
        <v>130</v>
      </c>
      <c r="DP6">
        <v>3616</v>
      </c>
      <c r="DQ6">
        <v>3090</v>
      </c>
      <c r="DR6">
        <v>314</v>
      </c>
      <c r="DS6">
        <v>83</v>
      </c>
      <c r="DT6">
        <v>20</v>
      </c>
      <c r="DU6">
        <v>10</v>
      </c>
      <c r="DV6">
        <v>99</v>
      </c>
      <c r="DW6">
        <v>2770</v>
      </c>
      <c r="DX6">
        <v>2396</v>
      </c>
      <c r="DY6">
        <v>218</v>
      </c>
      <c r="DZ6">
        <v>57</v>
      </c>
      <c r="EA6">
        <v>20</v>
      </c>
      <c r="EB6">
        <v>5</v>
      </c>
      <c r="EC6">
        <v>74</v>
      </c>
    </row>
    <row r="7" spans="1:133">
      <c r="A7" t="s">
        <v>482</v>
      </c>
      <c r="B7" t="s">
        <v>483</v>
      </c>
      <c r="C7" t="s">
        <v>478</v>
      </c>
      <c r="D7" t="s">
        <v>479</v>
      </c>
      <c r="E7" t="s">
        <v>476</v>
      </c>
      <c r="F7">
        <v>22</v>
      </c>
      <c r="G7" t="s">
        <v>477</v>
      </c>
      <c r="H7">
        <v>157716</v>
      </c>
      <c r="I7">
        <v>93030</v>
      </c>
      <c r="J7">
        <v>58155</v>
      </c>
      <c r="K7">
        <v>1099</v>
      </c>
      <c r="L7">
        <v>3500</v>
      </c>
      <c r="M7">
        <v>101</v>
      </c>
      <c r="N7">
        <v>1831</v>
      </c>
      <c r="O7">
        <v>154169</v>
      </c>
      <c r="P7">
        <v>95621</v>
      </c>
      <c r="Q7">
        <v>52254</v>
      </c>
      <c r="R7">
        <v>1021</v>
      </c>
      <c r="S7">
        <v>3579</v>
      </c>
      <c r="T7">
        <v>83</v>
      </c>
      <c r="U7">
        <v>1611</v>
      </c>
      <c r="V7">
        <v>137248</v>
      </c>
      <c r="W7">
        <v>86412</v>
      </c>
      <c r="X7">
        <v>45624</v>
      </c>
      <c r="Y7">
        <v>897</v>
      </c>
      <c r="Z7">
        <v>2954</v>
      </c>
      <c r="AA7">
        <v>80</v>
      </c>
      <c r="AB7">
        <v>1281</v>
      </c>
      <c r="AC7">
        <v>128637</v>
      </c>
      <c r="AD7">
        <v>84114</v>
      </c>
      <c r="AE7">
        <v>39482</v>
      </c>
      <c r="AF7">
        <v>931</v>
      </c>
      <c r="AG7">
        <v>2967</v>
      </c>
      <c r="AH7">
        <v>68</v>
      </c>
      <c r="AI7">
        <v>1075</v>
      </c>
      <c r="AJ7">
        <v>134896</v>
      </c>
      <c r="AK7">
        <v>89275</v>
      </c>
      <c r="AL7">
        <v>40981</v>
      </c>
      <c r="AM7">
        <v>979</v>
      </c>
      <c r="AN7">
        <v>2585</v>
      </c>
      <c r="AO7">
        <v>54</v>
      </c>
      <c r="AP7">
        <v>1022</v>
      </c>
      <c r="AQ7">
        <v>152692</v>
      </c>
      <c r="AR7">
        <v>102371</v>
      </c>
      <c r="AS7">
        <v>45824</v>
      </c>
      <c r="AT7">
        <v>1008</v>
      </c>
      <c r="AU7">
        <v>2422</v>
      </c>
      <c r="AV7">
        <v>49</v>
      </c>
      <c r="AW7">
        <v>1018</v>
      </c>
      <c r="AX7">
        <v>155972</v>
      </c>
      <c r="AY7">
        <v>105586</v>
      </c>
      <c r="AZ7">
        <v>46101</v>
      </c>
      <c r="BA7">
        <v>931</v>
      </c>
      <c r="BB7">
        <v>2234</v>
      </c>
      <c r="BC7">
        <v>46</v>
      </c>
      <c r="BD7">
        <v>1074</v>
      </c>
      <c r="BE7">
        <v>137886</v>
      </c>
      <c r="BF7">
        <v>95253</v>
      </c>
      <c r="BG7">
        <v>38935</v>
      </c>
      <c r="BH7">
        <v>801</v>
      </c>
      <c r="BI7">
        <v>1912</v>
      </c>
      <c r="BJ7">
        <v>34</v>
      </c>
      <c r="BK7">
        <v>951</v>
      </c>
      <c r="BL7">
        <v>114027</v>
      </c>
      <c r="BM7">
        <v>82162</v>
      </c>
      <c r="BN7">
        <v>29099</v>
      </c>
      <c r="BO7">
        <v>667</v>
      </c>
      <c r="BP7">
        <v>1401</v>
      </c>
      <c r="BQ7">
        <v>28</v>
      </c>
      <c r="BR7">
        <v>670</v>
      </c>
      <c r="BS7">
        <v>161223</v>
      </c>
      <c r="BT7">
        <v>92364</v>
      </c>
      <c r="BU7">
        <v>62683</v>
      </c>
      <c r="BV7">
        <v>1021</v>
      </c>
      <c r="BW7">
        <v>3005</v>
      </c>
      <c r="BX7">
        <v>80</v>
      </c>
      <c r="BY7">
        <v>2070</v>
      </c>
      <c r="BZ7">
        <v>157846</v>
      </c>
      <c r="CA7">
        <v>93847</v>
      </c>
      <c r="CB7">
        <v>57563</v>
      </c>
      <c r="CC7">
        <v>1070</v>
      </c>
      <c r="CD7">
        <v>3454</v>
      </c>
      <c r="CE7">
        <v>76</v>
      </c>
      <c r="CF7">
        <v>1836</v>
      </c>
      <c r="CG7">
        <v>140131</v>
      </c>
      <c r="CH7">
        <v>83461</v>
      </c>
      <c r="CI7">
        <v>50922</v>
      </c>
      <c r="CJ7">
        <v>929</v>
      </c>
      <c r="CK7">
        <v>3221</v>
      </c>
      <c r="CL7">
        <v>69</v>
      </c>
      <c r="CM7">
        <v>1529</v>
      </c>
      <c r="CN7">
        <v>132847</v>
      </c>
      <c r="CO7">
        <v>83169</v>
      </c>
      <c r="CP7">
        <v>44363</v>
      </c>
      <c r="CQ7">
        <v>922</v>
      </c>
      <c r="CR7">
        <v>3106</v>
      </c>
      <c r="CS7">
        <v>63</v>
      </c>
      <c r="CT7">
        <v>1224</v>
      </c>
      <c r="CU7">
        <v>140729</v>
      </c>
      <c r="CV7">
        <v>88843</v>
      </c>
      <c r="CW7">
        <v>47136</v>
      </c>
      <c r="CX7">
        <v>981</v>
      </c>
      <c r="CY7">
        <v>2654</v>
      </c>
      <c r="CZ7">
        <v>51</v>
      </c>
      <c r="DA7">
        <v>1064</v>
      </c>
      <c r="DB7">
        <v>160936</v>
      </c>
      <c r="DC7">
        <v>103940</v>
      </c>
      <c r="DD7">
        <v>52301</v>
      </c>
      <c r="DE7">
        <v>1084</v>
      </c>
      <c r="DF7">
        <v>2322</v>
      </c>
      <c r="DG7">
        <v>54</v>
      </c>
      <c r="DH7">
        <v>1235</v>
      </c>
      <c r="DI7">
        <v>163755</v>
      </c>
      <c r="DJ7">
        <v>106832</v>
      </c>
      <c r="DK7">
        <v>52400</v>
      </c>
      <c r="DL7">
        <v>967</v>
      </c>
      <c r="DM7">
        <v>2350</v>
      </c>
      <c r="DN7">
        <v>46</v>
      </c>
      <c r="DO7">
        <v>1160</v>
      </c>
      <c r="DP7">
        <v>147155</v>
      </c>
      <c r="DQ7">
        <v>97445</v>
      </c>
      <c r="DR7">
        <v>45631</v>
      </c>
      <c r="DS7">
        <v>881</v>
      </c>
      <c r="DT7">
        <v>2179</v>
      </c>
      <c r="DU7">
        <v>33</v>
      </c>
      <c r="DV7">
        <v>986</v>
      </c>
      <c r="DW7">
        <v>123459</v>
      </c>
      <c r="DX7">
        <v>85786</v>
      </c>
      <c r="DY7">
        <v>34493</v>
      </c>
      <c r="DZ7">
        <v>680</v>
      </c>
      <c r="EA7">
        <v>1670</v>
      </c>
      <c r="EB7">
        <v>34</v>
      </c>
      <c r="EC7">
        <v>796</v>
      </c>
    </row>
    <row r="8" spans="1:133">
      <c r="A8" t="s">
        <v>482</v>
      </c>
      <c r="B8" t="s">
        <v>483</v>
      </c>
      <c r="C8" t="s">
        <v>480</v>
      </c>
      <c r="D8" t="s">
        <v>481</v>
      </c>
      <c r="E8" t="s">
        <v>476</v>
      </c>
      <c r="F8">
        <v>22</v>
      </c>
      <c r="G8" t="s">
        <v>477</v>
      </c>
      <c r="H8">
        <v>169296</v>
      </c>
      <c r="I8">
        <v>102846</v>
      </c>
      <c r="J8">
        <v>59022</v>
      </c>
      <c r="K8">
        <v>1422</v>
      </c>
      <c r="L8">
        <v>3625</v>
      </c>
      <c r="M8">
        <v>201</v>
      </c>
      <c r="N8">
        <v>2180</v>
      </c>
      <c r="O8">
        <v>166933</v>
      </c>
      <c r="P8">
        <v>106510</v>
      </c>
      <c r="Q8">
        <v>53202</v>
      </c>
      <c r="R8">
        <v>1373</v>
      </c>
      <c r="S8">
        <v>3704</v>
      </c>
      <c r="T8">
        <v>166</v>
      </c>
      <c r="U8">
        <v>1978</v>
      </c>
      <c r="V8">
        <v>148127</v>
      </c>
      <c r="W8">
        <v>95693</v>
      </c>
      <c r="X8">
        <v>46403</v>
      </c>
      <c r="Y8">
        <v>1230</v>
      </c>
      <c r="Z8">
        <v>3038</v>
      </c>
      <c r="AA8">
        <v>166</v>
      </c>
      <c r="AB8">
        <v>1597</v>
      </c>
      <c r="AC8">
        <v>137549</v>
      </c>
      <c r="AD8">
        <v>91794</v>
      </c>
      <c r="AE8">
        <v>40102</v>
      </c>
      <c r="AF8">
        <v>1170</v>
      </c>
      <c r="AG8">
        <v>3073</v>
      </c>
      <c r="AH8">
        <v>112</v>
      </c>
      <c r="AI8">
        <v>1298</v>
      </c>
      <c r="AJ8">
        <v>142163</v>
      </c>
      <c r="AK8">
        <v>95623</v>
      </c>
      <c r="AL8">
        <v>41480</v>
      </c>
      <c r="AM8">
        <v>1144</v>
      </c>
      <c r="AN8">
        <v>2643</v>
      </c>
      <c r="AO8">
        <v>99</v>
      </c>
      <c r="AP8">
        <v>1174</v>
      </c>
      <c r="AQ8">
        <v>159079</v>
      </c>
      <c r="AR8">
        <v>107894</v>
      </c>
      <c r="AS8">
        <v>46285</v>
      </c>
      <c r="AT8">
        <v>1169</v>
      </c>
      <c r="AU8">
        <v>2472</v>
      </c>
      <c r="AV8">
        <v>79</v>
      </c>
      <c r="AW8">
        <v>1180</v>
      </c>
      <c r="AX8">
        <v>161189</v>
      </c>
      <c r="AY8">
        <v>110051</v>
      </c>
      <c r="AZ8">
        <v>46520</v>
      </c>
      <c r="BA8">
        <v>1054</v>
      </c>
      <c r="BB8">
        <v>2284</v>
      </c>
      <c r="BC8">
        <v>66</v>
      </c>
      <c r="BD8">
        <v>1214</v>
      </c>
      <c r="BE8">
        <v>141801</v>
      </c>
      <c r="BF8">
        <v>98600</v>
      </c>
      <c r="BG8">
        <v>39266</v>
      </c>
      <c r="BH8">
        <v>899</v>
      </c>
      <c r="BI8">
        <v>1935</v>
      </c>
      <c r="BJ8">
        <v>48</v>
      </c>
      <c r="BK8">
        <v>1053</v>
      </c>
      <c r="BL8">
        <v>116771</v>
      </c>
      <c r="BM8">
        <v>84498</v>
      </c>
      <c r="BN8">
        <v>29342</v>
      </c>
      <c r="BO8">
        <v>739</v>
      </c>
      <c r="BP8">
        <v>1417</v>
      </c>
      <c r="BQ8">
        <v>36</v>
      </c>
      <c r="BR8">
        <v>739</v>
      </c>
      <c r="BS8">
        <v>169021</v>
      </c>
      <c r="BT8">
        <v>98760</v>
      </c>
      <c r="BU8">
        <v>63466</v>
      </c>
      <c r="BV8">
        <v>1205</v>
      </c>
      <c r="BW8">
        <v>3089</v>
      </c>
      <c r="BX8">
        <v>129</v>
      </c>
      <c r="BY8">
        <v>2372</v>
      </c>
      <c r="BZ8">
        <v>165999</v>
      </c>
      <c r="CA8">
        <v>100689</v>
      </c>
      <c r="CB8">
        <v>58268</v>
      </c>
      <c r="CC8">
        <v>1264</v>
      </c>
      <c r="CD8">
        <v>3535</v>
      </c>
      <c r="CE8">
        <v>123</v>
      </c>
      <c r="CF8">
        <v>2120</v>
      </c>
      <c r="CG8">
        <v>147389</v>
      </c>
      <c r="CH8">
        <v>89555</v>
      </c>
      <c r="CI8">
        <v>51535</v>
      </c>
      <c r="CJ8">
        <v>1108</v>
      </c>
      <c r="CK8">
        <v>3307</v>
      </c>
      <c r="CL8">
        <v>114</v>
      </c>
      <c r="CM8">
        <v>1770</v>
      </c>
      <c r="CN8">
        <v>138936</v>
      </c>
      <c r="CO8">
        <v>88388</v>
      </c>
      <c r="CP8">
        <v>44813</v>
      </c>
      <c r="CQ8">
        <v>1076</v>
      </c>
      <c r="CR8">
        <v>3177</v>
      </c>
      <c r="CS8">
        <v>93</v>
      </c>
      <c r="CT8">
        <v>1389</v>
      </c>
      <c r="CU8">
        <v>145962</v>
      </c>
      <c r="CV8">
        <v>93277</v>
      </c>
      <c r="CW8">
        <v>47579</v>
      </c>
      <c r="CX8">
        <v>1099</v>
      </c>
      <c r="CY8">
        <v>2709</v>
      </c>
      <c r="CZ8">
        <v>74</v>
      </c>
      <c r="DA8">
        <v>1224</v>
      </c>
      <c r="DB8">
        <v>165974</v>
      </c>
      <c r="DC8">
        <v>108227</v>
      </c>
      <c r="DD8">
        <v>52710</v>
      </c>
      <c r="DE8">
        <v>1204</v>
      </c>
      <c r="DF8">
        <v>2360</v>
      </c>
      <c r="DG8">
        <v>71</v>
      </c>
      <c r="DH8">
        <v>1402</v>
      </c>
      <c r="DI8">
        <v>168143</v>
      </c>
      <c r="DJ8">
        <v>110552</v>
      </c>
      <c r="DK8">
        <v>52786</v>
      </c>
      <c r="DL8">
        <v>1079</v>
      </c>
      <c r="DM8">
        <v>2375</v>
      </c>
      <c r="DN8">
        <v>61</v>
      </c>
      <c r="DO8">
        <v>1290</v>
      </c>
      <c r="DP8">
        <v>150771</v>
      </c>
      <c r="DQ8">
        <v>100535</v>
      </c>
      <c r="DR8">
        <v>45945</v>
      </c>
      <c r="DS8">
        <v>964</v>
      </c>
      <c r="DT8">
        <v>2199</v>
      </c>
      <c r="DU8">
        <v>43</v>
      </c>
      <c r="DV8">
        <v>1085</v>
      </c>
      <c r="DW8">
        <v>126229</v>
      </c>
      <c r="DX8">
        <v>88182</v>
      </c>
      <c r="DY8">
        <v>34711</v>
      </c>
      <c r="DZ8">
        <v>737</v>
      </c>
      <c r="EA8">
        <v>1690</v>
      </c>
      <c r="EB8">
        <v>39</v>
      </c>
      <c r="EC8">
        <v>870</v>
      </c>
    </row>
    <row r="9" spans="1:133">
      <c r="A9" t="s">
        <v>484</v>
      </c>
      <c r="B9" s="87">
        <v>40360</v>
      </c>
      <c r="C9" t="s">
        <v>475</v>
      </c>
      <c r="D9" t="s">
        <v>6</v>
      </c>
      <c r="E9" t="s">
        <v>476</v>
      </c>
      <c r="F9">
        <v>22</v>
      </c>
      <c r="G9" t="s">
        <v>477</v>
      </c>
      <c r="H9">
        <v>11419</v>
      </c>
      <c r="I9">
        <v>9677</v>
      </c>
      <c r="J9">
        <v>877</v>
      </c>
      <c r="K9">
        <v>308</v>
      </c>
      <c r="L9">
        <v>125</v>
      </c>
      <c r="M9">
        <v>92</v>
      </c>
      <c r="N9">
        <v>340</v>
      </c>
      <c r="O9">
        <v>12781</v>
      </c>
      <c r="P9">
        <v>10899</v>
      </c>
      <c r="Q9">
        <v>949</v>
      </c>
      <c r="R9">
        <v>348</v>
      </c>
      <c r="S9">
        <v>123</v>
      </c>
      <c r="T9">
        <v>86</v>
      </c>
      <c r="U9">
        <v>376</v>
      </c>
      <c r="V9">
        <v>11034</v>
      </c>
      <c r="W9">
        <v>9400</v>
      </c>
      <c r="X9">
        <v>795</v>
      </c>
      <c r="Y9">
        <v>332</v>
      </c>
      <c r="Z9">
        <v>87</v>
      </c>
      <c r="AA9">
        <v>89</v>
      </c>
      <c r="AB9">
        <v>331</v>
      </c>
      <c r="AC9">
        <v>9048</v>
      </c>
      <c r="AD9">
        <v>7797</v>
      </c>
      <c r="AE9">
        <v>635</v>
      </c>
      <c r="AF9">
        <v>249</v>
      </c>
      <c r="AG9">
        <v>104</v>
      </c>
      <c r="AH9">
        <v>41</v>
      </c>
      <c r="AI9">
        <v>222</v>
      </c>
      <c r="AJ9">
        <v>7325</v>
      </c>
      <c r="AK9">
        <v>6394</v>
      </c>
      <c r="AL9">
        <v>504</v>
      </c>
      <c r="AM9">
        <v>168</v>
      </c>
      <c r="AN9">
        <v>60</v>
      </c>
      <c r="AO9">
        <v>45</v>
      </c>
      <c r="AP9">
        <v>154</v>
      </c>
      <c r="AQ9">
        <v>6405</v>
      </c>
      <c r="AR9">
        <v>5542</v>
      </c>
      <c r="AS9">
        <v>457</v>
      </c>
      <c r="AT9">
        <v>163</v>
      </c>
      <c r="AU9">
        <v>48</v>
      </c>
      <c r="AV9">
        <v>31</v>
      </c>
      <c r="AW9">
        <v>164</v>
      </c>
      <c r="AX9">
        <v>5310</v>
      </c>
      <c r="AY9">
        <v>4554</v>
      </c>
      <c r="AZ9">
        <v>421</v>
      </c>
      <c r="BA9">
        <v>124</v>
      </c>
      <c r="BB9">
        <v>51</v>
      </c>
      <c r="BC9">
        <v>20</v>
      </c>
      <c r="BD9">
        <v>140</v>
      </c>
      <c r="BE9">
        <v>3974</v>
      </c>
      <c r="BF9">
        <v>3400</v>
      </c>
      <c r="BG9">
        <v>336</v>
      </c>
      <c r="BH9">
        <v>99</v>
      </c>
      <c r="BI9">
        <v>24</v>
      </c>
      <c r="BJ9">
        <v>13</v>
      </c>
      <c r="BK9">
        <v>102</v>
      </c>
      <c r="BL9">
        <v>2805</v>
      </c>
      <c r="BM9">
        <v>2383</v>
      </c>
      <c r="BN9">
        <v>251</v>
      </c>
      <c r="BO9">
        <v>76</v>
      </c>
      <c r="BP9">
        <v>15</v>
      </c>
      <c r="BQ9">
        <v>9</v>
      </c>
      <c r="BR9">
        <v>71</v>
      </c>
      <c r="BS9">
        <v>7818</v>
      </c>
      <c r="BT9">
        <v>6416</v>
      </c>
      <c r="BU9">
        <v>771</v>
      </c>
      <c r="BV9">
        <v>181</v>
      </c>
      <c r="BW9">
        <v>94</v>
      </c>
      <c r="BX9">
        <v>48</v>
      </c>
      <c r="BY9">
        <v>308</v>
      </c>
      <c r="BZ9">
        <v>8229</v>
      </c>
      <c r="CA9">
        <v>6899</v>
      </c>
      <c r="CB9">
        <v>723</v>
      </c>
      <c r="CC9">
        <v>194</v>
      </c>
      <c r="CD9">
        <v>82</v>
      </c>
      <c r="CE9">
        <v>49</v>
      </c>
      <c r="CF9">
        <v>282</v>
      </c>
      <c r="CG9">
        <v>7357</v>
      </c>
      <c r="CH9">
        <v>6173</v>
      </c>
      <c r="CI9">
        <v>617</v>
      </c>
      <c r="CJ9">
        <v>184</v>
      </c>
      <c r="CK9">
        <v>87</v>
      </c>
      <c r="CL9">
        <v>46</v>
      </c>
      <c r="CM9">
        <v>250</v>
      </c>
      <c r="CN9">
        <v>6167</v>
      </c>
      <c r="CO9">
        <v>5291</v>
      </c>
      <c r="CP9">
        <v>453</v>
      </c>
      <c r="CQ9">
        <v>151</v>
      </c>
      <c r="CR9">
        <v>73</v>
      </c>
      <c r="CS9">
        <v>29</v>
      </c>
      <c r="CT9">
        <v>170</v>
      </c>
      <c r="CU9">
        <v>5307</v>
      </c>
      <c r="CV9">
        <v>4501</v>
      </c>
      <c r="CW9">
        <v>445</v>
      </c>
      <c r="CX9">
        <v>123</v>
      </c>
      <c r="CY9">
        <v>54</v>
      </c>
      <c r="CZ9">
        <v>25</v>
      </c>
      <c r="DA9">
        <v>159</v>
      </c>
      <c r="DB9">
        <v>5061</v>
      </c>
      <c r="DC9">
        <v>4312</v>
      </c>
      <c r="DD9">
        <v>410</v>
      </c>
      <c r="DE9">
        <v>117</v>
      </c>
      <c r="DF9">
        <v>40</v>
      </c>
      <c r="DG9">
        <v>17</v>
      </c>
      <c r="DH9">
        <v>165</v>
      </c>
      <c r="DI9">
        <v>4419</v>
      </c>
      <c r="DJ9">
        <v>3753</v>
      </c>
      <c r="DK9">
        <v>384</v>
      </c>
      <c r="DL9">
        <v>114</v>
      </c>
      <c r="DM9">
        <v>25</v>
      </c>
      <c r="DN9">
        <v>14</v>
      </c>
      <c r="DO9">
        <v>129</v>
      </c>
      <c r="DP9">
        <v>3682</v>
      </c>
      <c r="DQ9">
        <v>3141</v>
      </c>
      <c r="DR9">
        <v>319</v>
      </c>
      <c r="DS9">
        <v>87</v>
      </c>
      <c r="DT9">
        <v>21</v>
      </c>
      <c r="DU9">
        <v>10</v>
      </c>
      <c r="DV9">
        <v>104</v>
      </c>
      <c r="DW9">
        <v>2814</v>
      </c>
      <c r="DX9">
        <v>2429</v>
      </c>
      <c r="DY9">
        <v>228</v>
      </c>
      <c r="DZ9">
        <v>58</v>
      </c>
      <c r="EA9">
        <v>21</v>
      </c>
      <c r="EB9">
        <v>5</v>
      </c>
      <c r="EC9">
        <v>73</v>
      </c>
    </row>
    <row r="10" spans="1:133">
      <c r="A10" t="s">
        <v>484</v>
      </c>
      <c r="B10" s="87">
        <v>40360</v>
      </c>
      <c r="C10" t="s">
        <v>478</v>
      </c>
      <c r="D10" t="s">
        <v>479</v>
      </c>
      <c r="E10" t="s">
        <v>476</v>
      </c>
      <c r="F10">
        <v>22</v>
      </c>
      <c r="G10" t="s">
        <v>477</v>
      </c>
      <c r="H10">
        <v>159011</v>
      </c>
      <c r="I10">
        <v>93542</v>
      </c>
      <c r="J10">
        <v>58833</v>
      </c>
      <c r="K10">
        <v>1114</v>
      </c>
      <c r="L10">
        <v>3564</v>
      </c>
      <c r="M10">
        <v>100</v>
      </c>
      <c r="N10">
        <v>1858</v>
      </c>
      <c r="O10">
        <v>154808</v>
      </c>
      <c r="P10">
        <v>95979</v>
      </c>
      <c r="Q10">
        <v>52487</v>
      </c>
      <c r="R10">
        <v>1027</v>
      </c>
      <c r="S10">
        <v>3600</v>
      </c>
      <c r="T10">
        <v>82</v>
      </c>
      <c r="U10">
        <v>1633</v>
      </c>
      <c r="V10">
        <v>138738</v>
      </c>
      <c r="W10">
        <v>87275</v>
      </c>
      <c r="X10">
        <v>46184</v>
      </c>
      <c r="Y10">
        <v>909</v>
      </c>
      <c r="Z10">
        <v>2985</v>
      </c>
      <c r="AA10">
        <v>81</v>
      </c>
      <c r="AB10">
        <v>1304</v>
      </c>
      <c r="AC10">
        <v>128413</v>
      </c>
      <c r="AD10">
        <v>83707</v>
      </c>
      <c r="AE10">
        <v>39639</v>
      </c>
      <c r="AF10">
        <v>923</v>
      </c>
      <c r="AG10">
        <v>2998</v>
      </c>
      <c r="AH10">
        <v>68</v>
      </c>
      <c r="AI10">
        <v>1078</v>
      </c>
      <c r="AJ10">
        <v>134820</v>
      </c>
      <c r="AK10">
        <v>89348</v>
      </c>
      <c r="AL10">
        <v>40788</v>
      </c>
      <c r="AM10">
        <v>981</v>
      </c>
      <c r="AN10">
        <v>2622</v>
      </c>
      <c r="AO10">
        <v>57</v>
      </c>
      <c r="AP10">
        <v>1024</v>
      </c>
      <c r="AQ10">
        <v>152007</v>
      </c>
      <c r="AR10">
        <v>101840</v>
      </c>
      <c r="AS10">
        <v>45654</v>
      </c>
      <c r="AT10">
        <v>1010</v>
      </c>
      <c r="AU10">
        <v>2436</v>
      </c>
      <c r="AV10">
        <v>49</v>
      </c>
      <c r="AW10">
        <v>1018</v>
      </c>
      <c r="AX10">
        <v>156021</v>
      </c>
      <c r="AY10">
        <v>105565</v>
      </c>
      <c r="AZ10">
        <v>46123</v>
      </c>
      <c r="BA10">
        <v>941</v>
      </c>
      <c r="BB10">
        <v>2261</v>
      </c>
      <c r="BC10">
        <v>46</v>
      </c>
      <c r="BD10">
        <v>1085</v>
      </c>
      <c r="BE10">
        <v>138878</v>
      </c>
      <c r="BF10">
        <v>95919</v>
      </c>
      <c r="BG10">
        <v>39248</v>
      </c>
      <c r="BH10">
        <v>807</v>
      </c>
      <c r="BI10">
        <v>1921</v>
      </c>
      <c r="BJ10">
        <v>32</v>
      </c>
      <c r="BK10">
        <v>951</v>
      </c>
      <c r="BL10">
        <v>115310</v>
      </c>
      <c r="BM10">
        <v>82898</v>
      </c>
      <c r="BN10">
        <v>29586</v>
      </c>
      <c r="BO10">
        <v>671</v>
      </c>
      <c r="BP10">
        <v>1437</v>
      </c>
      <c r="BQ10">
        <v>28</v>
      </c>
      <c r="BR10">
        <v>690</v>
      </c>
      <c r="BS10">
        <v>162581</v>
      </c>
      <c r="BT10">
        <v>93149</v>
      </c>
      <c r="BU10">
        <v>63198</v>
      </c>
      <c r="BV10">
        <v>1031</v>
      </c>
      <c r="BW10">
        <v>3027</v>
      </c>
      <c r="BX10">
        <v>80</v>
      </c>
      <c r="BY10">
        <v>2096</v>
      </c>
      <c r="BZ10">
        <v>158489</v>
      </c>
      <c r="CA10">
        <v>94161</v>
      </c>
      <c r="CB10">
        <v>57849</v>
      </c>
      <c r="CC10">
        <v>1076</v>
      </c>
      <c r="CD10">
        <v>3480</v>
      </c>
      <c r="CE10">
        <v>79</v>
      </c>
      <c r="CF10">
        <v>1844</v>
      </c>
      <c r="CG10">
        <v>141546</v>
      </c>
      <c r="CH10">
        <v>84249</v>
      </c>
      <c r="CI10">
        <v>51455</v>
      </c>
      <c r="CJ10">
        <v>946</v>
      </c>
      <c r="CK10">
        <v>3265</v>
      </c>
      <c r="CL10">
        <v>70</v>
      </c>
      <c r="CM10">
        <v>1561</v>
      </c>
      <c r="CN10">
        <v>132660</v>
      </c>
      <c r="CO10">
        <v>82795</v>
      </c>
      <c r="CP10">
        <v>44524</v>
      </c>
      <c r="CQ10">
        <v>918</v>
      </c>
      <c r="CR10">
        <v>3135</v>
      </c>
      <c r="CS10">
        <v>61</v>
      </c>
      <c r="CT10">
        <v>1227</v>
      </c>
      <c r="CU10">
        <v>140624</v>
      </c>
      <c r="CV10">
        <v>88872</v>
      </c>
      <c r="CW10">
        <v>46942</v>
      </c>
      <c r="CX10">
        <v>974</v>
      </c>
      <c r="CY10">
        <v>2713</v>
      </c>
      <c r="CZ10">
        <v>50</v>
      </c>
      <c r="DA10">
        <v>1073</v>
      </c>
      <c r="DB10">
        <v>160298</v>
      </c>
      <c r="DC10">
        <v>103347</v>
      </c>
      <c r="DD10">
        <v>52245</v>
      </c>
      <c r="DE10">
        <v>1083</v>
      </c>
      <c r="DF10">
        <v>2338</v>
      </c>
      <c r="DG10">
        <v>57</v>
      </c>
      <c r="DH10">
        <v>1228</v>
      </c>
      <c r="DI10">
        <v>164041</v>
      </c>
      <c r="DJ10">
        <v>106978</v>
      </c>
      <c r="DK10">
        <v>52501</v>
      </c>
      <c r="DL10">
        <v>983</v>
      </c>
      <c r="DM10">
        <v>2359</v>
      </c>
      <c r="DN10">
        <v>43</v>
      </c>
      <c r="DO10">
        <v>1177</v>
      </c>
      <c r="DP10">
        <v>148201</v>
      </c>
      <c r="DQ10">
        <v>98127</v>
      </c>
      <c r="DR10">
        <v>45972</v>
      </c>
      <c r="DS10">
        <v>882</v>
      </c>
      <c r="DT10">
        <v>2193</v>
      </c>
      <c r="DU10">
        <v>35</v>
      </c>
      <c r="DV10">
        <v>992</v>
      </c>
      <c r="DW10">
        <v>124874</v>
      </c>
      <c r="DX10">
        <v>86596</v>
      </c>
      <c r="DY10">
        <v>35038</v>
      </c>
      <c r="DZ10">
        <v>697</v>
      </c>
      <c r="EA10">
        <v>1703</v>
      </c>
      <c r="EB10">
        <v>32</v>
      </c>
      <c r="EC10">
        <v>808</v>
      </c>
    </row>
    <row r="11" spans="1:133">
      <c r="A11" t="s">
        <v>484</v>
      </c>
      <c r="B11" s="87">
        <v>40360</v>
      </c>
      <c r="C11" t="s">
        <v>480</v>
      </c>
      <c r="D11" t="s">
        <v>481</v>
      </c>
      <c r="E11" t="s">
        <v>476</v>
      </c>
      <c r="F11">
        <v>22</v>
      </c>
      <c r="G11" t="s">
        <v>477</v>
      </c>
      <c r="H11">
        <v>170430</v>
      </c>
      <c r="I11">
        <v>103219</v>
      </c>
      <c r="J11">
        <v>59710</v>
      </c>
      <c r="K11">
        <v>1422</v>
      </c>
      <c r="L11">
        <v>3689</v>
      </c>
      <c r="M11">
        <v>192</v>
      </c>
      <c r="N11">
        <v>2198</v>
      </c>
      <c r="O11">
        <v>167589</v>
      </c>
      <c r="P11">
        <v>106878</v>
      </c>
      <c r="Q11">
        <v>53436</v>
      </c>
      <c r="R11">
        <v>1375</v>
      </c>
      <c r="S11">
        <v>3723</v>
      </c>
      <c r="T11">
        <v>168</v>
      </c>
      <c r="U11">
        <v>2009</v>
      </c>
      <c r="V11">
        <v>149772</v>
      </c>
      <c r="W11">
        <v>96675</v>
      </c>
      <c r="X11">
        <v>46979</v>
      </c>
      <c r="Y11">
        <v>1241</v>
      </c>
      <c r="Z11">
        <v>3072</v>
      </c>
      <c r="AA11">
        <v>170</v>
      </c>
      <c r="AB11">
        <v>1635</v>
      </c>
      <c r="AC11">
        <v>137461</v>
      </c>
      <c r="AD11">
        <v>91504</v>
      </c>
      <c r="AE11">
        <v>40274</v>
      </c>
      <c r="AF11">
        <v>1172</v>
      </c>
      <c r="AG11">
        <v>3102</v>
      </c>
      <c r="AH11">
        <v>109</v>
      </c>
      <c r="AI11">
        <v>1300</v>
      </c>
      <c r="AJ11">
        <v>142145</v>
      </c>
      <c r="AK11">
        <v>95742</v>
      </c>
      <c r="AL11">
        <v>41292</v>
      </c>
      <c r="AM11">
        <v>1149</v>
      </c>
      <c r="AN11">
        <v>2682</v>
      </c>
      <c r="AO11">
        <v>102</v>
      </c>
      <c r="AP11">
        <v>1178</v>
      </c>
      <c r="AQ11">
        <v>158412</v>
      </c>
      <c r="AR11">
        <v>107382</v>
      </c>
      <c r="AS11">
        <v>46111</v>
      </c>
      <c r="AT11">
        <v>1173</v>
      </c>
      <c r="AU11">
        <v>2484</v>
      </c>
      <c r="AV11">
        <v>80</v>
      </c>
      <c r="AW11">
        <v>1182</v>
      </c>
      <c r="AX11">
        <v>161331</v>
      </c>
      <c r="AY11">
        <v>110119</v>
      </c>
      <c r="AZ11">
        <v>46544</v>
      </c>
      <c r="BA11">
        <v>1065</v>
      </c>
      <c r="BB11">
        <v>2312</v>
      </c>
      <c r="BC11">
        <v>66</v>
      </c>
      <c r="BD11">
        <v>1225</v>
      </c>
      <c r="BE11">
        <v>142852</v>
      </c>
      <c r="BF11">
        <v>99319</v>
      </c>
      <c r="BG11">
        <v>39584</v>
      </c>
      <c r="BH11">
        <v>906</v>
      </c>
      <c r="BI11">
        <v>1945</v>
      </c>
      <c r="BJ11">
        <v>45</v>
      </c>
      <c r="BK11">
        <v>1053</v>
      </c>
      <c r="BL11">
        <v>118115</v>
      </c>
      <c r="BM11">
        <v>85281</v>
      </c>
      <c r="BN11">
        <v>29837</v>
      </c>
      <c r="BO11">
        <v>747</v>
      </c>
      <c r="BP11">
        <v>1452</v>
      </c>
      <c r="BQ11">
        <v>37</v>
      </c>
      <c r="BR11">
        <v>761</v>
      </c>
      <c r="BS11">
        <v>170399</v>
      </c>
      <c r="BT11">
        <v>99565</v>
      </c>
      <c r="BU11">
        <v>63969</v>
      </c>
      <c r="BV11">
        <v>1212</v>
      </c>
      <c r="BW11">
        <v>3121</v>
      </c>
      <c r="BX11">
        <v>128</v>
      </c>
      <c r="BY11">
        <v>2404</v>
      </c>
      <c r="BZ11">
        <v>166718</v>
      </c>
      <c r="CA11">
        <v>101060</v>
      </c>
      <c r="CB11">
        <v>58572</v>
      </c>
      <c r="CC11">
        <v>1270</v>
      </c>
      <c r="CD11">
        <v>3562</v>
      </c>
      <c r="CE11">
        <v>128</v>
      </c>
      <c r="CF11">
        <v>2126</v>
      </c>
      <c r="CG11">
        <v>148903</v>
      </c>
      <c r="CH11">
        <v>90422</v>
      </c>
      <c r="CI11">
        <v>52072</v>
      </c>
      <c r="CJ11">
        <v>1130</v>
      </c>
      <c r="CK11">
        <v>3352</v>
      </c>
      <c r="CL11">
        <v>116</v>
      </c>
      <c r="CM11">
        <v>1811</v>
      </c>
      <c r="CN11">
        <v>138827</v>
      </c>
      <c r="CO11">
        <v>88086</v>
      </c>
      <c r="CP11">
        <v>44977</v>
      </c>
      <c r="CQ11">
        <v>1069</v>
      </c>
      <c r="CR11">
        <v>3208</v>
      </c>
      <c r="CS11">
        <v>90</v>
      </c>
      <c r="CT11">
        <v>1397</v>
      </c>
      <c r="CU11">
        <v>145931</v>
      </c>
      <c r="CV11">
        <v>93373</v>
      </c>
      <c r="CW11">
        <v>47387</v>
      </c>
      <c r="CX11">
        <v>1097</v>
      </c>
      <c r="CY11">
        <v>2767</v>
      </c>
      <c r="CZ11">
        <v>75</v>
      </c>
      <c r="DA11">
        <v>1232</v>
      </c>
      <c r="DB11">
        <v>165359</v>
      </c>
      <c r="DC11">
        <v>107659</v>
      </c>
      <c r="DD11">
        <v>52655</v>
      </c>
      <c r="DE11">
        <v>1200</v>
      </c>
      <c r="DF11">
        <v>2378</v>
      </c>
      <c r="DG11">
        <v>74</v>
      </c>
      <c r="DH11">
        <v>1393</v>
      </c>
      <c r="DI11">
        <v>168460</v>
      </c>
      <c r="DJ11">
        <v>110731</v>
      </c>
      <c r="DK11">
        <v>52885</v>
      </c>
      <c r="DL11">
        <v>1097</v>
      </c>
      <c r="DM11">
        <v>2384</v>
      </c>
      <c r="DN11">
        <v>57</v>
      </c>
      <c r="DO11">
        <v>1306</v>
      </c>
      <c r="DP11">
        <v>151883</v>
      </c>
      <c r="DQ11">
        <v>101268</v>
      </c>
      <c r="DR11">
        <v>46291</v>
      </c>
      <c r="DS11">
        <v>969</v>
      </c>
      <c r="DT11">
        <v>2214</v>
      </c>
      <c r="DU11">
        <v>45</v>
      </c>
      <c r="DV11">
        <v>1096</v>
      </c>
      <c r="DW11">
        <v>127688</v>
      </c>
      <c r="DX11">
        <v>89025</v>
      </c>
      <c r="DY11">
        <v>35266</v>
      </c>
      <c r="DZ11">
        <v>755</v>
      </c>
      <c r="EA11">
        <v>1724</v>
      </c>
      <c r="EB11">
        <v>37</v>
      </c>
      <c r="EC11">
        <v>881</v>
      </c>
    </row>
    <row r="12" spans="1:133">
      <c r="A12" t="s">
        <v>485</v>
      </c>
      <c r="B12" s="87">
        <v>40725</v>
      </c>
      <c r="C12" t="s">
        <v>475</v>
      </c>
      <c r="D12" t="s">
        <v>6</v>
      </c>
      <c r="E12" t="s">
        <v>476</v>
      </c>
      <c r="F12">
        <v>22</v>
      </c>
      <c r="G12" t="s">
        <v>477</v>
      </c>
      <c r="H12">
        <v>10867</v>
      </c>
      <c r="I12">
        <v>9192</v>
      </c>
      <c r="J12">
        <v>877</v>
      </c>
      <c r="K12">
        <v>284</v>
      </c>
      <c r="L12">
        <v>122</v>
      </c>
      <c r="M12">
        <v>88</v>
      </c>
      <c r="N12">
        <v>304</v>
      </c>
      <c r="O12">
        <v>12969</v>
      </c>
      <c r="P12">
        <v>10993</v>
      </c>
      <c r="Q12">
        <v>980</v>
      </c>
      <c r="R12">
        <v>394</v>
      </c>
      <c r="S12">
        <v>120</v>
      </c>
      <c r="T12">
        <v>91</v>
      </c>
      <c r="U12">
        <v>391</v>
      </c>
      <c r="V12">
        <v>11524</v>
      </c>
      <c r="W12">
        <v>9800</v>
      </c>
      <c r="X12">
        <v>845</v>
      </c>
      <c r="Y12">
        <v>321</v>
      </c>
      <c r="Z12">
        <v>95</v>
      </c>
      <c r="AA12">
        <v>96</v>
      </c>
      <c r="AB12">
        <v>367</v>
      </c>
      <c r="AC12">
        <v>9510</v>
      </c>
      <c r="AD12">
        <v>8151</v>
      </c>
      <c r="AE12">
        <v>698</v>
      </c>
      <c r="AF12">
        <v>289</v>
      </c>
      <c r="AG12">
        <v>96</v>
      </c>
      <c r="AH12">
        <v>46</v>
      </c>
      <c r="AI12">
        <v>230</v>
      </c>
      <c r="AJ12">
        <v>7546</v>
      </c>
      <c r="AK12">
        <v>6549</v>
      </c>
      <c r="AL12">
        <v>544</v>
      </c>
      <c r="AM12">
        <v>166</v>
      </c>
      <c r="AN12">
        <v>69</v>
      </c>
      <c r="AO12">
        <v>44</v>
      </c>
      <c r="AP12">
        <v>174</v>
      </c>
      <c r="AQ12">
        <v>6613</v>
      </c>
      <c r="AR12">
        <v>5730</v>
      </c>
      <c r="AS12">
        <v>477</v>
      </c>
      <c r="AT12">
        <v>160</v>
      </c>
      <c r="AU12">
        <v>51</v>
      </c>
      <c r="AV12">
        <v>31</v>
      </c>
      <c r="AW12">
        <v>164</v>
      </c>
      <c r="AX12">
        <v>5577</v>
      </c>
      <c r="AY12">
        <v>4794</v>
      </c>
      <c r="AZ12">
        <v>431</v>
      </c>
      <c r="BA12">
        <v>130</v>
      </c>
      <c r="BB12">
        <v>48</v>
      </c>
      <c r="BC12">
        <v>19</v>
      </c>
      <c r="BD12">
        <v>155</v>
      </c>
      <c r="BE12">
        <v>4260</v>
      </c>
      <c r="BF12">
        <v>3638</v>
      </c>
      <c r="BG12">
        <v>353</v>
      </c>
      <c r="BH12">
        <v>107</v>
      </c>
      <c r="BI12">
        <v>28</v>
      </c>
      <c r="BJ12">
        <v>14</v>
      </c>
      <c r="BK12">
        <v>120</v>
      </c>
      <c r="BL12">
        <v>3060</v>
      </c>
      <c r="BM12">
        <v>2584</v>
      </c>
      <c r="BN12">
        <v>272</v>
      </c>
      <c r="BO12">
        <v>94</v>
      </c>
      <c r="BP12">
        <v>19</v>
      </c>
      <c r="BQ12">
        <v>12</v>
      </c>
      <c r="BR12">
        <v>79</v>
      </c>
      <c r="BS12">
        <v>7883</v>
      </c>
      <c r="BT12">
        <v>6534</v>
      </c>
      <c r="BU12">
        <v>729</v>
      </c>
      <c r="BV12">
        <v>182</v>
      </c>
      <c r="BW12">
        <v>95</v>
      </c>
      <c r="BX12">
        <v>51</v>
      </c>
      <c r="BY12">
        <v>292</v>
      </c>
      <c r="BZ12">
        <v>8509</v>
      </c>
      <c r="CA12">
        <v>7080</v>
      </c>
      <c r="CB12">
        <v>791</v>
      </c>
      <c r="CC12">
        <v>207</v>
      </c>
      <c r="CD12">
        <v>84</v>
      </c>
      <c r="CE12">
        <v>49</v>
      </c>
      <c r="CF12">
        <v>298</v>
      </c>
      <c r="CG12">
        <v>7676</v>
      </c>
      <c r="CH12">
        <v>6443</v>
      </c>
      <c r="CI12">
        <v>632</v>
      </c>
      <c r="CJ12">
        <v>209</v>
      </c>
      <c r="CK12">
        <v>86</v>
      </c>
      <c r="CL12">
        <v>46</v>
      </c>
      <c r="CM12">
        <v>260</v>
      </c>
      <c r="CN12">
        <v>6466</v>
      </c>
      <c r="CO12">
        <v>5539</v>
      </c>
      <c r="CP12">
        <v>487</v>
      </c>
      <c r="CQ12">
        <v>141</v>
      </c>
      <c r="CR12">
        <v>76</v>
      </c>
      <c r="CS12">
        <v>30</v>
      </c>
      <c r="CT12">
        <v>193</v>
      </c>
      <c r="CU12">
        <v>5728</v>
      </c>
      <c r="CV12">
        <v>4889</v>
      </c>
      <c r="CW12">
        <v>453</v>
      </c>
      <c r="CX12">
        <v>138</v>
      </c>
      <c r="CY12">
        <v>49</v>
      </c>
      <c r="CZ12">
        <v>31</v>
      </c>
      <c r="DA12">
        <v>168</v>
      </c>
      <c r="DB12">
        <v>5134</v>
      </c>
      <c r="DC12">
        <v>4375</v>
      </c>
      <c r="DD12">
        <v>424</v>
      </c>
      <c r="DE12">
        <v>109</v>
      </c>
      <c r="DF12">
        <v>44</v>
      </c>
      <c r="DG12">
        <v>20</v>
      </c>
      <c r="DH12">
        <v>162</v>
      </c>
      <c r="DI12">
        <v>4528</v>
      </c>
      <c r="DJ12">
        <v>3839</v>
      </c>
      <c r="DK12">
        <v>392</v>
      </c>
      <c r="DL12">
        <v>126</v>
      </c>
      <c r="DM12">
        <v>27</v>
      </c>
      <c r="DN12">
        <v>12</v>
      </c>
      <c r="DO12">
        <v>132</v>
      </c>
      <c r="DP12">
        <v>3954</v>
      </c>
      <c r="DQ12">
        <v>3359</v>
      </c>
      <c r="DR12">
        <v>340</v>
      </c>
      <c r="DS12">
        <v>93</v>
      </c>
      <c r="DT12">
        <v>23</v>
      </c>
      <c r="DU12">
        <v>15</v>
      </c>
      <c r="DV12">
        <v>124</v>
      </c>
      <c r="DW12">
        <v>3006</v>
      </c>
      <c r="DX12">
        <v>2585</v>
      </c>
      <c r="DY12">
        <v>253</v>
      </c>
      <c r="DZ12">
        <v>68</v>
      </c>
      <c r="EA12">
        <v>23</v>
      </c>
      <c r="EB12">
        <v>4</v>
      </c>
      <c r="EC12">
        <v>73</v>
      </c>
    </row>
    <row r="13" spans="1:133">
      <c r="A13" t="s">
        <v>485</v>
      </c>
      <c r="B13" s="87">
        <v>40725</v>
      </c>
      <c r="C13" t="s">
        <v>478</v>
      </c>
      <c r="D13" t="s">
        <v>479</v>
      </c>
      <c r="E13" t="s">
        <v>476</v>
      </c>
      <c r="F13">
        <v>22</v>
      </c>
      <c r="G13" t="s">
        <v>477</v>
      </c>
      <c r="H13">
        <v>162559</v>
      </c>
      <c r="I13">
        <v>94642</v>
      </c>
      <c r="J13">
        <v>61096</v>
      </c>
      <c r="K13">
        <v>1176</v>
      </c>
      <c r="L13">
        <v>3600</v>
      </c>
      <c r="M13">
        <v>99</v>
      </c>
      <c r="N13">
        <v>1946</v>
      </c>
      <c r="O13">
        <v>155399</v>
      </c>
      <c r="P13">
        <v>95932</v>
      </c>
      <c r="Q13">
        <v>53002</v>
      </c>
      <c r="R13">
        <v>1043</v>
      </c>
      <c r="S13">
        <v>3643</v>
      </c>
      <c r="T13">
        <v>84</v>
      </c>
      <c r="U13">
        <v>1695</v>
      </c>
      <c r="V13">
        <v>143486</v>
      </c>
      <c r="W13">
        <v>90144</v>
      </c>
      <c r="X13">
        <v>47834</v>
      </c>
      <c r="Y13">
        <v>935</v>
      </c>
      <c r="Z13">
        <v>3105</v>
      </c>
      <c r="AA13">
        <v>80</v>
      </c>
      <c r="AB13">
        <v>1388</v>
      </c>
      <c r="AC13">
        <v>126235</v>
      </c>
      <c r="AD13">
        <v>81363</v>
      </c>
      <c r="AE13">
        <v>39774</v>
      </c>
      <c r="AF13">
        <v>865</v>
      </c>
      <c r="AG13">
        <v>3056</v>
      </c>
      <c r="AH13">
        <v>69</v>
      </c>
      <c r="AI13">
        <v>1108</v>
      </c>
      <c r="AJ13">
        <v>134598</v>
      </c>
      <c r="AK13">
        <v>89561</v>
      </c>
      <c r="AL13">
        <v>40166</v>
      </c>
      <c r="AM13">
        <v>994</v>
      </c>
      <c r="AN13">
        <v>2774</v>
      </c>
      <c r="AO13">
        <v>58</v>
      </c>
      <c r="AP13">
        <v>1045</v>
      </c>
      <c r="AQ13">
        <v>147431</v>
      </c>
      <c r="AR13">
        <v>98292</v>
      </c>
      <c r="AS13">
        <v>44539</v>
      </c>
      <c r="AT13">
        <v>1008</v>
      </c>
      <c r="AU13">
        <v>2545</v>
      </c>
      <c r="AV13">
        <v>47</v>
      </c>
      <c r="AW13">
        <v>1000</v>
      </c>
      <c r="AX13">
        <v>155833</v>
      </c>
      <c r="AY13">
        <v>105470</v>
      </c>
      <c r="AZ13">
        <v>45943</v>
      </c>
      <c r="BA13">
        <v>953</v>
      </c>
      <c r="BB13">
        <v>2304</v>
      </c>
      <c r="BC13">
        <v>52</v>
      </c>
      <c r="BD13">
        <v>1111</v>
      </c>
      <c r="BE13">
        <v>141880</v>
      </c>
      <c r="BF13">
        <v>97662</v>
      </c>
      <c r="BG13">
        <v>40382</v>
      </c>
      <c r="BH13">
        <v>825</v>
      </c>
      <c r="BI13">
        <v>2032</v>
      </c>
      <c r="BJ13">
        <v>25</v>
      </c>
      <c r="BK13">
        <v>954</v>
      </c>
      <c r="BL13">
        <v>121121</v>
      </c>
      <c r="BM13">
        <v>86393</v>
      </c>
      <c r="BN13">
        <v>31683</v>
      </c>
      <c r="BO13">
        <v>700</v>
      </c>
      <c r="BP13">
        <v>1554</v>
      </c>
      <c r="BQ13">
        <v>31</v>
      </c>
      <c r="BR13">
        <v>760</v>
      </c>
      <c r="BS13">
        <v>166327</v>
      </c>
      <c r="BT13">
        <v>94884</v>
      </c>
      <c r="BU13">
        <v>64838</v>
      </c>
      <c r="BV13">
        <v>1082</v>
      </c>
      <c r="BW13">
        <v>3204</v>
      </c>
      <c r="BX13">
        <v>90</v>
      </c>
      <c r="BY13">
        <v>2229</v>
      </c>
      <c r="BZ13">
        <v>159648</v>
      </c>
      <c r="CA13">
        <v>94525</v>
      </c>
      <c r="CB13">
        <v>58613</v>
      </c>
      <c r="CC13">
        <v>1051</v>
      </c>
      <c r="CD13">
        <v>3494</v>
      </c>
      <c r="CE13">
        <v>90</v>
      </c>
      <c r="CF13">
        <v>1875</v>
      </c>
      <c r="CG13">
        <v>146334</v>
      </c>
      <c r="CH13">
        <v>87090</v>
      </c>
      <c r="CI13">
        <v>53073</v>
      </c>
      <c r="CJ13">
        <v>1002</v>
      </c>
      <c r="CK13">
        <v>3422</v>
      </c>
      <c r="CL13">
        <v>71</v>
      </c>
      <c r="CM13">
        <v>1676</v>
      </c>
      <c r="CN13">
        <v>130588</v>
      </c>
      <c r="CO13">
        <v>80602</v>
      </c>
      <c r="CP13">
        <v>44570</v>
      </c>
      <c r="CQ13">
        <v>895</v>
      </c>
      <c r="CR13">
        <v>3234</v>
      </c>
      <c r="CS13">
        <v>51</v>
      </c>
      <c r="CT13">
        <v>1236</v>
      </c>
      <c r="CU13">
        <v>140556</v>
      </c>
      <c r="CV13">
        <v>89062</v>
      </c>
      <c r="CW13">
        <v>46405</v>
      </c>
      <c r="CX13">
        <v>961</v>
      </c>
      <c r="CY13">
        <v>2936</v>
      </c>
      <c r="CZ13">
        <v>62</v>
      </c>
      <c r="DA13">
        <v>1130</v>
      </c>
      <c r="DB13">
        <v>155635</v>
      </c>
      <c r="DC13">
        <v>99430</v>
      </c>
      <c r="DD13">
        <v>51498</v>
      </c>
      <c r="DE13">
        <v>1069</v>
      </c>
      <c r="DF13">
        <v>2382</v>
      </c>
      <c r="DG13">
        <v>60</v>
      </c>
      <c r="DH13">
        <v>1196</v>
      </c>
      <c r="DI13">
        <v>164752</v>
      </c>
      <c r="DJ13">
        <v>107429</v>
      </c>
      <c r="DK13">
        <v>52625</v>
      </c>
      <c r="DL13">
        <v>1035</v>
      </c>
      <c r="DM13">
        <v>2396</v>
      </c>
      <c r="DN13">
        <v>38</v>
      </c>
      <c r="DO13">
        <v>1229</v>
      </c>
      <c r="DP13">
        <v>151339</v>
      </c>
      <c r="DQ13">
        <v>99863</v>
      </c>
      <c r="DR13">
        <v>47254</v>
      </c>
      <c r="DS13">
        <v>872</v>
      </c>
      <c r="DT13">
        <v>2285</v>
      </c>
      <c r="DU13">
        <v>43</v>
      </c>
      <c r="DV13">
        <v>1022</v>
      </c>
      <c r="DW13">
        <v>131718</v>
      </c>
      <c r="DX13">
        <v>90511</v>
      </c>
      <c r="DY13">
        <v>37731</v>
      </c>
      <c r="DZ13">
        <v>750</v>
      </c>
      <c r="EA13">
        <v>1845</v>
      </c>
      <c r="EB13">
        <v>29</v>
      </c>
      <c r="EC13">
        <v>852</v>
      </c>
    </row>
    <row r="14" spans="1:133">
      <c r="A14" t="s">
        <v>485</v>
      </c>
      <c r="B14" s="87">
        <v>40725</v>
      </c>
      <c r="C14" t="s">
        <v>480</v>
      </c>
      <c r="D14" t="s">
        <v>481</v>
      </c>
      <c r="E14" t="s">
        <v>476</v>
      </c>
      <c r="F14">
        <v>22</v>
      </c>
      <c r="G14" t="s">
        <v>477</v>
      </c>
      <c r="H14">
        <v>173426</v>
      </c>
      <c r="I14">
        <v>103834</v>
      </c>
      <c r="J14">
        <v>61973</v>
      </c>
      <c r="K14">
        <v>1460</v>
      </c>
      <c r="L14">
        <v>3722</v>
      </c>
      <c r="M14">
        <v>187</v>
      </c>
      <c r="N14">
        <v>2250</v>
      </c>
      <c r="O14">
        <v>168368</v>
      </c>
      <c r="P14">
        <v>106925</v>
      </c>
      <c r="Q14">
        <v>53982</v>
      </c>
      <c r="R14">
        <v>1437</v>
      </c>
      <c r="S14">
        <v>3763</v>
      </c>
      <c r="T14">
        <v>175</v>
      </c>
      <c r="U14">
        <v>2086</v>
      </c>
      <c r="V14">
        <v>155010</v>
      </c>
      <c r="W14">
        <v>99944</v>
      </c>
      <c r="X14">
        <v>48679</v>
      </c>
      <c r="Y14">
        <v>1256</v>
      </c>
      <c r="Z14">
        <v>3200</v>
      </c>
      <c r="AA14">
        <v>176</v>
      </c>
      <c r="AB14">
        <v>1755</v>
      </c>
      <c r="AC14">
        <v>135745</v>
      </c>
      <c r="AD14">
        <v>89514</v>
      </c>
      <c r="AE14">
        <v>40472</v>
      </c>
      <c r="AF14">
        <v>1154</v>
      </c>
      <c r="AG14">
        <v>3152</v>
      </c>
      <c r="AH14">
        <v>115</v>
      </c>
      <c r="AI14">
        <v>1338</v>
      </c>
      <c r="AJ14">
        <v>142144</v>
      </c>
      <c r="AK14">
        <v>96110</v>
      </c>
      <c r="AL14">
        <v>40710</v>
      </c>
      <c r="AM14">
        <v>1160</v>
      </c>
      <c r="AN14">
        <v>2843</v>
      </c>
      <c r="AO14">
        <v>102</v>
      </c>
      <c r="AP14">
        <v>1219</v>
      </c>
      <c r="AQ14">
        <v>154044</v>
      </c>
      <c r="AR14">
        <v>104022</v>
      </c>
      <c r="AS14">
        <v>45016</v>
      </c>
      <c r="AT14">
        <v>1168</v>
      </c>
      <c r="AU14">
        <v>2596</v>
      </c>
      <c r="AV14">
        <v>78</v>
      </c>
      <c r="AW14">
        <v>1164</v>
      </c>
      <c r="AX14">
        <v>161410</v>
      </c>
      <c r="AY14">
        <v>110264</v>
      </c>
      <c r="AZ14">
        <v>46374</v>
      </c>
      <c r="BA14">
        <v>1083</v>
      </c>
      <c r="BB14">
        <v>2352</v>
      </c>
      <c r="BC14">
        <v>71</v>
      </c>
      <c r="BD14">
        <v>1266</v>
      </c>
      <c r="BE14">
        <v>146140</v>
      </c>
      <c r="BF14">
        <v>101300</v>
      </c>
      <c r="BG14">
        <v>40735</v>
      </c>
      <c r="BH14">
        <v>932</v>
      </c>
      <c r="BI14">
        <v>2060</v>
      </c>
      <c r="BJ14">
        <v>39</v>
      </c>
      <c r="BK14">
        <v>1074</v>
      </c>
      <c r="BL14">
        <v>124181</v>
      </c>
      <c r="BM14">
        <v>88977</v>
      </c>
      <c r="BN14">
        <v>31955</v>
      </c>
      <c r="BO14">
        <v>794</v>
      </c>
      <c r="BP14">
        <v>1573</v>
      </c>
      <c r="BQ14">
        <v>43</v>
      </c>
      <c r="BR14">
        <v>839</v>
      </c>
      <c r="BS14">
        <v>174210</v>
      </c>
      <c r="BT14">
        <v>101418</v>
      </c>
      <c r="BU14">
        <v>65567</v>
      </c>
      <c r="BV14">
        <v>1264</v>
      </c>
      <c r="BW14">
        <v>3299</v>
      </c>
      <c r="BX14">
        <v>141</v>
      </c>
      <c r="BY14">
        <v>2521</v>
      </c>
      <c r="BZ14">
        <v>168157</v>
      </c>
      <c r="CA14">
        <v>101605</v>
      </c>
      <c r="CB14">
        <v>59404</v>
      </c>
      <c r="CC14">
        <v>1258</v>
      </c>
      <c r="CD14">
        <v>3578</v>
      </c>
      <c r="CE14">
        <v>139</v>
      </c>
      <c r="CF14">
        <v>2173</v>
      </c>
      <c r="CG14">
        <v>154010</v>
      </c>
      <c r="CH14">
        <v>93533</v>
      </c>
      <c r="CI14">
        <v>53705</v>
      </c>
      <c r="CJ14">
        <v>1211</v>
      </c>
      <c r="CK14">
        <v>3508</v>
      </c>
      <c r="CL14">
        <v>117</v>
      </c>
      <c r="CM14">
        <v>1936</v>
      </c>
      <c r="CN14">
        <v>137054</v>
      </c>
      <c r="CO14">
        <v>86141</v>
      </c>
      <c r="CP14">
        <v>45057</v>
      </c>
      <c r="CQ14">
        <v>1036</v>
      </c>
      <c r="CR14">
        <v>3310</v>
      </c>
      <c r="CS14">
        <v>81</v>
      </c>
      <c r="CT14">
        <v>1429</v>
      </c>
      <c r="CU14">
        <v>146284</v>
      </c>
      <c r="CV14">
        <v>93951</v>
      </c>
      <c r="CW14">
        <v>46858</v>
      </c>
      <c r="CX14">
        <v>1099</v>
      </c>
      <c r="CY14">
        <v>2985</v>
      </c>
      <c r="CZ14">
        <v>93</v>
      </c>
      <c r="DA14">
        <v>1298</v>
      </c>
      <c r="DB14">
        <v>160769</v>
      </c>
      <c r="DC14">
        <v>103805</v>
      </c>
      <c r="DD14">
        <v>51922</v>
      </c>
      <c r="DE14">
        <v>1178</v>
      </c>
      <c r="DF14">
        <v>2426</v>
      </c>
      <c r="DG14">
        <v>80</v>
      </c>
      <c r="DH14">
        <v>1358</v>
      </c>
      <c r="DI14">
        <v>169280</v>
      </c>
      <c r="DJ14">
        <v>111268</v>
      </c>
      <c r="DK14">
        <v>53017</v>
      </c>
      <c r="DL14">
        <v>1161</v>
      </c>
      <c r="DM14">
        <v>2423</v>
      </c>
      <c r="DN14">
        <v>50</v>
      </c>
      <c r="DO14">
        <v>1361</v>
      </c>
      <c r="DP14">
        <v>155293</v>
      </c>
      <c r="DQ14">
        <v>103222</v>
      </c>
      <c r="DR14">
        <v>47594</v>
      </c>
      <c r="DS14">
        <v>965</v>
      </c>
      <c r="DT14">
        <v>2308</v>
      </c>
      <c r="DU14">
        <v>58</v>
      </c>
      <c r="DV14">
        <v>1146</v>
      </c>
      <c r="DW14">
        <v>134724</v>
      </c>
      <c r="DX14">
        <v>93096</v>
      </c>
      <c r="DY14">
        <v>37984</v>
      </c>
      <c r="DZ14">
        <v>818</v>
      </c>
      <c r="EA14">
        <v>1868</v>
      </c>
      <c r="EB14">
        <v>33</v>
      </c>
      <c r="EC14">
        <v>925</v>
      </c>
    </row>
    <row r="15" spans="1:133">
      <c r="A15" t="s">
        <v>486</v>
      </c>
      <c r="B15" s="87">
        <v>41091</v>
      </c>
      <c r="C15" t="s">
        <v>475</v>
      </c>
      <c r="D15" t="s">
        <v>6</v>
      </c>
      <c r="E15" t="s">
        <v>476</v>
      </c>
      <c r="F15">
        <v>22</v>
      </c>
      <c r="G15" t="s">
        <v>477</v>
      </c>
      <c r="H15">
        <v>10694</v>
      </c>
      <c r="I15">
        <v>9026</v>
      </c>
      <c r="J15">
        <v>909</v>
      </c>
      <c r="K15">
        <v>256</v>
      </c>
      <c r="L15">
        <v>113</v>
      </c>
      <c r="M15">
        <v>66</v>
      </c>
      <c r="N15">
        <v>324</v>
      </c>
      <c r="O15">
        <v>12764</v>
      </c>
      <c r="P15">
        <v>10816</v>
      </c>
      <c r="Q15">
        <v>962</v>
      </c>
      <c r="R15">
        <v>401</v>
      </c>
      <c r="S15">
        <v>122</v>
      </c>
      <c r="T15">
        <v>103</v>
      </c>
      <c r="U15">
        <v>360</v>
      </c>
      <c r="V15">
        <v>12090</v>
      </c>
      <c r="W15">
        <v>10243</v>
      </c>
      <c r="X15">
        <v>919</v>
      </c>
      <c r="Y15">
        <v>356</v>
      </c>
      <c r="Z15">
        <v>82</v>
      </c>
      <c r="AA15">
        <v>97</v>
      </c>
      <c r="AB15">
        <v>393</v>
      </c>
      <c r="AC15">
        <v>9690</v>
      </c>
      <c r="AD15">
        <v>8265</v>
      </c>
      <c r="AE15">
        <v>705</v>
      </c>
      <c r="AF15">
        <v>315</v>
      </c>
      <c r="AG15">
        <v>82</v>
      </c>
      <c r="AH15">
        <v>54</v>
      </c>
      <c r="AI15">
        <v>269</v>
      </c>
      <c r="AJ15">
        <v>7929</v>
      </c>
      <c r="AK15">
        <v>6872</v>
      </c>
      <c r="AL15">
        <v>571</v>
      </c>
      <c r="AM15">
        <v>187</v>
      </c>
      <c r="AN15">
        <v>77</v>
      </c>
      <c r="AO15">
        <v>43</v>
      </c>
      <c r="AP15">
        <v>179</v>
      </c>
      <c r="AQ15">
        <v>6793</v>
      </c>
      <c r="AR15">
        <v>5881</v>
      </c>
      <c r="AS15">
        <v>495</v>
      </c>
      <c r="AT15">
        <v>168</v>
      </c>
      <c r="AU15">
        <v>54</v>
      </c>
      <c r="AV15">
        <v>32</v>
      </c>
      <c r="AW15">
        <v>163</v>
      </c>
      <c r="AX15">
        <v>5794</v>
      </c>
      <c r="AY15">
        <v>5006</v>
      </c>
      <c r="AZ15">
        <v>437</v>
      </c>
      <c r="BA15">
        <v>127</v>
      </c>
      <c r="BB15">
        <v>46</v>
      </c>
      <c r="BC15">
        <v>23</v>
      </c>
      <c r="BD15">
        <v>155</v>
      </c>
      <c r="BE15">
        <v>4461</v>
      </c>
      <c r="BF15">
        <v>3789</v>
      </c>
      <c r="BG15">
        <v>368</v>
      </c>
      <c r="BH15">
        <v>127</v>
      </c>
      <c r="BI15">
        <v>24</v>
      </c>
      <c r="BJ15">
        <v>15</v>
      </c>
      <c r="BK15">
        <v>138</v>
      </c>
      <c r="BL15">
        <v>3210</v>
      </c>
      <c r="BM15">
        <v>2705</v>
      </c>
      <c r="BN15">
        <v>294</v>
      </c>
      <c r="BO15">
        <v>96</v>
      </c>
      <c r="BP15">
        <v>22</v>
      </c>
      <c r="BQ15">
        <v>12</v>
      </c>
      <c r="BR15">
        <v>81</v>
      </c>
      <c r="BS15">
        <v>7903</v>
      </c>
      <c r="BT15">
        <v>6576</v>
      </c>
      <c r="BU15">
        <v>717</v>
      </c>
      <c r="BV15">
        <v>176</v>
      </c>
      <c r="BW15">
        <v>89</v>
      </c>
      <c r="BX15">
        <v>49</v>
      </c>
      <c r="BY15">
        <v>296</v>
      </c>
      <c r="BZ15">
        <v>8710</v>
      </c>
      <c r="CA15">
        <v>7210</v>
      </c>
      <c r="CB15">
        <v>831</v>
      </c>
      <c r="CC15">
        <v>209</v>
      </c>
      <c r="CD15">
        <v>93</v>
      </c>
      <c r="CE15">
        <v>54</v>
      </c>
      <c r="CF15">
        <v>313</v>
      </c>
      <c r="CG15">
        <v>8201</v>
      </c>
      <c r="CH15">
        <v>6935</v>
      </c>
      <c r="CI15">
        <v>645</v>
      </c>
      <c r="CJ15">
        <v>218</v>
      </c>
      <c r="CK15">
        <v>81</v>
      </c>
      <c r="CL15">
        <v>47</v>
      </c>
      <c r="CM15">
        <v>275</v>
      </c>
      <c r="CN15">
        <v>6815</v>
      </c>
      <c r="CO15">
        <v>5819</v>
      </c>
      <c r="CP15">
        <v>539</v>
      </c>
      <c r="CQ15">
        <v>147</v>
      </c>
      <c r="CR15">
        <v>75</v>
      </c>
      <c r="CS15">
        <v>30</v>
      </c>
      <c r="CT15">
        <v>205</v>
      </c>
      <c r="CU15">
        <v>6029</v>
      </c>
      <c r="CV15">
        <v>5165</v>
      </c>
      <c r="CW15">
        <v>448</v>
      </c>
      <c r="CX15">
        <v>153</v>
      </c>
      <c r="CY15">
        <v>63</v>
      </c>
      <c r="CZ15">
        <v>32</v>
      </c>
      <c r="DA15">
        <v>168</v>
      </c>
      <c r="DB15">
        <v>5207</v>
      </c>
      <c r="DC15">
        <v>4418</v>
      </c>
      <c r="DD15">
        <v>445</v>
      </c>
      <c r="DE15">
        <v>117</v>
      </c>
      <c r="DF15">
        <v>46</v>
      </c>
      <c r="DG15">
        <v>24</v>
      </c>
      <c r="DH15">
        <v>157</v>
      </c>
      <c r="DI15">
        <v>4668</v>
      </c>
      <c r="DJ15">
        <v>3961</v>
      </c>
      <c r="DK15">
        <v>389</v>
      </c>
      <c r="DL15">
        <v>130</v>
      </c>
      <c r="DM15">
        <v>28</v>
      </c>
      <c r="DN15">
        <v>11</v>
      </c>
      <c r="DO15">
        <v>149</v>
      </c>
      <c r="DP15">
        <v>4101</v>
      </c>
      <c r="DQ15">
        <v>3498</v>
      </c>
      <c r="DR15">
        <v>347</v>
      </c>
      <c r="DS15">
        <v>90</v>
      </c>
      <c r="DT15">
        <v>22</v>
      </c>
      <c r="DU15">
        <v>17</v>
      </c>
      <c r="DV15">
        <v>127</v>
      </c>
      <c r="DW15">
        <v>3175</v>
      </c>
      <c r="DX15">
        <v>2724</v>
      </c>
      <c r="DY15">
        <v>273</v>
      </c>
      <c r="DZ15">
        <v>86</v>
      </c>
      <c r="EA15">
        <v>13</v>
      </c>
      <c r="EB15">
        <v>2</v>
      </c>
      <c r="EC15">
        <v>77</v>
      </c>
    </row>
    <row r="16" spans="1:133">
      <c r="A16" t="s">
        <v>486</v>
      </c>
      <c r="B16" s="87">
        <v>41091</v>
      </c>
      <c r="C16" t="s">
        <v>478</v>
      </c>
      <c r="D16" t="s">
        <v>479</v>
      </c>
      <c r="E16" t="s">
        <v>476</v>
      </c>
      <c r="F16">
        <v>22</v>
      </c>
      <c r="G16" t="s">
        <v>477</v>
      </c>
      <c r="H16">
        <v>165297</v>
      </c>
      <c r="I16">
        <v>95222</v>
      </c>
      <c r="J16">
        <v>63017</v>
      </c>
      <c r="K16">
        <v>1228</v>
      </c>
      <c r="L16">
        <v>3635</v>
      </c>
      <c r="M16">
        <v>115</v>
      </c>
      <c r="N16">
        <v>2080</v>
      </c>
      <c r="O16">
        <v>156231</v>
      </c>
      <c r="P16">
        <v>95682</v>
      </c>
      <c r="Q16">
        <v>54025</v>
      </c>
      <c r="R16">
        <v>1079</v>
      </c>
      <c r="S16">
        <v>3618</v>
      </c>
      <c r="T16">
        <v>86</v>
      </c>
      <c r="U16">
        <v>1741</v>
      </c>
      <c r="V16">
        <v>147178</v>
      </c>
      <c r="W16">
        <v>92375</v>
      </c>
      <c r="X16">
        <v>49076</v>
      </c>
      <c r="Y16">
        <v>977</v>
      </c>
      <c r="Z16">
        <v>3226</v>
      </c>
      <c r="AA16">
        <v>65</v>
      </c>
      <c r="AB16">
        <v>1459</v>
      </c>
      <c r="AC16">
        <v>126319</v>
      </c>
      <c r="AD16">
        <v>81005</v>
      </c>
      <c r="AE16">
        <v>40178</v>
      </c>
      <c r="AF16">
        <v>843</v>
      </c>
      <c r="AG16">
        <v>3080</v>
      </c>
      <c r="AH16">
        <v>75</v>
      </c>
      <c r="AI16">
        <v>1138</v>
      </c>
      <c r="AJ16">
        <v>133742</v>
      </c>
      <c r="AK16">
        <v>88830</v>
      </c>
      <c r="AL16">
        <v>39819</v>
      </c>
      <c r="AM16">
        <v>976</v>
      </c>
      <c r="AN16">
        <v>2970</v>
      </c>
      <c r="AO16">
        <v>63</v>
      </c>
      <c r="AP16">
        <v>1084</v>
      </c>
      <c r="AQ16">
        <v>143181</v>
      </c>
      <c r="AR16">
        <v>95158</v>
      </c>
      <c r="AS16">
        <v>43340</v>
      </c>
      <c r="AT16">
        <v>1019</v>
      </c>
      <c r="AU16">
        <v>2630</v>
      </c>
      <c r="AV16">
        <v>46</v>
      </c>
      <c r="AW16">
        <v>988</v>
      </c>
      <c r="AX16">
        <v>153859</v>
      </c>
      <c r="AY16">
        <v>104078</v>
      </c>
      <c r="AZ16">
        <v>45368</v>
      </c>
      <c r="BA16">
        <v>938</v>
      </c>
      <c r="BB16">
        <v>2331</v>
      </c>
      <c r="BC16">
        <v>54</v>
      </c>
      <c r="BD16">
        <v>1090</v>
      </c>
      <c r="BE16">
        <v>144968</v>
      </c>
      <c r="BF16">
        <v>99376</v>
      </c>
      <c r="BG16">
        <v>41610</v>
      </c>
      <c r="BH16">
        <v>869</v>
      </c>
      <c r="BI16">
        <v>2101</v>
      </c>
      <c r="BJ16">
        <v>29</v>
      </c>
      <c r="BK16">
        <v>983</v>
      </c>
      <c r="BL16">
        <v>120715</v>
      </c>
      <c r="BM16">
        <v>85174</v>
      </c>
      <c r="BN16">
        <v>32377</v>
      </c>
      <c r="BO16">
        <v>704</v>
      </c>
      <c r="BP16">
        <v>1640</v>
      </c>
      <c r="BQ16">
        <v>30</v>
      </c>
      <c r="BR16">
        <v>790</v>
      </c>
      <c r="BS16">
        <v>168648</v>
      </c>
      <c r="BT16">
        <v>95373</v>
      </c>
      <c r="BU16">
        <v>66361</v>
      </c>
      <c r="BV16">
        <v>1134</v>
      </c>
      <c r="BW16">
        <v>3313</v>
      </c>
      <c r="BX16">
        <v>105</v>
      </c>
      <c r="BY16">
        <v>2362</v>
      </c>
      <c r="BZ16">
        <v>159386</v>
      </c>
      <c r="CA16">
        <v>94078</v>
      </c>
      <c r="CB16">
        <v>58741</v>
      </c>
      <c r="CC16">
        <v>1032</v>
      </c>
      <c r="CD16">
        <v>3541</v>
      </c>
      <c r="CE16">
        <v>84</v>
      </c>
      <c r="CF16">
        <v>1910</v>
      </c>
      <c r="CG16">
        <v>150236</v>
      </c>
      <c r="CH16">
        <v>89502</v>
      </c>
      <c r="CI16">
        <v>54313</v>
      </c>
      <c r="CJ16">
        <v>1039</v>
      </c>
      <c r="CK16">
        <v>3572</v>
      </c>
      <c r="CL16">
        <v>81</v>
      </c>
      <c r="CM16">
        <v>1729</v>
      </c>
      <c r="CN16">
        <v>131178</v>
      </c>
      <c r="CO16">
        <v>79958</v>
      </c>
      <c r="CP16">
        <v>45715</v>
      </c>
      <c r="CQ16">
        <v>898</v>
      </c>
      <c r="CR16">
        <v>3246</v>
      </c>
      <c r="CS16">
        <v>59</v>
      </c>
      <c r="CT16">
        <v>1302</v>
      </c>
      <c r="CU16">
        <v>139496</v>
      </c>
      <c r="CV16">
        <v>88388</v>
      </c>
      <c r="CW16">
        <v>45801</v>
      </c>
      <c r="CX16">
        <v>928</v>
      </c>
      <c r="CY16">
        <v>3122</v>
      </c>
      <c r="CZ16">
        <v>81</v>
      </c>
      <c r="DA16">
        <v>1176</v>
      </c>
      <c r="DB16">
        <v>150862</v>
      </c>
      <c r="DC16">
        <v>95716</v>
      </c>
      <c r="DD16">
        <v>50387</v>
      </c>
      <c r="DE16">
        <v>1065</v>
      </c>
      <c r="DF16">
        <v>2479</v>
      </c>
      <c r="DG16">
        <v>57</v>
      </c>
      <c r="DH16">
        <v>1158</v>
      </c>
      <c r="DI16">
        <v>163889</v>
      </c>
      <c r="DJ16">
        <v>106747</v>
      </c>
      <c r="DK16">
        <v>52321</v>
      </c>
      <c r="DL16">
        <v>1100</v>
      </c>
      <c r="DM16">
        <v>2437</v>
      </c>
      <c r="DN16">
        <v>41</v>
      </c>
      <c r="DO16">
        <v>1243</v>
      </c>
      <c r="DP16">
        <v>154742</v>
      </c>
      <c r="DQ16">
        <v>101868</v>
      </c>
      <c r="DR16">
        <v>48614</v>
      </c>
      <c r="DS16">
        <v>871</v>
      </c>
      <c r="DT16">
        <v>2308</v>
      </c>
      <c r="DU16">
        <v>41</v>
      </c>
      <c r="DV16">
        <v>1040</v>
      </c>
      <c r="DW16">
        <v>132050</v>
      </c>
      <c r="DX16">
        <v>89435</v>
      </c>
      <c r="DY16">
        <v>38983</v>
      </c>
      <c r="DZ16">
        <v>756</v>
      </c>
      <c r="EA16">
        <v>1950</v>
      </c>
      <c r="EB16">
        <v>28</v>
      </c>
      <c r="EC16">
        <v>898</v>
      </c>
    </row>
    <row r="17" spans="1:133">
      <c r="A17" t="s">
        <v>486</v>
      </c>
      <c r="B17" s="87">
        <v>41091</v>
      </c>
      <c r="C17" t="s">
        <v>480</v>
      </c>
      <c r="D17" t="s">
        <v>481</v>
      </c>
      <c r="E17" t="s">
        <v>476</v>
      </c>
      <c r="F17">
        <v>22</v>
      </c>
      <c r="G17" t="s">
        <v>477</v>
      </c>
      <c r="H17">
        <v>175991</v>
      </c>
      <c r="I17">
        <v>104248</v>
      </c>
      <c r="J17">
        <v>63926</v>
      </c>
      <c r="K17">
        <v>1484</v>
      </c>
      <c r="L17">
        <v>3748</v>
      </c>
      <c r="M17">
        <v>181</v>
      </c>
      <c r="N17">
        <v>2404</v>
      </c>
      <c r="O17">
        <v>168995</v>
      </c>
      <c r="P17">
        <v>106498</v>
      </c>
      <c r="Q17">
        <v>54987</v>
      </c>
      <c r="R17">
        <v>1480</v>
      </c>
      <c r="S17">
        <v>3740</v>
      </c>
      <c r="T17">
        <v>189</v>
      </c>
      <c r="U17">
        <v>2101</v>
      </c>
      <c r="V17">
        <v>159268</v>
      </c>
      <c r="W17">
        <v>102618</v>
      </c>
      <c r="X17">
        <v>49995</v>
      </c>
      <c r="Y17">
        <v>1333</v>
      </c>
      <c r="Z17">
        <v>3308</v>
      </c>
      <c r="AA17">
        <v>162</v>
      </c>
      <c r="AB17">
        <v>1852</v>
      </c>
      <c r="AC17">
        <v>136009</v>
      </c>
      <c r="AD17">
        <v>89270</v>
      </c>
      <c r="AE17">
        <v>40883</v>
      </c>
      <c r="AF17">
        <v>1158</v>
      </c>
      <c r="AG17">
        <v>3162</v>
      </c>
      <c r="AH17">
        <v>129</v>
      </c>
      <c r="AI17">
        <v>1407</v>
      </c>
      <c r="AJ17">
        <v>141671</v>
      </c>
      <c r="AK17">
        <v>95702</v>
      </c>
      <c r="AL17">
        <v>40390</v>
      </c>
      <c r="AM17">
        <v>1163</v>
      </c>
      <c r="AN17">
        <v>3047</v>
      </c>
      <c r="AO17">
        <v>106</v>
      </c>
      <c r="AP17">
        <v>1263</v>
      </c>
      <c r="AQ17">
        <v>149974</v>
      </c>
      <c r="AR17">
        <v>101039</v>
      </c>
      <c r="AS17">
        <v>43835</v>
      </c>
      <c r="AT17">
        <v>1187</v>
      </c>
      <c r="AU17">
        <v>2684</v>
      </c>
      <c r="AV17">
        <v>78</v>
      </c>
      <c r="AW17">
        <v>1151</v>
      </c>
      <c r="AX17">
        <v>159653</v>
      </c>
      <c r="AY17">
        <v>109084</v>
      </c>
      <c r="AZ17">
        <v>45805</v>
      </c>
      <c r="BA17">
        <v>1065</v>
      </c>
      <c r="BB17">
        <v>2377</v>
      </c>
      <c r="BC17">
        <v>77</v>
      </c>
      <c r="BD17">
        <v>1245</v>
      </c>
      <c r="BE17">
        <v>149429</v>
      </c>
      <c r="BF17">
        <v>103165</v>
      </c>
      <c r="BG17">
        <v>41978</v>
      </c>
      <c r="BH17">
        <v>996</v>
      </c>
      <c r="BI17">
        <v>2125</v>
      </c>
      <c r="BJ17">
        <v>44</v>
      </c>
      <c r="BK17">
        <v>1121</v>
      </c>
      <c r="BL17">
        <v>123925</v>
      </c>
      <c r="BM17">
        <v>87879</v>
      </c>
      <c r="BN17">
        <v>32671</v>
      </c>
      <c r="BO17">
        <v>800</v>
      </c>
      <c r="BP17">
        <v>1662</v>
      </c>
      <c r="BQ17">
        <v>42</v>
      </c>
      <c r="BR17">
        <v>871</v>
      </c>
      <c r="BS17">
        <v>176551</v>
      </c>
      <c r="BT17">
        <v>101949</v>
      </c>
      <c r="BU17">
        <v>67078</v>
      </c>
      <c r="BV17">
        <v>1310</v>
      </c>
      <c r="BW17">
        <v>3402</v>
      </c>
      <c r="BX17">
        <v>154</v>
      </c>
      <c r="BY17">
        <v>2658</v>
      </c>
      <c r="BZ17">
        <v>168096</v>
      </c>
      <c r="CA17">
        <v>101288</v>
      </c>
      <c r="CB17">
        <v>59572</v>
      </c>
      <c r="CC17">
        <v>1241</v>
      </c>
      <c r="CD17">
        <v>3634</v>
      </c>
      <c r="CE17">
        <v>138</v>
      </c>
      <c r="CF17">
        <v>2223</v>
      </c>
      <c r="CG17">
        <v>158437</v>
      </c>
      <c r="CH17">
        <v>96437</v>
      </c>
      <c r="CI17">
        <v>54958</v>
      </c>
      <c r="CJ17">
        <v>1257</v>
      </c>
      <c r="CK17">
        <v>3653</v>
      </c>
      <c r="CL17">
        <v>128</v>
      </c>
      <c r="CM17">
        <v>2004</v>
      </c>
      <c r="CN17">
        <v>137993</v>
      </c>
      <c r="CO17">
        <v>85777</v>
      </c>
      <c r="CP17">
        <v>46254</v>
      </c>
      <c r="CQ17">
        <v>1045</v>
      </c>
      <c r="CR17">
        <v>3321</v>
      </c>
      <c r="CS17">
        <v>89</v>
      </c>
      <c r="CT17">
        <v>1507</v>
      </c>
      <c r="CU17">
        <v>145525</v>
      </c>
      <c r="CV17">
        <v>93553</v>
      </c>
      <c r="CW17">
        <v>46249</v>
      </c>
      <c r="CX17">
        <v>1081</v>
      </c>
      <c r="CY17">
        <v>3185</v>
      </c>
      <c r="CZ17">
        <v>113</v>
      </c>
      <c r="DA17">
        <v>1344</v>
      </c>
      <c r="DB17">
        <v>156069</v>
      </c>
      <c r="DC17">
        <v>100134</v>
      </c>
      <c r="DD17">
        <v>50832</v>
      </c>
      <c r="DE17">
        <v>1182</v>
      </c>
      <c r="DF17">
        <v>2525</v>
      </c>
      <c r="DG17">
        <v>81</v>
      </c>
      <c r="DH17">
        <v>1315</v>
      </c>
      <c r="DI17">
        <v>168557</v>
      </c>
      <c r="DJ17">
        <v>110708</v>
      </c>
      <c r="DK17">
        <v>52710</v>
      </c>
      <c r="DL17">
        <v>1230</v>
      </c>
      <c r="DM17">
        <v>2465</v>
      </c>
      <c r="DN17">
        <v>52</v>
      </c>
      <c r="DO17">
        <v>1392</v>
      </c>
      <c r="DP17">
        <v>158843</v>
      </c>
      <c r="DQ17">
        <v>105366</v>
      </c>
      <c r="DR17">
        <v>48961</v>
      </c>
      <c r="DS17">
        <v>961</v>
      </c>
      <c r="DT17">
        <v>2330</v>
      </c>
      <c r="DU17">
        <v>58</v>
      </c>
      <c r="DV17">
        <v>1167</v>
      </c>
      <c r="DW17">
        <v>135225</v>
      </c>
      <c r="DX17">
        <v>92159</v>
      </c>
      <c r="DY17">
        <v>39256</v>
      </c>
      <c r="DZ17">
        <v>842</v>
      </c>
      <c r="EA17">
        <v>1963</v>
      </c>
      <c r="EB17">
        <v>30</v>
      </c>
      <c r="EC17">
        <v>975</v>
      </c>
    </row>
    <row r="18" spans="1:133">
      <c r="A18" t="s">
        <v>487</v>
      </c>
      <c r="B18" s="87">
        <v>41456</v>
      </c>
      <c r="C18" t="s">
        <v>475</v>
      </c>
      <c r="D18" t="s">
        <v>6</v>
      </c>
      <c r="E18" t="s">
        <v>476</v>
      </c>
      <c r="F18">
        <v>22</v>
      </c>
      <c r="G18" t="s">
        <v>477</v>
      </c>
      <c r="H18">
        <v>10338</v>
      </c>
      <c r="I18">
        <v>8743</v>
      </c>
      <c r="J18">
        <v>933</v>
      </c>
      <c r="K18">
        <v>224</v>
      </c>
      <c r="L18">
        <v>82</v>
      </c>
      <c r="M18">
        <v>50</v>
      </c>
      <c r="N18">
        <v>306</v>
      </c>
      <c r="O18">
        <v>12572</v>
      </c>
      <c r="P18">
        <v>10677</v>
      </c>
      <c r="Q18">
        <v>919</v>
      </c>
      <c r="R18">
        <v>405</v>
      </c>
      <c r="S18">
        <v>107</v>
      </c>
      <c r="T18">
        <v>94</v>
      </c>
      <c r="U18">
        <v>370</v>
      </c>
      <c r="V18">
        <v>12526</v>
      </c>
      <c r="W18">
        <v>10643</v>
      </c>
      <c r="X18">
        <v>977</v>
      </c>
      <c r="Y18">
        <v>353</v>
      </c>
      <c r="Z18">
        <v>87</v>
      </c>
      <c r="AA18">
        <v>98</v>
      </c>
      <c r="AB18">
        <v>368</v>
      </c>
      <c r="AC18">
        <v>10075</v>
      </c>
      <c r="AD18">
        <v>8540</v>
      </c>
      <c r="AE18">
        <v>739</v>
      </c>
      <c r="AF18">
        <v>335</v>
      </c>
      <c r="AG18">
        <v>84</v>
      </c>
      <c r="AH18">
        <v>62</v>
      </c>
      <c r="AI18">
        <v>315</v>
      </c>
      <c r="AJ18">
        <v>8136</v>
      </c>
      <c r="AK18">
        <v>7033</v>
      </c>
      <c r="AL18">
        <v>571</v>
      </c>
      <c r="AM18">
        <v>220</v>
      </c>
      <c r="AN18">
        <v>74</v>
      </c>
      <c r="AO18">
        <v>45</v>
      </c>
      <c r="AP18">
        <v>193</v>
      </c>
      <c r="AQ18">
        <v>7024</v>
      </c>
      <c r="AR18">
        <v>6084</v>
      </c>
      <c r="AS18">
        <v>527</v>
      </c>
      <c r="AT18">
        <v>171</v>
      </c>
      <c r="AU18">
        <v>50</v>
      </c>
      <c r="AV18">
        <v>39</v>
      </c>
      <c r="AW18">
        <v>153</v>
      </c>
      <c r="AX18">
        <v>6052</v>
      </c>
      <c r="AY18">
        <v>5196</v>
      </c>
      <c r="AZ18">
        <v>465</v>
      </c>
      <c r="BA18">
        <v>138</v>
      </c>
      <c r="BB18">
        <v>50</v>
      </c>
      <c r="BC18">
        <v>25</v>
      </c>
      <c r="BD18">
        <v>178</v>
      </c>
      <c r="BE18">
        <v>4681</v>
      </c>
      <c r="BF18">
        <v>3981</v>
      </c>
      <c r="BG18">
        <v>387</v>
      </c>
      <c r="BH18">
        <v>137</v>
      </c>
      <c r="BI18">
        <v>27</v>
      </c>
      <c r="BJ18">
        <v>16</v>
      </c>
      <c r="BK18">
        <v>133</v>
      </c>
      <c r="BL18">
        <v>3428</v>
      </c>
      <c r="BM18">
        <v>2913</v>
      </c>
      <c r="BN18">
        <v>300</v>
      </c>
      <c r="BO18">
        <v>91</v>
      </c>
      <c r="BP18">
        <v>24</v>
      </c>
      <c r="BQ18">
        <v>12</v>
      </c>
      <c r="BR18">
        <v>88</v>
      </c>
      <c r="BS18">
        <v>7977</v>
      </c>
      <c r="BT18">
        <v>6645</v>
      </c>
      <c r="BU18">
        <v>721</v>
      </c>
      <c r="BV18">
        <v>197</v>
      </c>
      <c r="BW18">
        <v>82</v>
      </c>
      <c r="BX18">
        <v>38</v>
      </c>
      <c r="BY18">
        <v>294</v>
      </c>
      <c r="BZ18">
        <v>8839</v>
      </c>
      <c r="CA18">
        <v>7305</v>
      </c>
      <c r="CB18">
        <v>835</v>
      </c>
      <c r="CC18">
        <v>225</v>
      </c>
      <c r="CD18">
        <v>94</v>
      </c>
      <c r="CE18">
        <v>53</v>
      </c>
      <c r="CF18">
        <v>327</v>
      </c>
      <c r="CG18">
        <v>8521</v>
      </c>
      <c r="CH18">
        <v>7191</v>
      </c>
      <c r="CI18">
        <v>697</v>
      </c>
      <c r="CJ18">
        <v>229</v>
      </c>
      <c r="CK18">
        <v>77</v>
      </c>
      <c r="CL18">
        <v>53</v>
      </c>
      <c r="CM18">
        <v>274</v>
      </c>
      <c r="CN18">
        <v>7225</v>
      </c>
      <c r="CO18">
        <v>6106</v>
      </c>
      <c r="CP18">
        <v>589</v>
      </c>
      <c r="CQ18">
        <v>165</v>
      </c>
      <c r="CR18">
        <v>93</v>
      </c>
      <c r="CS18">
        <v>37</v>
      </c>
      <c r="CT18">
        <v>235</v>
      </c>
      <c r="CU18">
        <v>6248</v>
      </c>
      <c r="CV18">
        <v>5355</v>
      </c>
      <c r="CW18">
        <v>469</v>
      </c>
      <c r="CX18">
        <v>174</v>
      </c>
      <c r="CY18">
        <v>57</v>
      </c>
      <c r="CZ18">
        <v>29</v>
      </c>
      <c r="DA18">
        <v>164</v>
      </c>
      <c r="DB18">
        <v>5357</v>
      </c>
      <c r="DC18">
        <v>4556</v>
      </c>
      <c r="DD18">
        <v>457</v>
      </c>
      <c r="DE18">
        <v>116</v>
      </c>
      <c r="DF18">
        <v>42</v>
      </c>
      <c r="DG18">
        <v>26</v>
      </c>
      <c r="DH18">
        <v>160</v>
      </c>
      <c r="DI18">
        <v>4843</v>
      </c>
      <c r="DJ18">
        <v>4118</v>
      </c>
      <c r="DK18">
        <v>382</v>
      </c>
      <c r="DL18">
        <v>133</v>
      </c>
      <c r="DM18">
        <v>33</v>
      </c>
      <c r="DN18">
        <v>12</v>
      </c>
      <c r="DO18">
        <v>165</v>
      </c>
      <c r="DP18">
        <v>4258</v>
      </c>
      <c r="DQ18">
        <v>3637</v>
      </c>
      <c r="DR18">
        <v>360</v>
      </c>
      <c r="DS18">
        <v>95</v>
      </c>
      <c r="DT18">
        <v>22</v>
      </c>
      <c r="DU18">
        <v>17</v>
      </c>
      <c r="DV18">
        <v>127</v>
      </c>
      <c r="DW18">
        <v>3331</v>
      </c>
      <c r="DX18">
        <v>2879</v>
      </c>
      <c r="DY18">
        <v>278</v>
      </c>
      <c r="DZ18">
        <v>81</v>
      </c>
      <c r="EA18">
        <v>15</v>
      </c>
      <c r="EB18">
        <v>4</v>
      </c>
      <c r="EC18">
        <v>74</v>
      </c>
    </row>
    <row r="19" spans="1:133">
      <c r="A19" t="s">
        <v>487</v>
      </c>
      <c r="B19" s="87">
        <v>41456</v>
      </c>
      <c r="C19" t="s">
        <v>478</v>
      </c>
      <c r="D19" t="s">
        <v>479</v>
      </c>
      <c r="E19" t="s">
        <v>476</v>
      </c>
      <c r="F19">
        <v>22</v>
      </c>
      <c r="G19" t="s">
        <v>477</v>
      </c>
      <c r="H19">
        <v>166756</v>
      </c>
      <c r="I19">
        <v>94418</v>
      </c>
      <c r="J19">
        <v>64990</v>
      </c>
      <c r="K19">
        <v>1253</v>
      </c>
      <c r="L19">
        <v>3751</v>
      </c>
      <c r="M19">
        <v>110</v>
      </c>
      <c r="N19">
        <v>2234</v>
      </c>
      <c r="O19">
        <v>156572</v>
      </c>
      <c r="P19">
        <v>95448</v>
      </c>
      <c r="Q19">
        <v>54659</v>
      </c>
      <c r="R19">
        <v>1110</v>
      </c>
      <c r="S19">
        <v>3442</v>
      </c>
      <c r="T19">
        <v>99</v>
      </c>
      <c r="U19">
        <v>1814</v>
      </c>
      <c r="V19">
        <v>150330</v>
      </c>
      <c r="W19">
        <v>94269</v>
      </c>
      <c r="X19">
        <v>50078</v>
      </c>
      <c r="Y19">
        <v>1001</v>
      </c>
      <c r="Z19">
        <v>3427</v>
      </c>
      <c r="AA19">
        <v>79</v>
      </c>
      <c r="AB19">
        <v>1476</v>
      </c>
      <c r="AC19">
        <v>128404</v>
      </c>
      <c r="AD19">
        <v>82074</v>
      </c>
      <c r="AE19">
        <v>41124</v>
      </c>
      <c r="AF19">
        <v>855</v>
      </c>
      <c r="AG19">
        <v>3061</v>
      </c>
      <c r="AH19">
        <v>72</v>
      </c>
      <c r="AI19">
        <v>1218</v>
      </c>
      <c r="AJ19">
        <v>131649</v>
      </c>
      <c r="AK19">
        <v>87162</v>
      </c>
      <c r="AL19">
        <v>39293</v>
      </c>
      <c r="AM19">
        <v>961</v>
      </c>
      <c r="AN19">
        <v>3077</v>
      </c>
      <c r="AO19">
        <v>69</v>
      </c>
      <c r="AP19">
        <v>1087</v>
      </c>
      <c r="AQ19">
        <v>138900</v>
      </c>
      <c r="AR19">
        <v>91978</v>
      </c>
      <c r="AS19">
        <v>42240</v>
      </c>
      <c r="AT19">
        <v>1009</v>
      </c>
      <c r="AU19">
        <v>2631</v>
      </c>
      <c r="AV19">
        <v>54</v>
      </c>
      <c r="AW19">
        <v>988</v>
      </c>
      <c r="AX19">
        <v>152347</v>
      </c>
      <c r="AY19">
        <v>102831</v>
      </c>
      <c r="AZ19">
        <v>45076</v>
      </c>
      <c r="BA19">
        <v>946</v>
      </c>
      <c r="BB19">
        <v>2370</v>
      </c>
      <c r="BC19">
        <v>45</v>
      </c>
      <c r="BD19">
        <v>1079</v>
      </c>
      <c r="BE19">
        <v>146862</v>
      </c>
      <c r="BF19">
        <v>100219</v>
      </c>
      <c r="BG19">
        <v>42509</v>
      </c>
      <c r="BH19">
        <v>905</v>
      </c>
      <c r="BI19">
        <v>2195</v>
      </c>
      <c r="BJ19">
        <v>39</v>
      </c>
      <c r="BK19">
        <v>995</v>
      </c>
      <c r="BL19">
        <v>122627</v>
      </c>
      <c r="BM19">
        <v>85985</v>
      </c>
      <c r="BN19">
        <v>33323</v>
      </c>
      <c r="BO19">
        <v>728</v>
      </c>
      <c r="BP19">
        <v>1738</v>
      </c>
      <c r="BQ19">
        <v>31</v>
      </c>
      <c r="BR19">
        <v>822</v>
      </c>
      <c r="BS19">
        <v>167984</v>
      </c>
      <c r="BT19">
        <v>93641</v>
      </c>
      <c r="BU19">
        <v>67368</v>
      </c>
      <c r="BV19">
        <v>1162</v>
      </c>
      <c r="BW19">
        <v>3261</v>
      </c>
      <c r="BX19">
        <v>101</v>
      </c>
      <c r="BY19">
        <v>2451</v>
      </c>
      <c r="BZ19">
        <v>159158</v>
      </c>
      <c r="CA19">
        <v>93723</v>
      </c>
      <c r="CB19">
        <v>58758</v>
      </c>
      <c r="CC19">
        <v>1039</v>
      </c>
      <c r="CD19">
        <v>3585</v>
      </c>
      <c r="CE19">
        <v>86</v>
      </c>
      <c r="CF19">
        <v>1967</v>
      </c>
      <c r="CG19">
        <v>154255</v>
      </c>
      <c r="CH19">
        <v>91941</v>
      </c>
      <c r="CI19">
        <v>55663</v>
      </c>
      <c r="CJ19">
        <v>1047</v>
      </c>
      <c r="CK19">
        <v>3726</v>
      </c>
      <c r="CL19">
        <v>81</v>
      </c>
      <c r="CM19">
        <v>1797</v>
      </c>
      <c r="CN19">
        <v>132821</v>
      </c>
      <c r="CO19">
        <v>80163</v>
      </c>
      <c r="CP19">
        <v>47042</v>
      </c>
      <c r="CQ19">
        <v>890</v>
      </c>
      <c r="CR19">
        <v>3299</v>
      </c>
      <c r="CS19">
        <v>61</v>
      </c>
      <c r="CT19">
        <v>1366</v>
      </c>
      <c r="CU19">
        <v>137714</v>
      </c>
      <c r="CV19">
        <v>86939</v>
      </c>
      <c r="CW19">
        <v>45263</v>
      </c>
      <c r="CX19">
        <v>933</v>
      </c>
      <c r="CY19">
        <v>3280</v>
      </c>
      <c r="CZ19">
        <v>87</v>
      </c>
      <c r="DA19">
        <v>1212</v>
      </c>
      <c r="DB19">
        <v>146571</v>
      </c>
      <c r="DC19">
        <v>92455</v>
      </c>
      <c r="DD19">
        <v>49342</v>
      </c>
      <c r="DE19">
        <v>1043</v>
      </c>
      <c r="DF19">
        <v>2557</v>
      </c>
      <c r="DG19">
        <v>65</v>
      </c>
      <c r="DH19">
        <v>1109</v>
      </c>
      <c r="DI19">
        <v>162708</v>
      </c>
      <c r="DJ19">
        <v>105651</v>
      </c>
      <c r="DK19">
        <v>52173</v>
      </c>
      <c r="DL19">
        <v>1090</v>
      </c>
      <c r="DM19">
        <v>2481</v>
      </c>
      <c r="DN19">
        <v>45</v>
      </c>
      <c r="DO19">
        <v>1268</v>
      </c>
      <c r="DP19">
        <v>157685</v>
      </c>
      <c r="DQ19">
        <v>103541</v>
      </c>
      <c r="DR19">
        <v>49774</v>
      </c>
      <c r="DS19">
        <v>908</v>
      </c>
      <c r="DT19">
        <v>2353</v>
      </c>
      <c r="DU19">
        <v>42</v>
      </c>
      <c r="DV19">
        <v>1067</v>
      </c>
      <c r="DW19">
        <v>134554</v>
      </c>
      <c r="DX19">
        <v>90317</v>
      </c>
      <c r="DY19">
        <v>40459</v>
      </c>
      <c r="DZ19">
        <v>774</v>
      </c>
      <c r="EA19">
        <v>2045</v>
      </c>
      <c r="EB19">
        <v>27</v>
      </c>
      <c r="EC19">
        <v>932</v>
      </c>
    </row>
    <row r="20" spans="1:133">
      <c r="A20" t="s">
        <v>487</v>
      </c>
      <c r="B20" s="87">
        <v>41456</v>
      </c>
      <c r="C20" t="s">
        <v>480</v>
      </c>
      <c r="D20" t="s">
        <v>481</v>
      </c>
      <c r="E20" t="s">
        <v>476</v>
      </c>
      <c r="F20">
        <v>22</v>
      </c>
      <c r="G20" t="s">
        <v>477</v>
      </c>
      <c r="H20">
        <v>177094</v>
      </c>
      <c r="I20">
        <v>103161</v>
      </c>
      <c r="J20">
        <v>65923</v>
      </c>
      <c r="K20">
        <v>1477</v>
      </c>
      <c r="L20">
        <v>3833</v>
      </c>
      <c r="M20">
        <v>160</v>
      </c>
      <c r="N20">
        <v>2540</v>
      </c>
      <c r="O20">
        <v>169144</v>
      </c>
      <c r="P20">
        <v>106125</v>
      </c>
      <c r="Q20">
        <v>55578</v>
      </c>
      <c r="R20">
        <v>1515</v>
      </c>
      <c r="S20">
        <v>3549</v>
      </c>
      <c r="T20">
        <v>193</v>
      </c>
      <c r="U20">
        <v>2184</v>
      </c>
      <c r="V20">
        <v>162856</v>
      </c>
      <c r="W20">
        <v>104912</v>
      </c>
      <c r="X20">
        <v>51055</v>
      </c>
      <c r="Y20">
        <v>1354</v>
      </c>
      <c r="Z20">
        <v>3514</v>
      </c>
      <c r="AA20">
        <v>177</v>
      </c>
      <c r="AB20">
        <v>1844</v>
      </c>
      <c r="AC20">
        <v>138479</v>
      </c>
      <c r="AD20">
        <v>90614</v>
      </c>
      <c r="AE20">
        <v>41863</v>
      </c>
      <c r="AF20">
        <v>1190</v>
      </c>
      <c r="AG20">
        <v>3145</v>
      </c>
      <c r="AH20">
        <v>134</v>
      </c>
      <c r="AI20">
        <v>1533</v>
      </c>
      <c r="AJ20">
        <v>139785</v>
      </c>
      <c r="AK20">
        <v>94195</v>
      </c>
      <c r="AL20">
        <v>39864</v>
      </c>
      <c r="AM20">
        <v>1181</v>
      </c>
      <c r="AN20">
        <v>3151</v>
      </c>
      <c r="AO20">
        <v>114</v>
      </c>
      <c r="AP20">
        <v>1280</v>
      </c>
      <c r="AQ20">
        <v>145924</v>
      </c>
      <c r="AR20">
        <v>98062</v>
      </c>
      <c r="AS20">
        <v>42767</v>
      </c>
      <c r="AT20">
        <v>1180</v>
      </c>
      <c r="AU20">
        <v>2681</v>
      </c>
      <c r="AV20">
        <v>93</v>
      </c>
      <c r="AW20">
        <v>1141</v>
      </c>
      <c r="AX20">
        <v>158399</v>
      </c>
      <c r="AY20">
        <v>108027</v>
      </c>
      <c r="AZ20">
        <v>45541</v>
      </c>
      <c r="BA20">
        <v>1084</v>
      </c>
      <c r="BB20">
        <v>2420</v>
      </c>
      <c r="BC20">
        <v>70</v>
      </c>
      <c r="BD20">
        <v>1257</v>
      </c>
      <c r="BE20">
        <v>151543</v>
      </c>
      <c r="BF20">
        <v>104200</v>
      </c>
      <c r="BG20">
        <v>42896</v>
      </c>
      <c r="BH20">
        <v>1042</v>
      </c>
      <c r="BI20">
        <v>2222</v>
      </c>
      <c r="BJ20">
        <v>55</v>
      </c>
      <c r="BK20">
        <v>1128</v>
      </c>
      <c r="BL20">
        <v>126055</v>
      </c>
      <c r="BM20">
        <v>88898</v>
      </c>
      <c r="BN20">
        <v>33623</v>
      </c>
      <c r="BO20">
        <v>819</v>
      </c>
      <c r="BP20">
        <v>1762</v>
      </c>
      <c r="BQ20">
        <v>43</v>
      </c>
      <c r="BR20">
        <v>910</v>
      </c>
      <c r="BS20">
        <v>175961</v>
      </c>
      <c r="BT20">
        <v>100286</v>
      </c>
      <c r="BU20">
        <v>68089</v>
      </c>
      <c r="BV20">
        <v>1359</v>
      </c>
      <c r="BW20">
        <v>3343</v>
      </c>
      <c r="BX20">
        <v>139</v>
      </c>
      <c r="BY20">
        <v>2745</v>
      </c>
      <c r="BZ20">
        <v>167997</v>
      </c>
      <c r="CA20">
        <v>101028</v>
      </c>
      <c r="CB20">
        <v>59593</v>
      </c>
      <c r="CC20">
        <v>1264</v>
      </c>
      <c r="CD20">
        <v>3679</v>
      </c>
      <c r="CE20">
        <v>139</v>
      </c>
      <c r="CF20">
        <v>2294</v>
      </c>
      <c r="CG20">
        <v>162776</v>
      </c>
      <c r="CH20">
        <v>99132</v>
      </c>
      <c r="CI20">
        <v>56360</v>
      </c>
      <c r="CJ20">
        <v>1276</v>
      </c>
      <c r="CK20">
        <v>3803</v>
      </c>
      <c r="CL20">
        <v>134</v>
      </c>
      <c r="CM20">
        <v>2071</v>
      </c>
      <c r="CN20">
        <v>140046</v>
      </c>
      <c r="CO20">
        <v>86269</v>
      </c>
      <c r="CP20">
        <v>47631</v>
      </c>
      <c r="CQ20">
        <v>1055</v>
      </c>
      <c r="CR20">
        <v>3392</v>
      </c>
      <c r="CS20">
        <v>98</v>
      </c>
      <c r="CT20">
        <v>1601</v>
      </c>
      <c r="CU20">
        <v>143962</v>
      </c>
      <c r="CV20">
        <v>92294</v>
      </c>
      <c r="CW20">
        <v>45732</v>
      </c>
      <c r="CX20">
        <v>1107</v>
      </c>
      <c r="CY20">
        <v>3337</v>
      </c>
      <c r="CZ20">
        <v>116</v>
      </c>
      <c r="DA20">
        <v>1376</v>
      </c>
      <c r="DB20">
        <v>151928</v>
      </c>
      <c r="DC20">
        <v>97011</v>
      </c>
      <c r="DD20">
        <v>49799</v>
      </c>
      <c r="DE20">
        <v>1159</v>
      </c>
      <c r="DF20">
        <v>2599</v>
      </c>
      <c r="DG20">
        <v>91</v>
      </c>
      <c r="DH20">
        <v>1269</v>
      </c>
      <c r="DI20">
        <v>167551</v>
      </c>
      <c r="DJ20">
        <v>109769</v>
      </c>
      <c r="DK20">
        <v>52555</v>
      </c>
      <c r="DL20">
        <v>1223</v>
      </c>
      <c r="DM20">
        <v>2514</v>
      </c>
      <c r="DN20">
        <v>57</v>
      </c>
      <c r="DO20">
        <v>1433</v>
      </c>
      <c r="DP20">
        <v>161943</v>
      </c>
      <c r="DQ20">
        <v>107178</v>
      </c>
      <c r="DR20">
        <v>50134</v>
      </c>
      <c r="DS20">
        <v>1003</v>
      </c>
      <c r="DT20">
        <v>2375</v>
      </c>
      <c r="DU20">
        <v>59</v>
      </c>
      <c r="DV20">
        <v>1194</v>
      </c>
      <c r="DW20">
        <v>137885</v>
      </c>
      <c r="DX20">
        <v>93196</v>
      </c>
      <c r="DY20">
        <v>40737</v>
      </c>
      <c r="DZ20">
        <v>855</v>
      </c>
      <c r="EA20">
        <v>2060</v>
      </c>
      <c r="EB20">
        <v>31</v>
      </c>
      <c r="EC20">
        <v>1006</v>
      </c>
    </row>
    <row r="21" spans="1:133">
      <c r="A21" t="s">
        <v>488</v>
      </c>
      <c r="B21" s="87">
        <v>41821</v>
      </c>
      <c r="C21" t="s">
        <v>475</v>
      </c>
      <c r="D21" t="s">
        <v>6</v>
      </c>
      <c r="E21" t="s">
        <v>476</v>
      </c>
      <c r="F21">
        <v>22</v>
      </c>
      <c r="G21" t="s">
        <v>477</v>
      </c>
      <c r="H21">
        <v>10167</v>
      </c>
      <c r="I21">
        <v>8582</v>
      </c>
      <c r="J21">
        <v>920</v>
      </c>
      <c r="K21">
        <v>225</v>
      </c>
      <c r="L21">
        <v>69</v>
      </c>
      <c r="M21">
        <v>43</v>
      </c>
      <c r="N21">
        <v>328</v>
      </c>
      <c r="O21">
        <v>12318</v>
      </c>
      <c r="P21">
        <v>10469</v>
      </c>
      <c r="Q21">
        <v>919</v>
      </c>
      <c r="R21">
        <v>362</v>
      </c>
      <c r="S21">
        <v>131</v>
      </c>
      <c r="T21">
        <v>92</v>
      </c>
      <c r="U21">
        <v>345</v>
      </c>
      <c r="V21">
        <v>13143</v>
      </c>
      <c r="W21">
        <v>11194</v>
      </c>
      <c r="X21">
        <v>999</v>
      </c>
      <c r="Y21">
        <v>401</v>
      </c>
      <c r="Z21">
        <v>76</v>
      </c>
      <c r="AA21">
        <v>90</v>
      </c>
      <c r="AB21">
        <v>383</v>
      </c>
      <c r="AC21">
        <v>10457</v>
      </c>
      <c r="AD21">
        <v>8861</v>
      </c>
      <c r="AE21">
        <v>782</v>
      </c>
      <c r="AF21">
        <v>335</v>
      </c>
      <c r="AG21">
        <v>90</v>
      </c>
      <c r="AH21">
        <v>66</v>
      </c>
      <c r="AI21">
        <v>323</v>
      </c>
      <c r="AJ21">
        <v>8407</v>
      </c>
      <c r="AK21">
        <v>7194</v>
      </c>
      <c r="AL21">
        <v>615</v>
      </c>
      <c r="AM21">
        <v>250</v>
      </c>
      <c r="AN21">
        <v>75</v>
      </c>
      <c r="AO21">
        <v>37</v>
      </c>
      <c r="AP21">
        <v>236</v>
      </c>
      <c r="AQ21">
        <v>7094</v>
      </c>
      <c r="AR21">
        <v>6175</v>
      </c>
      <c r="AS21">
        <v>525</v>
      </c>
      <c r="AT21">
        <v>154</v>
      </c>
      <c r="AU21">
        <v>50</v>
      </c>
      <c r="AV21">
        <v>47</v>
      </c>
      <c r="AW21">
        <v>143</v>
      </c>
      <c r="AX21">
        <v>6341</v>
      </c>
      <c r="AY21">
        <v>5457</v>
      </c>
      <c r="AZ21">
        <v>470</v>
      </c>
      <c r="BA21">
        <v>157</v>
      </c>
      <c r="BB21">
        <v>52</v>
      </c>
      <c r="BC21">
        <v>28</v>
      </c>
      <c r="BD21">
        <v>177</v>
      </c>
      <c r="BE21">
        <v>4864</v>
      </c>
      <c r="BF21">
        <v>4147</v>
      </c>
      <c r="BG21">
        <v>405</v>
      </c>
      <c r="BH21">
        <v>134</v>
      </c>
      <c r="BI21">
        <v>33</v>
      </c>
      <c r="BJ21">
        <v>15</v>
      </c>
      <c r="BK21">
        <v>130</v>
      </c>
      <c r="BL21">
        <v>3649</v>
      </c>
      <c r="BM21">
        <v>3110</v>
      </c>
      <c r="BN21">
        <v>326</v>
      </c>
      <c r="BO21">
        <v>92</v>
      </c>
      <c r="BP21">
        <v>17</v>
      </c>
      <c r="BQ21">
        <v>11</v>
      </c>
      <c r="BR21">
        <v>93</v>
      </c>
      <c r="BS21">
        <v>8220</v>
      </c>
      <c r="BT21">
        <v>6858</v>
      </c>
      <c r="BU21">
        <v>710</v>
      </c>
      <c r="BV21">
        <v>197</v>
      </c>
      <c r="BW21">
        <v>88</v>
      </c>
      <c r="BX21">
        <v>41</v>
      </c>
      <c r="BY21">
        <v>326</v>
      </c>
      <c r="BZ21">
        <v>8779</v>
      </c>
      <c r="CA21">
        <v>7287</v>
      </c>
      <c r="CB21">
        <v>827</v>
      </c>
      <c r="CC21">
        <v>225</v>
      </c>
      <c r="CD21">
        <v>76</v>
      </c>
      <c r="CE21">
        <v>42</v>
      </c>
      <c r="CF21">
        <v>322</v>
      </c>
      <c r="CG21">
        <v>8857</v>
      </c>
      <c r="CH21">
        <v>7468</v>
      </c>
      <c r="CI21">
        <v>728</v>
      </c>
      <c r="CJ21">
        <v>224</v>
      </c>
      <c r="CK21">
        <v>86</v>
      </c>
      <c r="CL21">
        <v>56</v>
      </c>
      <c r="CM21">
        <v>295</v>
      </c>
      <c r="CN21">
        <v>7644</v>
      </c>
      <c r="CO21">
        <v>6435</v>
      </c>
      <c r="CP21">
        <v>639</v>
      </c>
      <c r="CQ21">
        <v>194</v>
      </c>
      <c r="CR21">
        <v>93</v>
      </c>
      <c r="CS21">
        <v>41</v>
      </c>
      <c r="CT21">
        <v>242</v>
      </c>
      <c r="CU21">
        <v>6458</v>
      </c>
      <c r="CV21">
        <v>5556</v>
      </c>
      <c r="CW21">
        <v>468</v>
      </c>
      <c r="CX21">
        <v>169</v>
      </c>
      <c r="CY21">
        <v>57</v>
      </c>
      <c r="CZ21">
        <v>31</v>
      </c>
      <c r="DA21">
        <v>177</v>
      </c>
      <c r="DB21">
        <v>5457</v>
      </c>
      <c r="DC21">
        <v>4643</v>
      </c>
      <c r="DD21">
        <v>461</v>
      </c>
      <c r="DE21">
        <v>112</v>
      </c>
      <c r="DF21">
        <v>52</v>
      </c>
      <c r="DG21">
        <v>26</v>
      </c>
      <c r="DH21">
        <v>163</v>
      </c>
      <c r="DI21">
        <v>4989</v>
      </c>
      <c r="DJ21">
        <v>4241</v>
      </c>
      <c r="DK21">
        <v>375</v>
      </c>
      <c r="DL21">
        <v>147</v>
      </c>
      <c r="DM21">
        <v>35</v>
      </c>
      <c r="DN21">
        <v>17</v>
      </c>
      <c r="DO21">
        <v>174</v>
      </c>
      <c r="DP21">
        <v>4383</v>
      </c>
      <c r="DQ21">
        <v>3739</v>
      </c>
      <c r="DR21">
        <v>380</v>
      </c>
      <c r="DS21">
        <v>100</v>
      </c>
      <c r="DT21">
        <v>22</v>
      </c>
      <c r="DU21">
        <v>16</v>
      </c>
      <c r="DV21">
        <v>126</v>
      </c>
      <c r="DW21">
        <v>3487</v>
      </c>
      <c r="DX21">
        <v>3009</v>
      </c>
      <c r="DY21">
        <v>288</v>
      </c>
      <c r="DZ21">
        <v>80</v>
      </c>
      <c r="EA21">
        <v>14</v>
      </c>
      <c r="EB21">
        <v>6</v>
      </c>
      <c r="EC21">
        <v>90</v>
      </c>
    </row>
    <row r="22" spans="1:133">
      <c r="A22" t="s">
        <v>488</v>
      </c>
      <c r="B22" s="87">
        <v>41821</v>
      </c>
      <c r="C22" t="s">
        <v>478</v>
      </c>
      <c r="D22" t="s">
        <v>479</v>
      </c>
      <c r="E22" t="s">
        <v>476</v>
      </c>
      <c r="F22">
        <v>22</v>
      </c>
      <c r="G22" t="s">
        <v>477</v>
      </c>
      <c r="H22">
        <v>165452</v>
      </c>
      <c r="I22">
        <v>92663</v>
      </c>
      <c r="J22">
        <v>65327</v>
      </c>
      <c r="K22">
        <v>1241</v>
      </c>
      <c r="L22">
        <v>3708</v>
      </c>
      <c r="M22">
        <v>109</v>
      </c>
      <c r="N22">
        <v>2404</v>
      </c>
      <c r="O22">
        <v>158352</v>
      </c>
      <c r="P22">
        <v>96069</v>
      </c>
      <c r="Q22">
        <v>55706</v>
      </c>
      <c r="R22">
        <v>1146</v>
      </c>
      <c r="S22">
        <v>3515</v>
      </c>
      <c r="T22">
        <v>95</v>
      </c>
      <c r="U22">
        <v>1821</v>
      </c>
      <c r="V22">
        <v>152064</v>
      </c>
      <c r="W22">
        <v>95161</v>
      </c>
      <c r="X22">
        <v>50756</v>
      </c>
      <c r="Y22">
        <v>1037</v>
      </c>
      <c r="Z22">
        <v>3484</v>
      </c>
      <c r="AA22">
        <v>73</v>
      </c>
      <c r="AB22">
        <v>1553</v>
      </c>
      <c r="AC22">
        <v>131595</v>
      </c>
      <c r="AD22">
        <v>84008</v>
      </c>
      <c r="AE22">
        <v>42254</v>
      </c>
      <c r="AF22">
        <v>858</v>
      </c>
      <c r="AG22">
        <v>3140</v>
      </c>
      <c r="AH22">
        <v>75</v>
      </c>
      <c r="AI22">
        <v>1260</v>
      </c>
      <c r="AJ22">
        <v>129002</v>
      </c>
      <c r="AK22">
        <v>84816</v>
      </c>
      <c r="AL22">
        <v>38965</v>
      </c>
      <c r="AM22">
        <v>925</v>
      </c>
      <c r="AN22">
        <v>3113</v>
      </c>
      <c r="AO22">
        <v>77</v>
      </c>
      <c r="AP22">
        <v>1106</v>
      </c>
      <c r="AQ22">
        <v>134727</v>
      </c>
      <c r="AR22">
        <v>89215</v>
      </c>
      <c r="AS22">
        <v>40826</v>
      </c>
      <c r="AT22">
        <v>973</v>
      </c>
      <c r="AU22">
        <v>2668</v>
      </c>
      <c r="AV22">
        <v>52</v>
      </c>
      <c r="AW22">
        <v>993</v>
      </c>
      <c r="AX22">
        <v>150349</v>
      </c>
      <c r="AY22">
        <v>101244</v>
      </c>
      <c r="AZ22">
        <v>44637</v>
      </c>
      <c r="BA22">
        <v>988</v>
      </c>
      <c r="BB22">
        <v>2389</v>
      </c>
      <c r="BC22">
        <v>46</v>
      </c>
      <c r="BD22">
        <v>1045</v>
      </c>
      <c r="BE22">
        <v>148036</v>
      </c>
      <c r="BF22">
        <v>100765</v>
      </c>
      <c r="BG22">
        <v>43048</v>
      </c>
      <c r="BH22">
        <v>926</v>
      </c>
      <c r="BI22">
        <v>2218</v>
      </c>
      <c r="BJ22">
        <v>39</v>
      </c>
      <c r="BK22">
        <v>1040</v>
      </c>
      <c r="BL22">
        <v>125378</v>
      </c>
      <c r="BM22">
        <v>87509</v>
      </c>
      <c r="BN22">
        <v>34369</v>
      </c>
      <c r="BO22">
        <v>759</v>
      </c>
      <c r="BP22">
        <v>1860</v>
      </c>
      <c r="BQ22">
        <v>32</v>
      </c>
      <c r="BR22">
        <v>849</v>
      </c>
      <c r="BS22">
        <v>164968</v>
      </c>
      <c r="BT22">
        <v>90741</v>
      </c>
      <c r="BU22">
        <v>67153</v>
      </c>
      <c r="BV22">
        <v>1213</v>
      </c>
      <c r="BW22">
        <v>3191</v>
      </c>
      <c r="BX22">
        <v>88</v>
      </c>
      <c r="BY22">
        <v>2582</v>
      </c>
      <c r="BZ22">
        <v>160862</v>
      </c>
      <c r="CA22">
        <v>94547</v>
      </c>
      <c r="CB22">
        <v>59436</v>
      </c>
      <c r="CC22">
        <v>1046</v>
      </c>
      <c r="CD22">
        <v>3644</v>
      </c>
      <c r="CE22">
        <v>95</v>
      </c>
      <c r="CF22">
        <v>2094</v>
      </c>
      <c r="CG22">
        <v>156650</v>
      </c>
      <c r="CH22">
        <v>93630</v>
      </c>
      <c r="CI22">
        <v>56273</v>
      </c>
      <c r="CJ22">
        <v>1086</v>
      </c>
      <c r="CK22">
        <v>3756</v>
      </c>
      <c r="CL22">
        <v>73</v>
      </c>
      <c r="CM22">
        <v>1832</v>
      </c>
      <c r="CN22">
        <v>136158</v>
      </c>
      <c r="CO22">
        <v>81552</v>
      </c>
      <c r="CP22">
        <v>48782</v>
      </c>
      <c r="CQ22">
        <v>901</v>
      </c>
      <c r="CR22">
        <v>3390</v>
      </c>
      <c r="CS22">
        <v>75</v>
      </c>
      <c r="CT22">
        <v>1458</v>
      </c>
      <c r="CU22">
        <v>135155</v>
      </c>
      <c r="CV22">
        <v>84797</v>
      </c>
      <c r="CW22">
        <v>44791</v>
      </c>
      <c r="CX22">
        <v>920</v>
      </c>
      <c r="CY22">
        <v>3296</v>
      </c>
      <c r="CZ22">
        <v>97</v>
      </c>
      <c r="DA22">
        <v>1254</v>
      </c>
      <c r="DB22">
        <v>142229</v>
      </c>
      <c r="DC22">
        <v>89582</v>
      </c>
      <c r="DD22">
        <v>47847</v>
      </c>
      <c r="DE22">
        <v>1013</v>
      </c>
      <c r="DF22">
        <v>2644</v>
      </c>
      <c r="DG22">
        <v>68</v>
      </c>
      <c r="DH22">
        <v>1075</v>
      </c>
      <c r="DI22">
        <v>160995</v>
      </c>
      <c r="DJ22">
        <v>104256</v>
      </c>
      <c r="DK22">
        <v>51833</v>
      </c>
      <c r="DL22">
        <v>1080</v>
      </c>
      <c r="DM22">
        <v>2498</v>
      </c>
      <c r="DN22">
        <v>48</v>
      </c>
      <c r="DO22">
        <v>1280</v>
      </c>
      <c r="DP22">
        <v>158669</v>
      </c>
      <c r="DQ22">
        <v>103883</v>
      </c>
      <c r="DR22">
        <v>50254</v>
      </c>
      <c r="DS22">
        <v>946</v>
      </c>
      <c r="DT22">
        <v>2444</v>
      </c>
      <c r="DU22">
        <v>42</v>
      </c>
      <c r="DV22">
        <v>1100</v>
      </c>
      <c r="DW22">
        <v>138159</v>
      </c>
      <c r="DX22">
        <v>92129</v>
      </c>
      <c r="DY22">
        <v>42120</v>
      </c>
      <c r="DZ22">
        <v>831</v>
      </c>
      <c r="EA22">
        <v>2096</v>
      </c>
      <c r="EB22">
        <v>35</v>
      </c>
      <c r="EC22">
        <v>948</v>
      </c>
    </row>
    <row r="23" spans="1:133">
      <c r="A23" t="s">
        <v>488</v>
      </c>
      <c r="B23" s="87">
        <v>41821</v>
      </c>
      <c r="C23" t="s">
        <v>480</v>
      </c>
      <c r="D23" t="s">
        <v>481</v>
      </c>
      <c r="E23" t="s">
        <v>476</v>
      </c>
      <c r="F23">
        <v>22</v>
      </c>
      <c r="G23" t="s">
        <v>477</v>
      </c>
      <c r="H23">
        <v>175619</v>
      </c>
      <c r="I23">
        <v>101245</v>
      </c>
      <c r="J23">
        <v>66247</v>
      </c>
      <c r="K23">
        <v>1466</v>
      </c>
      <c r="L23">
        <v>3777</v>
      </c>
      <c r="M23">
        <v>152</v>
      </c>
      <c r="N23">
        <v>2732</v>
      </c>
      <c r="O23">
        <v>170670</v>
      </c>
      <c r="P23">
        <v>106538</v>
      </c>
      <c r="Q23">
        <v>56625</v>
      </c>
      <c r="R23">
        <v>1508</v>
      </c>
      <c r="S23">
        <v>3646</v>
      </c>
      <c r="T23">
        <v>187</v>
      </c>
      <c r="U23">
        <v>2166</v>
      </c>
      <c r="V23">
        <v>165207</v>
      </c>
      <c r="W23">
        <v>106355</v>
      </c>
      <c r="X23">
        <v>51755</v>
      </c>
      <c r="Y23">
        <v>1438</v>
      </c>
      <c r="Z23">
        <v>3560</v>
      </c>
      <c r="AA23">
        <v>163</v>
      </c>
      <c r="AB23">
        <v>1936</v>
      </c>
      <c r="AC23">
        <v>142052</v>
      </c>
      <c r="AD23">
        <v>92869</v>
      </c>
      <c r="AE23">
        <v>43036</v>
      </c>
      <c r="AF23">
        <v>1193</v>
      </c>
      <c r="AG23">
        <v>3230</v>
      </c>
      <c r="AH23">
        <v>141</v>
      </c>
      <c r="AI23">
        <v>1583</v>
      </c>
      <c r="AJ23">
        <v>137409</v>
      </c>
      <c r="AK23">
        <v>92010</v>
      </c>
      <c r="AL23">
        <v>39580</v>
      </c>
      <c r="AM23">
        <v>1175</v>
      </c>
      <c r="AN23">
        <v>3188</v>
      </c>
      <c r="AO23">
        <v>114</v>
      </c>
      <c r="AP23">
        <v>1342</v>
      </c>
      <c r="AQ23">
        <v>141821</v>
      </c>
      <c r="AR23">
        <v>95390</v>
      </c>
      <c r="AS23">
        <v>41351</v>
      </c>
      <c r="AT23">
        <v>1127</v>
      </c>
      <c r="AU23">
        <v>2718</v>
      </c>
      <c r="AV23">
        <v>99</v>
      </c>
      <c r="AW23">
        <v>1136</v>
      </c>
      <c r="AX23">
        <v>156690</v>
      </c>
      <c r="AY23">
        <v>106701</v>
      </c>
      <c r="AZ23">
        <v>45107</v>
      </c>
      <c r="BA23">
        <v>1145</v>
      </c>
      <c r="BB23">
        <v>2441</v>
      </c>
      <c r="BC23">
        <v>74</v>
      </c>
      <c r="BD23">
        <v>1222</v>
      </c>
      <c r="BE23">
        <v>152900</v>
      </c>
      <c r="BF23">
        <v>104912</v>
      </c>
      <c r="BG23">
        <v>43453</v>
      </c>
      <c r="BH23">
        <v>1060</v>
      </c>
      <c r="BI23">
        <v>2251</v>
      </c>
      <c r="BJ23">
        <v>54</v>
      </c>
      <c r="BK23">
        <v>1170</v>
      </c>
      <c r="BL23">
        <v>129027</v>
      </c>
      <c r="BM23">
        <v>90619</v>
      </c>
      <c r="BN23">
        <v>34695</v>
      </c>
      <c r="BO23">
        <v>851</v>
      </c>
      <c r="BP23">
        <v>1877</v>
      </c>
      <c r="BQ23">
        <v>43</v>
      </c>
      <c r="BR23">
        <v>942</v>
      </c>
      <c r="BS23">
        <v>173188</v>
      </c>
      <c r="BT23">
        <v>97599</v>
      </c>
      <c r="BU23">
        <v>67863</v>
      </c>
      <c r="BV23">
        <v>1410</v>
      </c>
      <c r="BW23">
        <v>3279</v>
      </c>
      <c r="BX23">
        <v>129</v>
      </c>
      <c r="BY23">
        <v>2908</v>
      </c>
      <c r="BZ23">
        <v>169641</v>
      </c>
      <c r="CA23">
        <v>101834</v>
      </c>
      <c r="CB23">
        <v>60263</v>
      </c>
      <c r="CC23">
        <v>1271</v>
      </c>
      <c r="CD23">
        <v>3720</v>
      </c>
      <c r="CE23">
        <v>137</v>
      </c>
      <c r="CF23">
        <v>2416</v>
      </c>
      <c r="CG23">
        <v>165507</v>
      </c>
      <c r="CH23">
        <v>101098</v>
      </c>
      <c r="CI23">
        <v>57001</v>
      </c>
      <c r="CJ23">
        <v>1310</v>
      </c>
      <c r="CK23">
        <v>3842</v>
      </c>
      <c r="CL23">
        <v>129</v>
      </c>
      <c r="CM23">
        <v>2127</v>
      </c>
      <c r="CN23">
        <v>143802</v>
      </c>
      <c r="CO23">
        <v>87987</v>
      </c>
      <c r="CP23">
        <v>49421</v>
      </c>
      <c r="CQ23">
        <v>1095</v>
      </c>
      <c r="CR23">
        <v>3483</v>
      </c>
      <c r="CS23">
        <v>116</v>
      </c>
      <c r="CT23">
        <v>1700</v>
      </c>
      <c r="CU23">
        <v>141613</v>
      </c>
      <c r="CV23">
        <v>90353</v>
      </c>
      <c r="CW23">
        <v>45259</v>
      </c>
      <c r="CX23">
        <v>1089</v>
      </c>
      <c r="CY23">
        <v>3353</v>
      </c>
      <c r="CZ23">
        <v>128</v>
      </c>
      <c r="DA23">
        <v>1431</v>
      </c>
      <c r="DB23">
        <v>147686</v>
      </c>
      <c r="DC23">
        <v>94225</v>
      </c>
      <c r="DD23">
        <v>48308</v>
      </c>
      <c r="DE23">
        <v>1125</v>
      </c>
      <c r="DF23">
        <v>2696</v>
      </c>
      <c r="DG23">
        <v>94</v>
      </c>
      <c r="DH23">
        <v>1238</v>
      </c>
      <c r="DI23">
        <v>165984</v>
      </c>
      <c r="DJ23">
        <v>108497</v>
      </c>
      <c r="DK23">
        <v>52208</v>
      </c>
      <c r="DL23">
        <v>1227</v>
      </c>
      <c r="DM23">
        <v>2533</v>
      </c>
      <c r="DN23">
        <v>65</v>
      </c>
      <c r="DO23">
        <v>1454</v>
      </c>
      <c r="DP23">
        <v>163052</v>
      </c>
      <c r="DQ23">
        <v>107622</v>
      </c>
      <c r="DR23">
        <v>50634</v>
      </c>
      <c r="DS23">
        <v>1046</v>
      </c>
      <c r="DT23">
        <v>2466</v>
      </c>
      <c r="DU23">
        <v>58</v>
      </c>
      <c r="DV23">
        <v>1226</v>
      </c>
      <c r="DW23">
        <v>141646</v>
      </c>
      <c r="DX23">
        <v>95138</v>
      </c>
      <c r="DY23">
        <v>42408</v>
      </c>
      <c r="DZ23">
        <v>911</v>
      </c>
      <c r="EA23">
        <v>2110</v>
      </c>
      <c r="EB23">
        <v>41</v>
      </c>
      <c r="EC23">
        <v>1038</v>
      </c>
    </row>
    <row r="24" spans="1:133">
      <c r="A24" t="s">
        <v>489</v>
      </c>
      <c r="B24" s="87">
        <v>42186</v>
      </c>
      <c r="C24" t="s">
        <v>475</v>
      </c>
      <c r="D24" t="s">
        <v>6</v>
      </c>
      <c r="E24" t="s">
        <v>476</v>
      </c>
      <c r="F24">
        <v>22</v>
      </c>
      <c r="G24" t="s">
        <v>477</v>
      </c>
      <c r="H24">
        <v>10340</v>
      </c>
      <c r="I24">
        <v>8757</v>
      </c>
      <c r="J24">
        <v>924</v>
      </c>
      <c r="K24">
        <v>211</v>
      </c>
      <c r="L24">
        <v>76</v>
      </c>
      <c r="M24">
        <v>48</v>
      </c>
      <c r="N24">
        <v>324</v>
      </c>
      <c r="O24">
        <v>11933</v>
      </c>
      <c r="P24">
        <v>10168</v>
      </c>
      <c r="Q24">
        <v>921</v>
      </c>
      <c r="R24">
        <v>310</v>
      </c>
      <c r="S24">
        <v>112</v>
      </c>
      <c r="T24">
        <v>87</v>
      </c>
      <c r="U24">
        <v>335</v>
      </c>
      <c r="V24">
        <v>13202</v>
      </c>
      <c r="W24">
        <v>11281</v>
      </c>
      <c r="X24">
        <v>972</v>
      </c>
      <c r="Y24">
        <v>418</v>
      </c>
      <c r="Z24">
        <v>105</v>
      </c>
      <c r="AA24">
        <v>76</v>
      </c>
      <c r="AB24">
        <v>350</v>
      </c>
      <c r="AC24">
        <v>11028</v>
      </c>
      <c r="AD24">
        <v>9373</v>
      </c>
      <c r="AE24">
        <v>835</v>
      </c>
      <c r="AF24">
        <v>311</v>
      </c>
      <c r="AG24">
        <v>84</v>
      </c>
      <c r="AH24">
        <v>85</v>
      </c>
      <c r="AI24">
        <v>340</v>
      </c>
      <c r="AJ24">
        <v>8834</v>
      </c>
      <c r="AK24">
        <v>7518</v>
      </c>
      <c r="AL24">
        <v>671</v>
      </c>
      <c r="AM24">
        <v>287</v>
      </c>
      <c r="AN24">
        <v>78</v>
      </c>
      <c r="AO24">
        <v>37</v>
      </c>
      <c r="AP24">
        <v>243</v>
      </c>
      <c r="AQ24">
        <v>7262</v>
      </c>
      <c r="AR24">
        <v>6282</v>
      </c>
      <c r="AS24">
        <v>551</v>
      </c>
      <c r="AT24">
        <v>158</v>
      </c>
      <c r="AU24">
        <v>57</v>
      </c>
      <c r="AV24">
        <v>49</v>
      </c>
      <c r="AW24">
        <v>165</v>
      </c>
      <c r="AX24">
        <v>6496</v>
      </c>
      <c r="AY24">
        <v>5624</v>
      </c>
      <c r="AZ24">
        <v>449</v>
      </c>
      <c r="BA24">
        <v>169</v>
      </c>
      <c r="BB24">
        <v>49</v>
      </c>
      <c r="BC24">
        <v>33</v>
      </c>
      <c r="BD24">
        <v>172</v>
      </c>
      <c r="BE24">
        <v>5121</v>
      </c>
      <c r="BF24">
        <v>4377</v>
      </c>
      <c r="BG24">
        <v>428</v>
      </c>
      <c r="BH24">
        <v>124</v>
      </c>
      <c r="BI24">
        <v>41</v>
      </c>
      <c r="BJ24">
        <v>17</v>
      </c>
      <c r="BK24">
        <v>134</v>
      </c>
      <c r="BL24">
        <v>3921</v>
      </c>
      <c r="BM24">
        <v>3365</v>
      </c>
      <c r="BN24">
        <v>330</v>
      </c>
      <c r="BO24">
        <v>95</v>
      </c>
      <c r="BP24">
        <v>20</v>
      </c>
      <c r="BQ24">
        <v>10</v>
      </c>
      <c r="BR24">
        <v>101</v>
      </c>
      <c r="BS24">
        <v>8181</v>
      </c>
      <c r="BT24">
        <v>6863</v>
      </c>
      <c r="BU24">
        <v>682</v>
      </c>
      <c r="BV24">
        <v>186</v>
      </c>
      <c r="BW24">
        <v>87</v>
      </c>
      <c r="BX24">
        <v>43</v>
      </c>
      <c r="BY24">
        <v>320</v>
      </c>
      <c r="BZ24">
        <v>8785</v>
      </c>
      <c r="CA24">
        <v>7317</v>
      </c>
      <c r="CB24">
        <v>774</v>
      </c>
      <c r="CC24">
        <v>232</v>
      </c>
      <c r="CD24">
        <v>72</v>
      </c>
      <c r="CE24">
        <v>43</v>
      </c>
      <c r="CF24">
        <v>347</v>
      </c>
      <c r="CG24">
        <v>9292</v>
      </c>
      <c r="CH24">
        <v>7812</v>
      </c>
      <c r="CI24">
        <v>835</v>
      </c>
      <c r="CJ24">
        <v>231</v>
      </c>
      <c r="CK24">
        <v>68</v>
      </c>
      <c r="CL24">
        <v>46</v>
      </c>
      <c r="CM24">
        <v>300</v>
      </c>
      <c r="CN24">
        <v>7952</v>
      </c>
      <c r="CO24">
        <v>6725</v>
      </c>
      <c r="CP24">
        <v>649</v>
      </c>
      <c r="CQ24">
        <v>188</v>
      </c>
      <c r="CR24">
        <v>95</v>
      </c>
      <c r="CS24">
        <v>45</v>
      </c>
      <c r="CT24">
        <v>250</v>
      </c>
      <c r="CU24">
        <v>6671</v>
      </c>
      <c r="CV24">
        <v>5731</v>
      </c>
      <c r="CW24">
        <v>475</v>
      </c>
      <c r="CX24">
        <v>174</v>
      </c>
      <c r="CY24">
        <v>70</v>
      </c>
      <c r="CZ24">
        <v>35</v>
      </c>
      <c r="DA24">
        <v>186</v>
      </c>
      <c r="DB24">
        <v>5694</v>
      </c>
      <c r="DC24">
        <v>4848</v>
      </c>
      <c r="DD24">
        <v>469</v>
      </c>
      <c r="DE24">
        <v>118</v>
      </c>
      <c r="DF24">
        <v>51</v>
      </c>
      <c r="DG24">
        <v>25</v>
      </c>
      <c r="DH24">
        <v>183</v>
      </c>
      <c r="DI24">
        <v>5083</v>
      </c>
      <c r="DJ24">
        <v>4314</v>
      </c>
      <c r="DK24">
        <v>395</v>
      </c>
      <c r="DL24">
        <v>149</v>
      </c>
      <c r="DM24">
        <v>37</v>
      </c>
      <c r="DN24">
        <v>17</v>
      </c>
      <c r="DO24">
        <v>171</v>
      </c>
      <c r="DP24">
        <v>4557</v>
      </c>
      <c r="DQ24">
        <v>3874</v>
      </c>
      <c r="DR24">
        <v>399</v>
      </c>
      <c r="DS24">
        <v>107</v>
      </c>
      <c r="DT24">
        <v>25</v>
      </c>
      <c r="DU24">
        <v>17</v>
      </c>
      <c r="DV24">
        <v>135</v>
      </c>
      <c r="DW24">
        <v>3693</v>
      </c>
      <c r="DX24">
        <v>3151</v>
      </c>
      <c r="DY24">
        <v>316</v>
      </c>
      <c r="DZ24">
        <v>92</v>
      </c>
      <c r="EA24">
        <v>16</v>
      </c>
      <c r="EB24">
        <v>9</v>
      </c>
      <c r="EC24">
        <v>109</v>
      </c>
    </row>
    <row r="25" spans="1:133">
      <c r="A25" t="s">
        <v>489</v>
      </c>
      <c r="B25" s="87">
        <v>42186</v>
      </c>
      <c r="C25" t="s">
        <v>478</v>
      </c>
      <c r="D25" t="s">
        <v>479</v>
      </c>
      <c r="E25" t="s">
        <v>476</v>
      </c>
      <c r="F25">
        <v>22</v>
      </c>
      <c r="G25" t="s">
        <v>477</v>
      </c>
      <c r="H25">
        <v>161790</v>
      </c>
      <c r="I25">
        <v>89954</v>
      </c>
      <c r="J25">
        <v>64179</v>
      </c>
      <c r="K25">
        <v>1192</v>
      </c>
      <c r="L25">
        <v>3797</v>
      </c>
      <c r="M25">
        <v>123</v>
      </c>
      <c r="N25">
        <v>2545</v>
      </c>
      <c r="O25">
        <v>161055</v>
      </c>
      <c r="P25">
        <v>97301</v>
      </c>
      <c r="Q25">
        <v>57024</v>
      </c>
      <c r="R25">
        <v>1179</v>
      </c>
      <c r="S25">
        <v>3518</v>
      </c>
      <c r="T25">
        <v>117</v>
      </c>
      <c r="U25">
        <v>1916</v>
      </c>
      <c r="V25">
        <v>152256</v>
      </c>
      <c r="W25">
        <v>95199</v>
      </c>
      <c r="X25">
        <v>50897</v>
      </c>
      <c r="Y25">
        <v>1068</v>
      </c>
      <c r="Z25">
        <v>3447</v>
      </c>
      <c r="AA25">
        <v>62</v>
      </c>
      <c r="AB25">
        <v>1583</v>
      </c>
      <c r="AC25">
        <v>136003</v>
      </c>
      <c r="AD25">
        <v>86291</v>
      </c>
      <c r="AE25">
        <v>44161</v>
      </c>
      <c r="AF25">
        <v>903</v>
      </c>
      <c r="AG25">
        <v>3237</v>
      </c>
      <c r="AH25">
        <v>88</v>
      </c>
      <c r="AI25">
        <v>1323</v>
      </c>
      <c r="AJ25">
        <v>126541</v>
      </c>
      <c r="AK25">
        <v>82572</v>
      </c>
      <c r="AL25">
        <v>38777</v>
      </c>
      <c r="AM25">
        <v>884</v>
      </c>
      <c r="AN25">
        <v>3128</v>
      </c>
      <c r="AO25">
        <v>68</v>
      </c>
      <c r="AP25">
        <v>1112</v>
      </c>
      <c r="AQ25">
        <v>132147</v>
      </c>
      <c r="AR25">
        <v>87732</v>
      </c>
      <c r="AS25">
        <v>39587</v>
      </c>
      <c r="AT25">
        <v>955</v>
      </c>
      <c r="AU25">
        <v>2777</v>
      </c>
      <c r="AV25">
        <v>65</v>
      </c>
      <c r="AW25">
        <v>1031</v>
      </c>
      <c r="AX25">
        <v>147279</v>
      </c>
      <c r="AY25">
        <v>99087</v>
      </c>
      <c r="AZ25">
        <v>43693</v>
      </c>
      <c r="BA25">
        <v>1008</v>
      </c>
      <c r="BB25">
        <v>2436</v>
      </c>
      <c r="BC25">
        <v>39</v>
      </c>
      <c r="BD25">
        <v>1016</v>
      </c>
      <c r="BE25">
        <v>148463</v>
      </c>
      <c r="BF25">
        <v>100726</v>
      </c>
      <c r="BG25">
        <v>43361</v>
      </c>
      <c r="BH25">
        <v>935</v>
      </c>
      <c r="BI25">
        <v>2326</v>
      </c>
      <c r="BJ25">
        <v>51</v>
      </c>
      <c r="BK25">
        <v>1064</v>
      </c>
      <c r="BL25">
        <v>128734</v>
      </c>
      <c r="BM25">
        <v>89659</v>
      </c>
      <c r="BN25">
        <v>35475</v>
      </c>
      <c r="BO25">
        <v>800</v>
      </c>
      <c r="BP25">
        <v>1867</v>
      </c>
      <c r="BQ25">
        <v>31</v>
      </c>
      <c r="BR25">
        <v>902</v>
      </c>
      <c r="BS25">
        <v>159380</v>
      </c>
      <c r="BT25">
        <v>86324</v>
      </c>
      <c r="BU25">
        <v>65882</v>
      </c>
      <c r="BV25">
        <v>1244</v>
      </c>
      <c r="BW25">
        <v>3177</v>
      </c>
      <c r="BX25">
        <v>91</v>
      </c>
      <c r="BY25">
        <v>2662</v>
      </c>
      <c r="BZ25">
        <v>162861</v>
      </c>
      <c r="CA25">
        <v>96219</v>
      </c>
      <c r="CB25">
        <v>59521</v>
      </c>
      <c r="CC25">
        <v>1061</v>
      </c>
      <c r="CD25">
        <v>3781</v>
      </c>
      <c r="CE25">
        <v>97</v>
      </c>
      <c r="CF25">
        <v>2182</v>
      </c>
      <c r="CG25">
        <v>157703</v>
      </c>
      <c r="CH25">
        <v>94240</v>
      </c>
      <c r="CI25">
        <v>56639</v>
      </c>
      <c r="CJ25">
        <v>1079</v>
      </c>
      <c r="CK25">
        <v>3812</v>
      </c>
      <c r="CL25">
        <v>74</v>
      </c>
      <c r="CM25">
        <v>1859</v>
      </c>
      <c r="CN25">
        <v>140785</v>
      </c>
      <c r="CO25">
        <v>83808</v>
      </c>
      <c r="CP25">
        <v>50814</v>
      </c>
      <c r="CQ25">
        <v>946</v>
      </c>
      <c r="CR25">
        <v>3544</v>
      </c>
      <c r="CS25">
        <v>81</v>
      </c>
      <c r="CT25">
        <v>1592</v>
      </c>
      <c r="CU25">
        <v>132347</v>
      </c>
      <c r="CV25">
        <v>82296</v>
      </c>
      <c r="CW25">
        <v>44449</v>
      </c>
      <c r="CX25">
        <v>922</v>
      </c>
      <c r="CY25">
        <v>3317</v>
      </c>
      <c r="CZ25">
        <v>114</v>
      </c>
      <c r="DA25">
        <v>1249</v>
      </c>
      <c r="DB25">
        <v>139856</v>
      </c>
      <c r="DC25">
        <v>88448</v>
      </c>
      <c r="DD25">
        <v>46473</v>
      </c>
      <c r="DE25">
        <v>986</v>
      </c>
      <c r="DF25">
        <v>2786</v>
      </c>
      <c r="DG25">
        <v>81</v>
      </c>
      <c r="DH25">
        <v>1082</v>
      </c>
      <c r="DI25">
        <v>157855</v>
      </c>
      <c r="DJ25">
        <v>101773</v>
      </c>
      <c r="DK25">
        <v>51192</v>
      </c>
      <c r="DL25">
        <v>1060</v>
      </c>
      <c r="DM25">
        <v>2523</v>
      </c>
      <c r="DN25">
        <v>54</v>
      </c>
      <c r="DO25">
        <v>1253</v>
      </c>
      <c r="DP25">
        <v>159758</v>
      </c>
      <c r="DQ25">
        <v>104283</v>
      </c>
      <c r="DR25">
        <v>50775</v>
      </c>
      <c r="DS25">
        <v>984</v>
      </c>
      <c r="DT25">
        <v>2505</v>
      </c>
      <c r="DU25">
        <v>39</v>
      </c>
      <c r="DV25">
        <v>1172</v>
      </c>
      <c r="DW25">
        <v>142139</v>
      </c>
      <c r="DX25">
        <v>94413</v>
      </c>
      <c r="DY25">
        <v>43677</v>
      </c>
      <c r="DZ25">
        <v>859</v>
      </c>
      <c r="EA25">
        <v>2168</v>
      </c>
      <c r="EB25">
        <v>40</v>
      </c>
      <c r="EC25">
        <v>982</v>
      </c>
    </row>
    <row r="26" spans="1:133">
      <c r="A26" t="s">
        <v>489</v>
      </c>
      <c r="B26" s="87">
        <v>42186</v>
      </c>
      <c r="C26" t="s">
        <v>480</v>
      </c>
      <c r="D26" t="s">
        <v>481</v>
      </c>
      <c r="E26" t="s">
        <v>476</v>
      </c>
      <c r="F26">
        <v>22</v>
      </c>
      <c r="G26" t="s">
        <v>477</v>
      </c>
      <c r="H26">
        <v>172130</v>
      </c>
      <c r="I26">
        <v>98711</v>
      </c>
      <c r="J26">
        <v>65103</v>
      </c>
      <c r="K26">
        <v>1403</v>
      </c>
      <c r="L26">
        <v>3873</v>
      </c>
      <c r="M26">
        <v>171</v>
      </c>
      <c r="N26">
        <v>2869</v>
      </c>
      <c r="O26">
        <v>172988</v>
      </c>
      <c r="P26">
        <v>107469</v>
      </c>
      <c r="Q26">
        <v>57945</v>
      </c>
      <c r="R26">
        <v>1489</v>
      </c>
      <c r="S26">
        <v>3630</v>
      </c>
      <c r="T26">
        <v>204</v>
      </c>
      <c r="U26">
        <v>2251</v>
      </c>
      <c r="V26">
        <v>165458</v>
      </c>
      <c r="W26">
        <v>106480</v>
      </c>
      <c r="X26">
        <v>51869</v>
      </c>
      <c r="Y26">
        <v>1486</v>
      </c>
      <c r="Z26">
        <v>3552</v>
      </c>
      <c r="AA26">
        <v>138</v>
      </c>
      <c r="AB26">
        <v>1933</v>
      </c>
      <c r="AC26">
        <v>147031</v>
      </c>
      <c r="AD26">
        <v>95664</v>
      </c>
      <c r="AE26">
        <v>44996</v>
      </c>
      <c r="AF26">
        <v>1214</v>
      </c>
      <c r="AG26">
        <v>3321</v>
      </c>
      <c r="AH26">
        <v>173</v>
      </c>
      <c r="AI26">
        <v>1663</v>
      </c>
      <c r="AJ26">
        <v>135375</v>
      </c>
      <c r="AK26">
        <v>90090</v>
      </c>
      <c r="AL26">
        <v>39448</v>
      </c>
      <c r="AM26">
        <v>1171</v>
      </c>
      <c r="AN26">
        <v>3206</v>
      </c>
      <c r="AO26">
        <v>105</v>
      </c>
      <c r="AP26">
        <v>1355</v>
      </c>
      <c r="AQ26">
        <v>139409</v>
      </c>
      <c r="AR26">
        <v>94014</v>
      </c>
      <c r="AS26">
        <v>40138</v>
      </c>
      <c r="AT26">
        <v>1113</v>
      </c>
      <c r="AU26">
        <v>2834</v>
      </c>
      <c r="AV26">
        <v>114</v>
      </c>
      <c r="AW26">
        <v>1196</v>
      </c>
      <c r="AX26">
        <v>153775</v>
      </c>
      <c r="AY26">
        <v>104711</v>
      </c>
      <c r="AZ26">
        <v>44142</v>
      </c>
      <c r="BA26">
        <v>1177</v>
      </c>
      <c r="BB26">
        <v>2485</v>
      </c>
      <c r="BC26">
        <v>72</v>
      </c>
      <c r="BD26">
        <v>1188</v>
      </c>
      <c r="BE26">
        <v>153584</v>
      </c>
      <c r="BF26">
        <v>105103</v>
      </c>
      <c r="BG26">
        <v>43789</v>
      </c>
      <c r="BH26">
        <v>1059</v>
      </c>
      <c r="BI26">
        <v>2367</v>
      </c>
      <c r="BJ26">
        <v>68</v>
      </c>
      <c r="BK26">
        <v>1198</v>
      </c>
      <c r="BL26">
        <v>132655</v>
      </c>
      <c r="BM26">
        <v>93024</v>
      </c>
      <c r="BN26">
        <v>35805</v>
      </c>
      <c r="BO26">
        <v>895</v>
      </c>
      <c r="BP26">
        <v>1887</v>
      </c>
      <c r="BQ26">
        <v>41</v>
      </c>
      <c r="BR26">
        <v>1003</v>
      </c>
      <c r="BS26">
        <v>167561</v>
      </c>
      <c r="BT26">
        <v>93187</v>
      </c>
      <c r="BU26">
        <v>66564</v>
      </c>
      <c r="BV26">
        <v>1430</v>
      </c>
      <c r="BW26">
        <v>3264</v>
      </c>
      <c r="BX26">
        <v>134</v>
      </c>
      <c r="BY26">
        <v>2982</v>
      </c>
      <c r="BZ26">
        <v>171646</v>
      </c>
      <c r="CA26">
        <v>103536</v>
      </c>
      <c r="CB26">
        <v>60295</v>
      </c>
      <c r="CC26">
        <v>1293</v>
      </c>
      <c r="CD26">
        <v>3853</v>
      </c>
      <c r="CE26">
        <v>140</v>
      </c>
      <c r="CF26">
        <v>2529</v>
      </c>
      <c r="CG26">
        <v>166995</v>
      </c>
      <c r="CH26">
        <v>102052</v>
      </c>
      <c r="CI26">
        <v>57474</v>
      </c>
      <c r="CJ26">
        <v>1310</v>
      </c>
      <c r="CK26">
        <v>3880</v>
      </c>
      <c r="CL26">
        <v>120</v>
      </c>
      <c r="CM26">
        <v>2159</v>
      </c>
      <c r="CN26">
        <v>148737</v>
      </c>
      <c r="CO26">
        <v>90533</v>
      </c>
      <c r="CP26">
        <v>51463</v>
      </c>
      <c r="CQ26">
        <v>1134</v>
      </c>
      <c r="CR26">
        <v>3639</v>
      </c>
      <c r="CS26">
        <v>126</v>
      </c>
      <c r="CT26">
        <v>1842</v>
      </c>
      <c r="CU26">
        <v>139018</v>
      </c>
      <c r="CV26">
        <v>88027</v>
      </c>
      <c r="CW26">
        <v>44924</v>
      </c>
      <c r="CX26">
        <v>1096</v>
      </c>
      <c r="CY26">
        <v>3387</v>
      </c>
      <c r="CZ26">
        <v>149</v>
      </c>
      <c r="DA26">
        <v>1435</v>
      </c>
      <c r="DB26">
        <v>145550</v>
      </c>
      <c r="DC26">
        <v>93296</v>
      </c>
      <c r="DD26">
        <v>46942</v>
      </c>
      <c r="DE26">
        <v>1104</v>
      </c>
      <c r="DF26">
        <v>2837</v>
      </c>
      <c r="DG26">
        <v>106</v>
      </c>
      <c r="DH26">
        <v>1265</v>
      </c>
      <c r="DI26">
        <v>162938</v>
      </c>
      <c r="DJ26">
        <v>106087</v>
      </c>
      <c r="DK26">
        <v>51587</v>
      </c>
      <c r="DL26">
        <v>1209</v>
      </c>
      <c r="DM26">
        <v>2560</v>
      </c>
      <c r="DN26">
        <v>71</v>
      </c>
      <c r="DO26">
        <v>1424</v>
      </c>
      <c r="DP26">
        <v>164315</v>
      </c>
      <c r="DQ26">
        <v>108157</v>
      </c>
      <c r="DR26">
        <v>51174</v>
      </c>
      <c r="DS26">
        <v>1091</v>
      </c>
      <c r="DT26">
        <v>2530</v>
      </c>
      <c r="DU26">
        <v>56</v>
      </c>
      <c r="DV26">
        <v>1307</v>
      </c>
      <c r="DW26">
        <v>145832</v>
      </c>
      <c r="DX26">
        <v>97564</v>
      </c>
      <c r="DY26">
        <v>43993</v>
      </c>
      <c r="DZ26">
        <v>951</v>
      </c>
      <c r="EA26">
        <v>2184</v>
      </c>
      <c r="EB26">
        <v>49</v>
      </c>
      <c r="EC26">
        <v>1091</v>
      </c>
    </row>
    <row r="27" spans="1:133">
      <c r="A27" t="s">
        <v>490</v>
      </c>
      <c r="B27" s="87">
        <v>42552</v>
      </c>
      <c r="C27" t="s">
        <v>475</v>
      </c>
      <c r="D27" t="s">
        <v>6</v>
      </c>
      <c r="E27" t="s">
        <v>476</v>
      </c>
      <c r="F27">
        <v>22</v>
      </c>
      <c r="G27" t="s">
        <v>477</v>
      </c>
      <c r="H27">
        <v>10340</v>
      </c>
      <c r="I27">
        <v>8752</v>
      </c>
      <c r="J27">
        <v>871</v>
      </c>
      <c r="K27">
        <v>209</v>
      </c>
      <c r="L27">
        <v>87</v>
      </c>
      <c r="M27">
        <v>59</v>
      </c>
      <c r="N27">
        <v>362</v>
      </c>
      <c r="O27">
        <v>11331</v>
      </c>
      <c r="P27">
        <v>9626</v>
      </c>
      <c r="Q27">
        <v>974</v>
      </c>
      <c r="R27">
        <v>251</v>
      </c>
      <c r="S27">
        <v>100</v>
      </c>
      <c r="T27">
        <v>69</v>
      </c>
      <c r="U27">
        <v>311</v>
      </c>
      <c r="V27">
        <v>13296</v>
      </c>
      <c r="W27">
        <v>11412</v>
      </c>
      <c r="X27">
        <v>952</v>
      </c>
      <c r="Y27">
        <v>402</v>
      </c>
      <c r="Z27">
        <v>95</v>
      </c>
      <c r="AA27">
        <v>69</v>
      </c>
      <c r="AB27">
        <v>366</v>
      </c>
      <c r="AC27">
        <v>11326</v>
      </c>
      <c r="AD27">
        <v>9608</v>
      </c>
      <c r="AE27">
        <v>859</v>
      </c>
      <c r="AF27">
        <v>325</v>
      </c>
      <c r="AG27">
        <v>100</v>
      </c>
      <c r="AH27">
        <v>89</v>
      </c>
      <c r="AI27">
        <v>345</v>
      </c>
      <c r="AJ27">
        <v>9227</v>
      </c>
      <c r="AK27">
        <v>7796</v>
      </c>
      <c r="AL27">
        <v>732</v>
      </c>
      <c r="AM27">
        <v>308</v>
      </c>
      <c r="AN27">
        <v>70</v>
      </c>
      <c r="AO27">
        <v>39</v>
      </c>
      <c r="AP27">
        <v>282</v>
      </c>
      <c r="AQ27">
        <v>7349</v>
      </c>
      <c r="AR27">
        <v>6339</v>
      </c>
      <c r="AS27">
        <v>538</v>
      </c>
      <c r="AT27">
        <v>182</v>
      </c>
      <c r="AU27">
        <v>65</v>
      </c>
      <c r="AV27">
        <v>37</v>
      </c>
      <c r="AW27">
        <v>188</v>
      </c>
      <c r="AX27">
        <v>6597</v>
      </c>
      <c r="AY27">
        <v>5732</v>
      </c>
      <c r="AZ27">
        <v>449</v>
      </c>
      <c r="BA27">
        <v>162</v>
      </c>
      <c r="BB27">
        <v>54</v>
      </c>
      <c r="BC27">
        <v>36</v>
      </c>
      <c r="BD27">
        <v>164</v>
      </c>
      <c r="BE27">
        <v>5366</v>
      </c>
      <c r="BF27">
        <v>4601</v>
      </c>
      <c r="BG27">
        <v>420</v>
      </c>
      <c r="BH27">
        <v>127</v>
      </c>
      <c r="BI27">
        <v>39</v>
      </c>
      <c r="BJ27">
        <v>16</v>
      </c>
      <c r="BK27">
        <v>163</v>
      </c>
      <c r="BL27">
        <v>4131</v>
      </c>
      <c r="BM27">
        <v>3528</v>
      </c>
      <c r="BN27">
        <v>357</v>
      </c>
      <c r="BO27">
        <v>110</v>
      </c>
      <c r="BP27">
        <v>25</v>
      </c>
      <c r="BQ27">
        <v>15</v>
      </c>
      <c r="BR27">
        <v>96</v>
      </c>
      <c r="BS27">
        <v>8162</v>
      </c>
      <c r="BT27">
        <v>6828</v>
      </c>
      <c r="BU27">
        <v>693</v>
      </c>
      <c r="BV27">
        <v>182</v>
      </c>
      <c r="BW27">
        <v>76</v>
      </c>
      <c r="BX27">
        <v>37</v>
      </c>
      <c r="BY27">
        <v>346</v>
      </c>
      <c r="BZ27">
        <v>8846</v>
      </c>
      <c r="CA27">
        <v>7441</v>
      </c>
      <c r="CB27">
        <v>753</v>
      </c>
      <c r="CC27">
        <v>209</v>
      </c>
      <c r="CD27">
        <v>70</v>
      </c>
      <c r="CE27">
        <v>42</v>
      </c>
      <c r="CF27">
        <v>331</v>
      </c>
      <c r="CG27">
        <v>9404</v>
      </c>
      <c r="CH27">
        <v>7863</v>
      </c>
      <c r="CI27">
        <v>879</v>
      </c>
      <c r="CJ27">
        <v>221</v>
      </c>
      <c r="CK27">
        <v>73</v>
      </c>
      <c r="CL27">
        <v>48</v>
      </c>
      <c r="CM27">
        <v>320</v>
      </c>
      <c r="CN27">
        <v>8225</v>
      </c>
      <c r="CO27">
        <v>6991</v>
      </c>
      <c r="CP27">
        <v>657</v>
      </c>
      <c r="CQ27">
        <v>207</v>
      </c>
      <c r="CR27">
        <v>80</v>
      </c>
      <c r="CS27">
        <v>48</v>
      </c>
      <c r="CT27">
        <v>242</v>
      </c>
      <c r="CU27">
        <v>6815</v>
      </c>
      <c r="CV27">
        <v>5848</v>
      </c>
      <c r="CW27">
        <v>502</v>
      </c>
      <c r="CX27">
        <v>164</v>
      </c>
      <c r="CY27">
        <v>71</v>
      </c>
      <c r="CZ27">
        <v>24</v>
      </c>
      <c r="DA27">
        <v>206</v>
      </c>
      <c r="DB27">
        <v>6062</v>
      </c>
      <c r="DC27">
        <v>5166</v>
      </c>
      <c r="DD27">
        <v>476</v>
      </c>
      <c r="DE27">
        <v>147</v>
      </c>
      <c r="DF27">
        <v>51</v>
      </c>
      <c r="DG27">
        <v>33</v>
      </c>
      <c r="DH27">
        <v>189</v>
      </c>
      <c r="DI27">
        <v>5229</v>
      </c>
      <c r="DJ27">
        <v>4454</v>
      </c>
      <c r="DK27">
        <v>400</v>
      </c>
      <c r="DL27">
        <v>143</v>
      </c>
      <c r="DM27">
        <v>50</v>
      </c>
      <c r="DN27">
        <v>16</v>
      </c>
      <c r="DO27">
        <v>166</v>
      </c>
      <c r="DP27">
        <v>4626</v>
      </c>
      <c r="DQ27">
        <v>3926</v>
      </c>
      <c r="DR27">
        <v>397</v>
      </c>
      <c r="DS27">
        <v>117</v>
      </c>
      <c r="DT27">
        <v>24</v>
      </c>
      <c r="DU27">
        <v>16</v>
      </c>
      <c r="DV27">
        <v>146</v>
      </c>
      <c r="DW27">
        <v>3968</v>
      </c>
      <c r="DX27">
        <v>3361</v>
      </c>
      <c r="DY27">
        <v>339</v>
      </c>
      <c r="DZ27">
        <v>100</v>
      </c>
      <c r="EA27">
        <v>22</v>
      </c>
      <c r="EB27">
        <v>14</v>
      </c>
      <c r="EC27">
        <v>132</v>
      </c>
    </row>
    <row r="28" spans="1:133">
      <c r="A28" t="s">
        <v>490</v>
      </c>
      <c r="B28" s="87">
        <v>42552</v>
      </c>
      <c r="C28" t="s">
        <v>478</v>
      </c>
      <c r="D28" t="s">
        <v>479</v>
      </c>
      <c r="E28" t="s">
        <v>476</v>
      </c>
      <c r="F28">
        <v>22</v>
      </c>
      <c r="G28" t="s">
        <v>477</v>
      </c>
      <c r="H28">
        <v>156002</v>
      </c>
      <c r="I28">
        <v>86566</v>
      </c>
      <c r="J28">
        <v>61843</v>
      </c>
      <c r="K28">
        <v>1164</v>
      </c>
      <c r="L28">
        <v>3722</v>
      </c>
      <c r="M28">
        <v>125</v>
      </c>
      <c r="N28">
        <v>2582</v>
      </c>
      <c r="O28">
        <v>163148</v>
      </c>
      <c r="P28">
        <v>97444</v>
      </c>
      <c r="Q28">
        <v>58699</v>
      </c>
      <c r="R28">
        <v>1229</v>
      </c>
      <c r="S28">
        <v>3637</v>
      </c>
      <c r="T28">
        <v>117</v>
      </c>
      <c r="U28">
        <v>2022</v>
      </c>
      <c r="V28">
        <v>152261</v>
      </c>
      <c r="W28">
        <v>94609</v>
      </c>
      <c r="X28">
        <v>51378</v>
      </c>
      <c r="Y28">
        <v>1092</v>
      </c>
      <c r="Z28">
        <v>3478</v>
      </c>
      <c r="AA28">
        <v>79</v>
      </c>
      <c r="AB28">
        <v>1625</v>
      </c>
      <c r="AC28">
        <v>140145</v>
      </c>
      <c r="AD28">
        <v>88827</v>
      </c>
      <c r="AE28">
        <v>45610</v>
      </c>
      <c r="AF28">
        <v>928</v>
      </c>
      <c r="AG28">
        <v>3310</v>
      </c>
      <c r="AH28">
        <v>81</v>
      </c>
      <c r="AI28">
        <v>1389</v>
      </c>
      <c r="AJ28">
        <v>123867</v>
      </c>
      <c r="AK28">
        <v>80042</v>
      </c>
      <c r="AL28">
        <v>38621</v>
      </c>
      <c r="AM28">
        <v>830</v>
      </c>
      <c r="AN28">
        <v>3178</v>
      </c>
      <c r="AO28">
        <v>70</v>
      </c>
      <c r="AP28">
        <v>1126</v>
      </c>
      <c r="AQ28">
        <v>131635</v>
      </c>
      <c r="AR28">
        <v>87650</v>
      </c>
      <c r="AS28">
        <v>39011</v>
      </c>
      <c r="AT28">
        <v>986</v>
      </c>
      <c r="AU28">
        <v>2871</v>
      </c>
      <c r="AV28">
        <v>73</v>
      </c>
      <c r="AW28">
        <v>1044</v>
      </c>
      <c r="AX28">
        <v>142448</v>
      </c>
      <c r="AY28">
        <v>95390</v>
      </c>
      <c r="AZ28">
        <v>42539</v>
      </c>
      <c r="BA28">
        <v>993</v>
      </c>
      <c r="BB28">
        <v>2474</v>
      </c>
      <c r="BC28">
        <v>49</v>
      </c>
      <c r="BD28">
        <v>1003</v>
      </c>
      <c r="BE28">
        <v>148106</v>
      </c>
      <c r="BF28">
        <v>100483</v>
      </c>
      <c r="BG28">
        <v>43188</v>
      </c>
      <c r="BH28">
        <v>931</v>
      </c>
      <c r="BI28">
        <v>2362</v>
      </c>
      <c r="BJ28">
        <v>50</v>
      </c>
      <c r="BK28">
        <v>1092</v>
      </c>
      <c r="BL28">
        <v>131513</v>
      </c>
      <c r="BM28">
        <v>91284</v>
      </c>
      <c r="BN28">
        <v>36561</v>
      </c>
      <c r="BO28">
        <v>809</v>
      </c>
      <c r="BP28">
        <v>1941</v>
      </c>
      <c r="BQ28">
        <v>27</v>
      </c>
      <c r="BR28">
        <v>891</v>
      </c>
      <c r="BS28">
        <v>152443</v>
      </c>
      <c r="BT28">
        <v>81931</v>
      </c>
      <c r="BU28">
        <v>63357</v>
      </c>
      <c r="BV28">
        <v>1174</v>
      </c>
      <c r="BW28">
        <v>3173</v>
      </c>
      <c r="BX28">
        <v>82</v>
      </c>
      <c r="BY28">
        <v>2726</v>
      </c>
      <c r="BZ28">
        <v>165524</v>
      </c>
      <c r="CA28">
        <v>97355</v>
      </c>
      <c r="CB28">
        <v>60912</v>
      </c>
      <c r="CC28">
        <v>1130</v>
      </c>
      <c r="CD28">
        <v>3792</v>
      </c>
      <c r="CE28">
        <v>83</v>
      </c>
      <c r="CF28">
        <v>2252</v>
      </c>
      <c r="CG28">
        <v>157848</v>
      </c>
      <c r="CH28">
        <v>93883</v>
      </c>
      <c r="CI28">
        <v>57066</v>
      </c>
      <c r="CJ28">
        <v>1054</v>
      </c>
      <c r="CK28">
        <v>3856</v>
      </c>
      <c r="CL28">
        <v>89</v>
      </c>
      <c r="CM28">
        <v>1900</v>
      </c>
      <c r="CN28">
        <v>145096</v>
      </c>
      <c r="CO28">
        <v>86569</v>
      </c>
      <c r="CP28">
        <v>52119</v>
      </c>
      <c r="CQ28">
        <v>996</v>
      </c>
      <c r="CR28">
        <v>3660</v>
      </c>
      <c r="CS28">
        <v>81</v>
      </c>
      <c r="CT28">
        <v>1671</v>
      </c>
      <c r="CU28">
        <v>129544</v>
      </c>
      <c r="CV28">
        <v>79701</v>
      </c>
      <c r="CW28">
        <v>44264</v>
      </c>
      <c r="CX28">
        <v>897</v>
      </c>
      <c r="CY28">
        <v>3328</v>
      </c>
      <c r="CZ28">
        <v>103</v>
      </c>
      <c r="DA28">
        <v>1251</v>
      </c>
      <c r="DB28">
        <v>139407</v>
      </c>
      <c r="DC28">
        <v>88406</v>
      </c>
      <c r="DD28">
        <v>45828</v>
      </c>
      <c r="DE28">
        <v>969</v>
      </c>
      <c r="DF28">
        <v>2933</v>
      </c>
      <c r="DG28">
        <v>103</v>
      </c>
      <c r="DH28">
        <v>1168</v>
      </c>
      <c r="DI28">
        <v>153090</v>
      </c>
      <c r="DJ28">
        <v>97827</v>
      </c>
      <c r="DK28">
        <v>50391</v>
      </c>
      <c r="DL28">
        <v>1044</v>
      </c>
      <c r="DM28">
        <v>2579</v>
      </c>
      <c r="DN28">
        <v>62</v>
      </c>
      <c r="DO28">
        <v>1187</v>
      </c>
      <c r="DP28">
        <v>160309</v>
      </c>
      <c r="DQ28">
        <v>104613</v>
      </c>
      <c r="DR28">
        <v>50884</v>
      </c>
      <c r="DS28">
        <v>1036</v>
      </c>
      <c r="DT28">
        <v>2509</v>
      </c>
      <c r="DU28">
        <v>35</v>
      </c>
      <c r="DV28">
        <v>1232</v>
      </c>
      <c r="DW28">
        <v>145002</v>
      </c>
      <c r="DX28">
        <v>96102</v>
      </c>
      <c r="DY28">
        <v>44703</v>
      </c>
      <c r="DZ28">
        <v>856</v>
      </c>
      <c r="EA28">
        <v>2267</v>
      </c>
      <c r="EB28">
        <v>50</v>
      </c>
      <c r="EC28">
        <v>1024</v>
      </c>
    </row>
    <row r="29" spans="1:133">
      <c r="A29" t="s">
        <v>490</v>
      </c>
      <c r="B29" s="87">
        <v>42552</v>
      </c>
      <c r="C29" t="s">
        <v>480</v>
      </c>
      <c r="D29" t="s">
        <v>481</v>
      </c>
      <c r="E29" t="s">
        <v>476</v>
      </c>
      <c r="F29">
        <v>22</v>
      </c>
      <c r="G29" t="s">
        <v>477</v>
      </c>
      <c r="H29">
        <v>166342</v>
      </c>
      <c r="I29">
        <v>95318</v>
      </c>
      <c r="J29">
        <v>62714</v>
      </c>
      <c r="K29">
        <v>1373</v>
      </c>
      <c r="L29">
        <v>3809</v>
      </c>
      <c r="M29">
        <v>184</v>
      </c>
      <c r="N29">
        <v>2944</v>
      </c>
      <c r="O29">
        <v>174479</v>
      </c>
      <c r="P29">
        <v>107070</v>
      </c>
      <c r="Q29">
        <v>59673</v>
      </c>
      <c r="R29">
        <v>1480</v>
      </c>
      <c r="S29">
        <v>3737</v>
      </c>
      <c r="T29">
        <v>186</v>
      </c>
      <c r="U29">
        <v>2333</v>
      </c>
      <c r="V29">
        <v>165557</v>
      </c>
      <c r="W29">
        <v>106021</v>
      </c>
      <c r="X29">
        <v>52330</v>
      </c>
      <c r="Y29">
        <v>1494</v>
      </c>
      <c r="Z29">
        <v>3573</v>
      </c>
      <c r="AA29">
        <v>148</v>
      </c>
      <c r="AB29">
        <v>1991</v>
      </c>
      <c r="AC29">
        <v>151471</v>
      </c>
      <c r="AD29">
        <v>98435</v>
      </c>
      <c r="AE29">
        <v>46469</v>
      </c>
      <c r="AF29">
        <v>1253</v>
      </c>
      <c r="AG29">
        <v>3410</v>
      </c>
      <c r="AH29">
        <v>170</v>
      </c>
      <c r="AI29">
        <v>1734</v>
      </c>
      <c r="AJ29">
        <v>133094</v>
      </c>
      <c r="AK29">
        <v>87838</v>
      </c>
      <c r="AL29">
        <v>39353</v>
      </c>
      <c r="AM29">
        <v>1138</v>
      </c>
      <c r="AN29">
        <v>3248</v>
      </c>
      <c r="AO29">
        <v>109</v>
      </c>
      <c r="AP29">
        <v>1408</v>
      </c>
      <c r="AQ29">
        <v>138984</v>
      </c>
      <c r="AR29">
        <v>93989</v>
      </c>
      <c r="AS29">
        <v>39549</v>
      </c>
      <c r="AT29">
        <v>1168</v>
      </c>
      <c r="AU29">
        <v>2936</v>
      </c>
      <c r="AV29">
        <v>110</v>
      </c>
      <c r="AW29">
        <v>1232</v>
      </c>
      <c r="AX29">
        <v>149045</v>
      </c>
      <c r="AY29">
        <v>101122</v>
      </c>
      <c r="AZ29">
        <v>42988</v>
      </c>
      <c r="BA29">
        <v>1155</v>
      </c>
      <c r="BB29">
        <v>2528</v>
      </c>
      <c r="BC29">
        <v>85</v>
      </c>
      <c r="BD29">
        <v>1167</v>
      </c>
      <c r="BE29">
        <v>153472</v>
      </c>
      <c r="BF29">
        <v>105084</v>
      </c>
      <c r="BG29">
        <v>43608</v>
      </c>
      <c r="BH29">
        <v>1058</v>
      </c>
      <c r="BI29">
        <v>2401</v>
      </c>
      <c r="BJ29">
        <v>66</v>
      </c>
      <c r="BK29">
        <v>1255</v>
      </c>
      <c r="BL29">
        <v>135644</v>
      </c>
      <c r="BM29">
        <v>94812</v>
      </c>
      <c r="BN29">
        <v>36918</v>
      </c>
      <c r="BO29">
        <v>919</v>
      </c>
      <c r="BP29">
        <v>1966</v>
      </c>
      <c r="BQ29">
        <v>42</v>
      </c>
      <c r="BR29">
        <v>987</v>
      </c>
      <c r="BS29">
        <v>160605</v>
      </c>
      <c r="BT29">
        <v>88759</v>
      </c>
      <c r="BU29">
        <v>64050</v>
      </c>
      <c r="BV29">
        <v>1356</v>
      </c>
      <c r="BW29">
        <v>3249</v>
      </c>
      <c r="BX29">
        <v>119</v>
      </c>
      <c r="BY29">
        <v>3072</v>
      </c>
      <c r="BZ29">
        <v>174370</v>
      </c>
      <c r="CA29">
        <v>104796</v>
      </c>
      <c r="CB29">
        <v>61665</v>
      </c>
      <c r="CC29">
        <v>1339</v>
      </c>
      <c r="CD29">
        <v>3862</v>
      </c>
      <c r="CE29">
        <v>125</v>
      </c>
      <c r="CF29">
        <v>2583</v>
      </c>
      <c r="CG29">
        <v>167252</v>
      </c>
      <c r="CH29">
        <v>101746</v>
      </c>
      <c r="CI29">
        <v>57945</v>
      </c>
      <c r="CJ29">
        <v>1275</v>
      </c>
      <c r="CK29">
        <v>3929</v>
      </c>
      <c r="CL29">
        <v>137</v>
      </c>
      <c r="CM29">
        <v>2220</v>
      </c>
      <c r="CN29">
        <v>153321</v>
      </c>
      <c r="CO29">
        <v>93560</v>
      </c>
      <c r="CP29">
        <v>52776</v>
      </c>
      <c r="CQ29">
        <v>1203</v>
      </c>
      <c r="CR29">
        <v>3740</v>
      </c>
      <c r="CS29">
        <v>129</v>
      </c>
      <c r="CT29">
        <v>1913</v>
      </c>
      <c r="CU29">
        <v>136359</v>
      </c>
      <c r="CV29">
        <v>85549</v>
      </c>
      <c r="CW29">
        <v>44766</v>
      </c>
      <c r="CX29">
        <v>1061</v>
      </c>
      <c r="CY29">
        <v>3399</v>
      </c>
      <c r="CZ29">
        <v>127</v>
      </c>
      <c r="DA29">
        <v>1457</v>
      </c>
      <c r="DB29">
        <v>145469</v>
      </c>
      <c r="DC29">
        <v>93572</v>
      </c>
      <c r="DD29">
        <v>46304</v>
      </c>
      <c r="DE29">
        <v>1116</v>
      </c>
      <c r="DF29">
        <v>2984</v>
      </c>
      <c r="DG29">
        <v>136</v>
      </c>
      <c r="DH29">
        <v>1357</v>
      </c>
      <c r="DI29">
        <v>158319</v>
      </c>
      <c r="DJ29">
        <v>102281</v>
      </c>
      <c r="DK29">
        <v>50791</v>
      </c>
      <c r="DL29">
        <v>1187</v>
      </c>
      <c r="DM29">
        <v>2629</v>
      </c>
      <c r="DN29">
        <v>78</v>
      </c>
      <c r="DO29">
        <v>1353</v>
      </c>
      <c r="DP29">
        <v>164935</v>
      </c>
      <c r="DQ29">
        <v>108539</v>
      </c>
      <c r="DR29">
        <v>51281</v>
      </c>
      <c r="DS29">
        <v>1153</v>
      </c>
      <c r="DT29">
        <v>2533</v>
      </c>
      <c r="DU29">
        <v>51</v>
      </c>
      <c r="DV29">
        <v>1378</v>
      </c>
      <c r="DW29">
        <v>148970</v>
      </c>
      <c r="DX29">
        <v>99463</v>
      </c>
      <c r="DY29">
        <v>45042</v>
      </c>
      <c r="DZ29">
        <v>956</v>
      </c>
      <c r="EA29">
        <v>2289</v>
      </c>
      <c r="EB29">
        <v>64</v>
      </c>
      <c r="EC29">
        <v>1156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4"/>
  <sheetViews>
    <sheetView workbookViewId="0">
      <selection sqref="A1:O8"/>
    </sheetView>
  </sheetViews>
  <sheetFormatPr baseColWidth="10" defaultRowHeight="16"/>
  <sheetData>
    <row r="1" spans="1:19">
      <c r="A1" t="s">
        <v>491</v>
      </c>
      <c r="B1" t="s">
        <v>492</v>
      </c>
      <c r="C1" t="s">
        <v>493</v>
      </c>
      <c r="D1" t="s">
        <v>61</v>
      </c>
      <c r="E1" t="s">
        <v>62</v>
      </c>
      <c r="F1" t="s">
        <v>63</v>
      </c>
      <c r="G1" t="s">
        <v>64</v>
      </c>
      <c r="H1" t="s">
        <v>57</v>
      </c>
      <c r="I1" t="s">
        <v>58</v>
      </c>
      <c r="J1" t="s">
        <v>59</v>
      </c>
      <c r="K1" t="s">
        <v>60</v>
      </c>
      <c r="L1" t="s">
        <v>65</v>
      </c>
      <c r="M1" t="s">
        <v>66</v>
      </c>
      <c r="N1" t="s">
        <v>67</v>
      </c>
      <c r="O1" t="s">
        <v>68</v>
      </c>
      <c r="P1" t="s">
        <v>494</v>
      </c>
      <c r="Q1" t="s">
        <v>495</v>
      </c>
      <c r="R1" t="s">
        <v>496</v>
      </c>
      <c r="S1" t="s">
        <v>497</v>
      </c>
    </row>
    <row r="2" spans="1:19">
      <c r="A2">
        <v>2010</v>
      </c>
      <c r="B2" t="s">
        <v>484</v>
      </c>
      <c r="C2" s="87">
        <v>40360</v>
      </c>
      <c r="D2">
        <v>51607</v>
      </c>
      <c r="E2">
        <v>34878</v>
      </c>
      <c r="F2">
        <v>18494</v>
      </c>
      <c r="G2">
        <v>15976</v>
      </c>
      <c r="H2">
        <v>237931</v>
      </c>
      <c r="I2">
        <v>263968</v>
      </c>
      <c r="J2">
        <v>160611</v>
      </c>
      <c r="K2">
        <v>185756</v>
      </c>
      <c r="L2">
        <v>477859</v>
      </c>
      <c r="M2">
        <v>471932</v>
      </c>
      <c r="N2">
        <v>401605</v>
      </c>
      <c r="O2">
        <v>411658</v>
      </c>
      <c r="P2">
        <v>767397</v>
      </c>
      <c r="Q2">
        <v>770778</v>
      </c>
      <c r="R2">
        <v>580710</v>
      </c>
      <c r="S2">
        <v>613390</v>
      </c>
    </row>
    <row r="3" spans="1:19">
      <c r="A3">
        <v>2011</v>
      </c>
      <c r="B3" t="s">
        <v>485</v>
      </c>
      <c r="C3" s="87">
        <v>40725</v>
      </c>
      <c r="D3">
        <v>52416</v>
      </c>
      <c r="E3">
        <v>36262</v>
      </c>
      <c r="F3">
        <v>19510</v>
      </c>
      <c r="G3">
        <v>16622</v>
      </c>
      <c r="H3">
        <v>241872</v>
      </c>
      <c r="I3">
        <v>267499</v>
      </c>
      <c r="J3">
        <v>162547</v>
      </c>
      <c r="K3">
        <v>189108</v>
      </c>
      <c r="L3">
        <v>480405</v>
      </c>
      <c r="M3">
        <v>475954</v>
      </c>
      <c r="N3">
        <v>403718</v>
      </c>
      <c r="O3">
        <v>414336</v>
      </c>
      <c r="P3">
        <v>774693</v>
      </c>
      <c r="Q3">
        <v>779715</v>
      </c>
      <c r="R3">
        <v>585775</v>
      </c>
      <c r="S3">
        <v>620066</v>
      </c>
    </row>
    <row r="4" spans="1:19">
      <c r="A4">
        <v>2012</v>
      </c>
      <c r="B4" t="s">
        <v>486</v>
      </c>
      <c r="C4" s="87">
        <v>41091</v>
      </c>
      <c r="D4">
        <v>53167</v>
      </c>
      <c r="E4">
        <v>37658</v>
      </c>
      <c r="F4">
        <v>20258</v>
      </c>
      <c r="G4">
        <v>17151</v>
      </c>
      <c r="H4">
        <v>246115</v>
      </c>
      <c r="I4">
        <v>270931</v>
      </c>
      <c r="J4">
        <v>162695</v>
      </c>
      <c r="K4">
        <v>190305</v>
      </c>
      <c r="L4">
        <v>482652</v>
      </c>
      <c r="M4">
        <v>478013</v>
      </c>
      <c r="N4">
        <v>400028</v>
      </c>
      <c r="O4">
        <v>411238</v>
      </c>
      <c r="P4">
        <v>781934</v>
      </c>
      <c r="Q4">
        <v>786602</v>
      </c>
      <c r="R4">
        <v>582981</v>
      </c>
      <c r="S4">
        <v>618694</v>
      </c>
    </row>
    <row r="5" spans="1:19">
      <c r="A5">
        <v>2013</v>
      </c>
      <c r="B5" t="s">
        <v>487</v>
      </c>
      <c r="C5" s="87">
        <v>41456</v>
      </c>
      <c r="D5">
        <v>53647</v>
      </c>
      <c r="E5">
        <v>38810</v>
      </c>
      <c r="F5">
        <v>21185</v>
      </c>
      <c r="G5">
        <v>17789</v>
      </c>
      <c r="H5">
        <v>250144</v>
      </c>
      <c r="I5">
        <v>274094</v>
      </c>
      <c r="J5">
        <v>163148</v>
      </c>
      <c r="K5">
        <v>191748</v>
      </c>
      <c r="L5">
        <v>483567</v>
      </c>
      <c r="M5">
        <v>477838</v>
      </c>
      <c r="N5">
        <v>397588</v>
      </c>
      <c r="O5">
        <v>409770</v>
      </c>
      <c r="P5">
        <v>787358</v>
      </c>
      <c r="Q5">
        <v>790742</v>
      </c>
      <c r="R5">
        <v>581921</v>
      </c>
      <c r="S5">
        <v>619307</v>
      </c>
    </row>
    <row r="6" spans="1:19">
      <c r="A6">
        <v>2014</v>
      </c>
      <c r="B6" t="s">
        <v>488</v>
      </c>
      <c r="C6" s="87">
        <v>41821</v>
      </c>
      <c r="D6">
        <v>54492</v>
      </c>
      <c r="E6">
        <v>39958</v>
      </c>
      <c r="F6">
        <v>21948</v>
      </c>
      <c r="G6">
        <v>18316</v>
      </c>
      <c r="H6">
        <v>253008</v>
      </c>
      <c r="I6">
        <v>276435</v>
      </c>
      <c r="J6">
        <v>162880</v>
      </c>
      <c r="K6">
        <v>192054</v>
      </c>
      <c r="L6">
        <v>483457</v>
      </c>
      <c r="M6">
        <v>477358</v>
      </c>
      <c r="N6">
        <v>395610</v>
      </c>
      <c r="O6">
        <v>407998</v>
      </c>
      <c r="P6">
        <v>790957</v>
      </c>
      <c r="Q6">
        <v>793751</v>
      </c>
      <c r="R6">
        <v>580438</v>
      </c>
      <c r="S6">
        <v>618368</v>
      </c>
    </row>
    <row r="7" spans="1:19">
      <c r="A7">
        <v>2015</v>
      </c>
      <c r="B7" t="s">
        <v>489</v>
      </c>
      <c r="C7" s="87">
        <v>42186</v>
      </c>
      <c r="D7">
        <v>55337</v>
      </c>
      <c r="E7">
        <v>40881</v>
      </c>
      <c r="F7">
        <v>22800</v>
      </c>
      <c r="G7">
        <v>19027</v>
      </c>
      <c r="H7">
        <v>255038</v>
      </c>
      <c r="I7">
        <v>277305</v>
      </c>
      <c r="J7">
        <v>162116</v>
      </c>
      <c r="K7">
        <v>192117</v>
      </c>
      <c r="L7">
        <v>482607</v>
      </c>
      <c r="M7">
        <v>475771</v>
      </c>
      <c r="N7">
        <v>394507</v>
      </c>
      <c r="O7">
        <v>407491</v>
      </c>
      <c r="P7">
        <v>792982</v>
      </c>
      <c r="Q7">
        <v>793957</v>
      </c>
      <c r="R7">
        <v>579423</v>
      </c>
      <c r="S7">
        <v>618635</v>
      </c>
    </row>
    <row r="8" spans="1:19">
      <c r="A8">
        <v>2016</v>
      </c>
      <c r="B8" t="s">
        <v>490</v>
      </c>
      <c r="C8" s="87">
        <v>42552</v>
      </c>
      <c r="D8">
        <v>55520</v>
      </c>
      <c r="E8">
        <v>41452</v>
      </c>
      <c r="F8">
        <v>23443</v>
      </c>
      <c r="G8">
        <v>19885</v>
      </c>
      <c r="H8">
        <v>256151</v>
      </c>
      <c r="I8">
        <v>277718</v>
      </c>
      <c r="J8">
        <v>161299</v>
      </c>
      <c r="K8">
        <v>191806</v>
      </c>
      <c r="L8">
        <v>479272</v>
      </c>
      <c r="M8">
        <v>472737</v>
      </c>
      <c r="N8">
        <v>392403</v>
      </c>
      <c r="O8">
        <v>406002</v>
      </c>
      <c r="P8">
        <v>790943</v>
      </c>
      <c r="Q8">
        <v>791907</v>
      </c>
      <c r="R8">
        <v>577145</v>
      </c>
      <c r="S8">
        <v>617693</v>
      </c>
    </row>
    <row r="12" spans="1:19">
      <c r="D12">
        <v>2000</v>
      </c>
      <c r="E12">
        <v>2001</v>
      </c>
      <c r="F12">
        <v>2002</v>
      </c>
      <c r="G12">
        <v>2003</v>
      </c>
      <c r="H12">
        <v>2004</v>
      </c>
      <c r="I12">
        <v>2005</v>
      </c>
      <c r="J12">
        <v>2006</v>
      </c>
      <c r="K12">
        <v>2007</v>
      </c>
      <c r="L12">
        <v>2008</v>
      </c>
      <c r="M12">
        <v>2009</v>
      </c>
      <c r="N12">
        <v>2010</v>
      </c>
      <c r="O12">
        <v>2011</v>
      </c>
      <c r="P12">
        <v>2012</v>
      </c>
      <c r="Q12">
        <v>2013</v>
      </c>
      <c r="R12">
        <v>2014</v>
      </c>
      <c r="S12">
        <v>2015</v>
      </c>
    </row>
    <row r="13" spans="1:19">
      <c r="C13" t="s">
        <v>52</v>
      </c>
      <c r="D13">
        <v>792705</v>
      </c>
      <c r="E13">
        <v>789891</v>
      </c>
      <c r="F13">
        <v>788322</v>
      </c>
      <c r="G13">
        <v>785284</v>
      </c>
      <c r="H13">
        <v>789917</v>
      </c>
      <c r="I13">
        <v>787993</v>
      </c>
      <c r="J13">
        <v>734219</v>
      </c>
      <c r="K13">
        <v>742453</v>
      </c>
      <c r="L13">
        <v>745083</v>
      </c>
      <c r="M13">
        <v>755473</v>
      </c>
      <c r="N13">
        <v>767849</v>
      </c>
      <c r="O13">
        <v>771744</v>
      </c>
      <c r="P13">
        <v>780036</v>
      </c>
      <c r="Q13">
        <v>786331</v>
      </c>
      <c r="R13">
        <v>789645</v>
      </c>
      <c r="S13">
        <v>791466</v>
      </c>
    </row>
    <row r="14" spans="1:19">
      <c r="C14" t="s">
        <v>53</v>
      </c>
      <c r="D14">
        <v>467767</v>
      </c>
      <c r="E14">
        <v>482212</v>
      </c>
      <c r="F14">
        <v>498371</v>
      </c>
      <c r="G14">
        <v>514195</v>
      </c>
      <c r="H14">
        <v>529267</v>
      </c>
      <c r="I14">
        <v>544663</v>
      </c>
      <c r="J14">
        <v>533394</v>
      </c>
      <c r="K14">
        <v>547220</v>
      </c>
      <c r="L14">
        <v>559216</v>
      </c>
      <c r="M14">
        <v>570571</v>
      </c>
      <c r="N14">
        <v>580548</v>
      </c>
      <c r="O14">
        <v>586762</v>
      </c>
      <c r="P14">
        <v>583632</v>
      </c>
      <c r="Q14">
        <v>582479</v>
      </c>
      <c r="R14">
        <v>581120</v>
      </c>
      <c r="S14">
        <v>580304</v>
      </c>
    </row>
    <row r="15" spans="1:19">
      <c r="C15" t="s">
        <v>54</v>
      </c>
      <c r="D15">
        <v>824192</v>
      </c>
      <c r="E15">
        <v>819853</v>
      </c>
      <c r="F15">
        <v>816984</v>
      </c>
      <c r="G15">
        <v>815563</v>
      </c>
      <c r="H15">
        <v>814406</v>
      </c>
      <c r="I15">
        <v>810481</v>
      </c>
      <c r="J15">
        <v>746960</v>
      </c>
      <c r="K15">
        <v>753180</v>
      </c>
      <c r="L15">
        <v>757185</v>
      </c>
      <c r="M15">
        <v>762322</v>
      </c>
      <c r="N15">
        <v>770662</v>
      </c>
      <c r="O15">
        <v>780609</v>
      </c>
      <c r="P15">
        <v>787275</v>
      </c>
      <c r="Q15">
        <v>791595</v>
      </c>
      <c r="R15">
        <v>795216</v>
      </c>
      <c r="S15">
        <v>795824</v>
      </c>
    </row>
    <row r="16" spans="1:19">
      <c r="C16" t="s">
        <v>55</v>
      </c>
      <c r="D16">
        <v>503505</v>
      </c>
      <c r="E16">
        <v>517897</v>
      </c>
      <c r="F16">
        <v>533579</v>
      </c>
      <c r="G16">
        <v>548684</v>
      </c>
      <c r="H16">
        <v>563372</v>
      </c>
      <c r="I16">
        <v>579237</v>
      </c>
      <c r="J16">
        <v>563028</v>
      </c>
      <c r="K16">
        <v>577910</v>
      </c>
      <c r="L16">
        <v>590891</v>
      </c>
      <c r="M16">
        <v>602872</v>
      </c>
      <c r="N16">
        <v>613207</v>
      </c>
      <c r="O16">
        <v>621234</v>
      </c>
      <c r="P16">
        <v>619592</v>
      </c>
      <c r="Q16">
        <v>620044</v>
      </c>
      <c r="R16">
        <v>619372</v>
      </c>
      <c r="S16">
        <v>619829</v>
      </c>
    </row>
    <row r="18" spans="2:6">
      <c r="C18" t="s">
        <v>52</v>
      </c>
      <c r="D18" t="s">
        <v>53</v>
      </c>
      <c r="E18" t="s">
        <v>54</v>
      </c>
      <c r="F18" t="s">
        <v>55</v>
      </c>
    </row>
    <row r="19" spans="2:6">
      <c r="B19">
        <v>2000</v>
      </c>
      <c r="C19">
        <v>792705</v>
      </c>
      <c r="D19">
        <v>467767</v>
      </c>
      <c r="E19">
        <v>824192</v>
      </c>
      <c r="F19">
        <v>503505</v>
      </c>
    </row>
    <row r="20" spans="2:6">
      <c r="B20">
        <v>2001</v>
      </c>
      <c r="C20">
        <v>789891</v>
      </c>
      <c r="D20">
        <v>482212</v>
      </c>
      <c r="E20">
        <v>819853</v>
      </c>
      <c r="F20">
        <v>517897</v>
      </c>
    </row>
    <row r="21" spans="2:6">
      <c r="B21">
        <v>2002</v>
      </c>
      <c r="C21">
        <v>788322</v>
      </c>
      <c r="D21">
        <v>498371</v>
      </c>
      <c r="E21">
        <v>816984</v>
      </c>
      <c r="F21">
        <v>533579</v>
      </c>
    </row>
    <row r="22" spans="2:6">
      <c r="B22">
        <v>2003</v>
      </c>
      <c r="C22">
        <v>785284</v>
      </c>
      <c r="D22">
        <v>514195</v>
      </c>
      <c r="E22">
        <v>815563</v>
      </c>
      <c r="F22">
        <v>548684</v>
      </c>
    </row>
    <row r="23" spans="2:6">
      <c r="B23">
        <v>2004</v>
      </c>
      <c r="C23">
        <v>789917</v>
      </c>
      <c r="D23">
        <v>529267</v>
      </c>
      <c r="E23">
        <v>814406</v>
      </c>
      <c r="F23">
        <v>563372</v>
      </c>
    </row>
    <row r="24" spans="2:6">
      <c r="B24">
        <v>2005</v>
      </c>
      <c r="C24">
        <v>787993</v>
      </c>
      <c r="D24">
        <v>544663</v>
      </c>
      <c r="E24">
        <v>810481</v>
      </c>
      <c r="F24">
        <v>579237</v>
      </c>
    </row>
    <row r="25" spans="2:6">
      <c r="B25">
        <v>2006</v>
      </c>
      <c r="C25">
        <v>734219</v>
      </c>
      <c r="D25">
        <v>533394</v>
      </c>
      <c r="E25">
        <v>746960</v>
      </c>
      <c r="F25">
        <v>563028</v>
      </c>
    </row>
    <row r="26" spans="2:6">
      <c r="B26">
        <v>2007</v>
      </c>
      <c r="C26">
        <v>742453</v>
      </c>
      <c r="D26">
        <v>547220</v>
      </c>
      <c r="E26">
        <v>753180</v>
      </c>
      <c r="F26">
        <v>577910</v>
      </c>
    </row>
    <row r="27" spans="2:6">
      <c r="B27">
        <v>2008</v>
      </c>
      <c r="C27">
        <v>745083</v>
      </c>
      <c r="D27">
        <v>559216</v>
      </c>
      <c r="E27">
        <v>757185</v>
      </c>
      <c r="F27">
        <v>590891</v>
      </c>
    </row>
    <row r="28" spans="2:6">
      <c r="B28">
        <v>2009</v>
      </c>
      <c r="C28">
        <v>755473</v>
      </c>
      <c r="D28">
        <v>570571</v>
      </c>
      <c r="E28">
        <v>762322</v>
      </c>
      <c r="F28">
        <v>602872</v>
      </c>
    </row>
    <row r="29" spans="2:6">
      <c r="B29">
        <v>2010</v>
      </c>
      <c r="C29">
        <v>767849</v>
      </c>
      <c r="D29">
        <v>580548</v>
      </c>
      <c r="E29">
        <v>770662</v>
      </c>
      <c r="F29">
        <v>613207</v>
      </c>
    </row>
    <row r="30" spans="2:6">
      <c r="B30">
        <v>2011</v>
      </c>
      <c r="C30">
        <v>771744</v>
      </c>
      <c r="D30">
        <v>586762</v>
      </c>
      <c r="E30">
        <v>780609</v>
      </c>
      <c r="F30">
        <v>621234</v>
      </c>
    </row>
    <row r="31" spans="2:6">
      <c r="B31">
        <v>2012</v>
      </c>
      <c r="C31">
        <v>780036</v>
      </c>
      <c r="D31">
        <v>583632</v>
      </c>
      <c r="E31">
        <v>787275</v>
      </c>
      <c r="F31">
        <v>619592</v>
      </c>
    </row>
    <row r="32" spans="2:6">
      <c r="B32">
        <v>2013</v>
      </c>
      <c r="C32">
        <v>786331</v>
      </c>
      <c r="D32">
        <v>582479</v>
      </c>
      <c r="E32">
        <v>791595</v>
      </c>
      <c r="F32">
        <v>620044</v>
      </c>
    </row>
    <row r="33" spans="2:6">
      <c r="B33">
        <v>2014</v>
      </c>
      <c r="C33">
        <v>789645</v>
      </c>
      <c r="D33">
        <v>581120</v>
      </c>
      <c r="E33">
        <v>795216</v>
      </c>
      <c r="F33">
        <v>619372</v>
      </c>
    </row>
    <row r="34" spans="2:6">
      <c r="B34">
        <v>2015</v>
      </c>
      <c r="C34">
        <v>791466</v>
      </c>
      <c r="D34">
        <v>580304</v>
      </c>
      <c r="E34">
        <v>795824</v>
      </c>
      <c r="F34">
        <v>619829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"/>
  <sheetViews>
    <sheetView workbookViewId="0">
      <selection activeCell="A11" sqref="A11"/>
    </sheetView>
  </sheetViews>
  <sheetFormatPr baseColWidth="10" defaultRowHeight="16"/>
  <sheetData>
    <row r="1" spans="1:5">
      <c r="A1" t="s">
        <v>2</v>
      </c>
      <c r="B1" t="s">
        <v>0</v>
      </c>
      <c r="C1" t="s">
        <v>4</v>
      </c>
      <c r="D1" t="s">
        <v>82</v>
      </c>
      <c r="E1" t="s">
        <v>83</v>
      </c>
    </row>
    <row r="2" spans="1:5">
      <c r="B2">
        <v>2012</v>
      </c>
      <c r="C2">
        <v>260</v>
      </c>
      <c r="D2">
        <v>128</v>
      </c>
      <c r="E2">
        <v>0</v>
      </c>
    </row>
    <row r="3" spans="1:5">
      <c r="B3">
        <v>2013</v>
      </c>
      <c r="C3">
        <v>286</v>
      </c>
      <c r="D3">
        <v>169</v>
      </c>
      <c r="E3">
        <v>0</v>
      </c>
    </row>
    <row r="4" spans="1:5">
      <c r="B4">
        <v>2014</v>
      </c>
      <c r="C4">
        <v>415</v>
      </c>
      <c r="D4">
        <v>357</v>
      </c>
      <c r="E4">
        <v>186</v>
      </c>
    </row>
    <row r="5" spans="1:5">
      <c r="B5">
        <v>2015</v>
      </c>
      <c r="C5">
        <v>527</v>
      </c>
      <c r="D5">
        <v>438</v>
      </c>
      <c r="E5">
        <v>324</v>
      </c>
    </row>
    <row r="6" spans="1:5">
      <c r="B6">
        <v>2016</v>
      </c>
      <c r="C6">
        <v>591</v>
      </c>
      <c r="D6">
        <v>455</v>
      </c>
      <c r="E6">
        <v>281</v>
      </c>
    </row>
    <row r="10" spans="1:5">
      <c r="A10" t="s">
        <v>498</v>
      </c>
      <c r="B10" t="s">
        <v>0</v>
      </c>
      <c r="C10" t="s">
        <v>4</v>
      </c>
      <c r="D10" t="s">
        <v>82</v>
      </c>
      <c r="E10" t="s">
        <v>83</v>
      </c>
    </row>
    <row r="11" spans="1:5">
      <c r="B11">
        <v>2012</v>
      </c>
      <c r="C11">
        <v>128</v>
      </c>
      <c r="D11">
        <v>20</v>
      </c>
      <c r="E11">
        <v>0</v>
      </c>
    </row>
    <row r="12" spans="1:5">
      <c r="B12">
        <v>2013</v>
      </c>
      <c r="C12">
        <v>149</v>
      </c>
      <c r="D12">
        <v>30</v>
      </c>
      <c r="E12">
        <v>0</v>
      </c>
    </row>
    <row r="13" spans="1:5">
      <c r="B13">
        <v>2014</v>
      </c>
      <c r="C13">
        <v>211</v>
      </c>
      <c r="D13">
        <v>63</v>
      </c>
      <c r="E13">
        <v>46</v>
      </c>
    </row>
    <row r="14" spans="1:5">
      <c r="B14">
        <v>2015</v>
      </c>
      <c r="C14">
        <v>228</v>
      </c>
      <c r="D14">
        <v>80</v>
      </c>
      <c r="E14">
        <v>59</v>
      </c>
    </row>
    <row r="15" spans="1:5">
      <c r="B15">
        <v>2016</v>
      </c>
      <c r="C15">
        <v>283</v>
      </c>
      <c r="D15">
        <v>85</v>
      </c>
      <c r="E15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86"/>
  <sheetViews>
    <sheetView tabSelected="1" workbookViewId="0">
      <pane xSplit="1" topLeftCell="B1" activePane="topRight" state="frozen"/>
      <selection pane="topRight" activeCell="A20" sqref="A20:XFD20"/>
    </sheetView>
  </sheetViews>
  <sheetFormatPr baseColWidth="10" defaultColWidth="12.6640625" defaultRowHeight="16"/>
  <cols>
    <col min="1" max="1" width="21" style="5" bestFit="1" customWidth="1"/>
    <col min="2" max="2" width="18" style="2" bestFit="1" customWidth="1"/>
    <col min="3" max="3" width="14.6640625" style="2" bestFit="1" customWidth="1"/>
    <col min="4" max="4" width="14" style="2" bestFit="1" customWidth="1"/>
    <col min="5" max="5" width="14.6640625" style="2" bestFit="1" customWidth="1"/>
    <col min="6" max="6" width="14" style="2" bestFit="1" customWidth="1"/>
    <col min="7" max="7" width="14.6640625" style="2" bestFit="1" customWidth="1"/>
    <col min="8" max="8" width="7" style="2" bestFit="1" customWidth="1"/>
    <col min="9" max="9" width="14.6640625" style="2" bestFit="1" customWidth="1"/>
    <col min="10" max="10" width="7" style="2" bestFit="1" customWidth="1"/>
    <col min="11" max="11" width="14.6640625" style="2" bestFit="1" customWidth="1"/>
    <col min="12" max="12" width="7" style="2" bestFit="1" customWidth="1"/>
    <col min="13" max="13" width="14.6640625" style="2" bestFit="1" customWidth="1"/>
    <col min="14" max="14" width="7" style="2" bestFit="1" customWidth="1"/>
    <col min="15" max="15" width="14.6640625" style="2" bestFit="1" customWidth="1"/>
    <col min="16" max="16" width="7" style="2" bestFit="1" customWidth="1"/>
    <col min="17" max="17" width="14.6640625" style="2" bestFit="1" customWidth="1"/>
    <col min="18" max="18" width="7" style="2" bestFit="1" customWidth="1"/>
    <col min="19" max="19" width="14.6640625" style="2" bestFit="1" customWidth="1"/>
    <col min="20" max="20" width="7" style="2" bestFit="1" customWidth="1"/>
    <col min="21" max="21" width="14.6640625" style="2" bestFit="1" customWidth="1"/>
    <col min="22" max="22" width="7" style="2" bestFit="1" customWidth="1"/>
    <col min="23" max="23" width="14.6640625" style="2" bestFit="1" customWidth="1"/>
    <col min="24" max="24" width="7" style="2" bestFit="1" customWidth="1"/>
    <col min="25" max="25" width="14.6640625" style="2" bestFit="1" customWidth="1"/>
    <col min="26" max="26" width="7" style="2" bestFit="1" customWidth="1"/>
    <col min="27" max="27" width="14.6640625" style="2" bestFit="1" customWidth="1"/>
    <col min="28" max="28" width="7" style="2" bestFit="1" customWidth="1"/>
    <col min="29" max="29" width="14.6640625" style="2" bestFit="1" customWidth="1"/>
    <col min="30" max="30" width="7" style="2" bestFit="1" customWidth="1"/>
    <col min="31" max="31" width="14.6640625" style="2" bestFit="1" customWidth="1"/>
    <col min="32" max="32" width="7" style="2" bestFit="1" customWidth="1"/>
    <col min="33" max="33" width="14.6640625" style="2" bestFit="1" customWidth="1"/>
    <col min="34" max="34" width="7" style="2" bestFit="1" customWidth="1"/>
    <col min="35" max="35" width="8" style="2" bestFit="1" customWidth="1"/>
    <col min="36" max="36" width="7" style="2" bestFit="1" customWidth="1"/>
    <col min="37" max="37" width="8" style="2" bestFit="1" customWidth="1"/>
    <col min="38" max="38" width="5.6640625" style="2" bestFit="1" customWidth="1"/>
    <col min="39" max="39" width="12.1640625" style="2" bestFit="1" customWidth="1"/>
    <col min="40" max="40" width="5.6640625" style="2" bestFit="1" customWidth="1"/>
    <col min="41" max="41" width="12.1640625" style="2" bestFit="1" customWidth="1"/>
    <col min="42" max="42" width="5.6640625" style="2" bestFit="1" customWidth="1"/>
    <col min="43" max="43" width="12.1640625" style="2" bestFit="1" customWidth="1"/>
    <col min="44" max="44" width="5.6640625" style="2" bestFit="1" customWidth="1"/>
    <col min="45" max="45" width="12.1640625" style="2" bestFit="1" customWidth="1"/>
    <col min="46" max="46" width="5.6640625" style="2" bestFit="1" customWidth="1"/>
    <col min="47" max="47" width="12.1640625" style="2" bestFit="1" customWidth="1"/>
    <col min="48" max="48" width="5.6640625" style="2" bestFit="1" customWidth="1"/>
    <col min="49" max="49" width="12.1640625" style="2" customWidth="1"/>
    <col min="50" max="50" width="2.5" style="2" bestFit="1" customWidth="1"/>
    <col min="51" max="51" width="1.83203125" style="2" bestFit="1" customWidth="1"/>
    <col min="52" max="52" width="2.5" style="2" bestFit="1" customWidth="1"/>
    <col min="53" max="53" width="1.83203125" style="2" bestFit="1" customWidth="1"/>
    <col min="54" max="54" width="2.5" style="2" bestFit="1" customWidth="1"/>
    <col min="55" max="55" width="1.83203125" style="2" bestFit="1" customWidth="1"/>
    <col min="56" max="16384" width="12.6640625" style="2"/>
  </cols>
  <sheetData>
    <row r="1" spans="1:37" s="15" customFormat="1">
      <c r="A1" s="42" t="s">
        <v>48</v>
      </c>
      <c r="B1" s="90" t="s">
        <v>4</v>
      </c>
      <c r="C1" s="97"/>
      <c r="D1" s="97"/>
      <c r="E1" s="97"/>
      <c r="F1" s="97"/>
      <c r="G1" s="97"/>
      <c r="H1" s="97"/>
      <c r="I1" s="91"/>
      <c r="J1" s="93" t="s">
        <v>5</v>
      </c>
      <c r="K1" s="94"/>
      <c r="L1" s="94"/>
      <c r="M1" s="94"/>
      <c r="N1" s="94"/>
      <c r="O1" s="94"/>
      <c r="P1" s="94"/>
      <c r="Q1" s="95"/>
      <c r="R1" s="90" t="s">
        <v>6</v>
      </c>
      <c r="S1" s="97"/>
      <c r="T1" s="97"/>
      <c r="U1" s="97"/>
      <c r="V1" s="97"/>
      <c r="W1" s="97"/>
      <c r="X1" s="97"/>
      <c r="Y1" s="91"/>
      <c r="Z1" s="103" t="s">
        <v>7</v>
      </c>
      <c r="AA1" s="104"/>
      <c r="AB1" s="104"/>
      <c r="AC1" s="104"/>
      <c r="AD1" s="104"/>
      <c r="AE1" s="104"/>
      <c r="AF1" s="104"/>
      <c r="AG1" s="105"/>
      <c r="AH1" s="100" t="s">
        <v>16</v>
      </c>
      <c r="AI1" s="101"/>
      <c r="AJ1" s="101"/>
      <c r="AK1" s="102"/>
    </row>
    <row r="2" spans="1:37" s="15" customFormat="1">
      <c r="A2" s="42" t="s">
        <v>1</v>
      </c>
      <c r="B2" s="90" t="s">
        <v>2</v>
      </c>
      <c r="C2" s="97"/>
      <c r="D2" s="97"/>
      <c r="E2" s="91"/>
      <c r="F2" s="90" t="s">
        <v>3</v>
      </c>
      <c r="G2" s="97"/>
      <c r="H2" s="97"/>
      <c r="I2" s="91"/>
      <c r="J2" s="93" t="s">
        <v>2</v>
      </c>
      <c r="K2" s="94"/>
      <c r="L2" s="94"/>
      <c r="M2" s="95"/>
      <c r="N2" s="93" t="s">
        <v>3</v>
      </c>
      <c r="O2" s="94"/>
      <c r="P2" s="94"/>
      <c r="Q2" s="95"/>
      <c r="R2" s="90" t="s">
        <v>2</v>
      </c>
      <c r="S2" s="97"/>
      <c r="T2" s="97"/>
      <c r="U2" s="91"/>
      <c r="V2" s="90" t="s">
        <v>3</v>
      </c>
      <c r="W2" s="97"/>
      <c r="X2" s="97"/>
      <c r="Y2" s="91"/>
      <c r="Z2" s="99" t="s">
        <v>2</v>
      </c>
      <c r="AA2" s="99"/>
      <c r="AB2" s="99"/>
      <c r="AC2" s="99"/>
      <c r="AD2" s="99" t="s">
        <v>3</v>
      </c>
      <c r="AE2" s="99"/>
      <c r="AF2" s="99"/>
      <c r="AG2" s="99"/>
      <c r="AH2" s="98" t="s">
        <v>2</v>
      </c>
      <c r="AI2" s="98"/>
      <c r="AJ2" s="98" t="s">
        <v>3</v>
      </c>
      <c r="AK2" s="98"/>
    </row>
    <row r="3" spans="1:37" s="15" customFormat="1">
      <c r="A3" s="42" t="s">
        <v>19</v>
      </c>
      <c r="B3" s="90" t="s">
        <v>17</v>
      </c>
      <c r="C3" s="91"/>
      <c r="D3" s="90" t="s">
        <v>18</v>
      </c>
      <c r="E3" s="91"/>
      <c r="F3" s="90" t="s">
        <v>17</v>
      </c>
      <c r="G3" s="91"/>
      <c r="H3" s="90" t="s">
        <v>18</v>
      </c>
      <c r="I3" s="91"/>
      <c r="J3" s="96" t="s">
        <v>17</v>
      </c>
      <c r="K3" s="96"/>
      <c r="L3" s="96" t="s">
        <v>18</v>
      </c>
      <c r="M3" s="96"/>
      <c r="N3" s="96" t="s">
        <v>17</v>
      </c>
      <c r="O3" s="96"/>
      <c r="P3" s="96" t="s">
        <v>18</v>
      </c>
      <c r="Q3" s="96"/>
      <c r="R3" s="106" t="s">
        <v>17</v>
      </c>
      <c r="S3" s="106"/>
      <c r="T3" s="106" t="s">
        <v>18</v>
      </c>
      <c r="U3" s="106"/>
      <c r="V3" s="106" t="s">
        <v>17</v>
      </c>
      <c r="W3" s="106"/>
      <c r="X3" s="106" t="s">
        <v>18</v>
      </c>
      <c r="Y3" s="106"/>
      <c r="Z3" s="99" t="s">
        <v>17</v>
      </c>
      <c r="AA3" s="99"/>
      <c r="AB3" s="99" t="s">
        <v>18</v>
      </c>
      <c r="AC3" s="99"/>
      <c r="AD3" s="99" t="s">
        <v>17</v>
      </c>
      <c r="AE3" s="99"/>
      <c r="AF3" s="99" t="s">
        <v>18</v>
      </c>
      <c r="AG3" s="99"/>
      <c r="AH3" s="16" t="s">
        <v>17</v>
      </c>
      <c r="AI3" s="16" t="s">
        <v>18</v>
      </c>
      <c r="AJ3" s="16" t="s">
        <v>17</v>
      </c>
      <c r="AK3" s="16" t="s">
        <v>18</v>
      </c>
    </row>
    <row r="4" spans="1:37" s="15" customFormat="1">
      <c r="A4" s="42" t="s">
        <v>0</v>
      </c>
      <c r="B4" s="34" t="s">
        <v>11</v>
      </c>
      <c r="C4" s="34" t="s">
        <v>12</v>
      </c>
      <c r="D4" s="34" t="s">
        <v>11</v>
      </c>
      <c r="E4" s="34" t="s">
        <v>12</v>
      </c>
      <c r="F4" s="34" t="s">
        <v>11</v>
      </c>
      <c r="G4" s="34" t="s">
        <v>12</v>
      </c>
      <c r="H4" s="34" t="s">
        <v>11</v>
      </c>
      <c r="I4" s="34" t="s">
        <v>12</v>
      </c>
      <c r="J4" s="35" t="s">
        <v>11</v>
      </c>
      <c r="K4" s="35" t="s">
        <v>12</v>
      </c>
      <c r="L4" s="35" t="s">
        <v>11</v>
      </c>
      <c r="M4" s="35" t="s">
        <v>12</v>
      </c>
      <c r="N4" s="35" t="s">
        <v>11</v>
      </c>
      <c r="O4" s="35" t="s">
        <v>12</v>
      </c>
      <c r="P4" s="35" t="s">
        <v>11</v>
      </c>
      <c r="Q4" s="35" t="s">
        <v>12</v>
      </c>
      <c r="R4" s="34" t="s">
        <v>11</v>
      </c>
      <c r="S4" s="34" t="s">
        <v>12</v>
      </c>
      <c r="T4" s="34" t="s">
        <v>11</v>
      </c>
      <c r="U4" s="34" t="s">
        <v>12</v>
      </c>
      <c r="V4" s="34" t="s">
        <v>11</v>
      </c>
      <c r="W4" s="34" t="s">
        <v>12</v>
      </c>
      <c r="X4" s="34" t="s">
        <v>11</v>
      </c>
      <c r="Y4" s="34" t="s">
        <v>12</v>
      </c>
      <c r="Z4" s="35" t="s">
        <v>11</v>
      </c>
      <c r="AA4" s="35" t="s">
        <v>12</v>
      </c>
      <c r="AB4" s="35" t="s">
        <v>11</v>
      </c>
      <c r="AC4" s="35" t="s">
        <v>12</v>
      </c>
      <c r="AD4" s="35" t="s">
        <v>11</v>
      </c>
      <c r="AE4" s="35" t="s">
        <v>12</v>
      </c>
      <c r="AF4" s="35" t="s">
        <v>11</v>
      </c>
      <c r="AG4" s="35" t="s">
        <v>12</v>
      </c>
      <c r="AH4" s="34" t="s">
        <v>11</v>
      </c>
      <c r="AI4" s="34" t="s">
        <v>11</v>
      </c>
      <c r="AJ4" s="34" t="s">
        <v>11</v>
      </c>
      <c r="AK4" s="34" t="s">
        <v>11</v>
      </c>
    </row>
    <row r="5" spans="1:37" s="3" customFormat="1">
      <c r="A5" s="40">
        <v>2002</v>
      </c>
      <c r="B5" s="26">
        <v>20</v>
      </c>
      <c r="C5" s="27">
        <f>100000*B5/C24</f>
        <v>2.5370343590563249</v>
      </c>
      <c r="D5" s="26">
        <v>9</v>
      </c>
      <c r="E5" s="27">
        <f>100000*D5/E24</f>
        <v>1.1016127610822244</v>
      </c>
      <c r="F5" s="26">
        <v>8</v>
      </c>
      <c r="G5" s="27">
        <f>100000*F5/G24</f>
        <v>1.6052298388148587</v>
      </c>
      <c r="H5" s="26">
        <v>2</v>
      </c>
      <c r="I5" s="27">
        <f>100000*H5/I24</f>
        <v>0.3748273451541384</v>
      </c>
      <c r="J5" s="28">
        <v>18</v>
      </c>
      <c r="K5" s="29"/>
      <c r="L5" s="28">
        <v>9</v>
      </c>
      <c r="M5" s="29"/>
      <c r="N5" s="28">
        <v>6</v>
      </c>
      <c r="O5" s="29"/>
      <c r="P5" s="28">
        <v>1</v>
      </c>
      <c r="Q5" s="29"/>
      <c r="R5" s="26">
        <v>0</v>
      </c>
      <c r="S5" s="27"/>
      <c r="T5" s="26">
        <v>0</v>
      </c>
      <c r="U5" s="27"/>
      <c r="V5" s="26">
        <v>1</v>
      </c>
      <c r="W5" s="27"/>
      <c r="X5" s="26">
        <v>0</v>
      </c>
      <c r="Y5" s="27"/>
      <c r="Z5" s="28">
        <v>2</v>
      </c>
      <c r="AA5" s="29"/>
      <c r="AB5" s="28">
        <v>0</v>
      </c>
      <c r="AC5" s="29"/>
      <c r="AD5" s="28">
        <v>1</v>
      </c>
      <c r="AE5" s="29"/>
      <c r="AF5" s="28">
        <v>1</v>
      </c>
      <c r="AG5" s="29"/>
      <c r="AH5" s="26">
        <v>0</v>
      </c>
      <c r="AI5" s="26">
        <v>0</v>
      </c>
      <c r="AJ5" s="26">
        <v>0</v>
      </c>
      <c r="AK5" s="26">
        <v>0</v>
      </c>
    </row>
    <row r="6" spans="1:37" s="3" customFormat="1">
      <c r="A6" s="40">
        <v>2003</v>
      </c>
      <c r="B6" s="26">
        <v>28</v>
      </c>
      <c r="C6" s="27">
        <f>100000*B6/C25</f>
        <v>3.5655890098359322</v>
      </c>
      <c r="D6" s="26">
        <v>10</v>
      </c>
      <c r="E6" s="27">
        <f>100000*D6/E25</f>
        <v>1.2261468457985465</v>
      </c>
      <c r="F6" s="26">
        <v>6</v>
      </c>
      <c r="G6" s="27">
        <f>100000*F6/G25</f>
        <v>1.1668724900086542</v>
      </c>
      <c r="H6" s="26">
        <v>0</v>
      </c>
      <c r="I6" s="27">
        <f>100000*H6/I25</f>
        <v>0</v>
      </c>
      <c r="J6" s="28">
        <v>27</v>
      </c>
      <c r="K6" s="29"/>
      <c r="L6" s="28">
        <v>10</v>
      </c>
      <c r="M6" s="29"/>
      <c r="N6" s="28">
        <v>4</v>
      </c>
      <c r="O6" s="29"/>
      <c r="P6" s="28">
        <v>0</v>
      </c>
      <c r="Q6" s="29"/>
      <c r="R6" s="26">
        <v>0</v>
      </c>
      <c r="S6" s="27"/>
      <c r="T6" s="26">
        <v>0</v>
      </c>
      <c r="U6" s="27"/>
      <c r="V6" s="26">
        <v>0</v>
      </c>
      <c r="W6" s="27"/>
      <c r="X6" s="26">
        <v>0</v>
      </c>
      <c r="Y6" s="27"/>
      <c r="Z6" s="28">
        <v>1</v>
      </c>
      <c r="AA6" s="29"/>
      <c r="AB6" s="28">
        <v>0</v>
      </c>
      <c r="AC6" s="29"/>
      <c r="AD6" s="28">
        <v>1</v>
      </c>
      <c r="AE6" s="29"/>
      <c r="AF6" s="28">
        <v>0</v>
      </c>
      <c r="AG6" s="29"/>
      <c r="AH6" s="26">
        <v>0</v>
      </c>
      <c r="AI6" s="26">
        <v>0</v>
      </c>
      <c r="AJ6" s="26">
        <v>1</v>
      </c>
      <c r="AK6" s="26">
        <v>0</v>
      </c>
    </row>
    <row r="7" spans="1:37" s="3" customFormat="1">
      <c r="A7" s="40">
        <v>2004</v>
      </c>
      <c r="B7" s="26">
        <v>44</v>
      </c>
      <c r="C7" s="27">
        <f>100000*B7/C26</f>
        <v>5.5702054772843219</v>
      </c>
      <c r="D7" s="26">
        <v>10</v>
      </c>
      <c r="E7" s="27">
        <f>100000*D7/E26</f>
        <v>1.2278887925678348</v>
      </c>
      <c r="F7" s="26">
        <v>12</v>
      </c>
      <c r="G7" s="27">
        <f>100000*F7/G26</f>
        <v>2.267286643603323</v>
      </c>
      <c r="H7" s="26">
        <v>0</v>
      </c>
      <c r="I7" s="27">
        <f>100000*H7/I26</f>
        <v>0</v>
      </c>
      <c r="J7" s="28">
        <v>40</v>
      </c>
      <c r="K7" s="29"/>
      <c r="L7" s="28">
        <v>7</v>
      </c>
      <c r="M7" s="29"/>
      <c r="N7" s="28">
        <v>10</v>
      </c>
      <c r="O7" s="29"/>
      <c r="P7" s="28">
        <v>0</v>
      </c>
      <c r="Q7" s="29"/>
      <c r="R7" s="26">
        <v>0</v>
      </c>
      <c r="S7" s="27"/>
      <c r="T7" s="26">
        <v>0</v>
      </c>
      <c r="U7" s="27"/>
      <c r="V7" s="26">
        <v>0</v>
      </c>
      <c r="W7" s="27"/>
      <c r="X7" s="26">
        <v>0</v>
      </c>
      <c r="Y7" s="27"/>
      <c r="Z7" s="28">
        <v>4</v>
      </c>
      <c r="AA7" s="29"/>
      <c r="AB7" s="28">
        <v>3</v>
      </c>
      <c r="AC7" s="29"/>
      <c r="AD7" s="28">
        <v>1</v>
      </c>
      <c r="AE7" s="29"/>
      <c r="AF7" s="28">
        <v>0</v>
      </c>
      <c r="AG7" s="29"/>
      <c r="AH7" s="26">
        <v>0</v>
      </c>
      <c r="AI7" s="26">
        <v>0</v>
      </c>
      <c r="AJ7" s="26">
        <v>1</v>
      </c>
      <c r="AK7" s="26">
        <v>0</v>
      </c>
    </row>
    <row r="8" spans="1:37">
      <c r="A8" s="39" t="s">
        <v>25</v>
      </c>
      <c r="B8" s="12">
        <v>38</v>
      </c>
      <c r="C8" s="27">
        <f>100000*B8/C27</f>
        <v>4.8223778637627488</v>
      </c>
      <c r="D8" s="12">
        <v>13</v>
      </c>
      <c r="E8" s="27">
        <f>100000*D8/E27</f>
        <v>1.6039857812829665</v>
      </c>
      <c r="F8" s="12">
        <v>11</v>
      </c>
      <c r="G8" s="27">
        <f>100000*F8/G27</f>
        <v>2.0195974391504472</v>
      </c>
      <c r="H8" s="12">
        <v>1</v>
      </c>
      <c r="I8" s="27">
        <f>100000*H8/I27</f>
        <v>0.17264090519079409</v>
      </c>
      <c r="J8" s="14">
        <v>35</v>
      </c>
      <c r="K8" s="31"/>
      <c r="L8" s="14">
        <v>10</v>
      </c>
      <c r="M8" s="31"/>
      <c r="N8" s="14">
        <v>9</v>
      </c>
      <c r="O8" s="31"/>
      <c r="P8" s="14">
        <v>0</v>
      </c>
      <c r="Q8" s="31"/>
      <c r="R8" s="12">
        <v>1</v>
      </c>
      <c r="S8" s="30"/>
      <c r="T8" s="12">
        <v>0</v>
      </c>
      <c r="U8" s="30"/>
      <c r="V8" s="26">
        <v>0</v>
      </c>
      <c r="W8" s="27"/>
      <c r="X8" s="12">
        <v>0</v>
      </c>
      <c r="Y8" s="30"/>
      <c r="Z8" s="14">
        <v>2</v>
      </c>
      <c r="AA8" s="31"/>
      <c r="AB8" s="14">
        <v>3</v>
      </c>
      <c r="AC8" s="31"/>
      <c r="AD8" s="14">
        <v>2</v>
      </c>
      <c r="AE8" s="31"/>
      <c r="AF8" s="14">
        <v>1</v>
      </c>
      <c r="AG8" s="31"/>
      <c r="AH8" s="12">
        <v>0</v>
      </c>
      <c r="AI8" s="12">
        <v>0</v>
      </c>
      <c r="AJ8" s="12">
        <v>0</v>
      </c>
      <c r="AK8" s="12">
        <v>0</v>
      </c>
    </row>
    <row r="9" spans="1:37">
      <c r="A9" s="39">
        <v>2006</v>
      </c>
      <c r="B9" s="12">
        <v>57</v>
      </c>
      <c r="C9" s="27">
        <f>100000*B9/C28</f>
        <v>7.7633512616807794</v>
      </c>
      <c r="D9" s="12">
        <v>8</v>
      </c>
      <c r="E9" s="27">
        <f>100000*D9/E28</f>
        <v>1.0710078183570739</v>
      </c>
      <c r="F9" s="12">
        <v>16</v>
      </c>
      <c r="G9" s="27">
        <f>100000*F9/G28</f>
        <v>2.9996587888127726</v>
      </c>
      <c r="H9" s="12">
        <v>1</v>
      </c>
      <c r="I9" s="27">
        <f>100000*H9/I28</f>
        <v>0.17761106019594053</v>
      </c>
      <c r="J9" s="14">
        <v>44</v>
      </c>
      <c r="K9" s="31"/>
      <c r="L9" s="14">
        <v>4</v>
      </c>
      <c r="M9" s="31"/>
      <c r="N9" s="14">
        <v>11</v>
      </c>
      <c r="O9" s="31"/>
      <c r="P9" s="14">
        <v>1</v>
      </c>
      <c r="Q9" s="31"/>
      <c r="R9" s="12">
        <v>1</v>
      </c>
      <c r="S9" s="30"/>
      <c r="T9" s="12">
        <v>1</v>
      </c>
      <c r="U9" s="30"/>
      <c r="V9" s="26">
        <v>0</v>
      </c>
      <c r="W9" s="27"/>
      <c r="X9" s="12">
        <v>0</v>
      </c>
      <c r="Y9" s="30"/>
      <c r="Z9" s="14">
        <v>11</v>
      </c>
      <c r="AA9" s="31"/>
      <c r="AB9" s="14">
        <v>3</v>
      </c>
      <c r="AC9" s="31"/>
      <c r="AD9" s="14">
        <v>5</v>
      </c>
      <c r="AE9" s="31"/>
      <c r="AF9" s="14">
        <v>0</v>
      </c>
      <c r="AG9" s="31"/>
      <c r="AH9" s="12">
        <v>1</v>
      </c>
      <c r="AI9" s="12">
        <v>0</v>
      </c>
      <c r="AJ9" s="12">
        <v>0</v>
      </c>
      <c r="AK9" s="12">
        <v>0</v>
      </c>
    </row>
    <row r="10" spans="1:37">
      <c r="A10" s="39">
        <v>2007</v>
      </c>
      <c r="B10" s="12">
        <v>74</v>
      </c>
      <c r="C10" s="27">
        <f>100000*B10/C29</f>
        <v>9.9669608715972586</v>
      </c>
      <c r="D10" s="12">
        <v>19</v>
      </c>
      <c r="E10" s="27">
        <f>100000*D10/E29</f>
        <v>2.5226373509652409</v>
      </c>
      <c r="F10" s="12">
        <v>28</v>
      </c>
      <c r="G10" s="27">
        <f>100000*F10/G29</f>
        <v>5.1167720478052701</v>
      </c>
      <c r="H10" s="12">
        <v>5</v>
      </c>
      <c r="I10" s="27">
        <f>100000*H10/I29</f>
        <v>0.86518662075409669</v>
      </c>
      <c r="J10" s="14">
        <v>54</v>
      </c>
      <c r="K10" s="31"/>
      <c r="L10" s="14">
        <v>16</v>
      </c>
      <c r="M10" s="31"/>
      <c r="N10" s="14">
        <v>16</v>
      </c>
      <c r="O10" s="31"/>
      <c r="P10" s="14">
        <v>5</v>
      </c>
      <c r="Q10" s="31"/>
      <c r="R10" s="12">
        <v>1</v>
      </c>
      <c r="S10" s="30"/>
      <c r="T10" s="12">
        <v>0</v>
      </c>
      <c r="U10" s="30"/>
      <c r="V10" s="26">
        <v>0</v>
      </c>
      <c r="W10" s="27"/>
      <c r="X10" s="12">
        <v>0</v>
      </c>
      <c r="Y10" s="30"/>
      <c r="Z10" s="14">
        <v>18</v>
      </c>
      <c r="AA10" s="31"/>
      <c r="AB10" s="14">
        <v>3</v>
      </c>
      <c r="AC10" s="31"/>
      <c r="AD10" s="14">
        <v>12</v>
      </c>
      <c r="AE10" s="31"/>
      <c r="AF10" s="14">
        <v>0</v>
      </c>
      <c r="AG10" s="31"/>
      <c r="AH10" s="12">
        <v>1</v>
      </c>
      <c r="AI10" s="12">
        <v>0</v>
      </c>
      <c r="AJ10" s="12">
        <v>0</v>
      </c>
      <c r="AK10" s="12">
        <v>0</v>
      </c>
    </row>
    <row r="11" spans="1:37">
      <c r="A11" s="39">
        <v>2008</v>
      </c>
      <c r="B11" s="12">
        <v>84</v>
      </c>
      <c r="C11" s="27">
        <f>100000*B11/C30</f>
        <v>11.273911765534846</v>
      </c>
      <c r="D11" s="12">
        <v>35</v>
      </c>
      <c r="E11" s="27">
        <f>100000*D11/E30</f>
        <v>4.6223842257836596</v>
      </c>
      <c r="F11" s="12">
        <v>37</v>
      </c>
      <c r="G11" s="27">
        <f>100000*F11/G30</f>
        <v>6.6164058252982745</v>
      </c>
      <c r="H11" s="12">
        <v>1</v>
      </c>
      <c r="I11" s="27">
        <f>100000*H11/I30</f>
        <v>0.16923595045448314</v>
      </c>
      <c r="J11" s="14">
        <v>74</v>
      </c>
      <c r="K11" s="31"/>
      <c r="L11" s="14">
        <v>30</v>
      </c>
      <c r="M11" s="31"/>
      <c r="N11" s="14">
        <v>29</v>
      </c>
      <c r="O11" s="31"/>
      <c r="P11" s="14">
        <v>1</v>
      </c>
      <c r="Q11" s="31"/>
      <c r="R11" s="12">
        <v>2</v>
      </c>
      <c r="S11" s="30"/>
      <c r="T11" s="12">
        <v>0</v>
      </c>
      <c r="U11" s="30"/>
      <c r="V11" s="26">
        <v>1</v>
      </c>
      <c r="W11" s="27"/>
      <c r="X11" s="12">
        <v>0</v>
      </c>
      <c r="Y11" s="30"/>
      <c r="Z11" s="14">
        <v>8</v>
      </c>
      <c r="AA11" s="31"/>
      <c r="AB11" s="14">
        <v>5</v>
      </c>
      <c r="AC11" s="31"/>
      <c r="AD11" s="14">
        <v>7</v>
      </c>
      <c r="AE11" s="31"/>
      <c r="AF11" s="14">
        <v>0</v>
      </c>
      <c r="AG11" s="31"/>
      <c r="AH11" s="12">
        <v>0</v>
      </c>
      <c r="AI11" s="12">
        <v>0</v>
      </c>
      <c r="AJ11" s="12">
        <v>0</v>
      </c>
      <c r="AK11" s="12">
        <v>0</v>
      </c>
    </row>
    <row r="12" spans="1:37">
      <c r="A12" s="39">
        <v>2009</v>
      </c>
      <c r="B12" s="12">
        <v>73</v>
      </c>
      <c r="C12" s="27">
        <f>100000*B12/C31</f>
        <v>9.6628205111234955</v>
      </c>
      <c r="D12" s="12">
        <v>32</v>
      </c>
      <c r="E12" s="27">
        <f>100000*D12/E31</f>
        <v>4.1977012338618067</v>
      </c>
      <c r="F12" s="12">
        <v>36</v>
      </c>
      <c r="G12" s="27">
        <f>100000*F12/G31</f>
        <v>6.3094689355049587</v>
      </c>
      <c r="H12" s="12">
        <v>6</v>
      </c>
      <c r="I12" s="27">
        <f>100000*H12/I31</f>
        <v>0.99523613636062047</v>
      </c>
      <c r="J12" s="14">
        <v>62</v>
      </c>
      <c r="K12" s="31"/>
      <c r="L12" s="14">
        <v>21</v>
      </c>
      <c r="M12" s="31"/>
      <c r="N12" s="14">
        <v>24</v>
      </c>
      <c r="O12" s="31"/>
      <c r="P12" s="14">
        <v>3</v>
      </c>
      <c r="Q12" s="31"/>
      <c r="R12" s="12">
        <v>0</v>
      </c>
      <c r="S12" s="30"/>
      <c r="T12" s="12">
        <v>0</v>
      </c>
      <c r="U12" s="30"/>
      <c r="V12" s="26">
        <v>0</v>
      </c>
      <c r="W12" s="27"/>
      <c r="X12" s="12">
        <v>0</v>
      </c>
      <c r="Y12" s="30"/>
      <c r="Z12" s="14">
        <v>11</v>
      </c>
      <c r="AA12" s="31"/>
      <c r="AB12" s="14">
        <v>11</v>
      </c>
      <c r="AC12" s="31"/>
      <c r="AD12" s="14">
        <v>12</v>
      </c>
      <c r="AE12" s="31"/>
      <c r="AF12" s="14">
        <v>3</v>
      </c>
      <c r="AG12" s="31"/>
      <c r="AH12" s="12">
        <v>0</v>
      </c>
      <c r="AI12" s="12">
        <v>0</v>
      </c>
      <c r="AJ12" s="12">
        <v>0</v>
      </c>
      <c r="AK12" s="12">
        <v>0</v>
      </c>
    </row>
    <row r="13" spans="1:37" s="3" customFormat="1">
      <c r="A13" s="40">
        <v>2010</v>
      </c>
      <c r="B13" s="26">
        <v>75</v>
      </c>
      <c r="C13" s="27">
        <f>100000*B13/C32</f>
        <v>9.7675454418772443</v>
      </c>
      <c r="D13" s="26">
        <v>25</v>
      </c>
      <c r="E13" s="27">
        <f>100000*D13/E32</f>
        <v>3.2439642800605193</v>
      </c>
      <c r="F13" s="26">
        <v>13</v>
      </c>
      <c r="G13" s="27">
        <f>100000*F13/G32</f>
        <v>2.2392635923300053</v>
      </c>
      <c r="H13" s="26">
        <v>1</v>
      </c>
      <c r="I13" s="27">
        <f>100000*H13/I32</f>
        <v>0.16307706859184581</v>
      </c>
      <c r="J13" s="28">
        <v>64</v>
      </c>
      <c r="K13" s="29">
        <f>100000*J13/K32</f>
        <v>26.898554622978931</v>
      </c>
      <c r="L13" s="28">
        <v>20</v>
      </c>
      <c r="M13" s="29">
        <f>100000*L13/M32</f>
        <v>7.576675960722512</v>
      </c>
      <c r="N13" s="14">
        <v>11</v>
      </c>
      <c r="O13" s="29">
        <f>100000*N13/O32</f>
        <v>6.848845969454147</v>
      </c>
      <c r="P13" s="28">
        <v>1</v>
      </c>
      <c r="Q13" s="29">
        <f>100000*P13/Q32</f>
        <v>0.53834061887637541</v>
      </c>
      <c r="R13" s="26">
        <v>1</v>
      </c>
      <c r="S13" s="29">
        <f>100000*R13/S32</f>
        <v>1.937721626911078</v>
      </c>
      <c r="T13" s="26">
        <v>0</v>
      </c>
      <c r="U13" s="29">
        <f>100000*T13/U32</f>
        <v>0</v>
      </c>
      <c r="V13" s="26">
        <v>0</v>
      </c>
      <c r="W13" s="29">
        <f>100000*V13/W32</f>
        <v>0</v>
      </c>
      <c r="X13" s="26">
        <v>0</v>
      </c>
      <c r="Y13" s="29">
        <f>100000*X13/Y32</f>
        <v>0</v>
      </c>
      <c r="Z13" s="28">
        <v>7</v>
      </c>
      <c r="AA13" s="29">
        <f>100000*Z13/AA32</f>
        <v>1.4648672516369892</v>
      </c>
      <c r="AB13" s="28">
        <v>4</v>
      </c>
      <c r="AC13" s="29">
        <f>100000*AB13/AC32</f>
        <v>0.84757973606367021</v>
      </c>
      <c r="AD13" s="28">
        <v>2</v>
      </c>
      <c r="AE13" s="29">
        <f>100000*AD13/AE32</f>
        <v>0.49800176790627609</v>
      </c>
      <c r="AF13" s="28">
        <v>0</v>
      </c>
      <c r="AG13" s="29">
        <f>100000*AF13/AG32</f>
        <v>0</v>
      </c>
      <c r="AH13" s="26">
        <v>3</v>
      </c>
      <c r="AI13" s="26">
        <v>1</v>
      </c>
      <c r="AJ13" s="26">
        <v>0</v>
      </c>
      <c r="AK13" s="26">
        <v>0</v>
      </c>
    </row>
    <row r="14" spans="1:37" s="3" customFormat="1">
      <c r="A14" s="40">
        <v>2011</v>
      </c>
      <c r="B14" s="26">
        <v>64</v>
      </c>
      <c r="C14" s="27">
        <f>100000*B14/C33</f>
        <v>8.2929054194136924</v>
      </c>
      <c r="D14" s="26">
        <v>16</v>
      </c>
      <c r="E14" s="27">
        <f>100000*D14/E33</f>
        <v>2.049681722859972</v>
      </c>
      <c r="F14" s="26">
        <v>14</v>
      </c>
      <c r="G14" s="27">
        <f>100000*F14/G33</f>
        <v>2.3859759152774038</v>
      </c>
      <c r="H14" s="26">
        <v>3</v>
      </c>
      <c r="I14" s="27">
        <f>100000*H14/I33</f>
        <v>0.48290982141994804</v>
      </c>
      <c r="J14" s="28">
        <v>45</v>
      </c>
      <c r="K14" s="29">
        <f>100000*J14/K33</f>
        <v>18.604881921016073</v>
      </c>
      <c r="L14" s="28">
        <v>10</v>
      </c>
      <c r="M14" s="29">
        <f>100000*L14/M33</f>
        <v>3.7383317320812415</v>
      </c>
      <c r="N14" s="14">
        <v>9</v>
      </c>
      <c r="O14" s="29">
        <f>100000*N14/O33</f>
        <v>5.5368601081533342</v>
      </c>
      <c r="P14" s="28">
        <v>1</v>
      </c>
      <c r="Q14" s="29">
        <f>100000*P14/Q33</f>
        <v>0.52879835860989488</v>
      </c>
      <c r="R14" s="26">
        <v>1</v>
      </c>
      <c r="S14" s="29">
        <f>100000*R14/S33</f>
        <v>1.9078144078144079</v>
      </c>
      <c r="T14" s="26">
        <v>0</v>
      </c>
      <c r="U14" s="29">
        <f>100000*T14/U33</f>
        <v>0</v>
      </c>
      <c r="V14" s="26">
        <v>0</v>
      </c>
      <c r="W14" s="29">
        <f>100000*V14/W33</f>
        <v>0</v>
      </c>
      <c r="X14" s="26">
        <v>0</v>
      </c>
      <c r="Y14" s="29">
        <f>100000*X14/Y33</f>
        <v>0</v>
      </c>
      <c r="Z14" s="28">
        <v>18</v>
      </c>
      <c r="AA14" s="29">
        <f>100000*Z14/AA33</f>
        <v>3.7468386049270928</v>
      </c>
      <c r="AB14" s="28">
        <v>6</v>
      </c>
      <c r="AC14" s="29">
        <f>100000*AB14/AC33</f>
        <v>1.260626026884951</v>
      </c>
      <c r="AD14" s="28">
        <v>5</v>
      </c>
      <c r="AE14" s="29">
        <f>100000*AD14/AE33</f>
        <v>1.2384882517004443</v>
      </c>
      <c r="AF14" s="28">
        <v>2</v>
      </c>
      <c r="AG14" s="29">
        <f>100000*AF14/AG33</f>
        <v>0.482700030892802</v>
      </c>
      <c r="AH14" s="26">
        <v>0</v>
      </c>
      <c r="AI14" s="26">
        <v>0</v>
      </c>
      <c r="AJ14" s="26">
        <v>0</v>
      </c>
      <c r="AK14" s="26">
        <v>0</v>
      </c>
    </row>
    <row r="15" spans="1:37" s="3" customFormat="1">
      <c r="A15" s="40">
        <v>2012</v>
      </c>
      <c r="B15" s="26">
        <v>44</v>
      </c>
      <c r="C15" s="27">
        <f>100000*B15/C34</f>
        <v>5.6407652980118863</v>
      </c>
      <c r="D15" s="26">
        <v>8</v>
      </c>
      <c r="E15" s="27">
        <f>100000*D15/E34</f>
        <v>1.0161633482582324</v>
      </c>
      <c r="F15" s="26">
        <v>15</v>
      </c>
      <c r="G15" s="27">
        <f>100000*F15/G34</f>
        <v>2.5701126737396169</v>
      </c>
      <c r="H15" s="26">
        <v>3</v>
      </c>
      <c r="I15" s="27">
        <f>100000*H15/I34</f>
        <v>0.48418959573396686</v>
      </c>
      <c r="J15" s="28">
        <v>37</v>
      </c>
      <c r="K15" s="29">
        <f>100000*J15/K34</f>
        <v>15.033622493549764</v>
      </c>
      <c r="L15" s="28">
        <v>6</v>
      </c>
      <c r="M15" s="29">
        <f>100000*L15/M34</f>
        <v>2.2145860016018837</v>
      </c>
      <c r="N15" s="14">
        <v>10</v>
      </c>
      <c r="O15" s="29">
        <f>100000*N15/O34</f>
        <v>6.1464703893788988</v>
      </c>
      <c r="P15" s="28">
        <v>3</v>
      </c>
      <c r="Q15" s="29">
        <f>100000*P15/Q34</f>
        <v>1.576416804603137</v>
      </c>
      <c r="R15" s="26">
        <v>0</v>
      </c>
      <c r="S15" s="29">
        <f>100000*R15/S34</f>
        <v>0</v>
      </c>
      <c r="T15" s="26">
        <v>0</v>
      </c>
      <c r="U15" s="29">
        <f>100000*T15/U34</f>
        <v>0</v>
      </c>
      <c r="V15" s="26">
        <v>2</v>
      </c>
      <c r="W15" s="29">
        <f>100000*V15/W34</f>
        <v>9.872642906506071</v>
      </c>
      <c r="X15" s="26">
        <v>0</v>
      </c>
      <c r="Y15" s="29">
        <f>100000*X15/Y34</f>
        <v>0</v>
      </c>
      <c r="Z15" s="28">
        <v>7</v>
      </c>
      <c r="AA15" s="29">
        <f>100000*Z15/AA34</f>
        <v>1.4503203136006895</v>
      </c>
      <c r="AB15" s="28">
        <v>2</v>
      </c>
      <c r="AC15" s="29">
        <f>100000*AB15/AC34</f>
        <v>0.41839866279787369</v>
      </c>
      <c r="AD15" s="28">
        <v>3</v>
      </c>
      <c r="AE15" s="29">
        <f>100000*AD15/AE34</f>
        <v>0.74994750367474272</v>
      </c>
      <c r="AF15" s="28">
        <v>0</v>
      </c>
      <c r="AG15" s="29">
        <f>100000*AF15/AG34</f>
        <v>0</v>
      </c>
      <c r="AH15" s="26">
        <v>0</v>
      </c>
      <c r="AI15" s="26">
        <v>0</v>
      </c>
      <c r="AJ15" s="26">
        <v>0</v>
      </c>
      <c r="AK15" s="26">
        <v>0</v>
      </c>
    </row>
    <row r="16" spans="1:37" s="3" customFormat="1">
      <c r="A16" s="40">
        <v>2013</v>
      </c>
      <c r="B16" s="26">
        <v>74</v>
      </c>
      <c r="C16" s="27">
        <f>100000*B16/C35</f>
        <v>9.4107951994770644</v>
      </c>
      <c r="D16" s="26">
        <v>12</v>
      </c>
      <c r="E16" s="27">
        <f>100000*D16/E35</f>
        <v>1.5159267049438159</v>
      </c>
      <c r="F16" s="26">
        <v>32</v>
      </c>
      <c r="G16" s="27">
        <f>100000*F16/G35</f>
        <v>5.4937602900705436</v>
      </c>
      <c r="H16" s="26">
        <v>2</v>
      </c>
      <c r="I16" s="27">
        <f>100000*H16/I35</f>
        <v>0.32255775396584757</v>
      </c>
      <c r="J16" s="28">
        <v>59</v>
      </c>
      <c r="K16" s="29">
        <f>100000*J16/K35</f>
        <v>23.586414225406166</v>
      </c>
      <c r="L16" s="28">
        <v>10</v>
      </c>
      <c r="M16" s="29">
        <f>100000*L16/M35</f>
        <v>3.6483834013148773</v>
      </c>
      <c r="N16" s="28">
        <v>24</v>
      </c>
      <c r="O16" s="29">
        <f>100000*N16/O35</f>
        <v>14.71056954421752</v>
      </c>
      <c r="P16" s="28">
        <v>1</v>
      </c>
      <c r="Q16" s="29">
        <f>100000*P16/Q35</f>
        <v>0.52151782547927483</v>
      </c>
      <c r="R16" s="26">
        <v>1</v>
      </c>
      <c r="S16" s="29">
        <f>100000*R16/S35</f>
        <v>1.8640371316196618</v>
      </c>
      <c r="T16" s="26">
        <v>0</v>
      </c>
      <c r="U16" s="29">
        <f>100000*T16/U35</f>
        <v>0</v>
      </c>
      <c r="V16" s="26">
        <v>1</v>
      </c>
      <c r="W16" s="29">
        <f>100000*V16/W35</f>
        <v>4.720320981826764</v>
      </c>
      <c r="X16" s="26">
        <v>0</v>
      </c>
      <c r="Y16" s="29">
        <f>100000*X16/Y35</f>
        <v>0</v>
      </c>
      <c r="Z16" s="28">
        <v>14</v>
      </c>
      <c r="AA16" s="29">
        <f>100000*Z16/AA35</f>
        <v>2.8951520678623646</v>
      </c>
      <c r="AB16" s="28">
        <v>2</v>
      </c>
      <c r="AC16" s="29">
        <f>100000*AB16/AC35</f>
        <v>0.41855189415659699</v>
      </c>
      <c r="AD16" s="28">
        <v>7</v>
      </c>
      <c r="AE16" s="29">
        <f>100000*AD16/AE35</f>
        <v>1.7606165176011348</v>
      </c>
      <c r="AF16" s="28">
        <v>1</v>
      </c>
      <c r="AG16" s="29">
        <f>100000*AF16/AG35</f>
        <v>0.24403933914146961</v>
      </c>
      <c r="AH16" s="26">
        <v>0</v>
      </c>
      <c r="AI16" s="26">
        <v>0</v>
      </c>
      <c r="AJ16" s="26">
        <v>0</v>
      </c>
      <c r="AK16" s="26">
        <v>0</v>
      </c>
    </row>
    <row r="17" spans="1:48" s="3" customFormat="1">
      <c r="A17" s="40">
        <v>2014</v>
      </c>
      <c r="B17" s="26">
        <v>63</v>
      </c>
      <c r="C17" s="27">
        <f>100000*B17/C36</f>
        <v>7.9782687156886958</v>
      </c>
      <c r="D17" s="26">
        <v>6</v>
      </c>
      <c r="E17" s="27">
        <f>100000*D17/E36</f>
        <v>0.75451198165026856</v>
      </c>
      <c r="F17" s="26">
        <v>41</v>
      </c>
      <c r="G17" s="27">
        <f>100000*F17/G36</f>
        <v>7.0553414096916303</v>
      </c>
      <c r="H17" s="26">
        <v>4</v>
      </c>
      <c r="I17" s="27">
        <f>100000*H17/I36</f>
        <v>0.64581543886388149</v>
      </c>
      <c r="J17" s="28">
        <v>46</v>
      </c>
      <c r="K17" s="29">
        <f>100000*J17/K36</f>
        <v>18.181243280844875</v>
      </c>
      <c r="L17" s="28">
        <v>4</v>
      </c>
      <c r="M17" s="29">
        <f>100000*L17/M36</f>
        <v>1.4469947727313834</v>
      </c>
      <c r="N17" s="14">
        <v>24</v>
      </c>
      <c r="O17" s="29">
        <f>100000*N17/O36</f>
        <v>14.734774066797643</v>
      </c>
      <c r="P17" s="28">
        <v>3</v>
      </c>
      <c r="Q17" s="29">
        <f>100000*P17/Q36</f>
        <v>1.5620606704364397</v>
      </c>
      <c r="R17" s="26">
        <v>1</v>
      </c>
      <c r="S17" s="29">
        <f>100000*R17/S36</f>
        <v>1.8351317624605448</v>
      </c>
      <c r="T17" s="26">
        <v>0</v>
      </c>
      <c r="U17" s="29">
        <f>100000*T17/U36</f>
        <v>0</v>
      </c>
      <c r="V17" s="26">
        <v>1</v>
      </c>
      <c r="W17" s="29">
        <f>100000*V17/W36</f>
        <v>4.5562238017131405</v>
      </c>
      <c r="X17" s="26">
        <v>0</v>
      </c>
      <c r="Y17" s="29">
        <f>100000*X17/Y36</f>
        <v>0</v>
      </c>
      <c r="Z17" s="28">
        <v>16</v>
      </c>
      <c r="AA17" s="29">
        <f>100000*Z17/AA36</f>
        <v>3.3094980525672395</v>
      </c>
      <c r="AB17" s="28">
        <v>2</v>
      </c>
      <c r="AC17" s="29">
        <f>100000*AB17/AC36</f>
        <v>0.41897276258070465</v>
      </c>
      <c r="AD17" s="28">
        <v>16</v>
      </c>
      <c r="AE17" s="29">
        <f>100000*AD17/AE36</f>
        <v>4.0443871489598342</v>
      </c>
      <c r="AF17" s="28">
        <v>1</v>
      </c>
      <c r="AG17" s="29">
        <f>100000*AF17/AG36</f>
        <v>0.24509924068255237</v>
      </c>
      <c r="AH17" s="26">
        <v>0</v>
      </c>
      <c r="AI17" s="26">
        <v>0</v>
      </c>
      <c r="AJ17" s="26">
        <v>0</v>
      </c>
      <c r="AK17" s="26">
        <v>0</v>
      </c>
    </row>
    <row r="18" spans="1:48" s="6" customFormat="1">
      <c r="A18" s="43">
        <v>2015</v>
      </c>
      <c r="B18" s="32">
        <v>108</v>
      </c>
      <c r="C18" s="27">
        <f>100000*B18/C37</f>
        <v>13.645564054551933</v>
      </c>
      <c r="D18" s="32">
        <v>18</v>
      </c>
      <c r="E18" s="27">
        <f>100000*D18/E37</f>
        <v>2.2618066306117934</v>
      </c>
      <c r="F18" s="32">
        <v>32</v>
      </c>
      <c r="G18" s="27">
        <f>100000*F18/G37</f>
        <v>5.5143510987344566</v>
      </c>
      <c r="H18" s="32">
        <v>2</v>
      </c>
      <c r="I18" s="27">
        <f>100000*H18/I37</f>
        <v>0.3226696395296122</v>
      </c>
      <c r="J18" s="33">
        <v>78</v>
      </c>
      <c r="K18" s="29">
        <f>100000*J18/K37</f>
        <v>30.58367772645645</v>
      </c>
      <c r="L18" s="33">
        <v>15</v>
      </c>
      <c r="M18" s="29">
        <f>100000*L18/M37</f>
        <v>5.4092064694109379</v>
      </c>
      <c r="N18" s="33">
        <v>15</v>
      </c>
      <c r="O18" s="29">
        <f>100000*N18/O37</f>
        <v>9.2526339164548848</v>
      </c>
      <c r="P18" s="33">
        <v>2</v>
      </c>
      <c r="Q18" s="29">
        <f>100000*P18/Q37</f>
        <v>1.0410322876164004</v>
      </c>
      <c r="R18" s="32">
        <v>2</v>
      </c>
      <c r="S18" s="29">
        <f>100000*R18/S37</f>
        <v>3.6142183349296131</v>
      </c>
      <c r="T18" s="32">
        <v>0</v>
      </c>
      <c r="U18" s="29">
        <f>100000*T18/U37</f>
        <v>0</v>
      </c>
      <c r="V18" s="32">
        <v>1</v>
      </c>
      <c r="W18" s="29">
        <f>100000*V18/W37</f>
        <v>4.3859649122807021</v>
      </c>
      <c r="X18" s="32">
        <v>0</v>
      </c>
      <c r="Y18" s="29">
        <f>100000*X18/Y37</f>
        <v>0</v>
      </c>
      <c r="Z18" s="33">
        <v>28</v>
      </c>
      <c r="AA18" s="29">
        <f>100000*Z18/AA37</f>
        <v>5.8018221865824575</v>
      </c>
      <c r="AB18" s="33">
        <v>3</v>
      </c>
      <c r="AC18" s="29">
        <f>100000*AB18/AC37</f>
        <v>0.63055545630145593</v>
      </c>
      <c r="AD18" s="33">
        <v>16</v>
      </c>
      <c r="AE18" s="29">
        <f>100000*AD18/AE37</f>
        <v>4.0556948292425741</v>
      </c>
      <c r="AF18" s="33">
        <v>0</v>
      </c>
      <c r="AG18" s="29">
        <f>100000*AF18/AG37</f>
        <v>0</v>
      </c>
      <c r="AH18" s="32">
        <v>0</v>
      </c>
      <c r="AI18" s="32">
        <v>0</v>
      </c>
      <c r="AJ18" s="32">
        <v>0</v>
      </c>
      <c r="AK18" s="32">
        <v>0</v>
      </c>
    </row>
    <row r="19" spans="1:48" s="6" customFormat="1">
      <c r="A19" s="43">
        <v>2016</v>
      </c>
      <c r="B19" s="32">
        <v>101</v>
      </c>
      <c r="C19" s="27">
        <f>100000*B19/C38</f>
        <v>12.761129347312455</v>
      </c>
      <c r="D19" s="32">
        <v>29</v>
      </c>
      <c r="E19" s="27">
        <f>100000*D19/E38</f>
        <v>3.6440217937634451</v>
      </c>
      <c r="F19" s="32">
        <v>53</v>
      </c>
      <c r="G19" s="27">
        <f>100000*F19/G38</f>
        <v>9.1331440072789434</v>
      </c>
      <c r="H19" s="32">
        <v>4</v>
      </c>
      <c r="I19" s="27">
        <f>100000*H19/I38</f>
        <v>0.64533927905922439</v>
      </c>
      <c r="J19" s="33">
        <v>74</v>
      </c>
      <c r="K19" s="29">
        <f>100000*J19/K38</f>
        <v>28.889209880109778</v>
      </c>
      <c r="L19" s="33">
        <v>18</v>
      </c>
      <c r="M19" s="29">
        <f>100000*L19/M38</f>
        <v>6.4813947961601333</v>
      </c>
      <c r="N19" s="33">
        <v>31</v>
      </c>
      <c r="O19" s="29">
        <f>100000*N19/O38</f>
        <v>19.218966019628144</v>
      </c>
      <c r="P19" s="33">
        <v>2</v>
      </c>
      <c r="Q19" s="29">
        <f>100000*P19/Q38</f>
        <v>1.0427202485845073</v>
      </c>
      <c r="R19" s="32">
        <v>3</v>
      </c>
      <c r="S19" s="29">
        <f>100000*R19/S38</f>
        <v>5.4034582132564841</v>
      </c>
      <c r="T19" s="32">
        <v>0</v>
      </c>
      <c r="U19" s="29">
        <f>100000*T19/U38</f>
        <v>0</v>
      </c>
      <c r="V19" s="32">
        <v>1</v>
      </c>
      <c r="W19" s="29">
        <f>100000*V19/W38</f>
        <v>4.265665657125794</v>
      </c>
      <c r="X19" s="32">
        <v>0</v>
      </c>
      <c r="Y19" s="29">
        <f>100000*X19/Y38</f>
        <v>0</v>
      </c>
      <c r="Z19" s="33">
        <v>24</v>
      </c>
      <c r="AA19" s="29">
        <f>100000*Z19/AA38</f>
        <v>5.0075948521924918</v>
      </c>
      <c r="AB19" s="33">
        <v>8</v>
      </c>
      <c r="AC19" s="29">
        <f>100000*AB19/AC38</f>
        <v>1.69227287053901</v>
      </c>
      <c r="AD19" s="33">
        <v>21</v>
      </c>
      <c r="AE19" s="29">
        <f>100000*AD19/AE38</f>
        <v>5.3516410424996748</v>
      </c>
      <c r="AF19" s="33">
        <v>2</v>
      </c>
      <c r="AG19" s="29">
        <f>100000*AF19/AG38</f>
        <v>0.49260841079600592</v>
      </c>
      <c r="AH19" s="32">
        <v>0</v>
      </c>
      <c r="AI19" s="32">
        <v>0</v>
      </c>
      <c r="AJ19" s="32">
        <v>0</v>
      </c>
      <c r="AK19" s="32">
        <v>0</v>
      </c>
    </row>
    <row r="20" spans="1:48" s="8" customFormat="1" ht="14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11"/>
      <c r="AR20" s="9"/>
      <c r="AV20" s="9"/>
    </row>
    <row r="21" spans="1:48" s="8" customFormat="1" ht="16.5" customHeight="1">
      <c r="A21" s="89"/>
      <c r="B21" s="89"/>
      <c r="C21" s="89"/>
      <c r="D21" s="89"/>
      <c r="E21" s="89"/>
      <c r="F21" s="89"/>
      <c r="G21" s="89"/>
    </row>
    <row r="22" spans="1:48" s="8" customFormat="1" ht="16.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48" ht="16.5" customHeight="1">
      <c r="A23"/>
      <c r="C23" t="s">
        <v>52</v>
      </c>
      <c r="E23" t="s">
        <v>54</v>
      </c>
      <c r="G23" t="s">
        <v>53</v>
      </c>
      <c r="I23" t="s">
        <v>55</v>
      </c>
    </row>
    <row r="24" spans="1:48" ht="16.5" customHeight="1">
      <c r="A24">
        <v>2002</v>
      </c>
      <c r="B24" s="8"/>
      <c r="C24">
        <v>788322</v>
      </c>
      <c r="E24">
        <v>816984</v>
      </c>
      <c r="G24">
        <v>498371</v>
      </c>
      <c r="I24">
        <v>533579</v>
      </c>
    </row>
    <row r="25" spans="1:48" ht="16.5" customHeight="1">
      <c r="A25">
        <v>2003</v>
      </c>
      <c r="B25" s="8"/>
      <c r="C25">
        <v>785284</v>
      </c>
      <c r="E25">
        <v>815563</v>
      </c>
      <c r="G25">
        <v>514195</v>
      </c>
      <c r="I25">
        <v>548684</v>
      </c>
    </row>
    <row r="26" spans="1:48">
      <c r="A26">
        <v>2004</v>
      </c>
      <c r="B26" s="8"/>
      <c r="C26">
        <v>789917</v>
      </c>
      <c r="E26">
        <v>814406</v>
      </c>
      <c r="G26">
        <v>529267</v>
      </c>
      <c r="I26">
        <v>563372</v>
      </c>
    </row>
    <row r="27" spans="1:48">
      <c r="A27">
        <v>2005</v>
      </c>
      <c r="B27" s="8"/>
      <c r="C27">
        <v>787993</v>
      </c>
      <c r="E27">
        <v>810481</v>
      </c>
      <c r="G27">
        <v>544663</v>
      </c>
      <c r="I27">
        <v>579237</v>
      </c>
    </row>
    <row r="28" spans="1:48">
      <c r="A28">
        <v>2006</v>
      </c>
      <c r="B28" s="8"/>
      <c r="C28">
        <v>734219</v>
      </c>
      <c r="E28">
        <v>746960</v>
      </c>
      <c r="G28">
        <v>533394</v>
      </c>
      <c r="I28">
        <v>563028</v>
      </c>
    </row>
    <row r="29" spans="1:48">
      <c r="A29">
        <v>2007</v>
      </c>
      <c r="B29" s="8"/>
      <c r="C29">
        <v>742453</v>
      </c>
      <c r="E29">
        <v>753180</v>
      </c>
      <c r="G29">
        <v>547220</v>
      </c>
      <c r="I29">
        <v>577910</v>
      </c>
    </row>
    <row r="30" spans="1:48">
      <c r="A30">
        <v>2008</v>
      </c>
      <c r="B30" s="8"/>
      <c r="C30">
        <v>745083</v>
      </c>
      <c r="E30">
        <v>757185</v>
      </c>
      <c r="G30">
        <v>559216</v>
      </c>
      <c r="H30" s="7"/>
      <c r="I30">
        <v>590891</v>
      </c>
      <c r="J30" s="7"/>
    </row>
    <row r="31" spans="1:48">
      <c r="A31">
        <v>2009</v>
      </c>
      <c r="B31" s="8"/>
      <c r="C31">
        <v>755473</v>
      </c>
      <c r="E31">
        <v>762322</v>
      </c>
      <c r="G31">
        <v>570571</v>
      </c>
      <c r="H31" s="4"/>
      <c r="I31">
        <v>602872</v>
      </c>
      <c r="J31" s="4"/>
      <c r="K31" t="s">
        <v>57</v>
      </c>
      <c r="M31" t="s">
        <v>58</v>
      </c>
      <c r="O31" t="s">
        <v>59</v>
      </c>
      <c r="Q31" t="s">
        <v>60</v>
      </c>
      <c r="S31" t="s">
        <v>61</v>
      </c>
      <c r="U31" t="s">
        <v>62</v>
      </c>
      <c r="W31" t="s">
        <v>63</v>
      </c>
      <c r="Y31" t="s">
        <v>64</v>
      </c>
      <c r="AA31" t="s">
        <v>65</v>
      </c>
      <c r="AC31" t="s">
        <v>66</v>
      </c>
      <c r="AE31" t="s">
        <v>67</v>
      </c>
      <c r="AG31" t="s">
        <v>68</v>
      </c>
    </row>
    <row r="32" spans="1:48">
      <c r="A32">
        <v>2010</v>
      </c>
      <c r="B32" s="8"/>
      <c r="C32">
        <v>767849</v>
      </c>
      <c r="E32">
        <v>770662</v>
      </c>
      <c r="G32">
        <v>580548</v>
      </c>
      <c r="I32">
        <v>613207</v>
      </c>
      <c r="K32">
        <v>237931</v>
      </c>
      <c r="M32">
        <v>263968</v>
      </c>
      <c r="O32">
        <v>160611</v>
      </c>
      <c r="Q32">
        <v>185756</v>
      </c>
      <c r="S32">
        <v>51607</v>
      </c>
      <c r="U32">
        <v>34878</v>
      </c>
      <c r="W32">
        <v>18494</v>
      </c>
      <c r="Y32">
        <v>15976</v>
      </c>
      <c r="AA32">
        <v>477859</v>
      </c>
      <c r="AC32">
        <v>471932</v>
      </c>
      <c r="AE32">
        <v>401605</v>
      </c>
      <c r="AG32">
        <v>411658</v>
      </c>
    </row>
    <row r="33" spans="1:33">
      <c r="A33">
        <v>2011</v>
      </c>
      <c r="B33" s="8"/>
      <c r="C33">
        <v>771744</v>
      </c>
      <c r="E33">
        <v>780609</v>
      </c>
      <c r="G33">
        <v>586762</v>
      </c>
      <c r="I33">
        <v>621234</v>
      </c>
      <c r="K33">
        <v>241872</v>
      </c>
      <c r="M33">
        <v>267499</v>
      </c>
      <c r="O33">
        <v>162547</v>
      </c>
      <c r="Q33">
        <v>189108</v>
      </c>
      <c r="S33">
        <v>52416</v>
      </c>
      <c r="U33">
        <v>36262</v>
      </c>
      <c r="W33">
        <v>19510</v>
      </c>
      <c r="Y33">
        <v>16622</v>
      </c>
      <c r="AA33">
        <v>480405</v>
      </c>
      <c r="AC33">
        <v>475954</v>
      </c>
      <c r="AE33">
        <v>403718</v>
      </c>
      <c r="AG33">
        <v>414336</v>
      </c>
    </row>
    <row r="34" spans="1:33">
      <c r="A34">
        <v>2012</v>
      </c>
      <c r="B34" s="8"/>
      <c r="C34">
        <v>780036</v>
      </c>
      <c r="E34">
        <v>787275</v>
      </c>
      <c r="G34">
        <v>583632</v>
      </c>
      <c r="I34">
        <v>619592</v>
      </c>
      <c r="K34">
        <v>246115</v>
      </c>
      <c r="M34">
        <v>270931</v>
      </c>
      <c r="O34">
        <v>162695</v>
      </c>
      <c r="Q34">
        <v>190305</v>
      </c>
      <c r="S34">
        <v>53167</v>
      </c>
      <c r="U34">
        <v>37658</v>
      </c>
      <c r="W34">
        <v>20258</v>
      </c>
      <c r="Y34">
        <v>17151</v>
      </c>
      <c r="AA34">
        <v>482652</v>
      </c>
      <c r="AC34">
        <v>478013</v>
      </c>
      <c r="AE34">
        <v>400028</v>
      </c>
      <c r="AG34">
        <v>411238</v>
      </c>
    </row>
    <row r="35" spans="1:33" ht="15" customHeight="1">
      <c r="A35">
        <v>2013</v>
      </c>
      <c r="B35" s="8"/>
      <c r="C35">
        <v>786331</v>
      </c>
      <c r="E35">
        <v>791595</v>
      </c>
      <c r="G35">
        <v>582479</v>
      </c>
      <c r="I35">
        <v>620044</v>
      </c>
      <c r="K35">
        <v>250144</v>
      </c>
      <c r="M35">
        <v>274094</v>
      </c>
      <c r="O35">
        <v>163148</v>
      </c>
      <c r="Q35">
        <v>191748</v>
      </c>
      <c r="S35">
        <v>53647</v>
      </c>
      <c r="U35">
        <v>38810</v>
      </c>
      <c r="W35">
        <v>21185</v>
      </c>
      <c r="Y35">
        <v>17789</v>
      </c>
      <c r="AA35">
        <v>483567</v>
      </c>
      <c r="AC35">
        <v>477838</v>
      </c>
      <c r="AE35">
        <v>397588</v>
      </c>
      <c r="AG35">
        <v>409770</v>
      </c>
    </row>
    <row r="36" spans="1:33">
      <c r="A36">
        <v>2014</v>
      </c>
      <c r="B36" s="8"/>
      <c r="C36">
        <v>789645</v>
      </c>
      <c r="E36">
        <v>795216</v>
      </c>
      <c r="G36">
        <v>581120</v>
      </c>
      <c r="I36">
        <v>619372</v>
      </c>
      <c r="K36">
        <v>253008</v>
      </c>
      <c r="M36">
        <v>276435</v>
      </c>
      <c r="O36">
        <v>162880</v>
      </c>
      <c r="Q36">
        <v>192054</v>
      </c>
      <c r="S36">
        <v>54492</v>
      </c>
      <c r="U36">
        <v>39958</v>
      </c>
      <c r="W36">
        <v>21948</v>
      </c>
      <c r="Y36">
        <v>18316</v>
      </c>
      <c r="AA36">
        <v>483457</v>
      </c>
      <c r="AC36">
        <v>477358</v>
      </c>
      <c r="AE36">
        <v>395610</v>
      </c>
      <c r="AG36">
        <v>407998</v>
      </c>
    </row>
    <row r="37" spans="1:33">
      <c r="A37">
        <v>2015</v>
      </c>
      <c r="B37" s="8"/>
      <c r="C37">
        <v>791466</v>
      </c>
      <c r="E37">
        <v>795824</v>
      </c>
      <c r="G37">
        <v>580304</v>
      </c>
      <c r="I37">
        <v>619829</v>
      </c>
      <c r="K37">
        <v>255038</v>
      </c>
      <c r="M37">
        <v>277305</v>
      </c>
      <c r="O37">
        <v>162116</v>
      </c>
      <c r="Q37">
        <v>192117</v>
      </c>
      <c r="S37">
        <v>55337</v>
      </c>
      <c r="U37">
        <v>40881</v>
      </c>
      <c r="W37">
        <v>22800</v>
      </c>
      <c r="Y37">
        <v>19027</v>
      </c>
      <c r="AA37">
        <v>482607</v>
      </c>
      <c r="AC37">
        <v>475771</v>
      </c>
      <c r="AE37">
        <v>394507</v>
      </c>
      <c r="AG37">
        <v>407491</v>
      </c>
    </row>
    <row r="38" spans="1:33">
      <c r="A38" s="52" t="s">
        <v>56</v>
      </c>
      <c r="B38" s="8"/>
      <c r="C38">
        <v>791466</v>
      </c>
      <c r="E38">
        <v>795824</v>
      </c>
      <c r="G38">
        <v>580304</v>
      </c>
      <c r="I38">
        <v>619829</v>
      </c>
      <c r="J38" s="7"/>
      <c r="K38">
        <v>256151</v>
      </c>
      <c r="M38">
        <v>277718</v>
      </c>
      <c r="O38">
        <v>161299</v>
      </c>
      <c r="Q38">
        <v>191806</v>
      </c>
      <c r="S38">
        <v>55520</v>
      </c>
      <c r="U38">
        <v>41452</v>
      </c>
      <c r="W38">
        <v>23443</v>
      </c>
      <c r="Y38">
        <v>19885</v>
      </c>
      <c r="AA38">
        <v>479272</v>
      </c>
      <c r="AC38">
        <v>472737</v>
      </c>
      <c r="AE38">
        <v>392403</v>
      </c>
      <c r="AG38">
        <v>406002</v>
      </c>
    </row>
    <row r="39" spans="1:33">
      <c r="A39" s="10"/>
      <c r="B39" s="8"/>
      <c r="C39" s="8"/>
      <c r="D39" s="8"/>
      <c r="E39" s="8"/>
      <c r="F39" s="8"/>
    </row>
    <row r="53" spans="1:1" ht="15.75" customHeight="1"/>
    <row r="54" spans="1:1">
      <c r="A54" s="2"/>
    </row>
    <row r="56" spans="1:1" ht="15.75" customHeight="1"/>
    <row r="57" spans="1:1" ht="16.5" customHeight="1"/>
    <row r="60" spans="1:1" ht="16.5" customHeight="1"/>
    <row r="80" ht="15.75" customHeight="1"/>
    <row r="81" ht="16.5" customHeight="1"/>
    <row r="82" ht="15.75" customHeight="1"/>
    <row r="86" ht="16.5" customHeight="1"/>
  </sheetData>
  <mergeCells count="34">
    <mergeCell ref="V3:W3"/>
    <mergeCell ref="AD2:AG2"/>
    <mergeCell ref="B2:E2"/>
    <mergeCell ref="F2:I2"/>
    <mergeCell ref="AH2:AI2"/>
    <mergeCell ref="AF3:AG3"/>
    <mergeCell ref="Z3:AA3"/>
    <mergeCell ref="AB3:AC3"/>
    <mergeCell ref="AD3:AE3"/>
    <mergeCell ref="R3:S3"/>
    <mergeCell ref="T3:U3"/>
    <mergeCell ref="X3:Y3"/>
    <mergeCell ref="AJ2:AK2"/>
    <mergeCell ref="Z2:AC2"/>
    <mergeCell ref="AH1:AK1"/>
    <mergeCell ref="Z1:AG1"/>
    <mergeCell ref="R1:Y1"/>
    <mergeCell ref="R2:U2"/>
    <mergeCell ref="V2:Y2"/>
    <mergeCell ref="J1:Q1"/>
    <mergeCell ref="B1:I1"/>
    <mergeCell ref="L3:M3"/>
    <mergeCell ref="N3:O3"/>
    <mergeCell ref="F3:G3"/>
    <mergeCell ref="A22:Q22"/>
    <mergeCell ref="A21:G21"/>
    <mergeCell ref="H3:I3"/>
    <mergeCell ref="A20:L20"/>
    <mergeCell ref="N2:Q2"/>
    <mergeCell ref="J2:M2"/>
    <mergeCell ref="P3:Q3"/>
    <mergeCell ref="B3:C3"/>
    <mergeCell ref="D3:E3"/>
    <mergeCell ref="J3:K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86"/>
  <sheetViews>
    <sheetView workbookViewId="0">
      <pane xSplit="1" topLeftCell="B1" activePane="topRight" state="frozen"/>
      <selection pane="topRight" activeCell="A38" sqref="A38"/>
    </sheetView>
  </sheetViews>
  <sheetFormatPr baseColWidth="10" defaultColWidth="12.6640625" defaultRowHeight="16"/>
  <cols>
    <col min="1" max="1" width="21" style="5" bestFit="1" customWidth="1"/>
    <col min="2" max="2" width="19.33203125" style="2" bestFit="1" customWidth="1"/>
    <col min="3" max="6" width="15.5" style="2" bestFit="1" customWidth="1"/>
    <col min="7" max="7" width="14.6640625" style="2" bestFit="1" customWidth="1"/>
    <col min="8" max="8" width="7" style="2" bestFit="1" customWidth="1"/>
    <col min="9" max="9" width="14.6640625" style="2" bestFit="1" customWidth="1"/>
    <col min="10" max="10" width="7" style="2" bestFit="1" customWidth="1"/>
    <col min="11" max="11" width="14.6640625" style="2" bestFit="1" customWidth="1"/>
    <col min="12" max="12" width="7" style="2" bestFit="1" customWidth="1"/>
    <col min="13" max="13" width="14.6640625" style="2" bestFit="1" customWidth="1"/>
    <col min="14" max="14" width="7" style="2" bestFit="1" customWidth="1"/>
    <col min="15" max="15" width="14.6640625" style="2" bestFit="1" customWidth="1"/>
    <col min="16" max="16" width="7" style="2" bestFit="1" customWidth="1"/>
    <col min="17" max="17" width="14.6640625" style="2" bestFit="1" customWidth="1"/>
    <col min="18" max="18" width="7" style="2" bestFit="1" customWidth="1"/>
    <col min="19" max="19" width="14.6640625" style="2" bestFit="1" customWidth="1"/>
    <col min="20" max="20" width="7" style="2" bestFit="1" customWidth="1"/>
    <col min="21" max="21" width="14.6640625" style="2" bestFit="1" customWidth="1"/>
    <col min="22" max="22" width="7" style="2" bestFit="1" customWidth="1"/>
    <col min="23" max="23" width="14.6640625" style="2" bestFit="1" customWidth="1"/>
    <col min="24" max="24" width="7" style="2" bestFit="1" customWidth="1"/>
    <col min="25" max="25" width="14.6640625" style="2" bestFit="1" customWidth="1"/>
    <col min="26" max="26" width="7" style="2" bestFit="1" customWidth="1"/>
    <col min="27" max="27" width="14.6640625" style="2" bestFit="1" customWidth="1"/>
    <col min="28" max="28" width="7" style="2" bestFit="1" customWidth="1"/>
    <col min="29" max="29" width="14.6640625" style="2" bestFit="1" customWidth="1"/>
    <col min="30" max="30" width="7" style="2" bestFit="1" customWidth="1"/>
    <col min="31" max="31" width="14.6640625" style="2" bestFit="1" customWidth="1"/>
    <col min="32" max="32" width="7" style="2" bestFit="1" customWidth="1"/>
    <col min="33" max="33" width="14.6640625" style="2" bestFit="1" customWidth="1"/>
    <col min="34" max="34" width="7" style="2" bestFit="1" customWidth="1"/>
    <col min="35" max="35" width="8" style="2" bestFit="1" customWidth="1"/>
    <col min="36" max="36" width="7" style="2" bestFit="1" customWidth="1"/>
    <col min="37" max="37" width="8" style="2" bestFit="1" customWidth="1"/>
    <col min="38" max="38" width="5.6640625" style="2" bestFit="1" customWidth="1"/>
    <col min="39" max="39" width="91" style="2" bestFit="1" customWidth="1"/>
    <col min="40" max="40" width="5.6640625" style="2" bestFit="1" customWidth="1"/>
    <col min="41" max="41" width="12.1640625" style="2" bestFit="1" customWidth="1"/>
    <col min="42" max="42" width="5.6640625" style="2" bestFit="1" customWidth="1"/>
    <col min="43" max="43" width="12.1640625" style="2" bestFit="1" customWidth="1"/>
    <col min="44" max="44" width="5.6640625" style="2" bestFit="1" customWidth="1"/>
    <col min="45" max="45" width="12.1640625" style="2" bestFit="1" customWidth="1"/>
    <col min="46" max="46" width="5.6640625" style="2" bestFit="1" customWidth="1"/>
    <col min="47" max="47" width="12.1640625" style="2" bestFit="1" customWidth="1"/>
    <col min="48" max="48" width="5.6640625" style="2" bestFit="1" customWidth="1"/>
    <col min="49" max="49" width="12.1640625" style="2" bestFit="1" customWidth="1"/>
    <col min="50" max="50" width="4.83203125" style="2" customWidth="1"/>
    <col min="51" max="55" width="8" style="2" customWidth="1"/>
    <col min="56" max="16384" width="12.6640625" style="2"/>
  </cols>
  <sheetData>
    <row r="1" spans="1:39" s="15" customFormat="1" ht="15" customHeight="1">
      <c r="A1" s="42" t="s">
        <v>48</v>
      </c>
      <c r="B1" s="90" t="s">
        <v>4</v>
      </c>
      <c r="C1" s="97"/>
      <c r="D1" s="97"/>
      <c r="E1" s="97"/>
      <c r="F1" s="97"/>
      <c r="G1" s="97"/>
      <c r="H1" s="97"/>
      <c r="I1" s="91"/>
      <c r="J1" s="93" t="s">
        <v>5</v>
      </c>
      <c r="K1" s="94"/>
      <c r="L1" s="94"/>
      <c r="M1" s="94"/>
      <c r="N1" s="94"/>
      <c r="O1" s="94"/>
      <c r="P1" s="94"/>
      <c r="Q1" s="95"/>
      <c r="R1" s="90" t="s">
        <v>6</v>
      </c>
      <c r="S1" s="97"/>
      <c r="T1" s="97"/>
      <c r="U1" s="97"/>
      <c r="V1" s="97"/>
      <c r="W1" s="97"/>
      <c r="X1" s="97"/>
      <c r="Y1" s="91"/>
      <c r="Z1" s="103" t="s">
        <v>7</v>
      </c>
      <c r="AA1" s="104"/>
      <c r="AB1" s="104"/>
      <c r="AC1" s="104"/>
      <c r="AD1" s="104"/>
      <c r="AE1" s="104"/>
      <c r="AF1" s="104"/>
      <c r="AG1" s="105"/>
      <c r="AH1" s="100" t="s">
        <v>16</v>
      </c>
      <c r="AI1" s="101"/>
      <c r="AJ1" s="101"/>
      <c r="AK1" s="102"/>
    </row>
    <row r="2" spans="1:39" s="15" customFormat="1" ht="15" customHeight="1">
      <c r="A2" s="42" t="s">
        <v>1</v>
      </c>
      <c r="B2" s="90" t="s">
        <v>2</v>
      </c>
      <c r="C2" s="97"/>
      <c r="D2" s="97"/>
      <c r="E2" s="91"/>
      <c r="F2" s="90" t="s">
        <v>3</v>
      </c>
      <c r="G2" s="97"/>
      <c r="H2" s="97"/>
      <c r="I2" s="91"/>
      <c r="J2" s="93" t="s">
        <v>2</v>
      </c>
      <c r="K2" s="94"/>
      <c r="L2" s="94"/>
      <c r="M2" s="95"/>
      <c r="N2" s="93" t="s">
        <v>3</v>
      </c>
      <c r="O2" s="94"/>
      <c r="P2" s="94"/>
      <c r="Q2" s="95"/>
      <c r="R2" s="90" t="s">
        <v>2</v>
      </c>
      <c r="S2" s="97"/>
      <c r="T2" s="97"/>
      <c r="U2" s="91"/>
      <c r="V2" s="90" t="s">
        <v>3</v>
      </c>
      <c r="W2" s="97"/>
      <c r="X2" s="97"/>
      <c r="Y2" s="91"/>
      <c r="Z2" s="103" t="s">
        <v>2</v>
      </c>
      <c r="AA2" s="104"/>
      <c r="AB2" s="104"/>
      <c r="AC2" s="105"/>
      <c r="AD2" s="103" t="s">
        <v>3</v>
      </c>
      <c r="AE2" s="104"/>
      <c r="AF2" s="104"/>
      <c r="AG2" s="105"/>
      <c r="AH2" s="100" t="s">
        <v>2</v>
      </c>
      <c r="AI2" s="102"/>
      <c r="AJ2" s="100" t="s">
        <v>3</v>
      </c>
      <c r="AK2" s="102"/>
    </row>
    <row r="3" spans="1:39" s="15" customFormat="1" ht="15" customHeight="1">
      <c r="A3" s="42" t="s">
        <v>19</v>
      </c>
      <c r="B3" s="90" t="s">
        <v>17</v>
      </c>
      <c r="C3" s="91"/>
      <c r="D3" s="90" t="s">
        <v>18</v>
      </c>
      <c r="E3" s="91"/>
      <c r="F3" s="90" t="s">
        <v>17</v>
      </c>
      <c r="G3" s="91"/>
      <c r="H3" s="90" t="s">
        <v>18</v>
      </c>
      <c r="I3" s="91"/>
      <c r="J3" s="93" t="s">
        <v>17</v>
      </c>
      <c r="K3" s="95"/>
      <c r="L3" s="93" t="s">
        <v>18</v>
      </c>
      <c r="M3" s="95"/>
      <c r="N3" s="93" t="s">
        <v>17</v>
      </c>
      <c r="O3" s="95"/>
      <c r="P3" s="93" t="s">
        <v>18</v>
      </c>
      <c r="Q3" s="95"/>
      <c r="R3" s="90" t="s">
        <v>17</v>
      </c>
      <c r="S3" s="91"/>
      <c r="T3" s="90" t="s">
        <v>18</v>
      </c>
      <c r="U3" s="91"/>
      <c r="V3" s="90" t="s">
        <v>17</v>
      </c>
      <c r="W3" s="91"/>
      <c r="X3" s="90" t="s">
        <v>18</v>
      </c>
      <c r="Y3" s="91"/>
      <c r="Z3" s="103" t="s">
        <v>17</v>
      </c>
      <c r="AA3" s="105"/>
      <c r="AB3" s="103" t="s">
        <v>18</v>
      </c>
      <c r="AC3" s="105"/>
      <c r="AD3" s="103" t="s">
        <v>17</v>
      </c>
      <c r="AE3" s="105"/>
      <c r="AF3" s="103" t="s">
        <v>18</v>
      </c>
      <c r="AG3" s="105"/>
      <c r="AH3" s="16" t="s">
        <v>17</v>
      </c>
      <c r="AI3" s="16" t="s">
        <v>18</v>
      </c>
      <c r="AJ3" s="16" t="s">
        <v>17</v>
      </c>
      <c r="AK3" s="16" t="s">
        <v>18</v>
      </c>
    </row>
    <row r="4" spans="1:39" s="15" customFormat="1" ht="15" customHeight="1">
      <c r="A4" s="42" t="s">
        <v>0</v>
      </c>
      <c r="B4" s="34" t="s">
        <v>11</v>
      </c>
      <c r="C4" s="34" t="s">
        <v>12</v>
      </c>
      <c r="D4" s="34" t="s">
        <v>11</v>
      </c>
      <c r="E4" s="34" t="s">
        <v>12</v>
      </c>
      <c r="F4" s="34" t="s">
        <v>11</v>
      </c>
      <c r="G4" s="34" t="s">
        <v>12</v>
      </c>
      <c r="H4" s="34" t="s">
        <v>11</v>
      </c>
      <c r="I4" s="34" t="s">
        <v>12</v>
      </c>
      <c r="J4" s="35" t="s">
        <v>11</v>
      </c>
      <c r="K4" s="35" t="s">
        <v>12</v>
      </c>
      <c r="L4" s="35" t="s">
        <v>11</v>
      </c>
      <c r="M4" s="35" t="s">
        <v>12</v>
      </c>
      <c r="N4" s="35" t="s">
        <v>11</v>
      </c>
      <c r="O4" s="35" t="s">
        <v>12</v>
      </c>
      <c r="P4" s="35" t="s">
        <v>11</v>
      </c>
      <c r="Q4" s="35" t="s">
        <v>12</v>
      </c>
      <c r="R4" s="34" t="s">
        <v>11</v>
      </c>
      <c r="S4" s="34" t="s">
        <v>12</v>
      </c>
      <c r="T4" s="34" t="s">
        <v>11</v>
      </c>
      <c r="U4" s="34" t="s">
        <v>12</v>
      </c>
      <c r="V4" s="34" t="s">
        <v>11</v>
      </c>
      <c r="W4" s="34" t="s">
        <v>12</v>
      </c>
      <c r="X4" s="34" t="s">
        <v>11</v>
      </c>
      <c r="Y4" s="34" t="s">
        <v>12</v>
      </c>
      <c r="Z4" s="35" t="s">
        <v>11</v>
      </c>
      <c r="AA4" s="35" t="s">
        <v>12</v>
      </c>
      <c r="AB4" s="35" t="s">
        <v>11</v>
      </c>
      <c r="AC4" s="35" t="s">
        <v>12</v>
      </c>
      <c r="AD4" s="35" t="s">
        <v>11</v>
      </c>
      <c r="AE4" s="35" t="s">
        <v>12</v>
      </c>
      <c r="AF4" s="35" t="s">
        <v>11</v>
      </c>
      <c r="AG4" s="35" t="s">
        <v>12</v>
      </c>
      <c r="AH4" s="34" t="s">
        <v>11</v>
      </c>
      <c r="AI4" s="34" t="s">
        <v>11</v>
      </c>
      <c r="AJ4" s="34" t="s">
        <v>11</v>
      </c>
      <c r="AK4" s="34" t="s">
        <v>11</v>
      </c>
    </row>
    <row r="5" spans="1:39" s="3" customFormat="1">
      <c r="A5" s="40">
        <v>2002</v>
      </c>
      <c r="B5" s="26">
        <v>36</v>
      </c>
      <c r="C5" s="27">
        <f t="shared" ref="C5:C19" si="0">100000*B5/C24</f>
        <v>4.5666618463013844</v>
      </c>
      <c r="D5" s="26">
        <v>53</v>
      </c>
      <c r="E5" s="27">
        <f t="shared" ref="E5:E19" si="1">100000*D5/E24</f>
        <v>6.4872751485953213</v>
      </c>
      <c r="F5" s="26">
        <v>9</v>
      </c>
      <c r="G5" s="27">
        <f t="shared" ref="G5:G19" si="2">100000*F5/G24</f>
        <v>1.8058835686667161</v>
      </c>
      <c r="H5" s="26">
        <v>3</v>
      </c>
      <c r="I5" s="27">
        <f t="shared" ref="I5:I19" si="3">100000*H5/I24</f>
        <v>0.5622410177312076</v>
      </c>
      <c r="J5" s="28">
        <v>34</v>
      </c>
      <c r="K5" s="27"/>
      <c r="L5" s="28">
        <v>49</v>
      </c>
      <c r="M5" s="27"/>
      <c r="N5" s="28">
        <v>8</v>
      </c>
      <c r="O5" s="27"/>
      <c r="P5" s="28">
        <v>3</v>
      </c>
      <c r="Q5" s="27"/>
      <c r="R5" s="26">
        <v>0</v>
      </c>
      <c r="S5" s="27"/>
      <c r="T5" s="26">
        <v>0</v>
      </c>
      <c r="U5" s="27"/>
      <c r="V5" s="26">
        <v>0</v>
      </c>
      <c r="W5" s="27"/>
      <c r="X5" s="26">
        <v>0</v>
      </c>
      <c r="Y5" s="27"/>
      <c r="Z5" s="28">
        <v>0</v>
      </c>
      <c r="AA5" s="27"/>
      <c r="AB5" s="28">
        <v>4</v>
      </c>
      <c r="AC5" s="27"/>
      <c r="AD5" s="28">
        <v>1</v>
      </c>
      <c r="AE5" s="27"/>
      <c r="AF5" s="28">
        <v>0</v>
      </c>
      <c r="AG5" s="27"/>
      <c r="AH5" s="26">
        <v>1</v>
      </c>
      <c r="AI5" s="26">
        <v>0</v>
      </c>
      <c r="AJ5" s="26">
        <v>0</v>
      </c>
      <c r="AK5" s="26">
        <v>0</v>
      </c>
    </row>
    <row r="6" spans="1:39" s="3" customFormat="1">
      <c r="A6" s="40">
        <v>2003</v>
      </c>
      <c r="B6" s="26">
        <v>55</v>
      </c>
      <c r="C6" s="27">
        <f t="shared" si="0"/>
        <v>7.0038355550348665</v>
      </c>
      <c r="D6" s="26">
        <v>52</v>
      </c>
      <c r="E6" s="27">
        <f t="shared" si="1"/>
        <v>6.3759635981524418</v>
      </c>
      <c r="F6" s="26">
        <v>12</v>
      </c>
      <c r="G6" s="27">
        <f t="shared" si="2"/>
        <v>2.3337449800173085</v>
      </c>
      <c r="H6" s="26">
        <v>9</v>
      </c>
      <c r="I6" s="27">
        <f t="shared" si="3"/>
        <v>1.6402883991514241</v>
      </c>
      <c r="J6" s="28">
        <v>46</v>
      </c>
      <c r="K6" s="27"/>
      <c r="L6" s="28">
        <v>47</v>
      </c>
      <c r="M6" s="27"/>
      <c r="N6" s="28">
        <v>10</v>
      </c>
      <c r="O6" s="27"/>
      <c r="P6" s="28">
        <v>9</v>
      </c>
      <c r="Q6" s="27"/>
      <c r="R6" s="26">
        <v>0</v>
      </c>
      <c r="S6" s="27"/>
      <c r="T6" s="26">
        <v>0</v>
      </c>
      <c r="U6" s="27"/>
      <c r="V6" s="26">
        <v>0</v>
      </c>
      <c r="W6" s="27"/>
      <c r="X6" s="26">
        <v>0</v>
      </c>
      <c r="Y6" s="27"/>
      <c r="Z6" s="28">
        <v>8</v>
      </c>
      <c r="AA6" s="27"/>
      <c r="AB6" s="28">
        <v>5</v>
      </c>
      <c r="AC6" s="27"/>
      <c r="AD6" s="28">
        <v>2</v>
      </c>
      <c r="AE6" s="27"/>
      <c r="AF6" s="28">
        <v>0</v>
      </c>
      <c r="AG6" s="27"/>
      <c r="AH6" s="26">
        <v>1</v>
      </c>
      <c r="AI6" s="26">
        <v>0</v>
      </c>
      <c r="AJ6" s="26">
        <v>0</v>
      </c>
      <c r="AK6" s="26">
        <v>0</v>
      </c>
    </row>
    <row r="7" spans="1:39" s="3" customFormat="1">
      <c r="A7" s="40">
        <v>2004</v>
      </c>
      <c r="B7" s="26">
        <v>111</v>
      </c>
      <c r="C7" s="27">
        <f t="shared" si="0"/>
        <v>14.052109272239996</v>
      </c>
      <c r="D7" s="26">
        <v>86</v>
      </c>
      <c r="E7" s="27">
        <f t="shared" si="1"/>
        <v>10.559843616083379</v>
      </c>
      <c r="F7" s="26">
        <v>29</v>
      </c>
      <c r="G7" s="27">
        <f t="shared" si="2"/>
        <v>5.4792760553746973</v>
      </c>
      <c r="H7" s="26">
        <v>9</v>
      </c>
      <c r="I7" s="27">
        <f t="shared" si="3"/>
        <v>1.5975234835952088</v>
      </c>
      <c r="J7" s="28">
        <v>87</v>
      </c>
      <c r="K7" s="27"/>
      <c r="L7" s="28">
        <v>82</v>
      </c>
      <c r="M7" s="27"/>
      <c r="N7" s="28">
        <v>17</v>
      </c>
      <c r="O7" s="27"/>
      <c r="P7" s="28">
        <v>8</v>
      </c>
      <c r="Q7" s="27"/>
      <c r="R7" s="26">
        <v>1</v>
      </c>
      <c r="S7" s="27"/>
      <c r="T7" s="26">
        <v>0</v>
      </c>
      <c r="U7" s="27"/>
      <c r="V7" s="26">
        <v>0</v>
      </c>
      <c r="W7" s="27"/>
      <c r="X7" s="26">
        <v>0</v>
      </c>
      <c r="Y7" s="27"/>
      <c r="Z7" s="28">
        <v>22</v>
      </c>
      <c r="AA7" s="27"/>
      <c r="AB7" s="28">
        <v>4</v>
      </c>
      <c r="AC7" s="27"/>
      <c r="AD7" s="28">
        <v>12</v>
      </c>
      <c r="AE7" s="27"/>
      <c r="AF7" s="28">
        <v>1</v>
      </c>
      <c r="AG7" s="27"/>
      <c r="AH7" s="26">
        <v>1</v>
      </c>
      <c r="AI7" s="26">
        <v>0</v>
      </c>
      <c r="AJ7" s="26">
        <v>0</v>
      </c>
      <c r="AK7" s="26">
        <v>0</v>
      </c>
      <c r="AM7" s="3" t="s">
        <v>24</v>
      </c>
    </row>
    <row r="8" spans="1:39">
      <c r="A8" s="39" t="s">
        <v>25</v>
      </c>
      <c r="B8" s="12">
        <v>91</v>
      </c>
      <c r="C8" s="27">
        <f t="shared" si="0"/>
        <v>11.548325936905531</v>
      </c>
      <c r="D8" s="12">
        <v>72</v>
      </c>
      <c r="E8" s="27">
        <f t="shared" si="1"/>
        <v>8.8836135578748916</v>
      </c>
      <c r="F8" s="12">
        <v>17</v>
      </c>
      <c r="G8" s="27">
        <f t="shared" si="2"/>
        <v>3.1211960423234184</v>
      </c>
      <c r="H8" s="12">
        <v>3</v>
      </c>
      <c r="I8" s="27">
        <f t="shared" si="3"/>
        <v>0.51792271557238234</v>
      </c>
      <c r="J8" s="14">
        <v>80</v>
      </c>
      <c r="K8" s="27"/>
      <c r="L8" s="14">
        <v>64</v>
      </c>
      <c r="M8" s="27"/>
      <c r="N8" s="14">
        <v>12</v>
      </c>
      <c r="O8" s="27"/>
      <c r="P8" s="14">
        <v>2</v>
      </c>
      <c r="Q8" s="27"/>
      <c r="R8" s="12">
        <v>1</v>
      </c>
      <c r="S8" s="27"/>
      <c r="T8" s="12">
        <v>2</v>
      </c>
      <c r="U8" s="27"/>
      <c r="V8" s="26">
        <v>0</v>
      </c>
      <c r="W8" s="27"/>
      <c r="X8" s="12">
        <v>1</v>
      </c>
      <c r="Y8" s="27"/>
      <c r="Z8" s="14">
        <v>9</v>
      </c>
      <c r="AA8" s="27"/>
      <c r="AB8" s="14">
        <v>6</v>
      </c>
      <c r="AC8" s="27"/>
      <c r="AD8" s="14">
        <v>5</v>
      </c>
      <c r="AE8" s="27"/>
      <c r="AF8" s="14">
        <v>0</v>
      </c>
      <c r="AG8" s="27"/>
      <c r="AH8" s="12">
        <v>1</v>
      </c>
      <c r="AI8" s="12">
        <v>0</v>
      </c>
      <c r="AJ8" s="12">
        <v>0</v>
      </c>
      <c r="AK8" s="12">
        <v>0</v>
      </c>
    </row>
    <row r="9" spans="1:39">
      <c r="A9" s="39">
        <v>2006</v>
      </c>
      <c r="B9" s="12">
        <v>114</v>
      </c>
      <c r="C9" s="27">
        <f t="shared" si="0"/>
        <v>15.526702523361559</v>
      </c>
      <c r="D9" s="12">
        <v>83</v>
      </c>
      <c r="E9" s="27">
        <f t="shared" si="1"/>
        <v>11.111706115454643</v>
      </c>
      <c r="F9" s="12">
        <v>22</v>
      </c>
      <c r="G9" s="27">
        <f t="shared" si="2"/>
        <v>4.1245308346175626</v>
      </c>
      <c r="H9" s="12">
        <v>9</v>
      </c>
      <c r="I9" s="27">
        <f t="shared" si="3"/>
        <v>1.5984995417634646</v>
      </c>
      <c r="J9" s="14">
        <v>92</v>
      </c>
      <c r="K9" s="27"/>
      <c r="L9" s="14">
        <v>68</v>
      </c>
      <c r="M9" s="27"/>
      <c r="N9" s="28">
        <v>16</v>
      </c>
      <c r="O9" s="27"/>
      <c r="P9" s="14">
        <v>7</v>
      </c>
      <c r="Q9" s="27"/>
      <c r="R9" s="12">
        <v>1</v>
      </c>
      <c r="S9" s="27"/>
      <c r="T9" s="12">
        <v>0</v>
      </c>
      <c r="U9" s="27"/>
      <c r="V9" s="26">
        <v>1</v>
      </c>
      <c r="W9" s="27"/>
      <c r="X9" s="12">
        <v>0</v>
      </c>
      <c r="Y9" s="27"/>
      <c r="Z9" s="14">
        <v>20</v>
      </c>
      <c r="AA9" s="27"/>
      <c r="AB9" s="14">
        <v>15</v>
      </c>
      <c r="AC9" s="27"/>
      <c r="AD9" s="14">
        <v>5</v>
      </c>
      <c r="AE9" s="27"/>
      <c r="AF9" s="14">
        <v>2</v>
      </c>
      <c r="AG9" s="27"/>
      <c r="AH9" s="12">
        <v>1</v>
      </c>
      <c r="AI9" s="12">
        <v>0</v>
      </c>
      <c r="AJ9" s="12">
        <v>0</v>
      </c>
      <c r="AK9" s="12">
        <v>0</v>
      </c>
    </row>
    <row r="10" spans="1:39">
      <c r="A10" s="39">
        <v>2007</v>
      </c>
      <c r="B10" s="12">
        <v>159</v>
      </c>
      <c r="C10" s="27">
        <f t="shared" si="0"/>
        <v>21.415497007891407</v>
      </c>
      <c r="D10" s="12">
        <v>130</v>
      </c>
      <c r="E10" s="27">
        <f t="shared" si="1"/>
        <v>17.260150296077963</v>
      </c>
      <c r="F10" s="12">
        <v>49</v>
      </c>
      <c r="G10" s="27">
        <f t="shared" si="2"/>
        <v>8.9543510836592226</v>
      </c>
      <c r="H10" s="12">
        <v>22</v>
      </c>
      <c r="I10" s="27">
        <f t="shared" si="3"/>
        <v>3.8068211313180251</v>
      </c>
      <c r="J10" s="14">
        <v>126</v>
      </c>
      <c r="K10" s="27"/>
      <c r="L10" s="14">
        <v>107</v>
      </c>
      <c r="M10" s="27"/>
      <c r="N10" s="28">
        <v>32</v>
      </c>
      <c r="O10" s="27"/>
      <c r="P10" s="14">
        <v>20</v>
      </c>
      <c r="Q10" s="27"/>
      <c r="R10" s="12">
        <v>1</v>
      </c>
      <c r="S10" s="27"/>
      <c r="T10" s="12">
        <v>0</v>
      </c>
      <c r="U10" s="27"/>
      <c r="V10" s="26">
        <v>0</v>
      </c>
      <c r="W10" s="27"/>
      <c r="X10" s="12">
        <v>0</v>
      </c>
      <c r="Y10" s="27"/>
      <c r="Z10" s="14">
        <v>30</v>
      </c>
      <c r="AA10" s="27"/>
      <c r="AB10" s="14">
        <v>22</v>
      </c>
      <c r="AC10" s="27"/>
      <c r="AD10" s="14">
        <v>15</v>
      </c>
      <c r="AE10" s="27"/>
      <c r="AF10" s="14">
        <v>2</v>
      </c>
      <c r="AG10" s="27"/>
      <c r="AH10" s="12">
        <v>2</v>
      </c>
      <c r="AI10" s="12">
        <v>1</v>
      </c>
      <c r="AJ10" s="12">
        <v>2</v>
      </c>
      <c r="AK10" s="12">
        <v>0</v>
      </c>
    </row>
    <row r="11" spans="1:39">
      <c r="A11" s="39">
        <v>2008</v>
      </c>
      <c r="B11" s="12">
        <v>191</v>
      </c>
      <c r="C11" s="27">
        <f t="shared" si="0"/>
        <v>25.634727943061378</v>
      </c>
      <c r="D11" s="12">
        <v>201</v>
      </c>
      <c r="E11" s="27">
        <f t="shared" si="1"/>
        <v>26.545692268071871</v>
      </c>
      <c r="F11" s="12">
        <v>64</v>
      </c>
      <c r="G11" s="27">
        <f t="shared" si="2"/>
        <v>11.444593859975393</v>
      </c>
      <c r="H11" s="12">
        <v>22</v>
      </c>
      <c r="I11" s="27">
        <f t="shared" si="3"/>
        <v>3.7231909099986291</v>
      </c>
      <c r="J11" s="14">
        <v>164</v>
      </c>
      <c r="K11" s="27"/>
      <c r="L11" s="14">
        <v>172</v>
      </c>
      <c r="M11" s="27"/>
      <c r="N11" s="28">
        <v>50</v>
      </c>
      <c r="O11" s="27"/>
      <c r="P11" s="28">
        <v>18</v>
      </c>
      <c r="Q11" s="27"/>
      <c r="R11" s="12">
        <v>4</v>
      </c>
      <c r="S11" s="27"/>
      <c r="T11" s="12">
        <v>1</v>
      </c>
      <c r="U11" s="27"/>
      <c r="V11" s="26">
        <v>0</v>
      </c>
      <c r="W11" s="27"/>
      <c r="X11" s="12">
        <v>0</v>
      </c>
      <c r="Y11" s="27"/>
      <c r="Z11" s="14">
        <v>22</v>
      </c>
      <c r="AA11" s="27"/>
      <c r="AB11" s="14">
        <v>28</v>
      </c>
      <c r="AC11" s="27"/>
      <c r="AD11" s="14">
        <v>13</v>
      </c>
      <c r="AE11" s="27"/>
      <c r="AF11" s="14">
        <v>4</v>
      </c>
      <c r="AG11" s="27"/>
      <c r="AH11" s="12">
        <v>1</v>
      </c>
      <c r="AI11" s="12">
        <v>0</v>
      </c>
      <c r="AJ11" s="12">
        <v>1</v>
      </c>
      <c r="AK11" s="12">
        <v>0</v>
      </c>
    </row>
    <row r="12" spans="1:39">
      <c r="A12" s="39">
        <v>2009</v>
      </c>
      <c r="B12" s="12">
        <v>211</v>
      </c>
      <c r="C12" s="27">
        <f t="shared" si="0"/>
        <v>27.929522299274758</v>
      </c>
      <c r="D12" s="12">
        <v>205</v>
      </c>
      <c r="E12" s="27">
        <f t="shared" si="1"/>
        <v>26.891523529427197</v>
      </c>
      <c r="F12" s="12">
        <v>38</v>
      </c>
      <c r="G12" s="27">
        <f t="shared" si="2"/>
        <v>6.6599949874774564</v>
      </c>
      <c r="H12" s="12">
        <v>40</v>
      </c>
      <c r="I12" s="27">
        <f t="shared" si="3"/>
        <v>6.6349075757374703</v>
      </c>
      <c r="J12" s="14">
        <v>186</v>
      </c>
      <c r="K12" s="27"/>
      <c r="L12" s="14">
        <v>176</v>
      </c>
      <c r="M12" s="27"/>
      <c r="N12" s="28">
        <v>27</v>
      </c>
      <c r="O12" s="27"/>
      <c r="P12" s="14">
        <v>30</v>
      </c>
      <c r="Q12" s="27"/>
      <c r="R12" s="12">
        <v>3</v>
      </c>
      <c r="S12" s="27"/>
      <c r="T12" s="12">
        <v>1</v>
      </c>
      <c r="U12" s="27"/>
      <c r="V12" s="12">
        <v>0</v>
      </c>
      <c r="W12" s="27"/>
      <c r="X12" s="12">
        <v>0</v>
      </c>
      <c r="Y12" s="27"/>
      <c r="Z12" s="14">
        <v>22</v>
      </c>
      <c r="AA12" s="27"/>
      <c r="AB12" s="14">
        <v>28</v>
      </c>
      <c r="AC12" s="27"/>
      <c r="AD12" s="14">
        <v>11</v>
      </c>
      <c r="AE12" s="27"/>
      <c r="AF12" s="14">
        <v>10</v>
      </c>
      <c r="AG12" s="27"/>
      <c r="AH12" s="12">
        <v>0</v>
      </c>
      <c r="AI12" s="12">
        <v>0</v>
      </c>
      <c r="AJ12" s="12">
        <v>0</v>
      </c>
      <c r="AK12" s="12">
        <v>0</v>
      </c>
    </row>
    <row r="13" spans="1:39" s="3" customFormat="1">
      <c r="A13" s="40">
        <v>2010</v>
      </c>
      <c r="B13" s="26">
        <v>143</v>
      </c>
      <c r="C13" s="27">
        <f t="shared" si="0"/>
        <v>18.623453309179279</v>
      </c>
      <c r="D13" s="26">
        <v>142</v>
      </c>
      <c r="E13" s="27">
        <f t="shared" si="1"/>
        <v>18.425717110743751</v>
      </c>
      <c r="F13" s="26">
        <v>29</v>
      </c>
      <c r="G13" s="27">
        <f t="shared" si="2"/>
        <v>4.9952803213515509</v>
      </c>
      <c r="H13" s="26">
        <v>29</v>
      </c>
      <c r="I13" s="27">
        <f t="shared" si="3"/>
        <v>4.7292349891635288</v>
      </c>
      <c r="J13" s="28">
        <v>120</v>
      </c>
      <c r="K13" s="27">
        <f t="shared" ref="K13:K19" si="4">100000*J13/K32</f>
        <v>50.434789918085492</v>
      </c>
      <c r="L13" s="28">
        <v>124</v>
      </c>
      <c r="M13" s="27">
        <f t="shared" ref="M13:M19" si="5">100000*L13/M32</f>
        <v>46.975390956479572</v>
      </c>
      <c r="N13" s="28">
        <v>21</v>
      </c>
      <c r="O13" s="27">
        <f t="shared" ref="O13:O19" si="6">100000*N13/O32</f>
        <v>13.075069578048826</v>
      </c>
      <c r="P13" s="28">
        <v>23</v>
      </c>
      <c r="Q13" s="27">
        <f t="shared" ref="Q13:Q19" si="7">100000*P13/Q32</f>
        <v>12.381834234156635</v>
      </c>
      <c r="R13" s="26">
        <v>3</v>
      </c>
      <c r="S13" s="27">
        <f t="shared" ref="S13:S19" si="8">100000*R13/S32</f>
        <v>5.8131648807332335</v>
      </c>
      <c r="T13" s="26">
        <v>0</v>
      </c>
      <c r="U13" s="27">
        <f t="shared" ref="U13:U19" si="9">100000*T13/U32</f>
        <v>0</v>
      </c>
      <c r="V13" s="26">
        <v>0</v>
      </c>
      <c r="W13" s="27">
        <f t="shared" ref="W13:W19" si="10">100000*V13/W32</f>
        <v>0</v>
      </c>
      <c r="X13" s="26">
        <v>0</v>
      </c>
      <c r="Y13" s="27">
        <f t="shared" ref="Y13:Y19" si="11">100000*X13/Y32</f>
        <v>0</v>
      </c>
      <c r="Z13" s="28">
        <v>15</v>
      </c>
      <c r="AA13" s="27">
        <f t="shared" ref="AA13:AA19" si="12">100000*Z13/AA32</f>
        <v>3.1390012535078338</v>
      </c>
      <c r="AB13" s="28">
        <v>3</v>
      </c>
      <c r="AC13" s="27">
        <f t="shared" ref="AC13:AC19" si="13">100000*AB13/AC32</f>
        <v>0.63568480204775268</v>
      </c>
      <c r="AD13" s="28">
        <v>5</v>
      </c>
      <c r="AE13" s="27">
        <f t="shared" ref="AE13:AE19" si="14">100000*AD13/AE32</f>
        <v>1.2450044197656902</v>
      </c>
      <c r="AF13" s="28">
        <v>5</v>
      </c>
      <c r="AG13" s="27">
        <f t="shared" ref="AG13:AG19" si="15">100000*AF13/AG32</f>
        <v>1.2146004693216212</v>
      </c>
      <c r="AH13" s="26">
        <v>5</v>
      </c>
      <c r="AI13" s="26">
        <v>5</v>
      </c>
      <c r="AJ13" s="26">
        <v>3</v>
      </c>
      <c r="AK13" s="26">
        <v>2</v>
      </c>
      <c r="AM13" s="3" t="s">
        <v>38</v>
      </c>
    </row>
    <row r="14" spans="1:39" s="3" customFormat="1">
      <c r="A14" s="40">
        <v>2011</v>
      </c>
      <c r="B14" s="26">
        <v>135</v>
      </c>
      <c r="C14" s="27">
        <f t="shared" si="0"/>
        <v>17.492847369075754</v>
      </c>
      <c r="D14" s="26">
        <v>94</v>
      </c>
      <c r="E14" s="27">
        <f t="shared" si="1"/>
        <v>12.041880121802336</v>
      </c>
      <c r="F14" s="26">
        <v>27</v>
      </c>
      <c r="G14" s="27">
        <f t="shared" si="2"/>
        <v>4.6015249794635649</v>
      </c>
      <c r="H14" s="26">
        <v>14</v>
      </c>
      <c r="I14" s="27">
        <f t="shared" si="3"/>
        <v>2.253579166626424</v>
      </c>
      <c r="J14" s="28">
        <v>112</v>
      </c>
      <c r="K14" s="27">
        <f t="shared" si="4"/>
        <v>46.305483892306675</v>
      </c>
      <c r="L14" s="28">
        <v>91</v>
      </c>
      <c r="M14" s="27">
        <f t="shared" si="5"/>
        <v>34.018818761939293</v>
      </c>
      <c r="N14" s="28">
        <v>16</v>
      </c>
      <c r="O14" s="27">
        <f t="shared" si="6"/>
        <v>9.8433068589392612</v>
      </c>
      <c r="P14" s="28">
        <v>12</v>
      </c>
      <c r="Q14" s="27">
        <f t="shared" si="7"/>
        <v>6.3455803033187381</v>
      </c>
      <c r="R14" s="26">
        <v>1</v>
      </c>
      <c r="S14" s="27">
        <f t="shared" si="8"/>
        <v>1.9078144078144079</v>
      </c>
      <c r="T14" s="26">
        <v>0</v>
      </c>
      <c r="U14" s="27">
        <f t="shared" si="9"/>
        <v>0</v>
      </c>
      <c r="V14" s="26">
        <v>2</v>
      </c>
      <c r="W14" s="27">
        <f t="shared" si="10"/>
        <v>10.251153254741158</v>
      </c>
      <c r="X14" s="26">
        <v>0</v>
      </c>
      <c r="Y14" s="27">
        <f t="shared" si="11"/>
        <v>0</v>
      </c>
      <c r="Z14" s="28">
        <v>21</v>
      </c>
      <c r="AA14" s="27">
        <f t="shared" si="12"/>
        <v>4.3713117057482753</v>
      </c>
      <c r="AB14" s="28">
        <v>3</v>
      </c>
      <c r="AC14" s="27">
        <f t="shared" si="13"/>
        <v>0.63031301344247548</v>
      </c>
      <c r="AD14" s="28">
        <v>8</v>
      </c>
      <c r="AE14" s="27">
        <f t="shared" si="14"/>
        <v>1.9815812027207109</v>
      </c>
      <c r="AF14" s="28">
        <v>2</v>
      </c>
      <c r="AG14" s="27">
        <f t="shared" si="15"/>
        <v>0.482700030892802</v>
      </c>
      <c r="AH14" s="26">
        <v>1</v>
      </c>
      <c r="AI14" s="26">
        <v>0</v>
      </c>
      <c r="AJ14" s="26">
        <v>1</v>
      </c>
      <c r="AK14" s="26">
        <v>0</v>
      </c>
    </row>
    <row r="15" spans="1:39" s="3" customFormat="1">
      <c r="A15" s="40">
        <v>2012</v>
      </c>
      <c r="B15" s="26">
        <v>98</v>
      </c>
      <c r="C15" s="27">
        <f t="shared" si="0"/>
        <v>12.563522709208293</v>
      </c>
      <c r="D15" s="26">
        <v>70</v>
      </c>
      <c r="E15" s="27">
        <f t="shared" si="1"/>
        <v>8.8914292972595348</v>
      </c>
      <c r="F15" s="26">
        <v>35</v>
      </c>
      <c r="G15" s="27">
        <f t="shared" si="2"/>
        <v>5.9969295720591056</v>
      </c>
      <c r="H15" s="26">
        <v>16</v>
      </c>
      <c r="I15" s="27">
        <f t="shared" si="3"/>
        <v>2.5823445105811564</v>
      </c>
      <c r="J15" s="28">
        <v>86</v>
      </c>
      <c r="K15" s="27">
        <f t="shared" si="4"/>
        <v>34.943014444467018</v>
      </c>
      <c r="L15" s="28">
        <v>65</v>
      </c>
      <c r="M15" s="27">
        <f t="shared" si="5"/>
        <v>23.991348350687076</v>
      </c>
      <c r="N15" s="28">
        <v>25</v>
      </c>
      <c r="O15" s="27">
        <f t="shared" si="6"/>
        <v>15.366175973447248</v>
      </c>
      <c r="P15" s="28">
        <v>11</v>
      </c>
      <c r="Q15" s="27">
        <f t="shared" si="7"/>
        <v>5.7801949502115022</v>
      </c>
      <c r="R15" s="26">
        <v>0</v>
      </c>
      <c r="S15" s="27">
        <f t="shared" si="8"/>
        <v>0</v>
      </c>
      <c r="T15" s="26">
        <v>0</v>
      </c>
      <c r="U15" s="27">
        <f t="shared" si="9"/>
        <v>0</v>
      </c>
      <c r="V15" s="26">
        <v>2</v>
      </c>
      <c r="W15" s="27">
        <f t="shared" si="10"/>
        <v>9.872642906506071</v>
      </c>
      <c r="X15" s="26">
        <v>1</v>
      </c>
      <c r="Y15" s="27">
        <f t="shared" si="11"/>
        <v>5.8305638155209607</v>
      </c>
      <c r="Z15" s="28">
        <v>12</v>
      </c>
      <c r="AA15" s="27">
        <f t="shared" si="12"/>
        <v>2.4862633947440393</v>
      </c>
      <c r="AB15" s="28">
        <v>5</v>
      </c>
      <c r="AC15" s="27">
        <f t="shared" si="13"/>
        <v>1.0459966569946841</v>
      </c>
      <c r="AD15" s="28">
        <v>8</v>
      </c>
      <c r="AE15" s="27">
        <f t="shared" si="14"/>
        <v>1.999860009799314</v>
      </c>
      <c r="AF15" s="28">
        <v>4</v>
      </c>
      <c r="AG15" s="27">
        <f t="shared" si="15"/>
        <v>0.97267275884037951</v>
      </c>
      <c r="AH15" s="26">
        <v>0</v>
      </c>
      <c r="AI15" s="26">
        <v>0</v>
      </c>
      <c r="AJ15" s="26">
        <v>0</v>
      </c>
      <c r="AK15" s="26">
        <v>0</v>
      </c>
    </row>
    <row r="16" spans="1:39" s="3" customFormat="1">
      <c r="A16" s="40">
        <v>2013</v>
      </c>
      <c r="B16" s="26">
        <v>109</v>
      </c>
      <c r="C16" s="27">
        <f t="shared" si="0"/>
        <v>13.861846983013514</v>
      </c>
      <c r="D16" s="26">
        <v>60</v>
      </c>
      <c r="E16" s="27">
        <f t="shared" si="1"/>
        <v>7.57963352471908</v>
      </c>
      <c r="F16" s="26">
        <v>60</v>
      </c>
      <c r="G16" s="27">
        <f t="shared" si="2"/>
        <v>10.300800543882268</v>
      </c>
      <c r="H16" s="26">
        <v>20</v>
      </c>
      <c r="I16" s="27">
        <f t="shared" si="3"/>
        <v>3.225577539658476</v>
      </c>
      <c r="J16" s="28">
        <v>85</v>
      </c>
      <c r="K16" s="27">
        <f t="shared" si="4"/>
        <v>33.980427273890243</v>
      </c>
      <c r="L16" s="28">
        <v>55</v>
      </c>
      <c r="M16" s="27">
        <f t="shared" si="5"/>
        <v>20.066108707231827</v>
      </c>
      <c r="N16" s="28">
        <v>31</v>
      </c>
      <c r="O16" s="27">
        <f t="shared" si="6"/>
        <v>19.001152327947629</v>
      </c>
      <c r="P16" s="28">
        <v>17</v>
      </c>
      <c r="Q16" s="27">
        <f t="shared" si="7"/>
        <v>8.8658030331476727</v>
      </c>
      <c r="R16" s="26">
        <v>4</v>
      </c>
      <c r="S16" s="27">
        <f t="shared" si="8"/>
        <v>7.4561485264786471</v>
      </c>
      <c r="T16" s="26">
        <v>1</v>
      </c>
      <c r="U16" s="27">
        <f t="shared" si="9"/>
        <v>2.5766555011594949</v>
      </c>
      <c r="V16" s="26">
        <v>0</v>
      </c>
      <c r="W16" s="27">
        <f t="shared" si="10"/>
        <v>0</v>
      </c>
      <c r="X16" s="26">
        <v>0</v>
      </c>
      <c r="Y16" s="27">
        <f t="shared" si="11"/>
        <v>0</v>
      </c>
      <c r="Z16" s="28">
        <v>20</v>
      </c>
      <c r="AA16" s="27">
        <f t="shared" si="12"/>
        <v>4.1359315255176634</v>
      </c>
      <c r="AB16" s="28">
        <v>4</v>
      </c>
      <c r="AC16" s="27">
        <f t="shared" si="13"/>
        <v>0.83710378831319399</v>
      </c>
      <c r="AD16" s="28">
        <v>29</v>
      </c>
      <c r="AE16" s="27">
        <f t="shared" si="14"/>
        <v>7.2939827157761297</v>
      </c>
      <c r="AF16" s="28">
        <v>3</v>
      </c>
      <c r="AG16" s="27">
        <f t="shared" si="15"/>
        <v>0.73211801742440885</v>
      </c>
      <c r="AH16" s="26">
        <v>0</v>
      </c>
      <c r="AI16" s="26">
        <v>0</v>
      </c>
      <c r="AJ16" s="26">
        <v>0</v>
      </c>
      <c r="AK16" s="26">
        <v>0</v>
      </c>
    </row>
    <row r="17" spans="1:48" s="3" customFormat="1">
      <c r="A17" s="40" t="s">
        <v>20</v>
      </c>
      <c r="B17" s="26">
        <v>215</v>
      </c>
      <c r="C17" s="27">
        <f t="shared" si="0"/>
        <v>27.227424982112215</v>
      </c>
      <c r="D17" s="26">
        <v>67</v>
      </c>
      <c r="E17" s="27">
        <f t="shared" si="1"/>
        <v>8.4253837950946657</v>
      </c>
      <c r="F17" s="26">
        <v>93</v>
      </c>
      <c r="G17" s="27">
        <f t="shared" si="2"/>
        <v>16.003579295154186</v>
      </c>
      <c r="H17" s="26">
        <v>18</v>
      </c>
      <c r="I17" s="27">
        <f t="shared" si="3"/>
        <v>2.9061694748874665</v>
      </c>
      <c r="J17" s="28">
        <v>167</v>
      </c>
      <c r="K17" s="27">
        <f t="shared" si="4"/>
        <v>66.005817997849874</v>
      </c>
      <c r="L17" s="28">
        <v>62</v>
      </c>
      <c r="M17" s="27">
        <f t="shared" si="5"/>
        <v>22.428418977336445</v>
      </c>
      <c r="N17" s="28">
        <v>53</v>
      </c>
      <c r="O17" s="27">
        <f t="shared" si="6"/>
        <v>32.539292730844792</v>
      </c>
      <c r="P17" s="28">
        <v>14</v>
      </c>
      <c r="Q17" s="27">
        <f t="shared" si="7"/>
        <v>7.2896164620367188</v>
      </c>
      <c r="R17" s="26">
        <v>3</v>
      </c>
      <c r="S17" s="27">
        <f t="shared" si="8"/>
        <v>5.5053952873816341</v>
      </c>
      <c r="T17" s="26">
        <v>1</v>
      </c>
      <c r="U17" s="27">
        <f t="shared" si="9"/>
        <v>2.5026277591471047</v>
      </c>
      <c r="V17" s="26">
        <v>4</v>
      </c>
      <c r="W17" s="27">
        <f t="shared" si="10"/>
        <v>18.224895206852562</v>
      </c>
      <c r="X17" s="26">
        <v>0</v>
      </c>
      <c r="Y17" s="27">
        <f t="shared" si="11"/>
        <v>0</v>
      </c>
      <c r="Z17" s="28">
        <v>45</v>
      </c>
      <c r="AA17" s="27">
        <f t="shared" si="12"/>
        <v>9.3079632728453614</v>
      </c>
      <c r="AB17" s="28">
        <v>4</v>
      </c>
      <c r="AC17" s="27">
        <f t="shared" si="13"/>
        <v>0.8379455251614093</v>
      </c>
      <c r="AD17" s="28">
        <v>36</v>
      </c>
      <c r="AE17" s="27">
        <f t="shared" si="14"/>
        <v>9.0998710851596272</v>
      </c>
      <c r="AF17" s="28">
        <v>4</v>
      </c>
      <c r="AG17" s="27">
        <f t="shared" si="15"/>
        <v>0.98039696273020949</v>
      </c>
      <c r="AH17" s="26">
        <v>0</v>
      </c>
      <c r="AI17" s="26">
        <v>0</v>
      </c>
      <c r="AJ17" s="26">
        <v>0</v>
      </c>
      <c r="AK17" s="26">
        <v>0</v>
      </c>
    </row>
    <row r="18" spans="1:48">
      <c r="A18" s="39">
        <v>2015</v>
      </c>
      <c r="B18" s="12">
        <v>238</v>
      </c>
      <c r="C18" s="27">
        <f t="shared" si="0"/>
        <v>30.070780046142222</v>
      </c>
      <c r="D18" s="12">
        <v>100</v>
      </c>
      <c r="E18" s="27">
        <f t="shared" si="1"/>
        <v>12.565592392287742</v>
      </c>
      <c r="F18" s="12">
        <v>92</v>
      </c>
      <c r="G18" s="27">
        <f t="shared" si="2"/>
        <v>15.853759408861562</v>
      </c>
      <c r="H18" s="12">
        <v>25</v>
      </c>
      <c r="I18" s="27">
        <f t="shared" si="3"/>
        <v>4.0333704941201525</v>
      </c>
      <c r="J18" s="14">
        <v>195</v>
      </c>
      <c r="K18" s="27">
        <f t="shared" si="4"/>
        <v>76.459194316141122</v>
      </c>
      <c r="L18" s="14">
        <v>91</v>
      </c>
      <c r="M18" s="27">
        <f t="shared" si="5"/>
        <v>32.815852581093019</v>
      </c>
      <c r="N18" s="14">
        <v>51</v>
      </c>
      <c r="O18" s="27">
        <f t="shared" si="6"/>
        <v>31.458955315946607</v>
      </c>
      <c r="P18" s="14">
        <v>21</v>
      </c>
      <c r="Q18" s="27">
        <f t="shared" si="7"/>
        <v>10.930839019972204</v>
      </c>
      <c r="R18" s="12">
        <v>1</v>
      </c>
      <c r="S18" s="27">
        <f t="shared" si="8"/>
        <v>1.8071091674648065</v>
      </c>
      <c r="T18" s="12">
        <v>0</v>
      </c>
      <c r="U18" s="27">
        <f t="shared" si="9"/>
        <v>0</v>
      </c>
      <c r="V18" s="12">
        <v>4</v>
      </c>
      <c r="W18" s="27">
        <f t="shared" si="10"/>
        <v>17.543859649122808</v>
      </c>
      <c r="X18" s="12">
        <v>0</v>
      </c>
      <c r="Y18" s="27">
        <f t="shared" si="11"/>
        <v>0</v>
      </c>
      <c r="Z18" s="14">
        <v>42</v>
      </c>
      <c r="AA18" s="27">
        <f t="shared" si="12"/>
        <v>8.7027332798736854</v>
      </c>
      <c r="AB18" s="14">
        <v>9</v>
      </c>
      <c r="AC18" s="27">
        <f t="shared" si="13"/>
        <v>1.8916663689043678</v>
      </c>
      <c r="AD18" s="14">
        <v>37</v>
      </c>
      <c r="AE18" s="27">
        <f t="shared" si="14"/>
        <v>9.3787942926234518</v>
      </c>
      <c r="AF18" s="14">
        <v>4</v>
      </c>
      <c r="AG18" s="27">
        <f t="shared" si="15"/>
        <v>0.98161677190416474</v>
      </c>
      <c r="AH18" s="12">
        <v>0</v>
      </c>
      <c r="AI18" s="12">
        <v>0</v>
      </c>
      <c r="AJ18" s="12">
        <v>0</v>
      </c>
      <c r="AK18" s="12">
        <v>0</v>
      </c>
    </row>
    <row r="19" spans="1:48">
      <c r="A19" s="39">
        <v>2016</v>
      </c>
      <c r="B19" s="12">
        <v>245</v>
      </c>
      <c r="C19" s="27">
        <f t="shared" si="0"/>
        <v>30.9552147533817</v>
      </c>
      <c r="D19" s="12">
        <v>88</v>
      </c>
      <c r="E19" s="27">
        <f t="shared" si="1"/>
        <v>11.057721305213214</v>
      </c>
      <c r="F19" s="12">
        <v>105</v>
      </c>
      <c r="G19" s="27">
        <f t="shared" si="2"/>
        <v>18.093964542722436</v>
      </c>
      <c r="H19" s="12">
        <v>22</v>
      </c>
      <c r="I19" s="27">
        <f t="shared" si="3"/>
        <v>3.5493660348257343</v>
      </c>
      <c r="J19" s="14">
        <v>192</v>
      </c>
      <c r="K19" s="27">
        <f t="shared" si="4"/>
        <v>74.955787797041594</v>
      </c>
      <c r="L19" s="14">
        <v>75</v>
      </c>
      <c r="M19" s="27">
        <f t="shared" si="5"/>
        <v>27.005811650667223</v>
      </c>
      <c r="N19" s="14">
        <v>49</v>
      </c>
      <c r="O19" s="27">
        <f t="shared" si="6"/>
        <v>30.378365643928358</v>
      </c>
      <c r="P19" s="14">
        <v>19</v>
      </c>
      <c r="Q19" s="27">
        <f t="shared" si="7"/>
        <v>9.9058423615528195</v>
      </c>
      <c r="R19" s="12">
        <v>4</v>
      </c>
      <c r="S19" s="27">
        <f t="shared" si="8"/>
        <v>7.2046109510086458</v>
      </c>
      <c r="T19" s="12">
        <v>0</v>
      </c>
      <c r="U19" s="27">
        <f t="shared" si="9"/>
        <v>0</v>
      </c>
      <c r="V19" s="12">
        <v>2</v>
      </c>
      <c r="W19" s="27">
        <f t="shared" si="10"/>
        <v>8.5313313142515881</v>
      </c>
      <c r="X19" s="12">
        <v>0</v>
      </c>
      <c r="Y19" s="27">
        <f t="shared" si="11"/>
        <v>0</v>
      </c>
      <c r="Z19" s="14">
        <v>49</v>
      </c>
      <c r="AA19" s="27">
        <f t="shared" si="12"/>
        <v>10.223839489893004</v>
      </c>
      <c r="AB19" s="14">
        <v>13</v>
      </c>
      <c r="AC19" s="27">
        <f t="shared" si="13"/>
        <v>2.7499434146258914</v>
      </c>
      <c r="AD19" s="14">
        <v>54</v>
      </c>
      <c r="AE19" s="27">
        <f t="shared" si="14"/>
        <v>13.76136268071345</v>
      </c>
      <c r="AF19" s="14">
        <v>3</v>
      </c>
      <c r="AG19" s="27">
        <f t="shared" si="15"/>
        <v>0.73891261619400894</v>
      </c>
      <c r="AH19" s="12">
        <v>0</v>
      </c>
      <c r="AI19" s="12">
        <v>0</v>
      </c>
      <c r="AJ19" s="12">
        <v>0</v>
      </c>
      <c r="AK19" s="12">
        <v>0</v>
      </c>
    </row>
    <row r="20" spans="1:48" s="8" customFormat="1" ht="14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AR20" s="9"/>
      <c r="AV20" s="9"/>
    </row>
    <row r="21" spans="1:48" s="8" customFormat="1" ht="16.5" customHeight="1"/>
    <row r="22" spans="1:48" s="8" customFormat="1" ht="34.5" customHeight="1">
      <c r="A22" s="107"/>
      <c r="B22" s="107"/>
      <c r="C22" s="107"/>
      <c r="D22" s="107"/>
      <c r="E22" s="107"/>
      <c r="F22" s="107"/>
      <c r="G22" s="107"/>
      <c r="H22" s="107"/>
      <c r="I22" s="107"/>
    </row>
    <row r="23" spans="1:48" ht="16.5" customHeight="1">
      <c r="A23" s="53"/>
      <c r="B23" s="54"/>
      <c r="C23" s="53" t="s">
        <v>52</v>
      </c>
      <c r="D23" s="54"/>
      <c r="E23" s="53" t="s">
        <v>54</v>
      </c>
      <c r="F23" s="54"/>
      <c r="G23" s="53" t="s">
        <v>53</v>
      </c>
      <c r="H23" s="54"/>
      <c r="I23" s="53" t="s">
        <v>55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</row>
    <row r="24" spans="1:48" ht="16.5" customHeight="1">
      <c r="A24" s="53">
        <v>2002</v>
      </c>
      <c r="B24" s="55"/>
      <c r="C24" s="53">
        <v>788322</v>
      </c>
      <c r="D24" s="54"/>
      <c r="E24" s="53">
        <v>816984</v>
      </c>
      <c r="F24" s="54"/>
      <c r="G24" s="53">
        <v>498371</v>
      </c>
      <c r="H24" s="54"/>
      <c r="I24" s="53">
        <v>533579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</row>
    <row r="25" spans="1:48" ht="16.5" customHeight="1">
      <c r="A25" s="53">
        <v>2003</v>
      </c>
      <c r="B25" s="55"/>
      <c r="C25" s="53">
        <v>785284</v>
      </c>
      <c r="D25" s="54"/>
      <c r="E25" s="53">
        <v>815563</v>
      </c>
      <c r="F25" s="54"/>
      <c r="G25" s="53">
        <v>514195</v>
      </c>
      <c r="H25" s="54"/>
      <c r="I25" s="53">
        <v>548684</v>
      </c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</row>
    <row r="26" spans="1:48">
      <c r="A26" s="53">
        <v>2004</v>
      </c>
      <c r="B26" s="55"/>
      <c r="C26" s="53">
        <v>789917</v>
      </c>
      <c r="D26" s="54"/>
      <c r="E26" s="53">
        <v>814406</v>
      </c>
      <c r="F26" s="54"/>
      <c r="G26" s="53">
        <v>529267</v>
      </c>
      <c r="H26" s="54"/>
      <c r="I26" s="53">
        <v>563372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</row>
    <row r="27" spans="1:48">
      <c r="A27" s="53">
        <v>2005</v>
      </c>
      <c r="B27" s="55"/>
      <c r="C27" s="53">
        <v>787993</v>
      </c>
      <c r="D27" s="54"/>
      <c r="E27" s="53">
        <v>810481</v>
      </c>
      <c r="F27" s="54"/>
      <c r="G27" s="53">
        <v>544663</v>
      </c>
      <c r="H27" s="54"/>
      <c r="I27" s="53">
        <v>579237</v>
      </c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</row>
    <row r="28" spans="1:48">
      <c r="A28" s="53">
        <v>2006</v>
      </c>
      <c r="B28" s="55"/>
      <c r="C28" s="53">
        <v>734219</v>
      </c>
      <c r="D28" s="54"/>
      <c r="E28" s="53">
        <v>746960</v>
      </c>
      <c r="F28" s="54"/>
      <c r="G28" s="53">
        <v>533394</v>
      </c>
      <c r="H28" s="54"/>
      <c r="I28" s="53">
        <v>563028</v>
      </c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</row>
    <row r="29" spans="1:48">
      <c r="A29" s="53">
        <v>2007</v>
      </c>
      <c r="B29" s="55"/>
      <c r="C29" s="53">
        <v>742453</v>
      </c>
      <c r="D29" s="54"/>
      <c r="E29" s="53">
        <v>753180</v>
      </c>
      <c r="F29" s="54"/>
      <c r="G29" s="53">
        <v>547220</v>
      </c>
      <c r="H29" s="54"/>
      <c r="I29" s="53">
        <v>577910</v>
      </c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</row>
    <row r="30" spans="1:48">
      <c r="A30" s="53">
        <v>2008</v>
      </c>
      <c r="B30" s="55"/>
      <c r="C30" s="53">
        <v>745083</v>
      </c>
      <c r="D30" s="54"/>
      <c r="E30" s="53">
        <v>757185</v>
      </c>
      <c r="F30" s="54"/>
      <c r="G30" s="53">
        <v>559216</v>
      </c>
      <c r="H30" s="56"/>
      <c r="I30" s="53">
        <v>590891</v>
      </c>
      <c r="J30" s="56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</row>
    <row r="31" spans="1:48">
      <c r="A31" s="53">
        <v>2009</v>
      </c>
      <c r="B31" s="55"/>
      <c r="C31" s="53">
        <v>755473</v>
      </c>
      <c r="D31" s="54"/>
      <c r="E31" s="53">
        <v>762322</v>
      </c>
      <c r="F31" s="54"/>
      <c r="G31" s="53">
        <v>570571</v>
      </c>
      <c r="H31" s="54"/>
      <c r="I31" s="53">
        <v>602872</v>
      </c>
      <c r="J31" s="54"/>
      <c r="K31" s="53" t="s">
        <v>57</v>
      </c>
      <c r="L31" s="53"/>
      <c r="M31" s="53" t="s">
        <v>58</v>
      </c>
      <c r="N31" s="53"/>
      <c r="O31" s="53" t="s">
        <v>59</v>
      </c>
      <c r="P31" s="53"/>
      <c r="Q31" s="53" t="s">
        <v>60</v>
      </c>
      <c r="R31" s="53"/>
      <c r="S31" s="53" t="s">
        <v>61</v>
      </c>
      <c r="T31" s="53"/>
      <c r="U31" s="53" t="s">
        <v>62</v>
      </c>
      <c r="V31" s="53"/>
      <c r="W31" s="53" t="s">
        <v>63</v>
      </c>
      <c r="X31" s="53"/>
      <c r="Y31" s="53" t="s">
        <v>64</v>
      </c>
      <c r="Z31" s="53"/>
      <c r="AA31" s="53" t="s">
        <v>65</v>
      </c>
      <c r="AB31" s="53"/>
      <c r="AC31" s="53" t="s">
        <v>66</v>
      </c>
      <c r="AD31" s="53"/>
      <c r="AE31" s="53" t="s">
        <v>67</v>
      </c>
      <c r="AF31" s="53"/>
      <c r="AG31" s="53" t="s">
        <v>68</v>
      </c>
      <c r="AH31" s="53"/>
    </row>
    <row r="32" spans="1:48">
      <c r="A32" s="53">
        <v>2010</v>
      </c>
      <c r="B32" s="55"/>
      <c r="C32" s="53">
        <v>767849</v>
      </c>
      <c r="D32" s="54"/>
      <c r="E32" s="53">
        <v>770662</v>
      </c>
      <c r="F32" s="54"/>
      <c r="G32" s="53">
        <v>580548</v>
      </c>
      <c r="H32" s="54"/>
      <c r="I32" s="53">
        <v>613207</v>
      </c>
      <c r="J32" s="54"/>
      <c r="K32" s="53">
        <v>237931</v>
      </c>
      <c r="L32" s="54"/>
      <c r="M32" s="53">
        <v>263968</v>
      </c>
      <c r="N32" s="54"/>
      <c r="O32" s="53">
        <v>160611</v>
      </c>
      <c r="P32" s="54"/>
      <c r="Q32" s="53">
        <v>185756</v>
      </c>
      <c r="R32" s="54"/>
      <c r="S32" s="53">
        <v>51607</v>
      </c>
      <c r="T32" s="54"/>
      <c r="U32" s="53">
        <v>34878</v>
      </c>
      <c r="V32" s="54"/>
      <c r="W32" s="53">
        <v>18494</v>
      </c>
      <c r="X32" s="54"/>
      <c r="Y32" s="53">
        <v>15976</v>
      </c>
      <c r="Z32" s="54"/>
      <c r="AA32" s="53">
        <v>477859</v>
      </c>
      <c r="AB32" s="54"/>
      <c r="AC32" s="53">
        <v>471932</v>
      </c>
      <c r="AD32" s="54"/>
      <c r="AE32" s="53">
        <v>401605</v>
      </c>
      <c r="AF32" s="54"/>
      <c r="AG32" s="53">
        <v>411658</v>
      </c>
      <c r="AH32" s="54"/>
    </row>
    <row r="33" spans="1:34">
      <c r="A33" s="53">
        <v>2011</v>
      </c>
      <c r="B33" s="55"/>
      <c r="C33" s="53">
        <v>771744</v>
      </c>
      <c r="D33" s="54"/>
      <c r="E33" s="53">
        <v>780609</v>
      </c>
      <c r="F33" s="54"/>
      <c r="G33" s="53">
        <v>586762</v>
      </c>
      <c r="H33" s="54"/>
      <c r="I33" s="53">
        <v>621234</v>
      </c>
      <c r="J33" s="54"/>
      <c r="K33" s="53">
        <v>241872</v>
      </c>
      <c r="L33" s="54"/>
      <c r="M33" s="53">
        <v>267499</v>
      </c>
      <c r="N33" s="54"/>
      <c r="O33" s="53">
        <v>162547</v>
      </c>
      <c r="P33" s="54"/>
      <c r="Q33" s="53">
        <v>189108</v>
      </c>
      <c r="R33" s="54"/>
      <c r="S33" s="53">
        <v>52416</v>
      </c>
      <c r="T33" s="54"/>
      <c r="U33" s="53">
        <v>36262</v>
      </c>
      <c r="V33" s="54"/>
      <c r="W33" s="53">
        <v>19510</v>
      </c>
      <c r="X33" s="54"/>
      <c r="Y33" s="53">
        <v>16622</v>
      </c>
      <c r="Z33" s="54"/>
      <c r="AA33" s="53">
        <v>480405</v>
      </c>
      <c r="AB33" s="54"/>
      <c r="AC33" s="53">
        <v>475954</v>
      </c>
      <c r="AD33" s="54"/>
      <c r="AE33" s="53">
        <v>403718</v>
      </c>
      <c r="AF33" s="54"/>
      <c r="AG33" s="53">
        <v>414336</v>
      </c>
      <c r="AH33" s="54"/>
    </row>
    <row r="34" spans="1:34">
      <c r="A34" s="53">
        <v>2012</v>
      </c>
      <c r="B34" s="55"/>
      <c r="C34" s="53">
        <v>780036</v>
      </c>
      <c r="D34" s="54"/>
      <c r="E34" s="53">
        <v>787275</v>
      </c>
      <c r="F34" s="54"/>
      <c r="G34" s="53">
        <v>583632</v>
      </c>
      <c r="H34" s="54"/>
      <c r="I34" s="53">
        <v>619592</v>
      </c>
      <c r="J34" s="54"/>
      <c r="K34" s="53">
        <v>246115</v>
      </c>
      <c r="L34" s="54"/>
      <c r="M34" s="53">
        <v>270931</v>
      </c>
      <c r="N34" s="54"/>
      <c r="O34" s="53">
        <v>162695</v>
      </c>
      <c r="P34" s="54"/>
      <c r="Q34" s="53">
        <v>190305</v>
      </c>
      <c r="R34" s="54"/>
      <c r="S34" s="53">
        <v>53167</v>
      </c>
      <c r="T34" s="54"/>
      <c r="U34" s="53">
        <v>37658</v>
      </c>
      <c r="V34" s="54"/>
      <c r="W34" s="53">
        <v>20258</v>
      </c>
      <c r="X34" s="54"/>
      <c r="Y34" s="53">
        <v>17151</v>
      </c>
      <c r="Z34" s="54"/>
      <c r="AA34" s="53">
        <v>482652</v>
      </c>
      <c r="AB34" s="54"/>
      <c r="AC34" s="53">
        <v>478013</v>
      </c>
      <c r="AD34" s="54"/>
      <c r="AE34" s="53">
        <v>400028</v>
      </c>
      <c r="AF34" s="54"/>
      <c r="AG34" s="53">
        <v>411238</v>
      </c>
      <c r="AH34" s="54"/>
    </row>
    <row r="35" spans="1:34" ht="15" customHeight="1">
      <c r="A35" s="53">
        <v>2013</v>
      </c>
      <c r="B35" s="55"/>
      <c r="C35" s="53">
        <v>786331</v>
      </c>
      <c r="D35" s="54"/>
      <c r="E35" s="53">
        <v>791595</v>
      </c>
      <c r="F35" s="54"/>
      <c r="G35" s="53">
        <v>582479</v>
      </c>
      <c r="H35" s="54"/>
      <c r="I35" s="53">
        <v>620044</v>
      </c>
      <c r="J35" s="54"/>
      <c r="K35" s="53">
        <v>250144</v>
      </c>
      <c r="L35" s="54"/>
      <c r="M35" s="53">
        <v>274094</v>
      </c>
      <c r="N35" s="54"/>
      <c r="O35" s="53">
        <v>163148</v>
      </c>
      <c r="P35" s="54"/>
      <c r="Q35" s="53">
        <v>191748</v>
      </c>
      <c r="R35" s="54"/>
      <c r="S35" s="53">
        <v>53647</v>
      </c>
      <c r="T35" s="54"/>
      <c r="U35" s="53">
        <v>38810</v>
      </c>
      <c r="V35" s="54"/>
      <c r="W35" s="53">
        <v>21185</v>
      </c>
      <c r="X35" s="54"/>
      <c r="Y35" s="53">
        <v>17789</v>
      </c>
      <c r="Z35" s="54"/>
      <c r="AA35" s="53">
        <v>483567</v>
      </c>
      <c r="AB35" s="54"/>
      <c r="AC35" s="53">
        <v>477838</v>
      </c>
      <c r="AD35" s="54"/>
      <c r="AE35" s="53">
        <v>397588</v>
      </c>
      <c r="AF35" s="54"/>
      <c r="AG35" s="53">
        <v>409770</v>
      </c>
      <c r="AH35" s="54"/>
    </row>
    <row r="36" spans="1:34">
      <c r="A36" s="53">
        <v>2014</v>
      </c>
      <c r="B36" s="55"/>
      <c r="C36" s="53">
        <v>789645</v>
      </c>
      <c r="D36" s="54"/>
      <c r="E36" s="53">
        <v>795216</v>
      </c>
      <c r="F36" s="54"/>
      <c r="G36" s="53">
        <v>581120</v>
      </c>
      <c r="H36" s="54"/>
      <c r="I36" s="53">
        <v>619372</v>
      </c>
      <c r="J36" s="54"/>
      <c r="K36" s="53">
        <v>253008</v>
      </c>
      <c r="L36" s="54"/>
      <c r="M36" s="53">
        <v>276435</v>
      </c>
      <c r="N36" s="54"/>
      <c r="O36" s="53">
        <v>162880</v>
      </c>
      <c r="P36" s="54"/>
      <c r="Q36" s="53">
        <v>192054</v>
      </c>
      <c r="R36" s="54"/>
      <c r="S36" s="53">
        <v>54492</v>
      </c>
      <c r="T36" s="54"/>
      <c r="U36" s="53">
        <v>39958</v>
      </c>
      <c r="V36" s="54"/>
      <c r="W36" s="53">
        <v>21948</v>
      </c>
      <c r="X36" s="54"/>
      <c r="Y36" s="53">
        <v>18316</v>
      </c>
      <c r="Z36" s="54"/>
      <c r="AA36" s="53">
        <v>483457</v>
      </c>
      <c r="AB36" s="54"/>
      <c r="AC36" s="53">
        <v>477358</v>
      </c>
      <c r="AD36" s="54"/>
      <c r="AE36" s="53">
        <v>395610</v>
      </c>
      <c r="AF36" s="54"/>
      <c r="AG36" s="53">
        <v>407998</v>
      </c>
      <c r="AH36" s="54"/>
    </row>
    <row r="37" spans="1:34">
      <c r="A37" s="53">
        <v>2015</v>
      </c>
      <c r="B37" s="55"/>
      <c r="C37" s="53">
        <v>791466</v>
      </c>
      <c r="D37" s="54"/>
      <c r="E37" s="53">
        <v>795824</v>
      </c>
      <c r="F37" s="54"/>
      <c r="G37" s="53">
        <v>580304</v>
      </c>
      <c r="H37" s="54"/>
      <c r="I37" s="53">
        <v>619829</v>
      </c>
      <c r="J37" s="54"/>
      <c r="K37" s="53">
        <v>255038</v>
      </c>
      <c r="L37" s="54"/>
      <c r="M37" s="53">
        <v>277305</v>
      </c>
      <c r="N37" s="54"/>
      <c r="O37" s="53">
        <v>162116</v>
      </c>
      <c r="P37" s="54"/>
      <c r="Q37" s="53">
        <v>192117</v>
      </c>
      <c r="R37" s="54"/>
      <c r="S37" s="53">
        <v>55337</v>
      </c>
      <c r="T37" s="54"/>
      <c r="U37" s="53">
        <v>40881</v>
      </c>
      <c r="V37" s="54"/>
      <c r="W37" s="53">
        <v>22800</v>
      </c>
      <c r="X37" s="54"/>
      <c r="Y37" s="53">
        <v>19027</v>
      </c>
      <c r="Z37" s="54"/>
      <c r="AA37" s="53">
        <v>482607</v>
      </c>
      <c r="AB37" s="54"/>
      <c r="AC37" s="53">
        <v>475771</v>
      </c>
      <c r="AD37" s="54"/>
      <c r="AE37" s="53">
        <v>394507</v>
      </c>
      <c r="AF37" s="54"/>
      <c r="AG37" s="53">
        <v>407491</v>
      </c>
      <c r="AH37" s="54"/>
    </row>
    <row r="38" spans="1:34">
      <c r="A38" s="88">
        <v>2016</v>
      </c>
      <c r="B38" s="55"/>
      <c r="C38" s="53">
        <v>791466</v>
      </c>
      <c r="D38" s="54"/>
      <c r="E38" s="53">
        <v>795824</v>
      </c>
      <c r="F38" s="54"/>
      <c r="G38" s="53">
        <v>580304</v>
      </c>
      <c r="H38" s="54"/>
      <c r="I38" s="53">
        <v>619829</v>
      </c>
      <c r="J38" s="56"/>
      <c r="K38" s="53">
        <v>256151</v>
      </c>
      <c r="L38" s="54"/>
      <c r="M38" s="53">
        <v>277718</v>
      </c>
      <c r="N38" s="54"/>
      <c r="O38" s="53">
        <v>161299</v>
      </c>
      <c r="P38" s="54"/>
      <c r="Q38" s="53">
        <v>191806</v>
      </c>
      <c r="R38" s="54"/>
      <c r="S38" s="53">
        <v>55520</v>
      </c>
      <c r="T38" s="54"/>
      <c r="U38" s="53">
        <v>41452</v>
      </c>
      <c r="V38" s="54"/>
      <c r="W38" s="53">
        <v>23443</v>
      </c>
      <c r="X38" s="54"/>
      <c r="Y38" s="53">
        <v>19885</v>
      </c>
      <c r="Z38" s="54"/>
      <c r="AA38" s="53">
        <v>479272</v>
      </c>
      <c r="AB38" s="54"/>
      <c r="AC38" s="53">
        <v>472737</v>
      </c>
      <c r="AD38" s="54"/>
      <c r="AE38" s="53">
        <v>392403</v>
      </c>
      <c r="AF38" s="54"/>
      <c r="AG38" s="53">
        <v>406002</v>
      </c>
      <c r="AH38" s="54"/>
    </row>
    <row r="53" spans="1:1" ht="15.75" customHeight="1"/>
    <row r="54" spans="1:1">
      <c r="A54" s="2"/>
    </row>
    <row r="56" spans="1:1" ht="15.75" customHeight="1"/>
    <row r="57" spans="1:1" ht="16.5" customHeight="1"/>
    <row r="60" spans="1:1" ht="16.5" customHeight="1"/>
    <row r="80" ht="15.75" customHeight="1"/>
    <row r="81" ht="16.5" customHeight="1"/>
    <row r="82" ht="15.75" customHeight="1"/>
    <row r="86" ht="16.5" customHeight="1"/>
  </sheetData>
  <mergeCells count="33">
    <mergeCell ref="AH1:AK1"/>
    <mergeCell ref="AD2:AG2"/>
    <mergeCell ref="AH2:AI2"/>
    <mergeCell ref="AJ2:AK2"/>
    <mergeCell ref="R2:U2"/>
    <mergeCell ref="V2:Y2"/>
    <mergeCell ref="Z2:AC2"/>
    <mergeCell ref="R1:Y1"/>
    <mergeCell ref="Z1:AG1"/>
    <mergeCell ref="AD3:AE3"/>
    <mergeCell ref="AF3:AG3"/>
    <mergeCell ref="R3:S3"/>
    <mergeCell ref="T3:U3"/>
    <mergeCell ref="V3:W3"/>
    <mergeCell ref="X3:Y3"/>
    <mergeCell ref="Z3:AA3"/>
    <mergeCell ref="AB3:AC3"/>
    <mergeCell ref="J1:Q1"/>
    <mergeCell ref="B1:I1"/>
    <mergeCell ref="N2:Q2"/>
    <mergeCell ref="A22:I22"/>
    <mergeCell ref="A20:L20"/>
    <mergeCell ref="J3:K3"/>
    <mergeCell ref="L3:M3"/>
    <mergeCell ref="N3:O3"/>
    <mergeCell ref="P3:Q3"/>
    <mergeCell ref="B3:C3"/>
    <mergeCell ref="D3:E3"/>
    <mergeCell ref="F3:G3"/>
    <mergeCell ref="H3:I3"/>
    <mergeCell ref="B2:E2"/>
    <mergeCell ref="F2:I2"/>
    <mergeCell ref="J2:M2"/>
  </mergeCells>
  <pageMargins left="0.25" right="0.25" top="0.75" bottom="0.75" header="0.3" footer="0.3"/>
  <pageSetup paperSize="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86"/>
  <sheetViews>
    <sheetView workbookViewId="0">
      <pane xSplit="1" topLeftCell="B1" activePane="topRight" state="frozen"/>
      <selection pane="topRight" activeCell="A20" sqref="A20:XFD20"/>
    </sheetView>
  </sheetViews>
  <sheetFormatPr baseColWidth="10" defaultColWidth="12.6640625" defaultRowHeight="16"/>
  <cols>
    <col min="1" max="1" width="21" style="5" bestFit="1" customWidth="1"/>
    <col min="2" max="2" width="19.33203125" style="2" bestFit="1" customWidth="1"/>
    <col min="3" max="6" width="15.5" style="2" bestFit="1" customWidth="1"/>
    <col min="7" max="7" width="14.6640625" style="2" bestFit="1" customWidth="1"/>
    <col min="8" max="8" width="7" style="2" bestFit="1" customWidth="1"/>
    <col min="9" max="9" width="14.6640625" style="2" bestFit="1" customWidth="1"/>
    <col min="10" max="10" width="7" style="2" bestFit="1" customWidth="1"/>
    <col min="11" max="11" width="14.6640625" style="2" bestFit="1" customWidth="1"/>
    <col min="12" max="12" width="7" style="2" bestFit="1" customWidth="1"/>
    <col min="13" max="13" width="14.6640625" style="2" bestFit="1" customWidth="1"/>
    <col min="14" max="14" width="7" style="2" bestFit="1" customWidth="1"/>
    <col min="15" max="15" width="14.6640625" style="2" bestFit="1" customWidth="1"/>
    <col min="16" max="16" width="7" style="2" bestFit="1" customWidth="1"/>
    <col min="17" max="17" width="14.6640625" style="2" bestFit="1" customWidth="1"/>
    <col min="18" max="18" width="7" style="2" bestFit="1" customWidth="1"/>
    <col min="19" max="19" width="14.6640625" style="2" bestFit="1" customWidth="1"/>
    <col min="20" max="20" width="7" style="2" bestFit="1" customWidth="1"/>
    <col min="21" max="21" width="14.6640625" style="2" bestFit="1" customWidth="1"/>
    <col min="22" max="22" width="7" style="2" bestFit="1" customWidth="1"/>
    <col min="23" max="23" width="14.6640625" style="2" bestFit="1" customWidth="1"/>
    <col min="24" max="24" width="7" style="2" bestFit="1" customWidth="1"/>
    <col min="25" max="25" width="14.6640625" style="2" bestFit="1" customWidth="1"/>
    <col min="26" max="26" width="7" style="2" bestFit="1" customWidth="1"/>
    <col min="27" max="27" width="14.6640625" style="2" bestFit="1" customWidth="1"/>
    <col min="28" max="28" width="7" style="2" bestFit="1" customWidth="1"/>
    <col min="29" max="29" width="14.6640625" style="2" bestFit="1" customWidth="1"/>
    <col min="30" max="30" width="7" style="2" customWidth="1"/>
    <col min="31" max="31" width="14.6640625" style="2" bestFit="1" customWidth="1"/>
    <col min="32" max="32" width="7" style="2" bestFit="1" customWidth="1"/>
    <col min="33" max="33" width="14.6640625" style="2" bestFit="1" customWidth="1"/>
    <col min="34" max="34" width="7" style="2" bestFit="1" customWidth="1"/>
    <col min="35" max="35" width="8" style="2" bestFit="1" customWidth="1"/>
    <col min="36" max="36" width="7" style="2" bestFit="1" customWidth="1"/>
    <col min="37" max="37" width="8" style="2" bestFit="1" customWidth="1"/>
    <col min="38" max="38" width="5.6640625" style="2" bestFit="1" customWidth="1"/>
    <col min="39" max="39" width="138.1640625" style="2" bestFit="1" customWidth="1"/>
    <col min="40" max="40" width="5.6640625" style="2" bestFit="1" customWidth="1"/>
    <col min="41" max="41" width="12.1640625" style="2" bestFit="1" customWidth="1"/>
    <col min="42" max="42" width="5.6640625" style="2" bestFit="1" customWidth="1"/>
    <col min="43" max="43" width="12.1640625" style="2" bestFit="1" customWidth="1"/>
    <col min="44" max="44" width="5.6640625" style="2" bestFit="1" customWidth="1"/>
    <col min="45" max="45" width="12.1640625" style="2" bestFit="1" customWidth="1"/>
    <col min="46" max="46" width="5.6640625" style="2" bestFit="1" customWidth="1"/>
    <col min="47" max="47" width="12.1640625" style="2" bestFit="1" customWidth="1"/>
    <col min="48" max="48" width="5.6640625" style="2" bestFit="1" customWidth="1"/>
    <col min="49" max="49" width="12.1640625" style="2" bestFit="1" customWidth="1"/>
    <col min="50" max="55" width="6" style="2" customWidth="1"/>
    <col min="56" max="16384" width="12.6640625" style="2"/>
  </cols>
  <sheetData>
    <row r="1" spans="1:39" s="15" customFormat="1">
      <c r="A1" s="42" t="s">
        <v>48</v>
      </c>
      <c r="B1" s="90" t="s">
        <v>4</v>
      </c>
      <c r="C1" s="97"/>
      <c r="D1" s="97"/>
      <c r="E1" s="97"/>
      <c r="F1" s="97"/>
      <c r="G1" s="97"/>
      <c r="H1" s="97"/>
      <c r="I1" s="91"/>
      <c r="J1" s="93" t="s">
        <v>5</v>
      </c>
      <c r="K1" s="94"/>
      <c r="L1" s="94"/>
      <c r="M1" s="94"/>
      <c r="N1" s="94"/>
      <c r="O1" s="94"/>
      <c r="P1" s="94"/>
      <c r="Q1" s="95"/>
      <c r="R1" s="90" t="s">
        <v>6</v>
      </c>
      <c r="S1" s="97"/>
      <c r="T1" s="97"/>
      <c r="U1" s="97"/>
      <c r="V1" s="97"/>
      <c r="W1" s="97"/>
      <c r="X1" s="97"/>
      <c r="Y1" s="91"/>
      <c r="Z1" s="103" t="s">
        <v>7</v>
      </c>
      <c r="AA1" s="104"/>
      <c r="AB1" s="104"/>
      <c r="AC1" s="104"/>
      <c r="AD1" s="104"/>
      <c r="AE1" s="104"/>
      <c r="AF1" s="104"/>
      <c r="AG1" s="105"/>
      <c r="AH1" s="98" t="s">
        <v>16</v>
      </c>
      <c r="AI1" s="98"/>
      <c r="AJ1" s="98"/>
      <c r="AK1" s="98"/>
    </row>
    <row r="2" spans="1:39" s="15" customFormat="1">
      <c r="A2" s="42" t="s">
        <v>1</v>
      </c>
      <c r="B2" s="90" t="s">
        <v>2</v>
      </c>
      <c r="C2" s="97"/>
      <c r="D2" s="97"/>
      <c r="E2" s="91"/>
      <c r="F2" s="90" t="s">
        <v>3</v>
      </c>
      <c r="G2" s="97"/>
      <c r="H2" s="97"/>
      <c r="I2" s="91"/>
      <c r="J2" s="93" t="s">
        <v>2</v>
      </c>
      <c r="K2" s="94"/>
      <c r="L2" s="94"/>
      <c r="M2" s="95"/>
      <c r="N2" s="93" t="s">
        <v>3</v>
      </c>
      <c r="O2" s="94"/>
      <c r="P2" s="94"/>
      <c r="Q2" s="95"/>
      <c r="R2" s="90" t="s">
        <v>2</v>
      </c>
      <c r="S2" s="97"/>
      <c r="T2" s="97"/>
      <c r="U2" s="91"/>
      <c r="V2" s="90" t="s">
        <v>3</v>
      </c>
      <c r="W2" s="97"/>
      <c r="X2" s="97"/>
      <c r="Y2" s="91"/>
      <c r="Z2" s="99" t="s">
        <v>2</v>
      </c>
      <c r="AA2" s="99"/>
      <c r="AB2" s="99"/>
      <c r="AC2" s="99"/>
      <c r="AD2" s="99" t="s">
        <v>3</v>
      </c>
      <c r="AE2" s="99"/>
      <c r="AF2" s="99"/>
      <c r="AG2" s="99"/>
      <c r="AH2" s="98" t="s">
        <v>2</v>
      </c>
      <c r="AI2" s="98"/>
      <c r="AJ2" s="98" t="s">
        <v>3</v>
      </c>
      <c r="AK2" s="98"/>
    </row>
    <row r="3" spans="1:39" s="15" customFormat="1">
      <c r="A3" s="42" t="s">
        <v>19</v>
      </c>
      <c r="B3" s="90" t="s">
        <v>17</v>
      </c>
      <c r="C3" s="91"/>
      <c r="D3" s="90" t="s">
        <v>18</v>
      </c>
      <c r="E3" s="91"/>
      <c r="F3" s="90" t="s">
        <v>17</v>
      </c>
      <c r="G3" s="91"/>
      <c r="H3" s="90" t="s">
        <v>18</v>
      </c>
      <c r="I3" s="91"/>
      <c r="J3" s="96" t="s">
        <v>17</v>
      </c>
      <c r="K3" s="96"/>
      <c r="L3" s="96" t="s">
        <v>18</v>
      </c>
      <c r="M3" s="96"/>
      <c r="N3" s="96" t="s">
        <v>17</v>
      </c>
      <c r="O3" s="96"/>
      <c r="P3" s="96" t="s">
        <v>18</v>
      </c>
      <c r="Q3" s="96"/>
      <c r="R3" s="106" t="s">
        <v>17</v>
      </c>
      <c r="S3" s="106"/>
      <c r="T3" s="106" t="s">
        <v>18</v>
      </c>
      <c r="U3" s="106"/>
      <c r="V3" s="106" t="s">
        <v>17</v>
      </c>
      <c r="W3" s="106"/>
      <c r="X3" s="106" t="s">
        <v>18</v>
      </c>
      <c r="Y3" s="106"/>
      <c r="Z3" s="99" t="s">
        <v>17</v>
      </c>
      <c r="AA3" s="99"/>
      <c r="AB3" s="99" t="s">
        <v>18</v>
      </c>
      <c r="AC3" s="99"/>
      <c r="AD3" s="99" t="s">
        <v>17</v>
      </c>
      <c r="AE3" s="99"/>
      <c r="AF3" s="99" t="s">
        <v>18</v>
      </c>
      <c r="AG3" s="99"/>
      <c r="AH3" s="41" t="s">
        <v>17</v>
      </c>
      <c r="AI3" s="41" t="s">
        <v>18</v>
      </c>
      <c r="AJ3" s="41" t="s">
        <v>17</v>
      </c>
      <c r="AK3" s="41" t="s">
        <v>18</v>
      </c>
    </row>
    <row r="4" spans="1:39" s="15" customFormat="1">
      <c r="A4" s="42" t="s">
        <v>0</v>
      </c>
      <c r="B4" s="44" t="s">
        <v>11</v>
      </c>
      <c r="C4" s="44" t="s">
        <v>12</v>
      </c>
      <c r="D4" s="44" t="s">
        <v>11</v>
      </c>
      <c r="E4" s="44" t="s">
        <v>12</v>
      </c>
      <c r="F4" s="44" t="s">
        <v>11</v>
      </c>
      <c r="G4" s="44" t="s">
        <v>12</v>
      </c>
      <c r="H4" s="44" t="s">
        <v>11</v>
      </c>
      <c r="I4" s="44" t="s">
        <v>12</v>
      </c>
      <c r="J4" s="45" t="s">
        <v>11</v>
      </c>
      <c r="K4" s="45" t="s">
        <v>12</v>
      </c>
      <c r="L4" s="45" t="s">
        <v>11</v>
      </c>
      <c r="M4" s="45" t="s">
        <v>12</v>
      </c>
      <c r="N4" s="45" t="s">
        <v>11</v>
      </c>
      <c r="O4" s="45" t="s">
        <v>12</v>
      </c>
      <c r="P4" s="45" t="s">
        <v>11</v>
      </c>
      <c r="Q4" s="45" t="s">
        <v>12</v>
      </c>
      <c r="R4" s="44" t="s">
        <v>11</v>
      </c>
      <c r="S4" s="44" t="s">
        <v>12</v>
      </c>
      <c r="T4" s="44" t="s">
        <v>11</v>
      </c>
      <c r="U4" s="44" t="s">
        <v>12</v>
      </c>
      <c r="V4" s="44" t="s">
        <v>11</v>
      </c>
      <c r="W4" s="44" t="s">
        <v>12</v>
      </c>
      <c r="X4" s="44" t="s">
        <v>11</v>
      </c>
      <c r="Y4" s="44" t="s">
        <v>12</v>
      </c>
      <c r="Z4" s="45" t="s">
        <v>11</v>
      </c>
      <c r="AA4" s="45" t="s">
        <v>12</v>
      </c>
      <c r="AB4" s="45" t="s">
        <v>11</v>
      </c>
      <c r="AC4" s="45" t="s">
        <v>12</v>
      </c>
      <c r="AD4" s="45" t="s">
        <v>11</v>
      </c>
      <c r="AE4" s="45" t="s">
        <v>12</v>
      </c>
      <c r="AF4" s="45" t="s">
        <v>11</v>
      </c>
      <c r="AG4" s="45" t="s">
        <v>12</v>
      </c>
      <c r="AH4" s="44" t="s">
        <v>11</v>
      </c>
      <c r="AI4" s="44" t="s">
        <v>11</v>
      </c>
      <c r="AJ4" s="44" t="s">
        <v>11</v>
      </c>
      <c r="AK4" s="44" t="s">
        <v>11</v>
      </c>
    </row>
    <row r="5" spans="1:39" s="3" customFormat="1">
      <c r="A5" s="40">
        <v>2002</v>
      </c>
      <c r="B5" s="26">
        <v>77</v>
      </c>
      <c r="C5" s="27">
        <f>100000*B5/C24</f>
        <v>9.7675822823668508</v>
      </c>
      <c r="D5" s="26">
        <v>75</v>
      </c>
      <c r="E5" s="27">
        <f>100000*D5/E24</f>
        <v>9.1801063423518698</v>
      </c>
      <c r="F5" s="26">
        <v>8</v>
      </c>
      <c r="G5" s="27">
        <f>100000*F5/G24</f>
        <v>1.6052298388148587</v>
      </c>
      <c r="H5" s="26">
        <v>4</v>
      </c>
      <c r="I5" s="27">
        <f>100000*H5/I24</f>
        <v>0.74965469030827681</v>
      </c>
      <c r="J5" s="28">
        <v>68</v>
      </c>
      <c r="K5" s="27"/>
      <c r="L5" s="28">
        <v>64</v>
      </c>
      <c r="M5" s="27"/>
      <c r="N5" s="28">
        <v>5</v>
      </c>
      <c r="O5" s="27"/>
      <c r="P5" s="28">
        <v>3</v>
      </c>
      <c r="Q5" s="27"/>
      <c r="R5" s="26">
        <v>0</v>
      </c>
      <c r="S5" s="27"/>
      <c r="T5" s="26">
        <v>0</v>
      </c>
      <c r="U5" s="27"/>
      <c r="V5" s="26">
        <v>0</v>
      </c>
      <c r="W5" s="27"/>
      <c r="X5" s="26">
        <v>0</v>
      </c>
      <c r="Y5" s="27"/>
      <c r="Z5" s="28">
        <v>9</v>
      </c>
      <c r="AA5" s="27"/>
      <c r="AB5" s="28">
        <v>1</v>
      </c>
      <c r="AC5" s="27"/>
      <c r="AD5" s="28">
        <v>2</v>
      </c>
      <c r="AE5" s="27"/>
      <c r="AF5" s="28">
        <v>1</v>
      </c>
      <c r="AG5" s="27"/>
      <c r="AH5" s="26">
        <v>0</v>
      </c>
      <c r="AI5" s="26">
        <v>0</v>
      </c>
      <c r="AJ5" s="26">
        <v>1</v>
      </c>
      <c r="AK5" s="26">
        <v>0</v>
      </c>
    </row>
    <row r="6" spans="1:39" s="3" customFormat="1">
      <c r="A6" s="40">
        <v>2003</v>
      </c>
      <c r="B6" s="26">
        <v>73</v>
      </c>
      <c r="C6" s="27">
        <f>100000*B6/C25</f>
        <v>9.2959999185008222</v>
      </c>
      <c r="D6" s="26">
        <v>82</v>
      </c>
      <c r="E6" s="27">
        <f>100000*D6/E25</f>
        <v>10.054404135548081</v>
      </c>
      <c r="F6" s="26">
        <v>16</v>
      </c>
      <c r="G6" s="27">
        <f>100000*F6/G25</f>
        <v>3.1116599733564114</v>
      </c>
      <c r="H6" s="26">
        <v>10</v>
      </c>
      <c r="I6" s="27">
        <f>100000*H6/I25</f>
        <v>1.8225426657238046</v>
      </c>
      <c r="J6" s="28">
        <v>60</v>
      </c>
      <c r="K6" s="27"/>
      <c r="L6" s="28">
        <v>71</v>
      </c>
      <c r="M6" s="27"/>
      <c r="N6" s="28">
        <v>8</v>
      </c>
      <c r="O6" s="27"/>
      <c r="P6" s="28">
        <v>8</v>
      </c>
      <c r="Q6" s="27"/>
      <c r="R6" s="26">
        <v>0</v>
      </c>
      <c r="S6" s="27"/>
      <c r="T6" s="26">
        <v>0</v>
      </c>
      <c r="U6" s="27"/>
      <c r="V6" s="26">
        <v>0</v>
      </c>
      <c r="W6" s="27"/>
      <c r="X6" s="26">
        <v>0</v>
      </c>
      <c r="Y6" s="27"/>
      <c r="Z6" s="28">
        <v>11</v>
      </c>
      <c r="AA6" s="27"/>
      <c r="AB6" s="28">
        <v>9</v>
      </c>
      <c r="AC6" s="27"/>
      <c r="AD6" s="28">
        <v>8</v>
      </c>
      <c r="AE6" s="27"/>
      <c r="AF6" s="28">
        <v>1</v>
      </c>
      <c r="AG6" s="27"/>
      <c r="AH6" s="26">
        <v>2</v>
      </c>
      <c r="AI6" s="26">
        <v>2</v>
      </c>
      <c r="AJ6" s="26">
        <v>0</v>
      </c>
      <c r="AK6" s="26">
        <v>1</v>
      </c>
    </row>
    <row r="7" spans="1:39" s="3" customFormat="1">
      <c r="A7" s="40">
        <v>2004</v>
      </c>
      <c r="B7" s="26">
        <v>104</v>
      </c>
      <c r="C7" s="27">
        <f>100000*B7/C26</f>
        <v>13.16594021903567</v>
      </c>
      <c r="D7" s="26">
        <v>132</v>
      </c>
      <c r="E7" s="27">
        <f>100000*D7/E26</f>
        <v>16.208132061895419</v>
      </c>
      <c r="F7" s="26">
        <v>23</v>
      </c>
      <c r="G7" s="27">
        <f>100000*F7/G26</f>
        <v>4.3456327335730363</v>
      </c>
      <c r="H7" s="26">
        <v>16</v>
      </c>
      <c r="I7" s="27">
        <f>100000*H7/I26</f>
        <v>2.8400417486137046</v>
      </c>
      <c r="J7" s="28">
        <v>96</v>
      </c>
      <c r="K7" s="27"/>
      <c r="L7" s="28">
        <v>106</v>
      </c>
      <c r="M7" s="27"/>
      <c r="N7" s="28">
        <v>20</v>
      </c>
      <c r="O7" s="27"/>
      <c r="P7" s="28">
        <v>1</v>
      </c>
      <c r="Q7" s="27"/>
      <c r="R7" s="26">
        <v>0</v>
      </c>
      <c r="S7" s="27"/>
      <c r="T7" s="26">
        <v>1</v>
      </c>
      <c r="U7" s="27"/>
      <c r="V7" s="26">
        <v>0</v>
      </c>
      <c r="W7" s="27"/>
      <c r="X7" s="26">
        <v>0</v>
      </c>
      <c r="Y7" s="27"/>
      <c r="Z7" s="28">
        <v>8</v>
      </c>
      <c r="AA7" s="27"/>
      <c r="AB7" s="28">
        <v>24</v>
      </c>
      <c r="AC7" s="27"/>
      <c r="AD7" s="28">
        <v>2</v>
      </c>
      <c r="AE7" s="27"/>
      <c r="AF7" s="28">
        <v>5</v>
      </c>
      <c r="AG7" s="27"/>
      <c r="AH7" s="26">
        <v>0</v>
      </c>
      <c r="AI7" s="26">
        <v>1</v>
      </c>
      <c r="AJ7" s="26">
        <v>2</v>
      </c>
      <c r="AK7" s="26">
        <v>0</v>
      </c>
    </row>
    <row r="8" spans="1:39">
      <c r="A8" s="39" t="s">
        <v>25</v>
      </c>
      <c r="B8" s="12">
        <v>97</v>
      </c>
      <c r="C8" s="27">
        <f>100000*B8/C27</f>
        <v>12.309754020657543</v>
      </c>
      <c r="D8" s="12">
        <v>110</v>
      </c>
      <c r="E8" s="27">
        <f>100000*D8/E27</f>
        <v>13.572187380086639</v>
      </c>
      <c r="F8" s="12">
        <v>19</v>
      </c>
      <c r="G8" s="27">
        <f>100000*F8/G27</f>
        <v>3.4883955767144088</v>
      </c>
      <c r="H8" s="12">
        <v>7</v>
      </c>
      <c r="I8" s="27">
        <f>100000*H8/I27</f>
        <v>1.2084863363355587</v>
      </c>
      <c r="J8" s="14">
        <v>81</v>
      </c>
      <c r="K8" s="27"/>
      <c r="L8" s="14">
        <v>91</v>
      </c>
      <c r="M8" s="27"/>
      <c r="N8" s="28">
        <v>13</v>
      </c>
      <c r="O8" s="27"/>
      <c r="P8" s="14">
        <v>6</v>
      </c>
      <c r="Q8" s="27"/>
      <c r="R8" s="12">
        <v>4</v>
      </c>
      <c r="S8" s="27"/>
      <c r="T8" s="12">
        <v>1</v>
      </c>
      <c r="U8" s="27"/>
      <c r="V8" s="12">
        <v>1</v>
      </c>
      <c r="W8" s="27"/>
      <c r="X8" s="12">
        <v>0</v>
      </c>
      <c r="Y8" s="27"/>
      <c r="Z8" s="14">
        <v>10</v>
      </c>
      <c r="AA8" s="27"/>
      <c r="AB8" s="14">
        <v>16</v>
      </c>
      <c r="AC8" s="27"/>
      <c r="AD8" s="14">
        <v>3</v>
      </c>
      <c r="AE8" s="27"/>
      <c r="AF8" s="14">
        <v>0</v>
      </c>
      <c r="AG8" s="27"/>
      <c r="AH8" s="12">
        <v>2</v>
      </c>
      <c r="AI8" s="12">
        <v>2</v>
      </c>
      <c r="AJ8" s="12">
        <v>2</v>
      </c>
      <c r="AK8" s="12">
        <v>1</v>
      </c>
    </row>
    <row r="9" spans="1:39">
      <c r="A9" s="39">
        <v>2006</v>
      </c>
      <c r="B9" s="12">
        <v>161</v>
      </c>
      <c r="C9" s="27">
        <f>100000*B9/C28</f>
        <v>21.928062335624656</v>
      </c>
      <c r="D9" s="12">
        <v>206</v>
      </c>
      <c r="E9" s="27">
        <f>100000*D9/E28</f>
        <v>27.578451322694654</v>
      </c>
      <c r="F9" s="12">
        <v>57</v>
      </c>
      <c r="G9" s="27">
        <f>100000*F9/G28</f>
        <v>10.686284435145502</v>
      </c>
      <c r="H9" s="12">
        <v>16</v>
      </c>
      <c r="I9" s="27">
        <f>100000*H9/I28</f>
        <v>2.8417769631350485</v>
      </c>
      <c r="J9" s="14">
        <v>146</v>
      </c>
      <c r="K9" s="27"/>
      <c r="L9" s="14">
        <v>158</v>
      </c>
      <c r="M9" s="27"/>
      <c r="N9" s="14">
        <v>38</v>
      </c>
      <c r="O9" s="27"/>
      <c r="P9" s="14">
        <v>9</v>
      </c>
      <c r="Q9" s="27"/>
      <c r="R9" s="12">
        <v>0</v>
      </c>
      <c r="S9" s="27"/>
      <c r="T9" s="12">
        <v>1</v>
      </c>
      <c r="U9" s="27"/>
      <c r="V9" s="26">
        <v>0</v>
      </c>
      <c r="W9" s="27"/>
      <c r="X9" s="26">
        <v>0</v>
      </c>
      <c r="Y9" s="27"/>
      <c r="Z9" s="14">
        <v>12</v>
      </c>
      <c r="AA9" s="27"/>
      <c r="AB9" s="14">
        <v>45</v>
      </c>
      <c r="AC9" s="27"/>
      <c r="AD9" s="14">
        <v>15</v>
      </c>
      <c r="AE9" s="27"/>
      <c r="AF9" s="14">
        <v>7</v>
      </c>
      <c r="AG9" s="27"/>
      <c r="AH9" s="12">
        <v>3</v>
      </c>
      <c r="AI9" s="12">
        <v>2</v>
      </c>
      <c r="AJ9" s="12">
        <v>4</v>
      </c>
      <c r="AK9" s="12">
        <v>0</v>
      </c>
      <c r="AM9" s="3" t="s">
        <v>31</v>
      </c>
    </row>
    <row r="10" spans="1:39">
      <c r="A10" s="39">
        <v>2007</v>
      </c>
      <c r="B10" s="12">
        <v>269</v>
      </c>
      <c r="C10" s="27">
        <f>100000*B10/C29</f>
        <v>36.231249654860306</v>
      </c>
      <c r="D10" s="12">
        <v>277</v>
      </c>
      <c r="E10" s="27">
        <f>100000*D10/E29</f>
        <v>36.777397169335352</v>
      </c>
      <c r="F10" s="12">
        <v>78</v>
      </c>
      <c r="G10" s="27">
        <f>100000*F10/G29</f>
        <v>14.253864990314682</v>
      </c>
      <c r="H10" s="12">
        <v>35</v>
      </c>
      <c r="I10" s="27">
        <f>100000*H10/I29</f>
        <v>6.056306345278677</v>
      </c>
      <c r="J10" s="14">
        <v>231</v>
      </c>
      <c r="K10" s="27"/>
      <c r="L10" s="14">
        <v>221</v>
      </c>
      <c r="M10" s="27"/>
      <c r="N10" s="28">
        <v>27</v>
      </c>
      <c r="O10" s="27"/>
      <c r="P10" s="28">
        <v>25</v>
      </c>
      <c r="Q10" s="27"/>
      <c r="R10" s="12">
        <v>7</v>
      </c>
      <c r="S10" s="27"/>
      <c r="T10" s="12">
        <v>5</v>
      </c>
      <c r="U10" s="27"/>
      <c r="V10" s="12">
        <v>0</v>
      </c>
      <c r="W10" s="27"/>
      <c r="X10" s="12">
        <v>0</v>
      </c>
      <c r="Y10" s="27"/>
      <c r="Z10" s="14">
        <v>29</v>
      </c>
      <c r="AA10" s="27"/>
      <c r="AB10" s="14">
        <v>47</v>
      </c>
      <c r="AC10" s="27"/>
      <c r="AD10" s="14">
        <v>19</v>
      </c>
      <c r="AE10" s="27"/>
      <c r="AF10" s="14">
        <v>10</v>
      </c>
      <c r="AG10" s="27"/>
      <c r="AH10" s="12">
        <v>2</v>
      </c>
      <c r="AI10" s="12">
        <v>4</v>
      </c>
      <c r="AJ10" s="12">
        <v>2</v>
      </c>
      <c r="AK10" s="12">
        <v>0</v>
      </c>
    </row>
    <row r="11" spans="1:39">
      <c r="A11" s="39">
        <v>2008</v>
      </c>
      <c r="B11" s="12">
        <v>299</v>
      </c>
      <c r="C11" s="27">
        <f>100000*B11/C30</f>
        <v>40.129757355891897</v>
      </c>
      <c r="D11" s="12">
        <v>351</v>
      </c>
      <c r="E11" s="27">
        <f>100000*D11/E30</f>
        <v>46.35591037857327</v>
      </c>
      <c r="F11" s="12">
        <v>88</v>
      </c>
      <c r="G11" s="27">
        <f>100000*F11/G30</f>
        <v>15.736316557466166</v>
      </c>
      <c r="H11" s="12">
        <v>58</v>
      </c>
      <c r="I11" s="27">
        <f>100000*H11/I30</f>
        <v>9.8156851263600231</v>
      </c>
      <c r="J11" s="14">
        <v>260</v>
      </c>
      <c r="K11" s="27"/>
      <c r="L11" s="14">
        <v>279</v>
      </c>
      <c r="M11" s="27"/>
      <c r="N11" s="28">
        <v>62</v>
      </c>
      <c r="O11" s="27"/>
      <c r="P11" s="28">
        <v>47</v>
      </c>
      <c r="Q11" s="27"/>
      <c r="R11" s="12">
        <v>3</v>
      </c>
      <c r="S11" s="27"/>
      <c r="T11" s="12">
        <v>6</v>
      </c>
      <c r="U11" s="27"/>
      <c r="V11" s="12">
        <v>2</v>
      </c>
      <c r="W11" s="27"/>
      <c r="X11" s="12">
        <v>0</v>
      </c>
      <c r="Y11" s="27"/>
      <c r="Z11" s="14">
        <v>33</v>
      </c>
      <c r="AA11" s="27"/>
      <c r="AB11" s="14">
        <v>63</v>
      </c>
      <c r="AC11" s="27"/>
      <c r="AD11" s="14">
        <v>21</v>
      </c>
      <c r="AE11" s="27"/>
      <c r="AF11" s="14">
        <v>9</v>
      </c>
      <c r="AG11" s="27"/>
      <c r="AH11" s="12">
        <v>3</v>
      </c>
      <c r="AI11" s="12">
        <v>3</v>
      </c>
      <c r="AJ11" s="12">
        <v>3</v>
      </c>
      <c r="AK11" s="12">
        <v>2</v>
      </c>
    </row>
    <row r="12" spans="1:39">
      <c r="A12" s="39">
        <v>2009</v>
      </c>
      <c r="B12" s="12">
        <v>275</v>
      </c>
      <c r="C12" s="27">
        <f>100000*B12/C31</f>
        <v>36.401036172040563</v>
      </c>
      <c r="D12" s="12">
        <v>315</v>
      </c>
      <c r="E12" s="27">
        <f>100000*D12/E31</f>
        <v>41.321121520827155</v>
      </c>
      <c r="F12" s="12">
        <v>67</v>
      </c>
      <c r="G12" s="27">
        <f>100000*F12/G31</f>
        <v>11.742622741078673</v>
      </c>
      <c r="H12" s="12">
        <v>32</v>
      </c>
      <c r="I12" s="27">
        <f>100000*H12/I31</f>
        <v>5.3079260605899758</v>
      </c>
      <c r="J12" s="14">
        <v>237</v>
      </c>
      <c r="K12" s="27"/>
      <c r="L12" s="14">
        <v>249</v>
      </c>
      <c r="M12" s="27"/>
      <c r="N12" s="28">
        <v>52</v>
      </c>
      <c r="O12" s="27"/>
      <c r="P12" s="28">
        <v>28</v>
      </c>
      <c r="Q12" s="27"/>
      <c r="R12" s="12">
        <v>3</v>
      </c>
      <c r="S12" s="27"/>
      <c r="T12" s="12">
        <v>1</v>
      </c>
      <c r="U12" s="27"/>
      <c r="V12" s="12">
        <v>1</v>
      </c>
      <c r="W12" s="27"/>
      <c r="X12" s="12">
        <v>0</v>
      </c>
      <c r="Y12" s="27"/>
      <c r="Z12" s="14">
        <v>30</v>
      </c>
      <c r="AA12" s="27"/>
      <c r="AB12" s="14">
        <v>59</v>
      </c>
      <c r="AC12" s="27"/>
      <c r="AD12" s="14">
        <v>13</v>
      </c>
      <c r="AE12" s="27"/>
      <c r="AF12" s="14">
        <v>4</v>
      </c>
      <c r="AG12" s="27"/>
      <c r="AH12" s="12">
        <v>5</v>
      </c>
      <c r="AI12" s="12">
        <v>6</v>
      </c>
      <c r="AJ12" s="12">
        <v>1</v>
      </c>
      <c r="AK12" s="12">
        <v>0</v>
      </c>
    </row>
    <row r="13" spans="1:39" s="3" customFormat="1">
      <c r="A13" s="40">
        <v>2010</v>
      </c>
      <c r="B13" s="26">
        <v>225</v>
      </c>
      <c r="C13" s="27">
        <f>100000*B13/C32</f>
        <v>29.302636325631731</v>
      </c>
      <c r="D13" s="26">
        <v>317</v>
      </c>
      <c r="E13" s="27">
        <f>100000*D13/E32</f>
        <v>41.133467071167388</v>
      </c>
      <c r="F13" s="26">
        <v>59</v>
      </c>
      <c r="G13" s="27">
        <f>100000*F13/G32</f>
        <v>10.162811688266947</v>
      </c>
      <c r="H13" s="26">
        <v>29</v>
      </c>
      <c r="I13" s="27">
        <f>100000*H13/I32</f>
        <v>4.7292349891635288</v>
      </c>
      <c r="J13" s="28">
        <v>189</v>
      </c>
      <c r="K13" s="27">
        <f>100000*J13/K32</f>
        <v>79.434794120984648</v>
      </c>
      <c r="L13" s="28">
        <v>257</v>
      </c>
      <c r="M13" s="27">
        <f>100000*L13/M32</f>
        <v>97.36028609528428</v>
      </c>
      <c r="N13" s="28">
        <v>42</v>
      </c>
      <c r="O13" s="27">
        <f>100000*N13/O32</f>
        <v>26.150139156097651</v>
      </c>
      <c r="P13" s="28">
        <v>21</v>
      </c>
      <c r="Q13" s="27">
        <f>100000*P13/Q32</f>
        <v>11.305152996403885</v>
      </c>
      <c r="R13" s="26">
        <v>5</v>
      </c>
      <c r="S13" s="27">
        <f>100000*R13/S32</f>
        <v>9.6886081345553894</v>
      </c>
      <c r="T13" s="26">
        <v>3</v>
      </c>
      <c r="U13" s="27">
        <f>100000*T13/U32</f>
        <v>8.6014106313435406</v>
      </c>
      <c r="V13" s="26">
        <v>0</v>
      </c>
      <c r="W13" s="27">
        <f>100000*V13/W32</f>
        <v>0</v>
      </c>
      <c r="X13" s="26">
        <v>0</v>
      </c>
      <c r="Y13" s="27">
        <f>100000*X13/Y32</f>
        <v>0</v>
      </c>
      <c r="Z13" s="28">
        <v>19</v>
      </c>
      <c r="AA13" s="27">
        <f>100000*Z13/AA32</f>
        <v>3.9760682544432564</v>
      </c>
      <c r="AB13" s="28">
        <v>46</v>
      </c>
      <c r="AC13" s="27">
        <f>100000*AB13/AC32</f>
        <v>9.747166964732207</v>
      </c>
      <c r="AD13" s="28">
        <v>11</v>
      </c>
      <c r="AE13" s="27">
        <f>100000*AD13/AE32</f>
        <v>2.7390097234845183</v>
      </c>
      <c r="AF13" s="28">
        <v>6</v>
      </c>
      <c r="AG13" s="27">
        <f>100000*AF13/AG32</f>
        <v>1.4575205631859456</v>
      </c>
      <c r="AH13" s="26">
        <v>12</v>
      </c>
      <c r="AI13" s="26">
        <v>11</v>
      </c>
      <c r="AJ13" s="26">
        <v>6</v>
      </c>
      <c r="AK13" s="26">
        <v>2</v>
      </c>
      <c r="AM13" s="3" t="s">
        <v>39</v>
      </c>
    </row>
    <row r="14" spans="1:39" s="3" customFormat="1">
      <c r="A14" s="40">
        <v>2011</v>
      </c>
      <c r="B14" s="26">
        <v>199</v>
      </c>
      <c r="C14" s="27">
        <f>100000*B14/C33</f>
        <v>25.785752788489447</v>
      </c>
      <c r="D14" s="26">
        <v>160</v>
      </c>
      <c r="E14" s="27">
        <f>100000*D14/E33</f>
        <v>20.496817228599721</v>
      </c>
      <c r="F14" s="26">
        <v>55</v>
      </c>
      <c r="G14" s="27">
        <f>100000*F14/G33</f>
        <v>9.3734768100183725</v>
      </c>
      <c r="H14" s="26">
        <v>17</v>
      </c>
      <c r="I14" s="27">
        <f>100000*H14/I33</f>
        <v>2.7364889880463723</v>
      </c>
      <c r="J14" s="28">
        <v>164</v>
      </c>
      <c r="K14" s="27">
        <f>100000*J14/K33</f>
        <v>67.804458556591911</v>
      </c>
      <c r="L14" s="28">
        <v>139</v>
      </c>
      <c r="M14" s="27">
        <f>100000*L14/M33</f>
        <v>51.962811075929253</v>
      </c>
      <c r="N14" s="28">
        <v>40</v>
      </c>
      <c r="O14" s="27">
        <f>100000*N14/O33</f>
        <v>24.608267147348151</v>
      </c>
      <c r="P14" s="28">
        <v>12</v>
      </c>
      <c r="Q14" s="27">
        <f>100000*P14/Q33</f>
        <v>6.3455803033187381</v>
      </c>
      <c r="R14" s="26">
        <v>3</v>
      </c>
      <c r="S14" s="27">
        <f>100000*R14/S33</f>
        <v>5.7234432234432235</v>
      </c>
      <c r="T14" s="26">
        <v>2</v>
      </c>
      <c r="U14" s="27">
        <f>100000*T14/U33</f>
        <v>5.5154155865644476</v>
      </c>
      <c r="V14" s="26">
        <v>2</v>
      </c>
      <c r="W14" s="27">
        <f>100000*V14/W33</f>
        <v>10.251153254741158</v>
      </c>
      <c r="X14" s="26">
        <v>0</v>
      </c>
      <c r="Y14" s="27">
        <f>100000*X14/Y33</f>
        <v>0</v>
      </c>
      <c r="Z14" s="28">
        <v>29</v>
      </c>
      <c r="AA14" s="27">
        <f>100000*Z14/AA33</f>
        <v>6.0365733079380943</v>
      </c>
      <c r="AB14" s="28">
        <v>18</v>
      </c>
      <c r="AC14" s="27">
        <f>100000*AB14/AC33</f>
        <v>3.7818780806548533</v>
      </c>
      <c r="AD14" s="28">
        <v>13</v>
      </c>
      <c r="AE14" s="27">
        <f>100000*AD14/AE33</f>
        <v>3.2200694544211554</v>
      </c>
      <c r="AF14" s="28">
        <v>3</v>
      </c>
      <c r="AG14" s="27">
        <f>100000*AF14/AG33</f>
        <v>0.724050046339203</v>
      </c>
      <c r="AH14" s="26">
        <v>3</v>
      </c>
      <c r="AI14" s="26">
        <v>1</v>
      </c>
      <c r="AJ14" s="26">
        <v>0</v>
      </c>
      <c r="AK14" s="26">
        <v>2</v>
      </c>
    </row>
    <row r="15" spans="1:39" s="3" customFormat="1">
      <c r="A15" s="40">
        <v>2012</v>
      </c>
      <c r="B15" s="26">
        <v>118</v>
      </c>
      <c r="C15" s="27">
        <f>100000*B15/C34</f>
        <v>15.127506935577332</v>
      </c>
      <c r="D15" s="26">
        <v>82</v>
      </c>
      <c r="E15" s="27">
        <f>100000*D15/E34</f>
        <v>10.415674319646882</v>
      </c>
      <c r="F15" s="26">
        <v>78</v>
      </c>
      <c r="G15" s="27">
        <f>100000*F15/G34</f>
        <v>13.364585903446008</v>
      </c>
      <c r="H15" s="26">
        <v>25</v>
      </c>
      <c r="I15" s="27">
        <f>100000*H15/I34</f>
        <v>4.0349132977830573</v>
      </c>
      <c r="J15" s="28">
        <v>102</v>
      </c>
      <c r="K15" s="27">
        <f>100000*J15/K34</f>
        <v>41.444040387623673</v>
      </c>
      <c r="L15" s="28">
        <v>69</v>
      </c>
      <c r="M15" s="27">
        <f>100000*L15/M34</f>
        <v>25.467739018421664</v>
      </c>
      <c r="N15" s="28">
        <v>58</v>
      </c>
      <c r="O15" s="27">
        <f>100000*N15/O34</f>
        <v>35.649528258397616</v>
      </c>
      <c r="P15" s="28">
        <v>23</v>
      </c>
      <c r="Q15" s="27">
        <f>100000*P15/Q34</f>
        <v>12.08586216862405</v>
      </c>
      <c r="R15" s="26">
        <v>2</v>
      </c>
      <c r="S15" s="27">
        <f>100000*R15/S34</f>
        <v>3.7617319013673893</v>
      </c>
      <c r="T15" s="26">
        <v>4</v>
      </c>
      <c r="U15" s="27">
        <f>100000*T15/U34</f>
        <v>10.621913006532477</v>
      </c>
      <c r="V15" s="26">
        <v>2</v>
      </c>
      <c r="W15" s="27">
        <f>100000*V15/W34</f>
        <v>9.872642906506071</v>
      </c>
      <c r="X15" s="26">
        <v>0</v>
      </c>
      <c r="Y15" s="27">
        <f>100000*X15/Y34</f>
        <v>0</v>
      </c>
      <c r="Z15" s="28">
        <v>14</v>
      </c>
      <c r="AA15" s="27">
        <f>100000*Z15/AA34</f>
        <v>2.9006406272013789</v>
      </c>
      <c r="AB15" s="28">
        <v>9</v>
      </c>
      <c r="AC15" s="27">
        <f>100000*AB15/AC34</f>
        <v>1.8827939825904316</v>
      </c>
      <c r="AD15" s="28">
        <v>18</v>
      </c>
      <c r="AE15" s="27">
        <f>100000*AD15/AE34</f>
        <v>4.4996850220484568</v>
      </c>
      <c r="AF15" s="28">
        <v>2</v>
      </c>
      <c r="AG15" s="27">
        <f>100000*AF15/AG34</f>
        <v>0.48633637942018976</v>
      </c>
      <c r="AH15" s="26">
        <v>0</v>
      </c>
      <c r="AI15" s="26">
        <v>0</v>
      </c>
      <c r="AJ15" s="26">
        <v>0</v>
      </c>
      <c r="AK15" s="26">
        <v>0</v>
      </c>
    </row>
    <row r="16" spans="1:39" s="3" customFormat="1">
      <c r="A16" s="40">
        <v>2013</v>
      </c>
      <c r="B16" s="26">
        <v>103</v>
      </c>
      <c r="C16" s="27">
        <f>100000*B16/C35</f>
        <v>13.098809534407266</v>
      </c>
      <c r="D16" s="26">
        <v>72</v>
      </c>
      <c r="E16" s="27">
        <f>100000*D16/E35</f>
        <v>9.0955602296628957</v>
      </c>
      <c r="F16" s="26">
        <v>57</v>
      </c>
      <c r="G16" s="27">
        <f>100000*F16/G35</f>
        <v>9.7857605166881552</v>
      </c>
      <c r="H16" s="26">
        <v>14</v>
      </c>
      <c r="I16" s="27">
        <f>100000*H16/I35</f>
        <v>2.2579042777609333</v>
      </c>
      <c r="J16" s="28">
        <v>84</v>
      </c>
      <c r="K16" s="27">
        <f>100000*J16/K35</f>
        <v>33.580657541256237</v>
      </c>
      <c r="L16" s="28">
        <v>61</v>
      </c>
      <c r="M16" s="27">
        <f>100000*L16/M35</f>
        <v>22.255138748020752</v>
      </c>
      <c r="N16" s="28">
        <v>39</v>
      </c>
      <c r="O16" s="27">
        <f>100000*N16/O35</f>
        <v>23.904675509353471</v>
      </c>
      <c r="P16" s="28">
        <v>13</v>
      </c>
      <c r="Q16" s="27">
        <f>100000*P16/Q35</f>
        <v>6.7797317312305738</v>
      </c>
      <c r="R16" s="26">
        <v>1</v>
      </c>
      <c r="S16" s="27">
        <f>100000*R16/S35</f>
        <v>1.8640371316196618</v>
      </c>
      <c r="T16" s="26">
        <v>2</v>
      </c>
      <c r="U16" s="27">
        <f>100000*T16/U35</f>
        <v>5.1533110023189899</v>
      </c>
      <c r="V16" s="26">
        <v>2</v>
      </c>
      <c r="W16" s="27">
        <f>100000*V16/W35</f>
        <v>9.4406419636535279</v>
      </c>
      <c r="X16" s="26">
        <v>0</v>
      </c>
      <c r="Y16" s="27">
        <f>100000*X16/Y35</f>
        <v>0</v>
      </c>
      <c r="Z16" s="28">
        <v>18</v>
      </c>
      <c r="AA16" s="27">
        <f>100000*Z16/AA35</f>
        <v>3.722338372965897</v>
      </c>
      <c r="AB16" s="28">
        <v>9</v>
      </c>
      <c r="AC16" s="27">
        <f>100000*AB16/AC35</f>
        <v>1.8834835237046865</v>
      </c>
      <c r="AD16" s="28">
        <v>16</v>
      </c>
      <c r="AE16" s="27">
        <f>100000*AD16/AE35</f>
        <v>4.024266325945451</v>
      </c>
      <c r="AF16" s="28">
        <v>1</v>
      </c>
      <c r="AG16" s="27">
        <f>100000*AF16/AG35</f>
        <v>0.24403933914146961</v>
      </c>
      <c r="AH16" s="26">
        <v>0</v>
      </c>
      <c r="AI16" s="26">
        <v>0</v>
      </c>
      <c r="AJ16" s="26">
        <v>0</v>
      </c>
      <c r="AK16" s="26">
        <v>0</v>
      </c>
    </row>
    <row r="17" spans="1:48" s="3" customFormat="1">
      <c r="A17" s="40" t="s">
        <v>20</v>
      </c>
      <c r="B17" s="26">
        <v>137</v>
      </c>
      <c r="C17" s="27">
        <f>100000*B17/C36</f>
        <v>17.349568476973829</v>
      </c>
      <c r="D17" s="26">
        <v>84</v>
      </c>
      <c r="E17" s="27">
        <f>100000*D17/E36</f>
        <v>10.56316774310376</v>
      </c>
      <c r="F17" s="26">
        <v>77</v>
      </c>
      <c r="G17" s="27">
        <f>100000*F17/G36</f>
        <v>13.250275330396477</v>
      </c>
      <c r="H17" s="26">
        <v>18</v>
      </c>
      <c r="I17" s="27">
        <f>100000*H17/I36</f>
        <v>2.9061694748874665</v>
      </c>
      <c r="J17" s="28">
        <v>106</v>
      </c>
      <c r="K17" s="27">
        <f>100000*J17/K36</f>
        <v>41.895908429772973</v>
      </c>
      <c r="L17" s="28">
        <v>71</v>
      </c>
      <c r="M17" s="27">
        <f>100000*L17/M36</f>
        <v>25.684157215982058</v>
      </c>
      <c r="N17" s="28">
        <v>52</v>
      </c>
      <c r="O17" s="27">
        <f>100000*N17/O36</f>
        <v>31.925343811394892</v>
      </c>
      <c r="P17" s="28">
        <v>14</v>
      </c>
      <c r="Q17" s="27">
        <f>100000*P17/Q36</f>
        <v>7.2896164620367188</v>
      </c>
      <c r="R17" s="26">
        <v>3</v>
      </c>
      <c r="S17" s="27">
        <f>100000*R17/S36</f>
        <v>5.5053952873816341</v>
      </c>
      <c r="T17" s="26">
        <v>1</v>
      </c>
      <c r="U17" s="27">
        <f>100000*T17/U36</f>
        <v>2.5026277591471047</v>
      </c>
      <c r="V17" s="26">
        <v>1</v>
      </c>
      <c r="W17" s="27">
        <f>100000*V17/W36</f>
        <v>4.5562238017131405</v>
      </c>
      <c r="X17" s="26">
        <v>0</v>
      </c>
      <c r="Y17" s="27">
        <f>100000*X17/Y36</f>
        <v>0</v>
      </c>
      <c r="Z17" s="28">
        <v>28</v>
      </c>
      <c r="AA17" s="27">
        <f>100000*Z17/AA36</f>
        <v>5.7916215919926692</v>
      </c>
      <c r="AB17" s="28">
        <v>12</v>
      </c>
      <c r="AC17" s="27">
        <f>100000*AB17/AC36</f>
        <v>2.5138365754842278</v>
      </c>
      <c r="AD17" s="28">
        <v>24</v>
      </c>
      <c r="AE17" s="27">
        <f>100000*AD17/AE36</f>
        <v>6.0665807234397509</v>
      </c>
      <c r="AF17" s="28">
        <v>4</v>
      </c>
      <c r="AG17" s="27">
        <f>100000*AF17/AG36</f>
        <v>0.98039696273020949</v>
      </c>
      <c r="AH17" s="26">
        <v>0</v>
      </c>
      <c r="AI17" s="26">
        <v>0</v>
      </c>
      <c r="AJ17" s="26">
        <v>0</v>
      </c>
      <c r="AK17" s="26">
        <v>0</v>
      </c>
    </row>
    <row r="18" spans="1:48">
      <c r="A18" s="39">
        <v>2015</v>
      </c>
      <c r="B18" s="12">
        <v>181</v>
      </c>
      <c r="C18" s="27">
        <f>100000*B18/C37</f>
        <v>22.868954572906478</v>
      </c>
      <c r="D18" s="12">
        <v>82</v>
      </c>
      <c r="E18" s="27">
        <f>100000*D18/E37</f>
        <v>10.303785761675949</v>
      </c>
      <c r="F18" s="12">
        <v>104</v>
      </c>
      <c r="G18" s="27">
        <f>100000*F18/G37</f>
        <v>17.921641070886984</v>
      </c>
      <c r="H18" s="12">
        <v>17</v>
      </c>
      <c r="I18" s="27">
        <f>100000*H18/I37</f>
        <v>2.7426919360017039</v>
      </c>
      <c r="J18" s="14">
        <v>147</v>
      </c>
      <c r="K18" s="27">
        <f>100000*J18/K37</f>
        <v>57.638469561398693</v>
      </c>
      <c r="L18" s="14">
        <v>69</v>
      </c>
      <c r="M18" s="27">
        <f>100000*L18/M37</f>
        <v>24.882349759290314</v>
      </c>
      <c r="N18" s="14">
        <v>58</v>
      </c>
      <c r="O18" s="27">
        <f>100000*N18/O37</f>
        <v>35.776851143625549</v>
      </c>
      <c r="P18" s="14">
        <v>13</v>
      </c>
      <c r="Q18" s="27">
        <f>100000*P18/Q37</f>
        <v>6.7667098695066024</v>
      </c>
      <c r="R18" s="12">
        <v>7</v>
      </c>
      <c r="S18" s="27">
        <f>100000*R18/S37</f>
        <v>12.649764172253645</v>
      </c>
      <c r="T18" s="12">
        <v>1</v>
      </c>
      <c r="U18" s="27">
        <f>100000*T18/U37</f>
        <v>2.4461241163376628</v>
      </c>
      <c r="V18" s="12">
        <v>5</v>
      </c>
      <c r="W18" s="27">
        <f>100000*V18/W37</f>
        <v>21.92982456140351</v>
      </c>
      <c r="X18" s="12">
        <v>1</v>
      </c>
      <c r="Y18" s="27">
        <f>100000*X18/Y37</f>
        <v>5.2556892836495503</v>
      </c>
      <c r="Z18" s="14">
        <v>27</v>
      </c>
      <c r="AA18" s="27">
        <f>100000*Z18/AA37</f>
        <v>5.5946142513473696</v>
      </c>
      <c r="AB18" s="14">
        <v>12</v>
      </c>
      <c r="AC18" s="27">
        <f>100000*AB18/AC37</f>
        <v>2.5222218252058237</v>
      </c>
      <c r="AD18" s="14">
        <v>41</v>
      </c>
      <c r="AE18" s="27">
        <f>100000*AD18/AE37</f>
        <v>10.392717999934096</v>
      </c>
      <c r="AF18" s="14">
        <v>3</v>
      </c>
      <c r="AG18" s="27">
        <f>100000*AF18/AG37</f>
        <v>0.73621257892812353</v>
      </c>
      <c r="AH18" s="12">
        <v>0</v>
      </c>
      <c r="AI18" s="12">
        <v>0</v>
      </c>
      <c r="AJ18" s="12">
        <v>0</v>
      </c>
      <c r="AK18" s="12">
        <v>0</v>
      </c>
    </row>
    <row r="19" spans="1:48">
      <c r="A19" s="39">
        <v>2016</v>
      </c>
      <c r="B19" s="12">
        <v>245</v>
      </c>
      <c r="C19" s="27">
        <f>100000*B19/C38</f>
        <v>30.9552147533817</v>
      </c>
      <c r="D19" s="12">
        <v>118</v>
      </c>
      <c r="E19" s="27">
        <f>100000*D19/E38</f>
        <v>14.827399022899536</v>
      </c>
      <c r="F19" s="12">
        <v>125</v>
      </c>
      <c r="G19" s="27">
        <f>100000*F19/G38</f>
        <v>21.540433979431469</v>
      </c>
      <c r="H19" s="12">
        <v>20</v>
      </c>
      <c r="I19" s="27">
        <f>100000*H19/I38</f>
        <v>3.2266963952961221</v>
      </c>
      <c r="J19" s="14">
        <v>199</v>
      </c>
      <c r="K19" s="27">
        <f>100000*J19/K38</f>
        <v>77.688550893808724</v>
      </c>
      <c r="L19" s="14">
        <v>91</v>
      </c>
      <c r="M19" s="27">
        <f>100000*L19/M38</f>
        <v>32.767051469476229</v>
      </c>
      <c r="N19" s="14">
        <v>54</v>
      </c>
      <c r="O19" s="27">
        <f>100000*N19/O38</f>
        <v>33.478198872900641</v>
      </c>
      <c r="P19" s="14">
        <v>17</v>
      </c>
      <c r="Q19" s="27">
        <f>100000*P19/Q38</f>
        <v>8.8631221129683109</v>
      </c>
      <c r="R19" s="12">
        <v>7</v>
      </c>
      <c r="S19" s="27">
        <f>100000*R19/S38</f>
        <v>12.60806916426513</v>
      </c>
      <c r="T19" s="12">
        <v>1</v>
      </c>
      <c r="U19" s="27">
        <f>100000*T19/U38</f>
        <v>2.4124288333494164</v>
      </c>
      <c r="V19" s="12">
        <v>8</v>
      </c>
      <c r="W19" s="27">
        <f>100000*V19/W38</f>
        <v>34.125325257006352</v>
      </c>
      <c r="X19" s="12">
        <v>0</v>
      </c>
      <c r="Y19" s="27">
        <f>100000*X19/Y38</f>
        <v>0</v>
      </c>
      <c r="Z19" s="14">
        <v>39</v>
      </c>
      <c r="AA19" s="27">
        <f>100000*Z19/AA38</f>
        <v>8.1373416348127989</v>
      </c>
      <c r="AB19" s="14">
        <v>29</v>
      </c>
      <c r="AC19" s="27">
        <f>100000*AB19/AC38</f>
        <v>6.1344891557039114</v>
      </c>
      <c r="AD19" s="14">
        <v>63</v>
      </c>
      <c r="AE19" s="27">
        <f>100000*AD19/AE38</f>
        <v>16.054923127499027</v>
      </c>
      <c r="AF19" s="14">
        <v>3</v>
      </c>
      <c r="AG19" s="27">
        <f>100000*AF19/AG38</f>
        <v>0.73891261619400894</v>
      </c>
      <c r="AH19" s="12">
        <v>0</v>
      </c>
      <c r="AI19" s="12">
        <v>0</v>
      </c>
      <c r="AJ19" s="12">
        <v>0</v>
      </c>
      <c r="AK19" s="12">
        <v>0</v>
      </c>
    </row>
    <row r="20" spans="1:48" s="8" customFormat="1" ht="14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11"/>
      <c r="AR20" s="9"/>
      <c r="AV20" s="9"/>
    </row>
    <row r="21" spans="1:48" s="8" customFormat="1" ht="16.5" customHeight="1"/>
    <row r="22" spans="1:48" s="8" customFormat="1" ht="16" customHeight="1"/>
    <row r="23" spans="1:48" ht="16.5" customHeight="1">
      <c r="A23" s="53"/>
      <c r="B23" s="54"/>
      <c r="C23" s="53" t="s">
        <v>52</v>
      </c>
      <c r="D23" s="54"/>
      <c r="E23" s="53" t="s">
        <v>54</v>
      </c>
      <c r="F23" s="54"/>
      <c r="G23" s="53" t="s">
        <v>53</v>
      </c>
      <c r="H23" s="54"/>
      <c r="I23" s="53" t="s">
        <v>55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</row>
    <row r="24" spans="1:48" ht="16.5" customHeight="1">
      <c r="A24" s="53">
        <v>2002</v>
      </c>
      <c r="B24" s="55"/>
      <c r="C24" s="53">
        <v>788322</v>
      </c>
      <c r="D24" s="54"/>
      <c r="E24" s="53">
        <v>816984</v>
      </c>
      <c r="F24" s="54"/>
      <c r="G24" s="53">
        <v>498371</v>
      </c>
      <c r="H24" s="54"/>
      <c r="I24" s="53">
        <v>533579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</row>
    <row r="25" spans="1:48" ht="16.5" customHeight="1">
      <c r="A25" s="53">
        <v>2003</v>
      </c>
      <c r="B25" s="55"/>
      <c r="C25" s="53">
        <v>785284</v>
      </c>
      <c r="D25" s="54"/>
      <c r="E25" s="53">
        <v>815563</v>
      </c>
      <c r="F25" s="54"/>
      <c r="G25" s="53">
        <v>514195</v>
      </c>
      <c r="H25" s="54"/>
      <c r="I25" s="53">
        <v>548684</v>
      </c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</row>
    <row r="26" spans="1:48">
      <c r="A26" s="53">
        <v>2004</v>
      </c>
      <c r="B26" s="55"/>
      <c r="C26" s="53">
        <v>789917</v>
      </c>
      <c r="D26" s="54"/>
      <c r="E26" s="53">
        <v>814406</v>
      </c>
      <c r="F26" s="54"/>
      <c r="G26" s="53">
        <v>529267</v>
      </c>
      <c r="H26" s="54"/>
      <c r="I26" s="53">
        <v>563372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</row>
    <row r="27" spans="1:48">
      <c r="A27" s="53">
        <v>2005</v>
      </c>
      <c r="B27" s="55"/>
      <c r="C27" s="53">
        <v>787993</v>
      </c>
      <c r="D27" s="54"/>
      <c r="E27" s="53">
        <v>810481</v>
      </c>
      <c r="F27" s="54"/>
      <c r="G27" s="53">
        <v>544663</v>
      </c>
      <c r="H27" s="54"/>
      <c r="I27" s="53">
        <v>579237</v>
      </c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</row>
    <row r="28" spans="1:48">
      <c r="A28" s="53">
        <v>2006</v>
      </c>
      <c r="B28" s="55"/>
      <c r="C28" s="53">
        <v>734219</v>
      </c>
      <c r="D28" s="54"/>
      <c r="E28" s="53">
        <v>746960</v>
      </c>
      <c r="F28" s="54"/>
      <c r="G28" s="53">
        <v>533394</v>
      </c>
      <c r="H28" s="54"/>
      <c r="I28" s="53">
        <v>563028</v>
      </c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</row>
    <row r="29" spans="1:48">
      <c r="A29" s="53">
        <v>2007</v>
      </c>
      <c r="B29" s="55"/>
      <c r="C29" s="53">
        <v>742453</v>
      </c>
      <c r="D29" s="54"/>
      <c r="E29" s="53">
        <v>753180</v>
      </c>
      <c r="F29" s="54"/>
      <c r="G29" s="53">
        <v>547220</v>
      </c>
      <c r="H29" s="54"/>
      <c r="I29" s="53">
        <v>577910</v>
      </c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</row>
    <row r="30" spans="1:48">
      <c r="A30" s="53">
        <v>2008</v>
      </c>
      <c r="B30" s="55"/>
      <c r="C30" s="53">
        <v>745083</v>
      </c>
      <c r="D30" s="54"/>
      <c r="E30" s="53">
        <v>757185</v>
      </c>
      <c r="F30" s="54"/>
      <c r="G30" s="53">
        <v>559216</v>
      </c>
      <c r="H30" s="56"/>
      <c r="I30" s="53">
        <v>590891</v>
      </c>
      <c r="J30" s="56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</row>
    <row r="31" spans="1:48">
      <c r="A31" s="53">
        <v>2009</v>
      </c>
      <c r="B31" s="55"/>
      <c r="C31" s="53">
        <v>755473</v>
      </c>
      <c r="D31" s="54"/>
      <c r="E31" s="53">
        <v>762322</v>
      </c>
      <c r="F31" s="54"/>
      <c r="G31" s="53">
        <v>570571</v>
      </c>
      <c r="H31" s="54"/>
      <c r="I31" s="53">
        <v>602872</v>
      </c>
      <c r="J31" s="54"/>
      <c r="K31" s="53" t="s">
        <v>57</v>
      </c>
      <c r="L31" s="53"/>
      <c r="M31" s="53" t="s">
        <v>58</v>
      </c>
      <c r="N31" s="53"/>
      <c r="O31" s="53" t="s">
        <v>59</v>
      </c>
      <c r="P31" s="53"/>
      <c r="Q31" s="53" t="s">
        <v>60</v>
      </c>
      <c r="R31" s="53"/>
      <c r="S31" s="53" t="s">
        <v>61</v>
      </c>
      <c r="T31" s="53"/>
      <c r="U31" s="53" t="s">
        <v>62</v>
      </c>
      <c r="V31" s="53"/>
      <c r="W31" s="53" t="s">
        <v>63</v>
      </c>
      <c r="X31" s="53"/>
      <c r="Y31" s="53" t="s">
        <v>64</v>
      </c>
      <c r="Z31" s="53"/>
      <c r="AA31" s="53" t="s">
        <v>65</v>
      </c>
      <c r="AB31" s="53"/>
      <c r="AC31" s="53" t="s">
        <v>66</v>
      </c>
      <c r="AD31" s="53"/>
      <c r="AE31" s="53" t="s">
        <v>67</v>
      </c>
      <c r="AF31" s="53"/>
      <c r="AG31" s="53" t="s">
        <v>68</v>
      </c>
      <c r="AH31" s="53"/>
    </row>
    <row r="32" spans="1:48">
      <c r="A32" s="53">
        <v>2010</v>
      </c>
      <c r="B32" s="55"/>
      <c r="C32" s="53">
        <v>767849</v>
      </c>
      <c r="D32" s="54"/>
      <c r="E32" s="53">
        <v>770662</v>
      </c>
      <c r="F32" s="54"/>
      <c r="G32" s="53">
        <v>580548</v>
      </c>
      <c r="H32" s="54"/>
      <c r="I32" s="53">
        <v>613207</v>
      </c>
      <c r="J32" s="54"/>
      <c r="K32" s="53">
        <v>237931</v>
      </c>
      <c r="L32" s="54"/>
      <c r="M32" s="53">
        <v>263968</v>
      </c>
      <c r="N32" s="54"/>
      <c r="O32" s="53">
        <v>160611</v>
      </c>
      <c r="P32" s="54"/>
      <c r="Q32" s="53">
        <v>185756</v>
      </c>
      <c r="R32" s="54"/>
      <c r="S32" s="53">
        <v>51607</v>
      </c>
      <c r="T32" s="54"/>
      <c r="U32" s="53">
        <v>34878</v>
      </c>
      <c r="V32" s="54"/>
      <c r="W32" s="53">
        <v>18494</v>
      </c>
      <c r="X32" s="54"/>
      <c r="Y32" s="53">
        <v>15976</v>
      </c>
      <c r="Z32" s="54"/>
      <c r="AA32" s="53">
        <v>477859</v>
      </c>
      <c r="AB32" s="54"/>
      <c r="AC32" s="53">
        <v>471932</v>
      </c>
      <c r="AD32" s="54"/>
      <c r="AE32" s="53">
        <v>401605</v>
      </c>
      <c r="AF32" s="54"/>
      <c r="AG32" s="53">
        <v>411658</v>
      </c>
      <c r="AH32" s="54"/>
    </row>
    <row r="33" spans="1:34">
      <c r="A33" s="53">
        <v>2011</v>
      </c>
      <c r="B33" s="55"/>
      <c r="C33" s="53">
        <v>771744</v>
      </c>
      <c r="D33" s="54"/>
      <c r="E33" s="53">
        <v>780609</v>
      </c>
      <c r="F33" s="54"/>
      <c r="G33" s="53">
        <v>586762</v>
      </c>
      <c r="H33" s="54"/>
      <c r="I33" s="53">
        <v>621234</v>
      </c>
      <c r="J33" s="54"/>
      <c r="K33" s="53">
        <v>241872</v>
      </c>
      <c r="L33" s="54"/>
      <c r="M33" s="53">
        <v>267499</v>
      </c>
      <c r="N33" s="54"/>
      <c r="O33" s="53">
        <v>162547</v>
      </c>
      <c r="P33" s="54"/>
      <c r="Q33" s="53">
        <v>189108</v>
      </c>
      <c r="R33" s="54"/>
      <c r="S33" s="53">
        <v>52416</v>
      </c>
      <c r="T33" s="54"/>
      <c r="U33" s="53">
        <v>36262</v>
      </c>
      <c r="V33" s="54"/>
      <c r="W33" s="53">
        <v>19510</v>
      </c>
      <c r="X33" s="54"/>
      <c r="Y33" s="53">
        <v>16622</v>
      </c>
      <c r="Z33" s="54"/>
      <c r="AA33" s="53">
        <v>480405</v>
      </c>
      <c r="AB33" s="54"/>
      <c r="AC33" s="53">
        <v>475954</v>
      </c>
      <c r="AD33" s="54"/>
      <c r="AE33" s="53">
        <v>403718</v>
      </c>
      <c r="AF33" s="54"/>
      <c r="AG33" s="53">
        <v>414336</v>
      </c>
      <c r="AH33" s="54"/>
    </row>
    <row r="34" spans="1:34">
      <c r="A34" s="53">
        <v>2012</v>
      </c>
      <c r="B34" s="55"/>
      <c r="C34" s="53">
        <v>780036</v>
      </c>
      <c r="D34" s="54"/>
      <c r="E34" s="53">
        <v>787275</v>
      </c>
      <c r="F34" s="54"/>
      <c r="G34" s="53">
        <v>583632</v>
      </c>
      <c r="H34" s="54"/>
      <c r="I34" s="53">
        <v>619592</v>
      </c>
      <c r="J34" s="54"/>
      <c r="K34" s="53">
        <v>246115</v>
      </c>
      <c r="L34" s="54"/>
      <c r="M34" s="53">
        <v>270931</v>
      </c>
      <c r="N34" s="54"/>
      <c r="O34" s="53">
        <v>162695</v>
      </c>
      <c r="P34" s="54"/>
      <c r="Q34" s="53">
        <v>190305</v>
      </c>
      <c r="R34" s="54"/>
      <c r="S34" s="53">
        <v>53167</v>
      </c>
      <c r="T34" s="54"/>
      <c r="U34" s="53">
        <v>37658</v>
      </c>
      <c r="V34" s="54"/>
      <c r="W34" s="53">
        <v>20258</v>
      </c>
      <c r="X34" s="54"/>
      <c r="Y34" s="53">
        <v>17151</v>
      </c>
      <c r="Z34" s="54"/>
      <c r="AA34" s="53">
        <v>482652</v>
      </c>
      <c r="AB34" s="54"/>
      <c r="AC34" s="53">
        <v>478013</v>
      </c>
      <c r="AD34" s="54"/>
      <c r="AE34" s="53">
        <v>400028</v>
      </c>
      <c r="AF34" s="54"/>
      <c r="AG34" s="53">
        <v>411238</v>
      </c>
      <c r="AH34" s="54"/>
    </row>
    <row r="35" spans="1:34" ht="15" customHeight="1">
      <c r="A35" s="53">
        <v>2013</v>
      </c>
      <c r="B35" s="55"/>
      <c r="C35" s="53">
        <v>786331</v>
      </c>
      <c r="D35" s="54"/>
      <c r="E35" s="53">
        <v>791595</v>
      </c>
      <c r="F35" s="54"/>
      <c r="G35" s="53">
        <v>582479</v>
      </c>
      <c r="H35" s="54"/>
      <c r="I35" s="53">
        <v>620044</v>
      </c>
      <c r="J35" s="54"/>
      <c r="K35" s="53">
        <v>250144</v>
      </c>
      <c r="L35" s="54"/>
      <c r="M35" s="53">
        <v>274094</v>
      </c>
      <c r="N35" s="54"/>
      <c r="O35" s="53">
        <v>163148</v>
      </c>
      <c r="P35" s="54"/>
      <c r="Q35" s="53">
        <v>191748</v>
      </c>
      <c r="R35" s="54"/>
      <c r="S35" s="53">
        <v>53647</v>
      </c>
      <c r="T35" s="54"/>
      <c r="U35" s="53">
        <v>38810</v>
      </c>
      <c r="V35" s="54"/>
      <c r="W35" s="53">
        <v>21185</v>
      </c>
      <c r="X35" s="54"/>
      <c r="Y35" s="53">
        <v>17789</v>
      </c>
      <c r="Z35" s="54"/>
      <c r="AA35" s="53">
        <v>483567</v>
      </c>
      <c r="AB35" s="54"/>
      <c r="AC35" s="53">
        <v>477838</v>
      </c>
      <c r="AD35" s="54"/>
      <c r="AE35" s="53">
        <v>397588</v>
      </c>
      <c r="AF35" s="54"/>
      <c r="AG35" s="53">
        <v>409770</v>
      </c>
      <c r="AH35" s="54"/>
    </row>
    <row r="36" spans="1:34">
      <c r="A36" s="53">
        <v>2014</v>
      </c>
      <c r="B36" s="55"/>
      <c r="C36" s="53">
        <v>789645</v>
      </c>
      <c r="D36" s="54"/>
      <c r="E36" s="53">
        <v>795216</v>
      </c>
      <c r="F36" s="54"/>
      <c r="G36" s="53">
        <v>581120</v>
      </c>
      <c r="H36" s="54"/>
      <c r="I36" s="53">
        <v>619372</v>
      </c>
      <c r="J36" s="54"/>
      <c r="K36" s="53">
        <v>253008</v>
      </c>
      <c r="L36" s="54"/>
      <c r="M36" s="53">
        <v>276435</v>
      </c>
      <c r="N36" s="54"/>
      <c r="O36" s="53">
        <v>162880</v>
      </c>
      <c r="P36" s="54"/>
      <c r="Q36" s="53">
        <v>192054</v>
      </c>
      <c r="R36" s="54"/>
      <c r="S36" s="53">
        <v>54492</v>
      </c>
      <c r="T36" s="54"/>
      <c r="U36" s="53">
        <v>39958</v>
      </c>
      <c r="V36" s="54"/>
      <c r="W36" s="53">
        <v>21948</v>
      </c>
      <c r="X36" s="54"/>
      <c r="Y36" s="53">
        <v>18316</v>
      </c>
      <c r="Z36" s="54"/>
      <c r="AA36" s="53">
        <v>483457</v>
      </c>
      <c r="AB36" s="54"/>
      <c r="AC36" s="53">
        <v>477358</v>
      </c>
      <c r="AD36" s="54"/>
      <c r="AE36" s="53">
        <v>395610</v>
      </c>
      <c r="AF36" s="54"/>
      <c r="AG36" s="53">
        <v>407998</v>
      </c>
      <c r="AH36" s="54"/>
    </row>
    <row r="37" spans="1:34">
      <c r="A37" s="53">
        <v>2015</v>
      </c>
      <c r="B37" s="55"/>
      <c r="C37" s="53">
        <v>791466</v>
      </c>
      <c r="D37" s="54"/>
      <c r="E37" s="53">
        <v>795824</v>
      </c>
      <c r="F37" s="54"/>
      <c r="G37" s="53">
        <v>580304</v>
      </c>
      <c r="H37" s="54"/>
      <c r="I37" s="53">
        <v>619829</v>
      </c>
      <c r="J37" s="54"/>
      <c r="K37" s="53">
        <v>255038</v>
      </c>
      <c r="L37" s="54"/>
      <c r="M37" s="53">
        <v>277305</v>
      </c>
      <c r="N37" s="54"/>
      <c r="O37" s="53">
        <v>162116</v>
      </c>
      <c r="P37" s="54"/>
      <c r="Q37" s="53">
        <v>192117</v>
      </c>
      <c r="R37" s="54"/>
      <c r="S37" s="53">
        <v>55337</v>
      </c>
      <c r="T37" s="54"/>
      <c r="U37" s="53">
        <v>40881</v>
      </c>
      <c r="V37" s="54"/>
      <c r="W37" s="53">
        <v>22800</v>
      </c>
      <c r="X37" s="54"/>
      <c r="Y37" s="53">
        <v>19027</v>
      </c>
      <c r="Z37" s="54"/>
      <c r="AA37" s="53">
        <v>482607</v>
      </c>
      <c r="AB37" s="54"/>
      <c r="AC37" s="53">
        <v>475771</v>
      </c>
      <c r="AD37" s="54"/>
      <c r="AE37" s="53">
        <v>394507</v>
      </c>
      <c r="AF37" s="54"/>
      <c r="AG37" s="53">
        <v>407491</v>
      </c>
      <c r="AH37" s="54"/>
    </row>
    <row r="38" spans="1:34">
      <c r="A38" s="57">
        <v>2016</v>
      </c>
      <c r="B38" s="55"/>
      <c r="C38" s="53">
        <v>791466</v>
      </c>
      <c r="D38" s="54"/>
      <c r="E38" s="53">
        <v>795824</v>
      </c>
      <c r="F38" s="54"/>
      <c r="G38" s="53">
        <v>580304</v>
      </c>
      <c r="H38" s="54"/>
      <c r="I38" s="53">
        <v>619829</v>
      </c>
      <c r="J38" s="56"/>
      <c r="K38" s="53">
        <v>256151</v>
      </c>
      <c r="L38" s="54"/>
      <c r="M38" s="53">
        <v>277718</v>
      </c>
      <c r="N38" s="54"/>
      <c r="O38" s="53">
        <v>161299</v>
      </c>
      <c r="P38" s="54"/>
      <c r="Q38" s="53">
        <v>191806</v>
      </c>
      <c r="R38" s="54"/>
      <c r="S38" s="53">
        <v>55520</v>
      </c>
      <c r="T38" s="54"/>
      <c r="U38" s="53">
        <v>41452</v>
      </c>
      <c r="V38" s="54"/>
      <c r="W38" s="53">
        <v>23443</v>
      </c>
      <c r="X38" s="54"/>
      <c r="Y38" s="53">
        <v>19885</v>
      </c>
      <c r="Z38" s="54"/>
      <c r="AA38" s="53">
        <v>479272</v>
      </c>
      <c r="AB38" s="54"/>
      <c r="AC38" s="53">
        <v>472737</v>
      </c>
      <c r="AD38" s="54"/>
      <c r="AE38" s="53">
        <v>392403</v>
      </c>
      <c r="AF38" s="54"/>
      <c r="AG38" s="53">
        <v>406002</v>
      </c>
      <c r="AH38" s="54"/>
    </row>
    <row r="53" spans="1:1" ht="15.75" customHeight="1"/>
    <row r="54" spans="1:1">
      <c r="A54" s="2"/>
    </row>
    <row r="56" spans="1:1" ht="15.75" customHeight="1"/>
    <row r="57" spans="1:1" ht="16.5" customHeight="1"/>
    <row r="60" spans="1:1" ht="16.5" customHeight="1"/>
    <row r="80" ht="15.75" customHeight="1"/>
    <row r="81" ht="16.5" customHeight="1"/>
    <row r="82" ht="15.75" customHeight="1"/>
    <row r="86" ht="16.5" customHeight="1"/>
  </sheetData>
  <mergeCells count="32">
    <mergeCell ref="AH1:AK1"/>
    <mergeCell ref="AD2:AG2"/>
    <mergeCell ref="AH2:AI2"/>
    <mergeCell ref="AJ2:AK2"/>
    <mergeCell ref="R2:U2"/>
    <mergeCell ref="V2:Y2"/>
    <mergeCell ref="Z2:AC2"/>
    <mergeCell ref="R1:Y1"/>
    <mergeCell ref="Z1:AG1"/>
    <mergeCell ref="AD3:AE3"/>
    <mergeCell ref="AF3:AG3"/>
    <mergeCell ref="R3:S3"/>
    <mergeCell ref="T3:U3"/>
    <mergeCell ref="V3:W3"/>
    <mergeCell ref="X3:Y3"/>
    <mergeCell ref="AB3:AC3"/>
    <mergeCell ref="B1:I1"/>
    <mergeCell ref="J1:Q1"/>
    <mergeCell ref="N2:Q2"/>
    <mergeCell ref="A20:L20"/>
    <mergeCell ref="Z3:AA3"/>
    <mergeCell ref="J3:K3"/>
    <mergeCell ref="L3:M3"/>
    <mergeCell ref="N3:O3"/>
    <mergeCell ref="P3:Q3"/>
    <mergeCell ref="B3:C3"/>
    <mergeCell ref="D3:E3"/>
    <mergeCell ref="F3:G3"/>
    <mergeCell ref="H3:I3"/>
    <mergeCell ref="B2:E2"/>
    <mergeCell ref="F2:I2"/>
    <mergeCell ref="J2:M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workbookViewId="0">
      <selection activeCell="A5" sqref="A5"/>
    </sheetView>
  </sheetViews>
  <sheetFormatPr baseColWidth="10" defaultColWidth="11.1640625" defaultRowHeight="16"/>
  <cols>
    <col min="1" max="1" width="21" style="1" bestFit="1" customWidth="1"/>
    <col min="2" max="2" width="7.83203125" style="1" bestFit="1" customWidth="1"/>
    <col min="3" max="3" width="10.5" style="1" bestFit="1" customWidth="1"/>
    <col min="4" max="4" width="11.33203125" style="1" bestFit="1" customWidth="1"/>
    <col min="5" max="5" width="7.83203125" style="1" bestFit="1" customWidth="1"/>
    <col min="6" max="6" width="10.5" style="1" bestFit="1" customWidth="1"/>
    <col min="7" max="7" width="11.33203125" style="1" bestFit="1" customWidth="1"/>
    <col min="8" max="8" width="18.5" style="1" customWidth="1"/>
    <col min="9" max="9" width="18.6640625" style="1" customWidth="1"/>
    <col min="10" max="10" width="17.1640625" style="1" customWidth="1"/>
    <col min="11" max="11" width="7.83203125" style="1" bestFit="1" customWidth="1"/>
    <col min="12" max="12" width="10.5" style="1" bestFit="1" customWidth="1"/>
    <col min="13" max="13" width="11.33203125" style="1" bestFit="1" customWidth="1"/>
    <col min="14" max="14" width="7.83203125" style="1" bestFit="1" customWidth="1"/>
    <col min="15" max="15" width="10.5" style="1" bestFit="1" customWidth="1"/>
    <col min="16" max="16" width="11.33203125" style="1" bestFit="1" customWidth="1"/>
    <col min="17" max="17" width="17.6640625" style="1" customWidth="1"/>
    <col min="18" max="18" width="18.6640625" style="1" customWidth="1"/>
    <col min="19" max="19" width="17.6640625" style="1" customWidth="1"/>
    <col min="20" max="16384" width="11.1640625" style="1"/>
  </cols>
  <sheetData>
    <row r="1" spans="1:19" s="19" customFormat="1">
      <c r="A1" s="109"/>
      <c r="B1" s="111" t="s">
        <v>9</v>
      </c>
      <c r="C1" s="112"/>
      <c r="D1" s="112"/>
      <c r="E1" s="112"/>
      <c r="F1" s="112"/>
      <c r="G1" s="112"/>
      <c r="H1" s="112"/>
      <c r="I1" s="112"/>
      <c r="J1" s="113"/>
      <c r="K1" s="111" t="s">
        <v>10</v>
      </c>
      <c r="L1" s="112"/>
      <c r="M1" s="112"/>
      <c r="N1" s="112"/>
      <c r="O1" s="112"/>
      <c r="P1" s="112"/>
      <c r="Q1" s="112"/>
      <c r="R1" s="112"/>
      <c r="S1" s="113"/>
    </row>
    <row r="2" spans="1:19" ht="30" customHeight="1">
      <c r="A2" s="110"/>
      <c r="B2" s="121" t="s">
        <v>8</v>
      </c>
      <c r="C2" s="122"/>
      <c r="D2" s="122"/>
      <c r="E2" s="118" t="s">
        <v>21</v>
      </c>
      <c r="F2" s="119"/>
      <c r="G2" s="120"/>
      <c r="H2" s="114" t="s">
        <v>46</v>
      </c>
      <c r="I2" s="114" t="s">
        <v>47</v>
      </c>
      <c r="J2" s="116" t="s">
        <v>22</v>
      </c>
      <c r="K2" s="121" t="s">
        <v>8</v>
      </c>
      <c r="L2" s="122"/>
      <c r="M2" s="122"/>
      <c r="N2" s="118" t="s">
        <v>21</v>
      </c>
      <c r="O2" s="119"/>
      <c r="P2" s="120"/>
      <c r="Q2" s="114" t="s">
        <v>46</v>
      </c>
      <c r="R2" s="114" t="s">
        <v>47</v>
      </c>
      <c r="S2" s="116" t="s">
        <v>22</v>
      </c>
    </row>
    <row r="3" spans="1:19">
      <c r="A3" s="36" t="s">
        <v>0</v>
      </c>
      <c r="B3" s="20" t="s">
        <v>13</v>
      </c>
      <c r="C3" s="12" t="s">
        <v>14</v>
      </c>
      <c r="D3" s="12" t="s">
        <v>15</v>
      </c>
      <c r="E3" s="14" t="s">
        <v>13</v>
      </c>
      <c r="F3" s="14" t="s">
        <v>14</v>
      </c>
      <c r="G3" s="14" t="s">
        <v>15</v>
      </c>
      <c r="H3" s="115"/>
      <c r="I3" s="115"/>
      <c r="J3" s="117"/>
      <c r="K3" s="20" t="s">
        <v>13</v>
      </c>
      <c r="L3" s="12" t="s">
        <v>14</v>
      </c>
      <c r="M3" s="12" t="s">
        <v>15</v>
      </c>
      <c r="N3" s="14" t="s">
        <v>13</v>
      </c>
      <c r="O3" s="14" t="s">
        <v>14</v>
      </c>
      <c r="P3" s="14" t="s">
        <v>15</v>
      </c>
      <c r="Q3" s="115"/>
      <c r="R3" s="115"/>
      <c r="S3" s="117"/>
    </row>
    <row r="4" spans="1:19">
      <c r="A4" s="36">
        <v>2002</v>
      </c>
      <c r="B4" s="20" t="s">
        <v>23</v>
      </c>
      <c r="C4" s="12" t="s">
        <v>23</v>
      </c>
      <c r="D4" s="12" t="s">
        <v>23</v>
      </c>
      <c r="E4" s="14" t="s">
        <v>23</v>
      </c>
      <c r="F4" s="14" t="s">
        <v>23</v>
      </c>
      <c r="G4" s="14" t="s">
        <v>23</v>
      </c>
      <c r="H4" s="46">
        <v>282</v>
      </c>
      <c r="I4" s="50">
        <v>3266</v>
      </c>
      <c r="J4" s="21" t="s">
        <v>23</v>
      </c>
      <c r="K4" s="20" t="s">
        <v>23</v>
      </c>
      <c r="L4" s="12" t="s">
        <v>23</v>
      </c>
      <c r="M4" s="12" t="s">
        <v>23</v>
      </c>
      <c r="N4" s="14" t="s">
        <v>23</v>
      </c>
      <c r="O4" s="14" t="s">
        <v>23</v>
      </c>
      <c r="P4" s="14" t="s">
        <v>23</v>
      </c>
      <c r="Q4" s="47">
        <v>49</v>
      </c>
      <c r="R4" s="50">
        <v>1339</v>
      </c>
      <c r="S4" s="21" t="s">
        <v>23</v>
      </c>
    </row>
    <row r="5" spans="1:19">
      <c r="A5" s="36">
        <f t="shared" ref="A5:A15" si="0">A4+1</f>
        <v>2003</v>
      </c>
      <c r="B5" s="20" t="s">
        <v>23</v>
      </c>
      <c r="C5" s="12" t="s">
        <v>23</v>
      </c>
      <c r="D5" s="12" t="s">
        <v>23</v>
      </c>
      <c r="E5" s="14" t="s">
        <v>23</v>
      </c>
      <c r="F5" s="14" t="s">
        <v>23</v>
      </c>
      <c r="G5" s="14" t="s">
        <v>23</v>
      </c>
      <c r="H5" s="46">
        <v>217</v>
      </c>
      <c r="I5" s="50">
        <v>3246</v>
      </c>
      <c r="J5" s="21" t="s">
        <v>23</v>
      </c>
      <c r="K5" s="20" t="s">
        <v>23</v>
      </c>
      <c r="L5" s="12" t="s">
        <v>23</v>
      </c>
      <c r="M5" s="12" t="s">
        <v>23</v>
      </c>
      <c r="N5" s="14" t="s">
        <v>23</v>
      </c>
      <c r="O5" s="14" t="s">
        <v>23</v>
      </c>
      <c r="P5" s="14" t="s">
        <v>23</v>
      </c>
      <c r="Q5" s="47">
        <v>55</v>
      </c>
      <c r="R5" s="50">
        <v>1499</v>
      </c>
      <c r="S5" s="21" t="s">
        <v>23</v>
      </c>
    </row>
    <row r="6" spans="1:19">
      <c r="A6" s="36">
        <f t="shared" si="0"/>
        <v>2004</v>
      </c>
      <c r="B6" s="20" t="s">
        <v>23</v>
      </c>
      <c r="C6" s="12" t="s">
        <v>23</v>
      </c>
      <c r="D6" s="12" t="s">
        <v>23</v>
      </c>
      <c r="E6" s="14" t="s">
        <v>23</v>
      </c>
      <c r="F6" s="14" t="s">
        <v>23</v>
      </c>
      <c r="G6" s="14" t="s">
        <v>23</v>
      </c>
      <c r="H6" s="46">
        <v>237</v>
      </c>
      <c r="I6" s="50">
        <v>3238</v>
      </c>
      <c r="J6" s="21" t="s">
        <v>23</v>
      </c>
      <c r="K6" s="20" t="s">
        <v>23</v>
      </c>
      <c r="L6" s="12" t="s">
        <v>23</v>
      </c>
      <c r="M6" s="12" t="s">
        <v>23</v>
      </c>
      <c r="N6" s="14" t="s">
        <v>23</v>
      </c>
      <c r="O6" s="14" t="s">
        <v>23</v>
      </c>
      <c r="P6" s="14" t="s">
        <v>23</v>
      </c>
      <c r="Q6" s="47">
        <v>53</v>
      </c>
      <c r="R6" s="50">
        <v>1681</v>
      </c>
      <c r="S6" s="21" t="s">
        <v>23</v>
      </c>
    </row>
    <row r="7" spans="1:19">
      <c r="A7" s="36" t="s">
        <v>25</v>
      </c>
      <c r="B7" s="20" t="s">
        <v>23</v>
      </c>
      <c r="C7" s="12" t="s">
        <v>23</v>
      </c>
      <c r="D7" s="12" t="s">
        <v>23</v>
      </c>
      <c r="E7" s="14" t="s">
        <v>23</v>
      </c>
      <c r="F7" s="14" t="s">
        <v>23</v>
      </c>
      <c r="G7" s="14" t="s">
        <v>23</v>
      </c>
      <c r="H7" s="46">
        <v>247</v>
      </c>
      <c r="I7" s="50">
        <v>3190</v>
      </c>
      <c r="J7" s="21" t="s">
        <v>23</v>
      </c>
      <c r="K7" s="20" t="s">
        <v>23</v>
      </c>
      <c r="L7" s="12" t="s">
        <v>23</v>
      </c>
      <c r="M7" s="12" t="s">
        <v>23</v>
      </c>
      <c r="N7" s="14" t="s">
        <v>23</v>
      </c>
      <c r="O7" s="14" t="s">
        <v>23</v>
      </c>
      <c r="P7" s="14" t="s">
        <v>23</v>
      </c>
      <c r="Q7" s="47">
        <v>58</v>
      </c>
      <c r="R7" s="50">
        <v>2114</v>
      </c>
      <c r="S7" s="21" t="s">
        <v>23</v>
      </c>
    </row>
    <row r="8" spans="1:19">
      <c r="A8" s="36">
        <v>2006</v>
      </c>
      <c r="B8" s="20" t="s">
        <v>23</v>
      </c>
      <c r="C8" s="12" t="s">
        <v>23</v>
      </c>
      <c r="D8" s="12" t="s">
        <v>23</v>
      </c>
      <c r="E8" s="14" t="s">
        <v>23</v>
      </c>
      <c r="F8" s="14" t="s">
        <v>23</v>
      </c>
      <c r="G8" s="14" t="s">
        <v>23</v>
      </c>
      <c r="H8" s="46">
        <v>262</v>
      </c>
      <c r="I8" s="50">
        <v>3223</v>
      </c>
      <c r="J8" s="21" t="s">
        <v>23</v>
      </c>
      <c r="K8" s="20" t="s">
        <v>23</v>
      </c>
      <c r="L8" s="12" t="s">
        <v>23</v>
      </c>
      <c r="M8" s="12" t="s">
        <v>23</v>
      </c>
      <c r="N8" s="14" t="s">
        <v>23</v>
      </c>
      <c r="O8" s="14" t="s">
        <v>23</v>
      </c>
      <c r="P8" s="14" t="s">
        <v>23</v>
      </c>
      <c r="Q8" s="47">
        <v>64</v>
      </c>
      <c r="R8" s="50">
        <v>2123</v>
      </c>
      <c r="S8" s="21" t="s">
        <v>23</v>
      </c>
    </row>
    <row r="9" spans="1:19">
      <c r="A9" s="36">
        <f t="shared" si="0"/>
        <v>2007</v>
      </c>
      <c r="B9" s="20" t="s">
        <v>23</v>
      </c>
      <c r="C9" s="12" t="s">
        <v>23</v>
      </c>
      <c r="D9" s="12" t="s">
        <v>23</v>
      </c>
      <c r="E9" s="14" t="s">
        <v>23</v>
      </c>
      <c r="F9" s="14" t="s">
        <v>23</v>
      </c>
      <c r="G9" s="14" t="s">
        <v>23</v>
      </c>
      <c r="H9" s="46">
        <v>299</v>
      </c>
      <c r="I9" s="50">
        <v>3217</v>
      </c>
      <c r="J9" s="21" t="s">
        <v>23</v>
      </c>
      <c r="K9" s="20" t="s">
        <v>23</v>
      </c>
      <c r="L9" s="12" t="s">
        <v>23</v>
      </c>
      <c r="M9" s="12" t="s">
        <v>23</v>
      </c>
      <c r="N9" s="14" t="s">
        <v>23</v>
      </c>
      <c r="O9" s="14" t="s">
        <v>23</v>
      </c>
      <c r="P9" s="14" t="s">
        <v>23</v>
      </c>
      <c r="Q9" s="47">
        <v>44</v>
      </c>
      <c r="R9" s="50">
        <v>2386</v>
      </c>
      <c r="S9" s="21" t="s">
        <v>23</v>
      </c>
    </row>
    <row r="10" spans="1:19">
      <c r="A10" s="36">
        <f t="shared" si="0"/>
        <v>2008</v>
      </c>
      <c r="B10" s="20" t="s">
        <v>23</v>
      </c>
      <c r="C10" s="12" t="s">
        <v>23</v>
      </c>
      <c r="D10" s="12" t="s">
        <v>23</v>
      </c>
      <c r="E10" s="14" t="s">
        <v>23</v>
      </c>
      <c r="F10" s="14" t="s">
        <v>23</v>
      </c>
      <c r="G10" s="14" t="s">
        <v>23</v>
      </c>
      <c r="H10" s="46">
        <v>290</v>
      </c>
      <c r="I10" s="50">
        <v>3264</v>
      </c>
      <c r="J10" s="21" t="s">
        <v>23</v>
      </c>
      <c r="K10" s="20" t="s">
        <v>23</v>
      </c>
      <c r="L10" s="12" t="s">
        <v>23</v>
      </c>
      <c r="M10" s="12" t="s">
        <v>23</v>
      </c>
      <c r="N10" s="14" t="s">
        <v>23</v>
      </c>
      <c r="O10" s="14" t="s">
        <v>23</v>
      </c>
      <c r="P10" s="14" t="s">
        <v>23</v>
      </c>
      <c r="Q10" s="47">
        <v>77</v>
      </c>
      <c r="R10" s="50">
        <v>2635</v>
      </c>
      <c r="S10" s="21" t="s">
        <v>23</v>
      </c>
    </row>
    <row r="11" spans="1:19">
      <c r="A11" s="36">
        <f t="shared" si="0"/>
        <v>2009</v>
      </c>
      <c r="B11" s="20" t="s">
        <v>23</v>
      </c>
      <c r="C11" s="12" t="s">
        <v>23</v>
      </c>
      <c r="D11" s="12" t="s">
        <v>23</v>
      </c>
      <c r="E11" s="14" t="s">
        <v>23</v>
      </c>
      <c r="F11" s="14" t="s">
        <v>23</v>
      </c>
      <c r="G11" s="14" t="s">
        <v>23</v>
      </c>
      <c r="H11" s="46">
        <v>310</v>
      </c>
      <c r="I11" s="50">
        <v>3324</v>
      </c>
      <c r="J11" s="21" t="s">
        <v>23</v>
      </c>
      <c r="K11" s="20" t="s">
        <v>23</v>
      </c>
      <c r="L11" s="12" t="s">
        <v>23</v>
      </c>
      <c r="M11" s="12" t="s">
        <v>23</v>
      </c>
      <c r="N11" s="14" t="s">
        <v>23</v>
      </c>
      <c r="O11" s="14" t="s">
        <v>23</v>
      </c>
      <c r="P11" s="14" t="s">
        <v>23</v>
      </c>
      <c r="Q11" s="47">
        <v>66</v>
      </c>
      <c r="R11" s="50">
        <v>2846</v>
      </c>
      <c r="S11" s="21" t="s">
        <v>23</v>
      </c>
    </row>
    <row r="12" spans="1:19">
      <c r="A12" s="36">
        <f t="shared" si="0"/>
        <v>2010</v>
      </c>
      <c r="B12" s="20" t="s">
        <v>23</v>
      </c>
      <c r="C12" s="12" t="s">
        <v>23</v>
      </c>
      <c r="D12" s="12" t="s">
        <v>23</v>
      </c>
      <c r="E12" s="14" t="s">
        <v>23</v>
      </c>
      <c r="F12" s="14" t="s">
        <v>23</v>
      </c>
      <c r="G12" s="14" t="s">
        <v>23</v>
      </c>
      <c r="H12" s="46">
        <v>338</v>
      </c>
      <c r="I12" s="50">
        <v>3408</v>
      </c>
      <c r="J12" s="21" t="s">
        <v>23</v>
      </c>
      <c r="K12" s="20" t="s">
        <v>23</v>
      </c>
      <c r="L12" s="12" t="s">
        <v>23</v>
      </c>
      <c r="M12" s="12" t="s">
        <v>23</v>
      </c>
      <c r="N12" s="14" t="s">
        <v>23</v>
      </c>
      <c r="O12" s="14" t="s">
        <v>23</v>
      </c>
      <c r="P12" s="14" t="s">
        <v>23</v>
      </c>
      <c r="Q12" s="47">
        <v>68</v>
      </c>
      <c r="R12" s="50">
        <v>3081</v>
      </c>
      <c r="S12" s="21" t="s">
        <v>23</v>
      </c>
    </row>
    <row r="13" spans="1:19">
      <c r="A13" s="36">
        <f t="shared" si="0"/>
        <v>2011</v>
      </c>
      <c r="B13" s="20">
        <v>55</v>
      </c>
      <c r="C13" s="12">
        <v>72</v>
      </c>
      <c r="D13" s="12">
        <v>42</v>
      </c>
      <c r="E13" s="14" t="s">
        <v>23</v>
      </c>
      <c r="F13" s="14" t="s">
        <v>23</v>
      </c>
      <c r="G13" s="14" t="s">
        <v>23</v>
      </c>
      <c r="H13" s="46">
        <v>367</v>
      </c>
      <c r="I13" s="50">
        <v>3557</v>
      </c>
      <c r="J13" s="21" t="s">
        <v>23</v>
      </c>
      <c r="K13" s="20">
        <v>3</v>
      </c>
      <c r="L13" s="12">
        <v>13</v>
      </c>
      <c r="M13" s="13">
        <v>12</v>
      </c>
      <c r="N13" s="14" t="s">
        <v>23</v>
      </c>
      <c r="O13" s="14" t="s">
        <v>23</v>
      </c>
      <c r="P13" s="14" t="s">
        <v>23</v>
      </c>
      <c r="Q13" s="47">
        <v>75</v>
      </c>
      <c r="R13" s="50">
        <v>3274</v>
      </c>
      <c r="S13" s="21" t="s">
        <v>23</v>
      </c>
    </row>
    <row r="14" spans="1:19">
      <c r="A14" s="36">
        <f t="shared" si="0"/>
        <v>2012</v>
      </c>
      <c r="B14" s="20">
        <v>12</v>
      </c>
      <c r="C14" s="12">
        <v>57</v>
      </c>
      <c r="D14" s="12">
        <v>59</v>
      </c>
      <c r="E14" s="14" t="s">
        <v>23</v>
      </c>
      <c r="F14" s="14" t="s">
        <v>23</v>
      </c>
      <c r="G14" s="14" t="s">
        <v>23</v>
      </c>
      <c r="H14" s="46">
        <v>304</v>
      </c>
      <c r="I14" s="50">
        <v>3686</v>
      </c>
      <c r="J14" s="21" t="s">
        <v>23</v>
      </c>
      <c r="K14" s="20">
        <v>0</v>
      </c>
      <c r="L14" s="12">
        <v>7</v>
      </c>
      <c r="M14" s="13">
        <v>13</v>
      </c>
      <c r="N14" s="14" t="s">
        <v>23</v>
      </c>
      <c r="O14" s="14" t="s">
        <v>23</v>
      </c>
      <c r="P14" s="14" t="s">
        <v>23</v>
      </c>
      <c r="Q14" s="47">
        <v>64</v>
      </c>
      <c r="R14" s="50">
        <v>3452</v>
      </c>
      <c r="S14" s="21" t="s">
        <v>23</v>
      </c>
    </row>
    <row r="15" spans="1:19">
      <c r="A15" s="36">
        <f t="shared" si="0"/>
        <v>2013</v>
      </c>
      <c r="B15" s="20">
        <v>38</v>
      </c>
      <c r="C15" s="12">
        <v>67</v>
      </c>
      <c r="D15" s="12">
        <v>64</v>
      </c>
      <c r="E15" s="14" t="s">
        <v>23</v>
      </c>
      <c r="F15" s="14" t="s">
        <v>23</v>
      </c>
      <c r="G15" s="14" t="s">
        <v>23</v>
      </c>
      <c r="H15" s="46">
        <v>432</v>
      </c>
      <c r="I15" s="50">
        <v>3923</v>
      </c>
      <c r="J15" s="21" t="s">
        <v>23</v>
      </c>
      <c r="K15" s="20">
        <v>7</v>
      </c>
      <c r="L15" s="12">
        <v>16</v>
      </c>
      <c r="M15" s="13">
        <v>7</v>
      </c>
      <c r="N15" s="14" t="s">
        <v>23</v>
      </c>
      <c r="O15" s="14" t="s">
        <v>23</v>
      </c>
      <c r="P15" s="14" t="s">
        <v>23</v>
      </c>
      <c r="Q15" s="47">
        <v>75</v>
      </c>
      <c r="R15" s="50">
        <v>3640</v>
      </c>
      <c r="S15" s="21" t="s">
        <v>23</v>
      </c>
    </row>
    <row r="16" spans="1:19">
      <c r="A16" s="37">
        <v>2014</v>
      </c>
      <c r="B16" s="20">
        <v>44</v>
      </c>
      <c r="C16" s="12">
        <v>194</v>
      </c>
      <c r="D16" s="12">
        <v>119</v>
      </c>
      <c r="E16" s="14">
        <v>17</v>
      </c>
      <c r="F16" s="14">
        <v>108</v>
      </c>
      <c r="G16" s="14">
        <v>61</v>
      </c>
      <c r="H16" s="46">
        <v>454</v>
      </c>
      <c r="I16" s="50">
        <v>4152</v>
      </c>
      <c r="J16" s="21">
        <v>6</v>
      </c>
      <c r="K16" s="20">
        <v>16</v>
      </c>
      <c r="L16" s="12">
        <v>23</v>
      </c>
      <c r="M16" s="12">
        <v>24</v>
      </c>
      <c r="N16" s="14">
        <v>6</v>
      </c>
      <c r="O16" s="14">
        <v>23</v>
      </c>
      <c r="P16" s="14">
        <v>17</v>
      </c>
      <c r="Q16" s="47">
        <v>60</v>
      </c>
      <c r="R16" s="50">
        <v>3842</v>
      </c>
      <c r="S16" s="21">
        <v>0</v>
      </c>
    </row>
    <row r="17" spans="1:19">
      <c r="A17" s="36" t="s">
        <v>51</v>
      </c>
      <c r="B17" s="20">
        <v>63</v>
      </c>
      <c r="C17" s="12">
        <v>204</v>
      </c>
      <c r="D17" s="12">
        <v>171</v>
      </c>
      <c r="E17" s="14">
        <v>35</v>
      </c>
      <c r="F17" s="14">
        <v>145</v>
      </c>
      <c r="G17" s="14">
        <v>144</v>
      </c>
      <c r="H17" s="46">
        <v>402</v>
      </c>
      <c r="I17" s="50">
        <v>4344</v>
      </c>
      <c r="J17" s="21">
        <v>11</v>
      </c>
      <c r="K17" s="20">
        <v>11</v>
      </c>
      <c r="L17" s="12">
        <v>33</v>
      </c>
      <c r="M17" s="12">
        <v>36</v>
      </c>
      <c r="N17" s="14">
        <v>4</v>
      </c>
      <c r="O17" s="14">
        <v>24</v>
      </c>
      <c r="P17" s="14">
        <v>31</v>
      </c>
      <c r="Q17" s="47">
        <v>64</v>
      </c>
      <c r="R17" s="50">
        <v>4035</v>
      </c>
      <c r="S17" s="21">
        <v>2</v>
      </c>
    </row>
    <row r="18" spans="1:19" ht="17" thickBot="1">
      <c r="A18" s="38">
        <v>2016</v>
      </c>
      <c r="B18" s="22">
        <v>71</v>
      </c>
      <c r="C18" s="23">
        <v>207</v>
      </c>
      <c r="D18" s="23">
        <v>177</v>
      </c>
      <c r="E18" s="24">
        <v>32</v>
      </c>
      <c r="F18" s="24">
        <v>123</v>
      </c>
      <c r="G18" s="24">
        <v>126</v>
      </c>
      <c r="H18" s="48">
        <v>406</v>
      </c>
      <c r="I18" s="51">
        <v>4564</v>
      </c>
      <c r="J18" s="25">
        <v>10</v>
      </c>
      <c r="K18" s="22">
        <v>15</v>
      </c>
      <c r="L18" s="23">
        <v>25</v>
      </c>
      <c r="M18" s="23">
        <v>45</v>
      </c>
      <c r="N18" s="24">
        <v>8</v>
      </c>
      <c r="O18" s="24">
        <v>19</v>
      </c>
      <c r="P18" s="24">
        <v>37</v>
      </c>
      <c r="Q18" s="49">
        <v>56</v>
      </c>
      <c r="R18" s="51">
        <v>4195</v>
      </c>
      <c r="S18" s="25">
        <v>1</v>
      </c>
    </row>
  </sheetData>
  <mergeCells count="13">
    <mergeCell ref="A1:A2"/>
    <mergeCell ref="B1:J1"/>
    <mergeCell ref="H2:H3"/>
    <mergeCell ref="K1:S1"/>
    <mergeCell ref="S2:S3"/>
    <mergeCell ref="I2:I3"/>
    <mergeCell ref="Q2:Q3"/>
    <mergeCell ref="R2:R3"/>
    <mergeCell ref="E2:G2"/>
    <mergeCell ref="N2:P2"/>
    <mergeCell ref="B2:D2"/>
    <mergeCell ref="K2:M2"/>
    <mergeCell ref="J2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6"/>
  <sheetViews>
    <sheetView workbookViewId="0">
      <selection activeCell="B4" sqref="B4"/>
    </sheetView>
  </sheetViews>
  <sheetFormatPr baseColWidth="10" defaultRowHeight="16"/>
  <sheetData>
    <row r="1" spans="1:26">
      <c r="B1" t="s">
        <v>69</v>
      </c>
      <c r="Q1" t="s">
        <v>70</v>
      </c>
    </row>
    <row r="2" spans="1:26">
      <c r="B2" t="s">
        <v>71</v>
      </c>
      <c r="G2" t="s">
        <v>72</v>
      </c>
    </row>
    <row r="3" spans="1:26">
      <c r="A3" t="s">
        <v>0</v>
      </c>
      <c r="B3" t="s">
        <v>13</v>
      </c>
      <c r="C3" t="s">
        <v>88</v>
      </c>
      <c r="D3" t="s">
        <v>73</v>
      </c>
      <c r="E3" t="s">
        <v>4</v>
      </c>
      <c r="F3" t="s">
        <v>74</v>
      </c>
      <c r="G3" t="s">
        <v>13</v>
      </c>
      <c r="H3" t="s">
        <v>88</v>
      </c>
      <c r="I3" t="s">
        <v>73</v>
      </c>
      <c r="J3" t="s">
        <v>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V3" t="s">
        <v>86</v>
      </c>
      <c r="W3" t="s">
        <v>87</v>
      </c>
      <c r="Y3" s="63"/>
      <c r="Z3" s="63"/>
    </row>
    <row r="4" spans="1:26">
      <c r="A4">
        <f>'P syphilis cases-rates'!A5</f>
        <v>2002</v>
      </c>
      <c r="B4">
        <f>'P syphilis cases-rates'!B5</f>
        <v>20</v>
      </c>
      <c r="C4">
        <f>'S syphilis cases-rates'!B5</f>
        <v>36</v>
      </c>
      <c r="D4">
        <f>'EL syphilis cases-rates'!B5</f>
        <v>77</v>
      </c>
      <c r="E4">
        <f t="shared" ref="E4:E18" si="0">SUM(B4:D4)</f>
        <v>133</v>
      </c>
      <c r="F4" s="58">
        <f>'P syphilis cases-rates'!C24</f>
        <v>788322</v>
      </c>
      <c r="G4" s="59">
        <f>'P syphilis cases-rates'!C5/100000</f>
        <v>2.5370343590563251E-5</v>
      </c>
      <c r="H4" s="59">
        <f>'S syphilis cases-rates'!C5/100000</f>
        <v>4.5666618463013847E-5</v>
      </c>
      <c r="I4" s="59">
        <f>'EL syphilis cases-rates'!C5/100000</f>
        <v>9.767582282366851E-5</v>
      </c>
      <c r="J4" s="59">
        <f>E4/F4</f>
        <v>1.6871278487724559E-4</v>
      </c>
      <c r="K4" s="60">
        <f t="shared" ref="K4:K18" si="1">B4/E4</f>
        <v>0.15037593984962405</v>
      </c>
      <c r="L4" s="60">
        <f t="shared" ref="L4:L18" si="2">C4/E4</f>
        <v>0.27067669172932329</v>
      </c>
      <c r="M4" s="60">
        <f t="shared" ref="M4:M18" si="3">D4/E4</f>
        <v>0.57894736842105265</v>
      </c>
      <c r="N4" s="61">
        <f>L4*(1-L4)/E4</f>
        <v>1.4842918818330239E-3</v>
      </c>
      <c r="O4" s="61">
        <f>M4*(1-M4)/E4</f>
        <v>1.8328369399954179E-3</v>
      </c>
      <c r="P4" s="60">
        <f>J4*100000</f>
        <v>16.87127848772456</v>
      </c>
      <c r="Q4" s="62">
        <v>1.72146</v>
      </c>
      <c r="R4" s="63">
        <f>SUM('MSM + HIV'!B4:D4)</f>
        <v>0</v>
      </c>
      <c r="S4" s="62">
        <f>SUM('MSM + HIV'!E4:G4)</f>
        <v>0</v>
      </c>
      <c r="Y4" s="63"/>
      <c r="Z4" s="62"/>
    </row>
    <row r="5" spans="1:26">
      <c r="A5">
        <f>'P syphilis cases-rates'!A6</f>
        <v>2003</v>
      </c>
      <c r="B5">
        <f>'P syphilis cases-rates'!B6</f>
        <v>28</v>
      </c>
      <c r="C5">
        <f>'S syphilis cases-rates'!B6</f>
        <v>55</v>
      </c>
      <c r="D5">
        <f>'EL syphilis cases-rates'!B6</f>
        <v>73</v>
      </c>
      <c r="E5">
        <f t="shared" si="0"/>
        <v>156</v>
      </c>
      <c r="F5" s="58">
        <f>'P syphilis cases-rates'!C25</f>
        <v>785284</v>
      </c>
      <c r="G5" s="59">
        <f>'P syphilis cases-rates'!C6/100000</f>
        <v>3.565589009835932E-5</v>
      </c>
      <c r="H5" s="59">
        <f>'S syphilis cases-rates'!C6/100000</f>
        <v>7.0038355550348667E-5</v>
      </c>
      <c r="I5" s="59">
        <f>'EL syphilis cases-rates'!C6/100000</f>
        <v>9.2959999185008226E-5</v>
      </c>
      <c r="J5" s="59">
        <f t="shared" ref="J5:J18" si="4">E5/F5</f>
        <v>1.9865424483371622E-4</v>
      </c>
      <c r="K5" s="60">
        <f t="shared" si="1"/>
        <v>0.17948717948717949</v>
      </c>
      <c r="L5" s="60">
        <f t="shared" si="2"/>
        <v>0.35256410256410259</v>
      </c>
      <c r="M5" s="60">
        <f t="shared" si="3"/>
        <v>0.46794871794871795</v>
      </c>
      <c r="N5" s="61">
        <f t="shared" ref="N5:N18" si="5">L5*(1-L5)/E5</f>
        <v>1.4632221547902021E-3</v>
      </c>
      <c r="O5" s="61">
        <f t="shared" ref="O5:O18" si="6">M5*(1-M5)/E5</f>
        <v>1.5959789443517254E-3</v>
      </c>
      <c r="P5" s="60">
        <f t="shared" ref="P5:P18" si="7">J5*100000</f>
        <v>19.865424483371623</v>
      </c>
      <c r="Q5" s="62">
        <v>2.0275880000000002</v>
      </c>
      <c r="R5" s="63">
        <f>SUM('MSM + HIV'!B5:D5)</f>
        <v>0</v>
      </c>
      <c r="S5" s="62">
        <f>SUM('MSM + HIV'!E5:G5)</f>
        <v>0</v>
      </c>
      <c r="Y5" s="63"/>
      <c r="Z5" s="62"/>
    </row>
    <row r="6" spans="1:26">
      <c r="A6">
        <f>'P syphilis cases-rates'!A7</f>
        <v>2004</v>
      </c>
      <c r="B6">
        <f>'P syphilis cases-rates'!B7</f>
        <v>44</v>
      </c>
      <c r="C6">
        <f>'S syphilis cases-rates'!B7</f>
        <v>111</v>
      </c>
      <c r="D6">
        <f>'EL syphilis cases-rates'!B7</f>
        <v>104</v>
      </c>
      <c r="E6">
        <f t="shared" si="0"/>
        <v>259</v>
      </c>
      <c r="F6" s="58">
        <f>'P syphilis cases-rates'!C26</f>
        <v>789917</v>
      </c>
      <c r="G6" s="59">
        <f>'P syphilis cases-rates'!C7/100000</f>
        <v>5.5702054772843219E-5</v>
      </c>
      <c r="H6" s="59">
        <f>'S syphilis cases-rates'!C7/100000</f>
        <v>1.4052109272239997E-4</v>
      </c>
      <c r="I6" s="59">
        <f>'EL syphilis cases-rates'!C7/100000</f>
        <v>1.3165940219035671E-4</v>
      </c>
      <c r="J6" s="59">
        <f t="shared" si="4"/>
        <v>3.2788254968559987E-4</v>
      </c>
      <c r="K6" s="60">
        <f t="shared" si="1"/>
        <v>0.16988416988416988</v>
      </c>
      <c r="L6" s="60">
        <f t="shared" si="2"/>
        <v>0.42857142857142855</v>
      </c>
      <c r="M6" s="60">
        <f t="shared" si="3"/>
        <v>0.40154440154440152</v>
      </c>
      <c r="N6" s="61">
        <f t="shared" si="5"/>
        <v>9.4555196596012915E-4</v>
      </c>
      <c r="O6" s="61">
        <f t="shared" si="6"/>
        <v>9.2782430553185313E-4</v>
      </c>
      <c r="P6" s="60">
        <f t="shared" si="7"/>
        <v>32.78825496855999</v>
      </c>
      <c r="Q6" s="62">
        <v>3.34598</v>
      </c>
      <c r="R6" s="63">
        <f>SUM('MSM + HIV'!B6:D6)</f>
        <v>0</v>
      </c>
      <c r="S6" s="62">
        <f>SUM('MSM + HIV'!E6:G6)</f>
        <v>0</v>
      </c>
      <c r="Y6" s="63"/>
      <c r="Z6" s="62"/>
    </row>
    <row r="7" spans="1:26">
      <c r="A7" t="str">
        <f>'P syphilis cases-rates'!A8</f>
        <v>2005 (Katrina 8/29/05)</v>
      </c>
      <c r="B7">
        <f>'P syphilis cases-rates'!B8</f>
        <v>38</v>
      </c>
      <c r="C7">
        <f>'S syphilis cases-rates'!B8</f>
        <v>91</v>
      </c>
      <c r="D7">
        <f>'EL syphilis cases-rates'!B8</f>
        <v>97</v>
      </c>
      <c r="E7">
        <f t="shared" si="0"/>
        <v>226</v>
      </c>
      <c r="F7" s="58">
        <f>'P syphilis cases-rates'!C27</f>
        <v>787993</v>
      </c>
      <c r="G7" s="59">
        <f>'P syphilis cases-rates'!C8/100000</f>
        <v>4.8223778637627487E-5</v>
      </c>
      <c r="H7" s="59">
        <f>'S syphilis cases-rates'!C8/100000</f>
        <v>1.154832593690553E-4</v>
      </c>
      <c r="I7" s="59">
        <f>'EL syphilis cases-rates'!C8/100000</f>
        <v>1.2309754020657543E-4</v>
      </c>
      <c r="J7" s="59">
        <f t="shared" si="4"/>
        <v>2.8680457821325824E-4</v>
      </c>
      <c r="K7" s="60">
        <f t="shared" si="1"/>
        <v>0.16814159292035399</v>
      </c>
      <c r="L7" s="60">
        <f t="shared" si="2"/>
        <v>0.40265486725663718</v>
      </c>
      <c r="M7" s="60">
        <f t="shared" si="3"/>
        <v>0.42920353982300885</v>
      </c>
      <c r="N7" s="61">
        <f t="shared" si="5"/>
        <v>1.064265155447686E-3</v>
      </c>
      <c r="O7" s="61">
        <f t="shared" si="6"/>
        <v>1.0840170850726005E-3</v>
      </c>
      <c r="P7" s="60">
        <f t="shared" si="7"/>
        <v>28.680457821325824</v>
      </c>
      <c r="Q7" s="62">
        <v>2.9265840000000001</v>
      </c>
      <c r="R7" s="63">
        <f>SUM('MSM + HIV'!B7:D7)</f>
        <v>0</v>
      </c>
      <c r="S7" s="62">
        <f>SUM('MSM + HIV'!E7:G7)</f>
        <v>0</v>
      </c>
      <c r="Y7" s="63"/>
      <c r="Z7" s="62"/>
    </row>
    <row r="8" spans="1:26">
      <c r="A8">
        <f>'P syphilis cases-rates'!A9</f>
        <v>2006</v>
      </c>
      <c r="B8">
        <f>'P syphilis cases-rates'!B9</f>
        <v>57</v>
      </c>
      <c r="C8">
        <f>'S syphilis cases-rates'!B9</f>
        <v>114</v>
      </c>
      <c r="D8">
        <f>'EL syphilis cases-rates'!B9</f>
        <v>161</v>
      </c>
      <c r="E8">
        <f t="shared" si="0"/>
        <v>332</v>
      </c>
      <c r="F8" s="58">
        <f>'P syphilis cases-rates'!C28</f>
        <v>734219</v>
      </c>
      <c r="G8" s="59">
        <f>'P syphilis cases-rates'!C9/100000</f>
        <v>7.7633512616807787E-5</v>
      </c>
      <c r="H8" s="59">
        <f>'S syphilis cases-rates'!C9/100000</f>
        <v>1.5526702523361557E-4</v>
      </c>
      <c r="I8" s="59">
        <f>'EL syphilis cases-rates'!C9/100000</f>
        <v>2.1928062335624656E-4</v>
      </c>
      <c r="J8" s="59">
        <f t="shared" si="4"/>
        <v>4.5218116120666993E-4</v>
      </c>
      <c r="K8" s="60">
        <f t="shared" si="1"/>
        <v>0.1716867469879518</v>
      </c>
      <c r="L8" s="60">
        <f t="shared" si="2"/>
        <v>0.34337349397590361</v>
      </c>
      <c r="M8" s="60">
        <f t="shared" si="3"/>
        <v>0.48493975903614456</v>
      </c>
      <c r="N8" s="61">
        <f t="shared" si="5"/>
        <v>6.7912089641772192E-4</v>
      </c>
      <c r="O8" s="61">
        <f t="shared" si="6"/>
        <v>7.523288829581644E-4</v>
      </c>
      <c r="P8" s="60">
        <f t="shared" si="7"/>
        <v>45.218116120666991</v>
      </c>
      <c r="Q8" s="62">
        <v>4.6143710000000002</v>
      </c>
      <c r="R8" s="63">
        <f>SUM('MSM + HIV'!B8:D8)</f>
        <v>0</v>
      </c>
      <c r="S8" s="62">
        <f>SUM('MSM + HIV'!E8:G8)</f>
        <v>0</v>
      </c>
      <c r="Y8" s="63"/>
      <c r="Z8" s="62"/>
    </row>
    <row r="9" spans="1:26">
      <c r="A9">
        <f>'P syphilis cases-rates'!A10</f>
        <v>2007</v>
      </c>
      <c r="B9">
        <f>'P syphilis cases-rates'!B10</f>
        <v>74</v>
      </c>
      <c r="C9">
        <f>'S syphilis cases-rates'!B10</f>
        <v>159</v>
      </c>
      <c r="D9">
        <f>'EL syphilis cases-rates'!B10</f>
        <v>269</v>
      </c>
      <c r="E9">
        <f t="shared" si="0"/>
        <v>502</v>
      </c>
      <c r="F9" s="58">
        <f>'P syphilis cases-rates'!C29</f>
        <v>742453</v>
      </c>
      <c r="G9" s="59">
        <f>'P syphilis cases-rates'!C10/100000</f>
        <v>9.966960871597259E-5</v>
      </c>
      <c r="H9" s="59">
        <f>'S syphilis cases-rates'!C10/100000</f>
        <v>2.1415497007891407E-4</v>
      </c>
      <c r="I9" s="59">
        <f>'EL syphilis cases-rates'!C10/100000</f>
        <v>3.6231249654860307E-4</v>
      </c>
      <c r="J9" s="59">
        <f t="shared" si="4"/>
        <v>6.7613707534348974E-4</v>
      </c>
      <c r="K9" s="60">
        <f t="shared" si="1"/>
        <v>0.14741035856573706</v>
      </c>
      <c r="L9" s="60">
        <f t="shared" si="2"/>
        <v>0.31673306772908366</v>
      </c>
      <c r="M9" s="60">
        <f t="shared" si="3"/>
        <v>0.53585657370517925</v>
      </c>
      <c r="N9" s="61">
        <f t="shared" si="5"/>
        <v>4.3110205485260439E-4</v>
      </c>
      <c r="O9" s="61">
        <f t="shared" si="6"/>
        <v>4.9544682494447219E-4</v>
      </c>
      <c r="P9" s="60">
        <f t="shared" si="7"/>
        <v>67.613707534348976</v>
      </c>
      <c r="Q9" s="62">
        <v>6.8991059999999997</v>
      </c>
      <c r="R9" s="63">
        <f>SUM('MSM + HIV'!B9:D9)</f>
        <v>0</v>
      </c>
      <c r="S9" s="62">
        <f>SUM('MSM + HIV'!E9:G9)</f>
        <v>0</v>
      </c>
      <c r="T9" s="64"/>
      <c r="U9" s="61"/>
      <c r="V9" s="64"/>
      <c r="W9" s="61"/>
      <c r="Y9" s="63"/>
      <c r="Z9" s="62"/>
    </row>
    <row r="10" spans="1:26">
      <c r="A10">
        <f>'P syphilis cases-rates'!A11</f>
        <v>2008</v>
      </c>
      <c r="B10">
        <f>'P syphilis cases-rates'!B11</f>
        <v>84</v>
      </c>
      <c r="C10">
        <f>'S syphilis cases-rates'!B11</f>
        <v>191</v>
      </c>
      <c r="D10">
        <f>'EL syphilis cases-rates'!B11</f>
        <v>299</v>
      </c>
      <c r="E10">
        <f t="shared" si="0"/>
        <v>574</v>
      </c>
      <c r="F10" s="58">
        <f>'P syphilis cases-rates'!C30</f>
        <v>745083</v>
      </c>
      <c r="G10" s="59">
        <f>'P syphilis cases-rates'!C11/100000</f>
        <v>1.1273911765534846E-4</v>
      </c>
      <c r="H10" s="59">
        <f>'S syphilis cases-rates'!C11/100000</f>
        <v>2.5634727943061377E-4</v>
      </c>
      <c r="I10" s="59">
        <f>'EL syphilis cases-rates'!C11/100000</f>
        <v>4.0129757355891895E-4</v>
      </c>
      <c r="J10" s="59">
        <f t="shared" si="4"/>
        <v>7.7038397064488112E-4</v>
      </c>
      <c r="K10" s="60">
        <f t="shared" si="1"/>
        <v>0.14634146341463414</v>
      </c>
      <c r="L10" s="60">
        <f t="shared" si="2"/>
        <v>0.3327526132404181</v>
      </c>
      <c r="M10" s="60">
        <f t="shared" si="3"/>
        <v>0.52090592334494779</v>
      </c>
      <c r="N10" s="61">
        <f t="shared" si="5"/>
        <v>3.8680890526496655E-4</v>
      </c>
      <c r="O10" s="61">
        <f t="shared" si="6"/>
        <v>4.3477864524232613E-4</v>
      </c>
      <c r="P10" s="60">
        <f t="shared" si="7"/>
        <v>77.038397064488109</v>
      </c>
      <c r="Q10" s="62">
        <v>7.8613689999999998</v>
      </c>
      <c r="R10" s="63">
        <f>SUM('MSM + HIV'!B10:D10)</f>
        <v>0</v>
      </c>
      <c r="S10" s="62">
        <f>SUM('MSM + HIV'!E10:G10)</f>
        <v>0</v>
      </c>
      <c r="T10" s="64"/>
      <c r="U10" s="61"/>
      <c r="V10" s="64"/>
      <c r="W10" s="61"/>
      <c r="Y10" s="63"/>
      <c r="Z10" s="62"/>
    </row>
    <row r="11" spans="1:26">
      <c r="A11">
        <f>'P syphilis cases-rates'!A12</f>
        <v>2009</v>
      </c>
      <c r="B11">
        <f>'P syphilis cases-rates'!B12</f>
        <v>73</v>
      </c>
      <c r="C11">
        <f>'S syphilis cases-rates'!B12</f>
        <v>211</v>
      </c>
      <c r="D11">
        <f>'EL syphilis cases-rates'!B12</f>
        <v>275</v>
      </c>
      <c r="E11">
        <f t="shared" si="0"/>
        <v>559</v>
      </c>
      <c r="F11" s="58">
        <f>'P syphilis cases-rates'!C31</f>
        <v>755473</v>
      </c>
      <c r="G11" s="59">
        <f>'P syphilis cases-rates'!C12/100000</f>
        <v>9.662820511123496E-5</v>
      </c>
      <c r="H11" s="59">
        <f>'S syphilis cases-rates'!C12/100000</f>
        <v>2.7929522299274757E-4</v>
      </c>
      <c r="I11" s="59">
        <f>'EL syphilis cases-rates'!C12/100000</f>
        <v>3.6401036172040564E-4</v>
      </c>
      <c r="J11" s="59">
        <f t="shared" si="4"/>
        <v>7.399337898243882E-4</v>
      </c>
      <c r="K11" s="60">
        <f t="shared" si="1"/>
        <v>0.13059033989266547</v>
      </c>
      <c r="L11" s="60">
        <f t="shared" si="2"/>
        <v>0.37745974955277278</v>
      </c>
      <c r="M11" s="60">
        <f t="shared" si="3"/>
        <v>0.49194991055456172</v>
      </c>
      <c r="N11" s="61">
        <f t="shared" si="5"/>
        <v>4.2036473527787272E-4</v>
      </c>
      <c r="O11" s="61">
        <f t="shared" si="6"/>
        <v>4.4711126307678077E-4</v>
      </c>
      <c r="P11" s="60">
        <f t="shared" si="7"/>
        <v>73.993378982438827</v>
      </c>
      <c r="Q11" s="62">
        <v>7.5501389999999997</v>
      </c>
      <c r="R11" s="63">
        <f>SUM('MSM + HIV'!B11:D11)</f>
        <v>0</v>
      </c>
      <c r="S11" s="62">
        <f>SUM('MSM + HIV'!E11:G11)</f>
        <v>0</v>
      </c>
      <c r="T11" s="64"/>
      <c r="U11" s="61"/>
      <c r="V11" s="64"/>
      <c r="W11" s="61"/>
      <c r="Y11" s="63"/>
      <c r="Z11" s="62"/>
    </row>
    <row r="12" spans="1:26">
      <c r="A12">
        <f>'P syphilis cases-rates'!A13</f>
        <v>2010</v>
      </c>
      <c r="B12">
        <f>'P syphilis cases-rates'!B13</f>
        <v>75</v>
      </c>
      <c r="C12">
        <f>'S syphilis cases-rates'!B13</f>
        <v>143</v>
      </c>
      <c r="D12">
        <f>'EL syphilis cases-rates'!B13</f>
        <v>225</v>
      </c>
      <c r="E12">
        <f t="shared" si="0"/>
        <v>443</v>
      </c>
      <c r="F12" s="58">
        <f>'P syphilis cases-rates'!C32</f>
        <v>767849</v>
      </c>
      <c r="G12" s="59">
        <f>'P syphilis cases-rates'!C13/100000</f>
        <v>9.7675454418772443E-5</v>
      </c>
      <c r="H12" s="59">
        <f>'S syphilis cases-rates'!C13/100000</f>
        <v>1.8623453309179279E-4</v>
      </c>
      <c r="I12" s="59">
        <f>'EL syphilis cases-rates'!C13/100000</f>
        <v>2.9302636325631733E-4</v>
      </c>
      <c r="J12" s="59">
        <f t="shared" si="4"/>
        <v>5.7693635076688256E-4</v>
      </c>
      <c r="K12" s="60">
        <f t="shared" si="1"/>
        <v>0.16930022573363432</v>
      </c>
      <c r="L12" s="60">
        <f t="shared" si="2"/>
        <v>0.32279909706546278</v>
      </c>
      <c r="M12" s="60">
        <f t="shared" si="3"/>
        <v>0.50790067720090293</v>
      </c>
      <c r="N12" s="61">
        <f t="shared" si="5"/>
        <v>4.9345336342931088E-4</v>
      </c>
      <c r="O12" s="61">
        <f t="shared" si="6"/>
        <v>5.6419318126358265E-4</v>
      </c>
      <c r="P12" s="60">
        <f t="shared" si="7"/>
        <v>57.693635076688253</v>
      </c>
      <c r="Q12" s="62">
        <v>5.8868429999999998</v>
      </c>
      <c r="R12" s="63">
        <f>SUM('MSM + HIV'!B12:D12)</f>
        <v>0</v>
      </c>
      <c r="S12" s="62">
        <f>SUM('MSM + HIV'!E12:G12)</f>
        <v>0</v>
      </c>
      <c r="T12" s="64"/>
      <c r="U12" s="61"/>
      <c r="V12" s="64"/>
      <c r="W12" s="61"/>
      <c r="Y12" s="63"/>
      <c r="Z12" s="62"/>
    </row>
    <row r="13" spans="1:26">
      <c r="A13">
        <f>'P syphilis cases-rates'!A14</f>
        <v>2011</v>
      </c>
      <c r="B13">
        <f>'P syphilis cases-rates'!B14</f>
        <v>64</v>
      </c>
      <c r="C13">
        <f>'S syphilis cases-rates'!B14</f>
        <v>135</v>
      </c>
      <c r="D13">
        <f>'EL syphilis cases-rates'!B14</f>
        <v>199</v>
      </c>
      <c r="E13">
        <f t="shared" si="0"/>
        <v>398</v>
      </c>
      <c r="F13" s="58">
        <f>'P syphilis cases-rates'!C33</f>
        <v>771744</v>
      </c>
      <c r="G13" s="59">
        <f>'P syphilis cases-rates'!C14/100000</f>
        <v>8.2929054194136922E-5</v>
      </c>
      <c r="H13" s="59">
        <f>'S syphilis cases-rates'!C14/100000</f>
        <v>1.7492847369075755E-4</v>
      </c>
      <c r="I13" s="59">
        <f>'EL syphilis cases-rates'!C14/100000</f>
        <v>2.5785752788489444E-4</v>
      </c>
      <c r="J13" s="59">
        <f t="shared" si="4"/>
        <v>5.1571505576978899E-4</v>
      </c>
      <c r="K13" s="60">
        <f t="shared" si="1"/>
        <v>0.16080402010050251</v>
      </c>
      <c r="L13" s="60">
        <f t="shared" si="2"/>
        <v>0.33919597989949751</v>
      </c>
      <c r="M13" s="60">
        <f t="shared" si="3"/>
        <v>0.5</v>
      </c>
      <c r="N13" s="61">
        <f t="shared" si="5"/>
        <v>5.631710229133598E-4</v>
      </c>
      <c r="O13" s="61">
        <f t="shared" si="6"/>
        <v>6.2814070351758795E-4</v>
      </c>
      <c r="P13" s="60">
        <f t="shared" si="7"/>
        <v>51.5715055769789</v>
      </c>
      <c r="Q13" s="62">
        <v>5.2623420000000003</v>
      </c>
      <c r="R13" s="63">
        <f>SUM('MSM + HIV'!B13:D13)</f>
        <v>169</v>
      </c>
      <c r="S13" s="62">
        <f>SUM('MSM + HIV'!E13:G13)</f>
        <v>0</v>
      </c>
      <c r="T13" s="64">
        <f t="shared" ref="T13:T18" si="8">R13/E13</f>
        <v>0.42462311557788945</v>
      </c>
      <c r="U13" s="61">
        <f t="shared" ref="U13:U18" si="9">T13*(1-T13)/E13</f>
        <v>6.1386513893169797E-4</v>
      </c>
      <c r="V13" s="64"/>
      <c r="W13" s="61"/>
      <c r="Y13" s="63"/>
      <c r="Z13" s="62"/>
    </row>
    <row r="14" spans="1:26">
      <c r="A14">
        <f>'P syphilis cases-rates'!A15</f>
        <v>2012</v>
      </c>
      <c r="B14">
        <f>'P syphilis cases-rates'!B15</f>
        <v>44</v>
      </c>
      <c r="C14">
        <f>'S syphilis cases-rates'!B15</f>
        <v>98</v>
      </c>
      <c r="D14">
        <f>'EL syphilis cases-rates'!B15</f>
        <v>118</v>
      </c>
      <c r="E14">
        <f t="shared" si="0"/>
        <v>260</v>
      </c>
      <c r="F14" s="58">
        <f>'P syphilis cases-rates'!C34</f>
        <v>780036</v>
      </c>
      <c r="G14" s="59">
        <f>'P syphilis cases-rates'!C15/100000</f>
        <v>5.6407652980118866E-5</v>
      </c>
      <c r="H14" s="59">
        <f>'S syphilis cases-rates'!C15/100000</f>
        <v>1.2563522709208293E-4</v>
      </c>
      <c r="I14" s="59">
        <f>'EL syphilis cases-rates'!C15/100000</f>
        <v>1.5127506935577333E-4</v>
      </c>
      <c r="J14" s="59">
        <f t="shared" si="4"/>
        <v>3.3331794942797512E-4</v>
      </c>
      <c r="K14" s="60">
        <f t="shared" si="1"/>
        <v>0.16923076923076924</v>
      </c>
      <c r="L14" s="60">
        <f t="shared" si="2"/>
        <v>0.37692307692307692</v>
      </c>
      <c r="M14" s="60">
        <f t="shared" si="3"/>
        <v>0.45384615384615384</v>
      </c>
      <c r="N14" s="61">
        <f t="shared" si="5"/>
        <v>9.0327719617660444E-4</v>
      </c>
      <c r="O14" s="61">
        <f t="shared" si="6"/>
        <v>9.5334547109695049E-4</v>
      </c>
      <c r="P14" s="60">
        <f t="shared" si="7"/>
        <v>33.331794942797515</v>
      </c>
      <c r="Q14" s="62">
        <v>3.4010829999999999</v>
      </c>
      <c r="R14" s="63">
        <f>SUM('MSM + HIV'!B14:D14)</f>
        <v>128</v>
      </c>
      <c r="S14" s="62">
        <f>SUM('MSM + HIV'!E14:G14)</f>
        <v>0</v>
      </c>
      <c r="T14" s="64">
        <f t="shared" si="8"/>
        <v>0.49230769230769234</v>
      </c>
      <c r="U14" s="61">
        <f t="shared" si="9"/>
        <v>9.6131087847064177E-4</v>
      </c>
      <c r="V14" s="64"/>
      <c r="W14" s="61"/>
      <c r="Y14" s="63"/>
      <c r="Z14" s="62"/>
    </row>
    <row r="15" spans="1:26">
      <c r="A15">
        <f>'P syphilis cases-rates'!A16</f>
        <v>2013</v>
      </c>
      <c r="B15">
        <f>'P syphilis cases-rates'!B16</f>
        <v>74</v>
      </c>
      <c r="C15">
        <f>'S syphilis cases-rates'!B16</f>
        <v>109</v>
      </c>
      <c r="D15">
        <f>'EL syphilis cases-rates'!B16</f>
        <v>103</v>
      </c>
      <c r="E15">
        <f t="shared" si="0"/>
        <v>286</v>
      </c>
      <c r="F15" s="58">
        <f>'P syphilis cases-rates'!C35</f>
        <v>786331</v>
      </c>
      <c r="G15" s="59">
        <f>'P syphilis cases-rates'!C16/100000</f>
        <v>9.4107951994770638E-5</v>
      </c>
      <c r="H15" s="59">
        <f>'S syphilis cases-rates'!C16/100000</f>
        <v>1.3861846983013513E-4</v>
      </c>
      <c r="I15" s="59">
        <f>'EL syphilis cases-rates'!C16/100000</f>
        <v>1.3098809534407266E-4</v>
      </c>
      <c r="J15" s="59">
        <f t="shared" si="4"/>
        <v>3.6371451716897844E-4</v>
      </c>
      <c r="K15" s="60">
        <f t="shared" si="1"/>
        <v>0.25874125874125875</v>
      </c>
      <c r="L15" s="60">
        <f t="shared" si="2"/>
        <v>0.38111888111888109</v>
      </c>
      <c r="M15" s="60">
        <f t="shared" si="3"/>
        <v>0.36013986013986016</v>
      </c>
      <c r="N15" s="61">
        <f t="shared" si="5"/>
        <v>8.2471076773976671E-4</v>
      </c>
      <c r="O15" s="61">
        <f t="shared" si="6"/>
        <v>8.0573126321084642E-4</v>
      </c>
      <c r="P15" s="60">
        <f t="shared" si="7"/>
        <v>36.371451716897845</v>
      </c>
      <c r="Q15" s="62">
        <v>3.711293</v>
      </c>
      <c r="R15" s="63">
        <f>SUM('MSM + HIV'!B15:D15)</f>
        <v>169</v>
      </c>
      <c r="S15" s="62">
        <f>SUM('MSM + HIV'!E15:G15)</f>
        <v>0</v>
      </c>
      <c r="T15" s="64">
        <f t="shared" si="8"/>
        <v>0.59090909090909094</v>
      </c>
      <c r="U15" s="61">
        <f t="shared" si="9"/>
        <v>8.4522915101427495E-4</v>
      </c>
      <c r="V15" s="64"/>
      <c r="W15" s="61"/>
      <c r="Y15" s="63"/>
      <c r="Z15" s="62"/>
    </row>
    <row r="16" spans="1:26">
      <c r="A16">
        <f>'P syphilis cases-rates'!A17</f>
        <v>2014</v>
      </c>
      <c r="B16">
        <f>'P syphilis cases-rates'!B17</f>
        <v>63</v>
      </c>
      <c r="C16">
        <f>'S syphilis cases-rates'!B17</f>
        <v>215</v>
      </c>
      <c r="D16">
        <f>'EL syphilis cases-rates'!B17</f>
        <v>137</v>
      </c>
      <c r="E16">
        <f t="shared" si="0"/>
        <v>415</v>
      </c>
      <c r="F16" s="58">
        <f>'P syphilis cases-rates'!C36</f>
        <v>789645</v>
      </c>
      <c r="G16" s="59">
        <f>'P syphilis cases-rates'!C17/100000</f>
        <v>7.9782687156886964E-5</v>
      </c>
      <c r="H16" s="59">
        <f>'S syphilis cases-rates'!C17/100000</f>
        <v>2.7227424982112215E-4</v>
      </c>
      <c r="I16" s="59">
        <f>'EL syphilis cases-rates'!C17/100000</f>
        <v>1.734956847697383E-4</v>
      </c>
      <c r="J16" s="59">
        <f t="shared" si="4"/>
        <v>5.2555262174774746E-4</v>
      </c>
      <c r="K16" s="60">
        <f t="shared" si="1"/>
        <v>0.15180722891566265</v>
      </c>
      <c r="L16" s="60">
        <f t="shared" si="2"/>
        <v>0.51807228915662651</v>
      </c>
      <c r="M16" s="60">
        <f t="shared" si="3"/>
        <v>0.33012048192771082</v>
      </c>
      <c r="N16" s="61">
        <f t="shared" si="5"/>
        <v>6.0162263220395011E-4</v>
      </c>
      <c r="O16" s="61">
        <f t="shared" si="6"/>
        <v>5.3286975744464287E-4</v>
      </c>
      <c r="P16" s="60">
        <f t="shared" si="7"/>
        <v>52.555262174774747</v>
      </c>
      <c r="Q16" s="62">
        <v>5.3633639999999998</v>
      </c>
      <c r="R16" s="63">
        <f>SUM('MSM + HIV'!B16:D16)</f>
        <v>357</v>
      </c>
      <c r="S16" s="62">
        <f>SUM('MSM + HIV'!E16:G16)</f>
        <v>186</v>
      </c>
      <c r="T16" s="64">
        <f t="shared" si="8"/>
        <v>0.8602409638554217</v>
      </c>
      <c r="U16" s="61">
        <f t="shared" si="9"/>
        <v>2.8970228424220906E-4</v>
      </c>
      <c r="V16" s="64">
        <f>S16/R16</f>
        <v>0.52100840336134457</v>
      </c>
      <c r="W16" s="61">
        <f t="shared" ref="W16:W18" si="10">V16*(1-V16)/R16</f>
        <v>6.9904382909861918E-4</v>
      </c>
      <c r="Y16" s="63"/>
      <c r="Z16" s="62"/>
    </row>
    <row r="17" spans="1:26">
      <c r="A17">
        <f>'P syphilis cases-rates'!A18</f>
        <v>2015</v>
      </c>
      <c r="B17">
        <f>'P syphilis cases-rates'!B18</f>
        <v>108</v>
      </c>
      <c r="C17">
        <f>'S syphilis cases-rates'!B18</f>
        <v>238</v>
      </c>
      <c r="D17">
        <f>'EL syphilis cases-rates'!B18</f>
        <v>181</v>
      </c>
      <c r="E17">
        <f t="shared" si="0"/>
        <v>527</v>
      </c>
      <c r="F17" s="58">
        <f>'P syphilis cases-rates'!C37</f>
        <v>791466</v>
      </c>
      <c r="G17" s="59">
        <f>'P syphilis cases-rates'!C18/100000</f>
        <v>1.3645564054551933E-4</v>
      </c>
      <c r="H17" s="59">
        <f>'S syphilis cases-rates'!C18/100000</f>
        <v>3.0070780046142224E-4</v>
      </c>
      <c r="I17" s="59">
        <f>'EL syphilis cases-rates'!C18/100000</f>
        <v>2.2868954572906479E-4</v>
      </c>
      <c r="J17" s="59">
        <f t="shared" si="4"/>
        <v>6.6585298673600636E-4</v>
      </c>
      <c r="K17" s="60">
        <f t="shared" si="1"/>
        <v>0.2049335863377609</v>
      </c>
      <c r="L17" s="60">
        <f t="shared" si="2"/>
        <v>0.45161290322580644</v>
      </c>
      <c r="M17" s="60">
        <f t="shared" si="3"/>
        <v>0.34345351043643263</v>
      </c>
      <c r="N17" s="61">
        <f t="shared" si="5"/>
        <v>4.6994058608304518E-4</v>
      </c>
      <c r="O17" s="61">
        <f t="shared" si="6"/>
        <v>4.2788082847310035E-4</v>
      </c>
      <c r="P17" s="60">
        <f t="shared" si="7"/>
        <v>66.585298673600633</v>
      </c>
      <c r="Q17" s="62">
        <v>6.7950229999999996</v>
      </c>
      <c r="R17" s="63">
        <f>SUM('MSM + HIV'!B17:D17)</f>
        <v>438</v>
      </c>
      <c r="S17" s="62">
        <f>SUM('MSM + HIV'!E17:G17)</f>
        <v>324</v>
      </c>
      <c r="T17" s="64">
        <f t="shared" si="8"/>
        <v>0.83111954459203041</v>
      </c>
      <c r="U17" s="61">
        <f t="shared" si="9"/>
        <v>2.663374709471848E-4</v>
      </c>
      <c r="V17" s="64">
        <f t="shared" ref="V17:V18" si="11">S17/R17</f>
        <v>0.73972602739726023</v>
      </c>
      <c r="W17" s="61">
        <f t="shared" si="10"/>
        <v>4.3956947896878548E-4</v>
      </c>
      <c r="Y17" s="63"/>
      <c r="Z17" s="62"/>
    </row>
    <row r="18" spans="1:26">
      <c r="A18">
        <f>'P syphilis cases-rates'!A19</f>
        <v>2016</v>
      </c>
      <c r="B18">
        <f>'P syphilis cases-rates'!B19</f>
        <v>101</v>
      </c>
      <c r="C18">
        <f>'S syphilis cases-rates'!B19</f>
        <v>245</v>
      </c>
      <c r="D18">
        <f>'EL syphilis cases-rates'!B19</f>
        <v>245</v>
      </c>
      <c r="E18">
        <f t="shared" si="0"/>
        <v>591</v>
      </c>
      <c r="F18" s="58">
        <f>'P syphilis cases-rates'!C38</f>
        <v>791466</v>
      </c>
      <c r="G18" s="59">
        <f>'P syphilis cases-rates'!C19/100000</f>
        <v>1.2761129347312454E-4</v>
      </c>
      <c r="H18" s="59">
        <f>'S syphilis cases-rates'!C19/100000</f>
        <v>3.0955214753381703E-4</v>
      </c>
      <c r="I18" s="59">
        <f>'EL syphilis cases-rates'!C19/100000</f>
        <v>3.0955214753381703E-4</v>
      </c>
      <c r="J18" s="59">
        <f t="shared" si="4"/>
        <v>7.4671558854075856E-4</v>
      </c>
      <c r="K18" s="60">
        <f t="shared" si="1"/>
        <v>0.17089678510998307</v>
      </c>
      <c r="L18" s="60">
        <f t="shared" si="2"/>
        <v>0.41455160744500846</v>
      </c>
      <c r="M18" s="60">
        <f t="shared" si="3"/>
        <v>0.41455160744500846</v>
      </c>
      <c r="N18" s="61">
        <f t="shared" si="5"/>
        <v>4.1065748258844011E-4</v>
      </c>
      <c r="O18" s="61">
        <f t="shared" si="6"/>
        <v>4.1065748258844011E-4</v>
      </c>
      <c r="P18" s="60">
        <f t="shared" si="7"/>
        <v>74.671558854075855</v>
      </c>
      <c r="Q18" s="62">
        <v>7.6195279999999999</v>
      </c>
      <c r="R18" s="63">
        <f>SUM('MSM + HIV'!B18:D18)</f>
        <v>455</v>
      </c>
      <c r="S18" s="62">
        <f>SUM('MSM + HIV'!E18:G18)</f>
        <v>281</v>
      </c>
      <c r="T18" s="64">
        <f t="shared" si="8"/>
        <v>0.76988155668358715</v>
      </c>
      <c r="U18" s="61">
        <f t="shared" si="9"/>
        <v>2.9976978910667299E-4</v>
      </c>
      <c r="V18" s="64">
        <f t="shared" si="11"/>
        <v>0.61758241758241761</v>
      </c>
      <c r="W18" s="61">
        <f t="shared" si="10"/>
        <v>5.1906456060543736E-4</v>
      </c>
      <c r="Y18" s="63"/>
      <c r="Z18" s="62"/>
    </row>
    <row r="20" spans="1:26">
      <c r="B20" t="s">
        <v>89</v>
      </c>
      <c r="Q20" t="s">
        <v>70</v>
      </c>
    </row>
    <row r="21" spans="1:26">
      <c r="B21" t="s">
        <v>71</v>
      </c>
      <c r="G21" t="s">
        <v>72</v>
      </c>
    </row>
    <row r="22" spans="1:26">
      <c r="A22" t="s">
        <v>0</v>
      </c>
      <c r="B22" t="s">
        <v>13</v>
      </c>
      <c r="C22" t="s">
        <v>88</v>
      </c>
      <c r="D22" t="s">
        <v>73</v>
      </c>
      <c r="E22" t="s">
        <v>4</v>
      </c>
      <c r="F22" t="s">
        <v>74</v>
      </c>
      <c r="G22" t="s">
        <v>13</v>
      </c>
      <c r="H22" t="s">
        <v>88</v>
      </c>
      <c r="I22" t="s">
        <v>73</v>
      </c>
      <c r="J22" t="s">
        <v>4</v>
      </c>
      <c r="K22" t="s">
        <v>106</v>
      </c>
      <c r="L22" t="s">
        <v>107</v>
      </c>
      <c r="M22" t="s">
        <v>108</v>
      </c>
      <c r="N22" t="s">
        <v>109</v>
      </c>
      <c r="O22" t="s">
        <v>110</v>
      </c>
      <c r="P22" t="s">
        <v>111</v>
      </c>
      <c r="Q22" t="s">
        <v>112</v>
      </c>
      <c r="R22" t="s">
        <v>82</v>
      </c>
      <c r="S22" t="s">
        <v>83</v>
      </c>
      <c r="T22" t="s">
        <v>84</v>
      </c>
      <c r="U22" t="s">
        <v>85</v>
      </c>
      <c r="V22" t="s">
        <v>86</v>
      </c>
      <c r="W22" t="s">
        <v>87</v>
      </c>
      <c r="Y22" s="63"/>
      <c r="Z22" s="63"/>
    </row>
    <row r="23" spans="1:26">
      <c r="A23">
        <f>'P syphilis cases-rates'!A5</f>
        <v>2002</v>
      </c>
      <c r="B23">
        <f>'P syphilis cases-rates'!F5</f>
        <v>8</v>
      </c>
      <c r="C23">
        <f>'S syphilis cases-rates'!F5</f>
        <v>9</v>
      </c>
      <c r="D23">
        <f>'EL syphilis cases-rates'!F5</f>
        <v>8</v>
      </c>
      <c r="E23">
        <f>SUM(B23:D23)</f>
        <v>25</v>
      </c>
      <c r="F23" s="58">
        <f>'P syphilis cases-rates'!G24</f>
        <v>498371</v>
      </c>
      <c r="G23" s="59">
        <f>B23/F23</f>
        <v>1.6052298388148589E-5</v>
      </c>
      <c r="H23" s="59">
        <f>C23/F23</f>
        <v>1.805883568666716E-5</v>
      </c>
      <c r="I23" s="59">
        <f>D23/F23</f>
        <v>1.6052298388148589E-5</v>
      </c>
      <c r="J23" s="59">
        <f>E23/F23</f>
        <v>5.0163432462964339E-5</v>
      </c>
      <c r="K23" s="60">
        <f t="shared" ref="K23:K37" si="12">B23/E23</f>
        <v>0.32</v>
      </c>
      <c r="L23" s="60">
        <f t="shared" ref="L23:L37" si="13">C23/E23</f>
        <v>0.36</v>
      </c>
      <c r="M23" s="60">
        <f t="shared" ref="M23:M37" si="14">D23/E23</f>
        <v>0.32</v>
      </c>
      <c r="N23" s="61">
        <f>L23*(1-L23)/E23</f>
        <v>9.2160000000000002E-3</v>
      </c>
      <c r="O23" s="61">
        <f>M23*(1-M23)/E23</f>
        <v>8.7039999999999999E-3</v>
      </c>
      <c r="P23" s="60">
        <f>J23*100000</f>
        <v>5.0163432462964339</v>
      </c>
      <c r="Q23" s="62">
        <v>0.51225430000000005</v>
      </c>
      <c r="R23" s="63">
        <f>SUM('MSM + HIV'!K4:M4)</f>
        <v>0</v>
      </c>
      <c r="S23" s="62">
        <f>SUM('MSM + HIV'!N4:P4)</f>
        <v>0</v>
      </c>
      <c r="Y23" s="63"/>
      <c r="Z23" s="62"/>
    </row>
    <row r="24" spans="1:26">
      <c r="A24">
        <f>'P syphilis cases-rates'!A6</f>
        <v>2003</v>
      </c>
      <c r="B24">
        <f>'P syphilis cases-rates'!F6</f>
        <v>6</v>
      </c>
      <c r="C24">
        <f>'S syphilis cases-rates'!F6</f>
        <v>12</v>
      </c>
      <c r="D24">
        <f>'EL syphilis cases-rates'!F6</f>
        <v>16</v>
      </c>
      <c r="E24">
        <f t="shared" ref="E24:E37" si="15">SUM(B24:D24)</f>
        <v>34</v>
      </c>
      <c r="F24" s="58">
        <f>'P syphilis cases-rates'!G25</f>
        <v>514195</v>
      </c>
      <c r="G24" s="59">
        <f t="shared" ref="G24:G37" si="16">B24/F24</f>
        <v>1.1668724900086544E-5</v>
      </c>
      <c r="H24" s="59">
        <f t="shared" ref="H24:H37" si="17">C24/F24</f>
        <v>2.3337449800173088E-5</v>
      </c>
      <c r="I24" s="59">
        <f t="shared" ref="I24:I37" si="18">D24/F24</f>
        <v>3.1116599733564112E-5</v>
      </c>
      <c r="J24" s="59">
        <f t="shared" ref="J24:J37" si="19">E24/F24</f>
        <v>6.6122774433823738E-5</v>
      </c>
      <c r="K24" s="60">
        <f t="shared" si="12"/>
        <v>0.17647058823529413</v>
      </c>
      <c r="L24" s="60">
        <f t="shared" si="13"/>
        <v>0.35294117647058826</v>
      </c>
      <c r="M24" s="60">
        <f t="shared" si="14"/>
        <v>0.47058823529411764</v>
      </c>
      <c r="N24" s="61">
        <f t="shared" ref="N24:N37" si="20">L24*(1-L24)/E24</f>
        <v>6.7168736006513324E-3</v>
      </c>
      <c r="O24" s="61">
        <f t="shared" ref="O24:O37" si="21">M24*(1-M24)/E24</f>
        <v>7.3274984734378176E-3</v>
      </c>
      <c r="P24" s="60">
        <f t="shared" ref="P24:P37" si="22">J24*100000</f>
        <v>6.6122774433823741</v>
      </c>
      <c r="Q24" s="62">
        <v>0.67450220000000005</v>
      </c>
      <c r="R24" s="63">
        <f>SUM('MSM + HIV'!K5:M5)</f>
        <v>0</v>
      </c>
      <c r="S24" s="62">
        <f>SUM('MSM + HIV'!N5:P5)</f>
        <v>0</v>
      </c>
      <c r="Y24" s="63"/>
      <c r="Z24" s="62"/>
    </row>
    <row r="25" spans="1:26">
      <c r="A25">
        <f>'P syphilis cases-rates'!A7</f>
        <v>2004</v>
      </c>
      <c r="B25">
        <f>'P syphilis cases-rates'!F7</f>
        <v>12</v>
      </c>
      <c r="C25">
        <f>'S syphilis cases-rates'!F7</f>
        <v>29</v>
      </c>
      <c r="D25">
        <f>'EL syphilis cases-rates'!F7</f>
        <v>23</v>
      </c>
      <c r="E25">
        <f t="shared" si="15"/>
        <v>64</v>
      </c>
      <c r="F25" s="58">
        <f>'P syphilis cases-rates'!G26</f>
        <v>529267</v>
      </c>
      <c r="G25" s="59">
        <f t="shared" si="16"/>
        <v>2.267286643603323E-5</v>
      </c>
      <c r="H25" s="59">
        <f t="shared" si="17"/>
        <v>5.4792760553746975E-5</v>
      </c>
      <c r="I25" s="59">
        <f t="shared" si="18"/>
        <v>4.3456327335730358E-5</v>
      </c>
      <c r="J25" s="59">
        <f t="shared" si="19"/>
        <v>1.2092195432551056E-4</v>
      </c>
      <c r="K25" s="60">
        <f t="shared" si="12"/>
        <v>0.1875</v>
      </c>
      <c r="L25" s="60">
        <f t="shared" si="13"/>
        <v>0.453125</v>
      </c>
      <c r="M25" s="60">
        <f t="shared" si="14"/>
        <v>0.359375</v>
      </c>
      <c r="N25" s="61">
        <f t="shared" si="20"/>
        <v>3.871917724609375E-3</v>
      </c>
      <c r="O25" s="61">
        <f t="shared" si="21"/>
        <v>3.597259521484375E-3</v>
      </c>
      <c r="P25" s="60">
        <f t="shared" si="22"/>
        <v>12.092195432551057</v>
      </c>
      <c r="Q25" s="62">
        <v>1.2336961</v>
      </c>
      <c r="R25" s="63">
        <f>SUM('MSM + HIV'!K6:M6)</f>
        <v>0</v>
      </c>
      <c r="S25" s="62">
        <f>SUM('MSM + HIV'!N6:P6)</f>
        <v>0</v>
      </c>
      <c r="Y25" s="63"/>
      <c r="Z25" s="62"/>
    </row>
    <row r="26" spans="1:26">
      <c r="A26" t="str">
        <f>'P syphilis cases-rates'!A8</f>
        <v>2005 (Katrina 8/29/05)</v>
      </c>
      <c r="B26">
        <f>'P syphilis cases-rates'!F8</f>
        <v>11</v>
      </c>
      <c r="C26">
        <f>'S syphilis cases-rates'!F8</f>
        <v>17</v>
      </c>
      <c r="D26">
        <f>'EL syphilis cases-rates'!F8</f>
        <v>19</v>
      </c>
      <c r="E26">
        <f t="shared" si="15"/>
        <v>47</v>
      </c>
      <c r="F26" s="58">
        <f>'P syphilis cases-rates'!G27</f>
        <v>544663</v>
      </c>
      <c r="G26" s="59">
        <f t="shared" si="16"/>
        <v>2.0195974391504473E-5</v>
      </c>
      <c r="H26" s="59">
        <f t="shared" si="17"/>
        <v>3.1211960423234184E-5</v>
      </c>
      <c r="I26" s="59">
        <f t="shared" si="18"/>
        <v>3.488395576714409E-5</v>
      </c>
      <c r="J26" s="59">
        <f t="shared" si="19"/>
        <v>8.629189058188274E-5</v>
      </c>
      <c r="K26" s="60">
        <f t="shared" si="12"/>
        <v>0.23404255319148937</v>
      </c>
      <c r="L26" s="60">
        <f t="shared" si="13"/>
        <v>0.36170212765957449</v>
      </c>
      <c r="M26" s="60">
        <f t="shared" si="14"/>
        <v>0.40425531914893614</v>
      </c>
      <c r="N26" s="61">
        <f t="shared" si="20"/>
        <v>4.9122063511938593E-3</v>
      </c>
      <c r="O26" s="61">
        <f t="shared" si="21"/>
        <v>5.1241054486963382E-3</v>
      </c>
      <c r="P26" s="60">
        <f t="shared" si="22"/>
        <v>8.629189058188274</v>
      </c>
      <c r="Q26" s="62">
        <v>0.88062839999999998</v>
      </c>
      <c r="R26" s="63">
        <f>SUM('MSM + HIV'!K7:M7)</f>
        <v>0</v>
      </c>
      <c r="S26" s="62">
        <f>SUM('MSM + HIV'!N7:P7)</f>
        <v>0</v>
      </c>
      <c r="Y26" s="63"/>
      <c r="Z26" s="62"/>
    </row>
    <row r="27" spans="1:26">
      <c r="A27">
        <f>'P syphilis cases-rates'!A9</f>
        <v>2006</v>
      </c>
      <c r="B27">
        <f>'P syphilis cases-rates'!F9</f>
        <v>16</v>
      </c>
      <c r="C27">
        <f>'S syphilis cases-rates'!F9</f>
        <v>22</v>
      </c>
      <c r="D27">
        <f>'EL syphilis cases-rates'!F9</f>
        <v>57</v>
      </c>
      <c r="E27">
        <f t="shared" si="15"/>
        <v>95</v>
      </c>
      <c r="F27" s="58">
        <f>'P syphilis cases-rates'!G28</f>
        <v>533394</v>
      </c>
      <c r="G27" s="59">
        <f t="shared" si="16"/>
        <v>2.9996587888127724E-5</v>
      </c>
      <c r="H27" s="59">
        <f t="shared" si="17"/>
        <v>4.1245308346175621E-5</v>
      </c>
      <c r="I27" s="59">
        <f t="shared" si="18"/>
        <v>1.0686284435145503E-4</v>
      </c>
      <c r="J27" s="59">
        <f t="shared" si="19"/>
        <v>1.7810474058575838E-4</v>
      </c>
      <c r="K27" s="60">
        <f t="shared" si="12"/>
        <v>0.16842105263157894</v>
      </c>
      <c r="L27" s="60">
        <f t="shared" si="13"/>
        <v>0.23157894736842105</v>
      </c>
      <c r="M27" s="60">
        <f t="shared" si="14"/>
        <v>0.6</v>
      </c>
      <c r="N27" s="61">
        <f t="shared" si="20"/>
        <v>1.873159352675317E-3</v>
      </c>
      <c r="O27" s="61">
        <f t="shared" si="21"/>
        <v>2.5263157894736842E-3</v>
      </c>
      <c r="P27" s="60">
        <f t="shared" si="22"/>
        <v>17.810474058575839</v>
      </c>
      <c r="Q27" s="62">
        <v>1.8173802999999999</v>
      </c>
      <c r="R27" s="63">
        <f>SUM('MSM + HIV'!K8:M8)</f>
        <v>0</v>
      </c>
      <c r="S27" s="62">
        <f>SUM('MSM + HIV'!N8:P8)</f>
        <v>0</v>
      </c>
      <c r="Y27" s="63"/>
      <c r="Z27" s="62"/>
    </row>
    <row r="28" spans="1:26">
      <c r="A28">
        <f>'P syphilis cases-rates'!A10</f>
        <v>2007</v>
      </c>
      <c r="B28">
        <f>'P syphilis cases-rates'!F10</f>
        <v>28</v>
      </c>
      <c r="C28">
        <f>'S syphilis cases-rates'!F10</f>
        <v>49</v>
      </c>
      <c r="D28">
        <f>'EL syphilis cases-rates'!F10</f>
        <v>78</v>
      </c>
      <c r="E28">
        <f t="shared" si="15"/>
        <v>155</v>
      </c>
      <c r="F28" s="58">
        <f>'P syphilis cases-rates'!G29</f>
        <v>547220</v>
      </c>
      <c r="G28" s="59">
        <f t="shared" si="16"/>
        <v>5.11677204780527E-5</v>
      </c>
      <c r="H28" s="59">
        <f t="shared" si="17"/>
        <v>8.9543510836592231E-5</v>
      </c>
      <c r="I28" s="59">
        <f t="shared" si="18"/>
        <v>1.4253864990314681E-4</v>
      </c>
      <c r="J28" s="59">
        <f t="shared" si="19"/>
        <v>2.8324988121779173E-4</v>
      </c>
      <c r="K28" s="60">
        <f t="shared" si="12"/>
        <v>0.18064516129032257</v>
      </c>
      <c r="L28" s="60">
        <f t="shared" si="13"/>
        <v>0.31612903225806449</v>
      </c>
      <c r="M28" s="60">
        <f t="shared" si="14"/>
        <v>0.50322580645161286</v>
      </c>
      <c r="N28" s="61">
        <f t="shared" si="20"/>
        <v>1.394783659494478E-3</v>
      </c>
      <c r="O28" s="61">
        <f t="shared" si="21"/>
        <v>1.612836091437011E-3</v>
      </c>
      <c r="P28" s="60">
        <f t="shared" si="22"/>
        <v>28.324988121779175</v>
      </c>
      <c r="Q28" s="62">
        <v>2.8898489999999999</v>
      </c>
      <c r="R28" s="63">
        <f>SUM('MSM + HIV'!K9:M9)</f>
        <v>0</v>
      </c>
      <c r="S28" s="62">
        <f>SUM('MSM + HIV'!N9:P9)</f>
        <v>0</v>
      </c>
      <c r="T28" s="64"/>
      <c r="U28" s="61"/>
      <c r="V28" s="64"/>
      <c r="W28" s="61"/>
      <c r="Y28" s="63"/>
      <c r="Z28" s="62"/>
    </row>
    <row r="29" spans="1:26">
      <c r="A29">
        <f>'P syphilis cases-rates'!A11</f>
        <v>2008</v>
      </c>
      <c r="B29">
        <f>'P syphilis cases-rates'!F11</f>
        <v>37</v>
      </c>
      <c r="C29">
        <f>'S syphilis cases-rates'!F11</f>
        <v>64</v>
      </c>
      <c r="D29">
        <f>'EL syphilis cases-rates'!F11</f>
        <v>88</v>
      </c>
      <c r="E29">
        <f t="shared" si="15"/>
        <v>189</v>
      </c>
      <c r="F29" s="58">
        <f>'P syphilis cases-rates'!G30</f>
        <v>559216</v>
      </c>
      <c r="G29" s="59">
        <f t="shared" si="16"/>
        <v>6.6164058252982745E-5</v>
      </c>
      <c r="H29" s="59">
        <f t="shared" si="17"/>
        <v>1.1444593859975394E-4</v>
      </c>
      <c r="I29" s="59">
        <f t="shared" si="18"/>
        <v>1.5736316557466167E-4</v>
      </c>
      <c r="J29" s="59">
        <f t="shared" si="19"/>
        <v>3.3797316242739834E-4</v>
      </c>
      <c r="K29" s="60">
        <f t="shared" si="12"/>
        <v>0.19576719576719576</v>
      </c>
      <c r="L29" s="60">
        <f t="shared" si="13"/>
        <v>0.33862433862433861</v>
      </c>
      <c r="M29" s="60">
        <f t="shared" si="14"/>
        <v>0.46560846560846558</v>
      </c>
      <c r="N29" s="61">
        <f t="shared" si="20"/>
        <v>1.1849624122516817E-3</v>
      </c>
      <c r="O29" s="61">
        <f t="shared" si="21"/>
        <v>1.3164932400116186E-3</v>
      </c>
      <c r="P29" s="60">
        <f t="shared" si="22"/>
        <v>33.797316242739832</v>
      </c>
      <c r="Q29" s="62">
        <v>3.4490430000000001</v>
      </c>
      <c r="R29" s="63">
        <f>SUM('MSM + HIV'!K10:M10)</f>
        <v>0</v>
      </c>
      <c r="S29" s="62">
        <f>SUM('MSM + HIV'!N10:P10)</f>
        <v>0</v>
      </c>
      <c r="T29" s="64"/>
      <c r="U29" s="61"/>
      <c r="V29" s="64"/>
      <c r="W29" s="61"/>
      <c r="Y29" s="63"/>
      <c r="Z29" s="62"/>
    </row>
    <row r="30" spans="1:26">
      <c r="A30">
        <f>'P syphilis cases-rates'!A12</f>
        <v>2009</v>
      </c>
      <c r="B30">
        <f>'P syphilis cases-rates'!F12</f>
        <v>36</v>
      </c>
      <c r="C30">
        <f>'S syphilis cases-rates'!F12</f>
        <v>38</v>
      </c>
      <c r="D30">
        <f>'EL syphilis cases-rates'!F12</f>
        <v>67</v>
      </c>
      <c r="E30">
        <f t="shared" si="15"/>
        <v>141</v>
      </c>
      <c r="F30" s="58">
        <f>'P syphilis cases-rates'!G31</f>
        <v>570571</v>
      </c>
      <c r="G30" s="59">
        <f t="shared" si="16"/>
        <v>6.3094689355049595E-5</v>
      </c>
      <c r="H30" s="59">
        <f t="shared" si="17"/>
        <v>6.659994987477457E-5</v>
      </c>
      <c r="I30" s="59">
        <f t="shared" si="18"/>
        <v>1.1742622741078673E-4</v>
      </c>
      <c r="J30" s="59">
        <f t="shared" si="19"/>
        <v>2.4712086664061087E-4</v>
      </c>
      <c r="K30" s="60">
        <f t="shared" si="12"/>
        <v>0.25531914893617019</v>
      </c>
      <c r="L30" s="60">
        <f t="shared" si="13"/>
        <v>0.26950354609929078</v>
      </c>
      <c r="M30" s="60">
        <f t="shared" si="14"/>
        <v>0.47517730496453903</v>
      </c>
      <c r="N30" s="61">
        <f t="shared" si="20"/>
        <v>1.3962509555971506E-3</v>
      </c>
      <c r="O30" s="61">
        <f t="shared" si="21"/>
        <v>1.7686796724196915E-3</v>
      </c>
      <c r="P30" s="60">
        <f t="shared" si="22"/>
        <v>24.712086664061086</v>
      </c>
      <c r="Q30" s="62">
        <v>2.5214748999999999</v>
      </c>
      <c r="R30" s="63">
        <f>SUM('MSM + HIV'!K11:M11)</f>
        <v>0</v>
      </c>
      <c r="S30" s="62">
        <f>SUM('MSM + HIV'!N11:P11)</f>
        <v>0</v>
      </c>
      <c r="T30" s="64"/>
      <c r="U30" s="61"/>
      <c r="V30" s="64"/>
      <c r="W30" s="61"/>
      <c r="Y30" s="63"/>
      <c r="Z30" s="62"/>
    </row>
    <row r="31" spans="1:26">
      <c r="A31">
        <f>'P syphilis cases-rates'!A13</f>
        <v>2010</v>
      </c>
      <c r="B31">
        <f>'P syphilis cases-rates'!F13</f>
        <v>13</v>
      </c>
      <c r="C31">
        <f>'S syphilis cases-rates'!F13</f>
        <v>29</v>
      </c>
      <c r="D31">
        <f>'EL syphilis cases-rates'!F13</f>
        <v>59</v>
      </c>
      <c r="E31">
        <f t="shared" si="15"/>
        <v>101</v>
      </c>
      <c r="F31" s="58">
        <f>'P syphilis cases-rates'!G32</f>
        <v>580548</v>
      </c>
      <c r="G31" s="59">
        <f t="shared" si="16"/>
        <v>2.2392635923300053E-5</v>
      </c>
      <c r="H31" s="59">
        <f t="shared" si="17"/>
        <v>4.9952803213515507E-5</v>
      </c>
      <c r="I31" s="59">
        <f t="shared" si="18"/>
        <v>1.0162811688266947E-4</v>
      </c>
      <c r="J31" s="59">
        <f t="shared" si="19"/>
        <v>1.7397355601948505E-4</v>
      </c>
      <c r="K31" s="60">
        <f t="shared" si="12"/>
        <v>0.12871287128712872</v>
      </c>
      <c r="L31" s="60">
        <f t="shared" si="13"/>
        <v>0.28712871287128711</v>
      </c>
      <c r="M31" s="60">
        <f t="shared" si="14"/>
        <v>0.58415841584158412</v>
      </c>
      <c r="N31" s="61">
        <f t="shared" si="20"/>
        <v>2.0265922288729213E-3</v>
      </c>
      <c r="O31" s="61">
        <f t="shared" si="21"/>
        <v>2.405122386564703E-3</v>
      </c>
      <c r="P31" s="60">
        <f t="shared" si="22"/>
        <v>17.397355601948504</v>
      </c>
      <c r="Q31" s="62">
        <v>1.7755428</v>
      </c>
      <c r="R31" s="63">
        <f>SUM('MSM + HIV'!K12:M12)</f>
        <v>0</v>
      </c>
      <c r="S31" s="62">
        <f>SUM('MSM + HIV'!N12:P12)</f>
        <v>0</v>
      </c>
      <c r="T31" s="64"/>
      <c r="U31" s="61"/>
      <c r="V31" s="64"/>
      <c r="W31" s="61"/>
      <c r="Y31" s="63"/>
      <c r="Z31" s="62"/>
    </row>
    <row r="32" spans="1:26">
      <c r="A32">
        <f>'P syphilis cases-rates'!A14</f>
        <v>2011</v>
      </c>
      <c r="B32">
        <f>'P syphilis cases-rates'!F14</f>
        <v>14</v>
      </c>
      <c r="C32">
        <f>'S syphilis cases-rates'!F14</f>
        <v>27</v>
      </c>
      <c r="D32">
        <f>'EL syphilis cases-rates'!F14</f>
        <v>55</v>
      </c>
      <c r="E32">
        <f t="shared" si="15"/>
        <v>96</v>
      </c>
      <c r="F32" s="58">
        <f>'P syphilis cases-rates'!G33</f>
        <v>586762</v>
      </c>
      <c r="G32" s="59">
        <f t="shared" si="16"/>
        <v>2.3859759152774036E-5</v>
      </c>
      <c r="H32" s="59">
        <f t="shared" si="17"/>
        <v>4.6015249794635645E-5</v>
      </c>
      <c r="I32" s="59">
        <f t="shared" si="18"/>
        <v>9.3734768100183725E-5</v>
      </c>
      <c r="J32" s="59">
        <f t="shared" si="19"/>
        <v>1.636097770475934E-4</v>
      </c>
      <c r="K32" s="60">
        <f t="shared" si="12"/>
        <v>0.14583333333333334</v>
      </c>
      <c r="L32" s="60">
        <f t="shared" si="13"/>
        <v>0.28125</v>
      </c>
      <c r="M32" s="60">
        <f t="shared" si="14"/>
        <v>0.57291666666666663</v>
      </c>
      <c r="N32" s="61">
        <f t="shared" si="20"/>
        <v>2.105712890625E-3</v>
      </c>
      <c r="O32" s="61">
        <f t="shared" si="21"/>
        <v>2.5487829137731482E-3</v>
      </c>
      <c r="P32" s="60">
        <f t="shared" si="22"/>
        <v>16.360977704759339</v>
      </c>
      <c r="Q32" s="62">
        <v>1.6694184000000001</v>
      </c>
      <c r="R32" s="63">
        <f>SUM('MSM + HIV'!K13:M13)</f>
        <v>28</v>
      </c>
      <c r="S32" s="62">
        <f>SUM('MSM + HIV'!N13:P13)</f>
        <v>0</v>
      </c>
      <c r="T32" s="64">
        <f t="shared" ref="T32:T37" si="23">R32/E32</f>
        <v>0.29166666666666669</v>
      </c>
      <c r="U32" s="61">
        <f t="shared" ref="U32:U37" si="24">T32*(1-T32)/E32</f>
        <v>2.1520543981481482E-3</v>
      </c>
      <c r="V32" s="64"/>
      <c r="W32" s="61"/>
      <c r="Y32" s="63"/>
      <c r="Z32" s="62"/>
    </row>
    <row r="33" spans="1:26">
      <c r="A33">
        <f>'P syphilis cases-rates'!A15</f>
        <v>2012</v>
      </c>
      <c r="B33">
        <f>'P syphilis cases-rates'!F15</f>
        <v>15</v>
      </c>
      <c r="C33">
        <f>'S syphilis cases-rates'!F15</f>
        <v>35</v>
      </c>
      <c r="D33">
        <f>'EL syphilis cases-rates'!F15</f>
        <v>78</v>
      </c>
      <c r="E33">
        <f t="shared" si="15"/>
        <v>128</v>
      </c>
      <c r="F33" s="58">
        <f>'P syphilis cases-rates'!G34</f>
        <v>583632</v>
      </c>
      <c r="G33" s="59">
        <f t="shared" si="16"/>
        <v>2.5701126737396169E-5</v>
      </c>
      <c r="H33" s="59">
        <f t="shared" si="17"/>
        <v>5.9969295720591055E-5</v>
      </c>
      <c r="I33" s="59">
        <f t="shared" si="18"/>
        <v>1.3364585903446007E-4</v>
      </c>
      <c r="J33" s="59">
        <f t="shared" si="19"/>
        <v>2.193162814924473E-4</v>
      </c>
      <c r="K33" s="60">
        <f t="shared" si="12"/>
        <v>0.1171875</v>
      </c>
      <c r="L33" s="60">
        <f t="shared" si="13"/>
        <v>0.2734375</v>
      </c>
      <c r="M33" s="60">
        <f t="shared" si="14"/>
        <v>0.609375</v>
      </c>
      <c r="N33" s="61">
        <f t="shared" si="20"/>
        <v>1.5521049499511719E-3</v>
      </c>
      <c r="O33" s="61">
        <f t="shared" si="21"/>
        <v>1.8596649169921875E-3</v>
      </c>
      <c r="P33" s="60">
        <f t="shared" si="22"/>
        <v>21.93162814924473</v>
      </c>
      <c r="Q33" s="62">
        <v>2.2377962</v>
      </c>
      <c r="R33" s="63">
        <f>SUM('MSM + HIV'!K14:M14)</f>
        <v>20</v>
      </c>
      <c r="S33" s="62">
        <f>SUM('MSM + HIV'!N14:P14)</f>
        <v>0</v>
      </c>
      <c r="T33" s="64">
        <f t="shared" si="23"/>
        <v>0.15625</v>
      </c>
      <c r="U33" s="61">
        <f t="shared" si="24"/>
        <v>1.02996826171875E-3</v>
      </c>
      <c r="V33" s="64"/>
      <c r="W33" s="61"/>
      <c r="Y33" s="63"/>
      <c r="Z33" s="62"/>
    </row>
    <row r="34" spans="1:26">
      <c r="A34">
        <f>'P syphilis cases-rates'!A16</f>
        <v>2013</v>
      </c>
      <c r="B34">
        <f>'P syphilis cases-rates'!F16</f>
        <v>32</v>
      </c>
      <c r="C34">
        <f>'S syphilis cases-rates'!F16</f>
        <v>60</v>
      </c>
      <c r="D34">
        <f>'EL syphilis cases-rates'!F16</f>
        <v>57</v>
      </c>
      <c r="E34">
        <f t="shared" si="15"/>
        <v>149</v>
      </c>
      <c r="F34" s="58">
        <f>'P syphilis cases-rates'!G35</f>
        <v>582479</v>
      </c>
      <c r="G34" s="59">
        <f t="shared" si="16"/>
        <v>5.4937602900705433E-5</v>
      </c>
      <c r="H34" s="59">
        <f t="shared" si="17"/>
        <v>1.0300800543882269E-4</v>
      </c>
      <c r="I34" s="59">
        <f t="shared" si="18"/>
        <v>9.7857605166881554E-5</v>
      </c>
      <c r="J34" s="59">
        <f t="shared" si="19"/>
        <v>2.5580321350640969E-4</v>
      </c>
      <c r="K34" s="60">
        <f t="shared" si="12"/>
        <v>0.21476510067114093</v>
      </c>
      <c r="L34" s="60">
        <f t="shared" si="13"/>
        <v>0.40268456375838924</v>
      </c>
      <c r="M34" s="60">
        <f t="shared" si="14"/>
        <v>0.3825503355704698</v>
      </c>
      <c r="N34" s="61">
        <f t="shared" si="20"/>
        <v>1.6142933279805704E-3</v>
      </c>
      <c r="O34" s="61">
        <f t="shared" si="21"/>
        <v>1.5852723243314816E-3</v>
      </c>
      <c r="P34" s="60">
        <f t="shared" si="22"/>
        <v>25.580321350640968</v>
      </c>
      <c r="Q34" s="62">
        <v>2.610252</v>
      </c>
      <c r="R34" s="63">
        <f>SUM('MSM + HIV'!K15:M15)</f>
        <v>30</v>
      </c>
      <c r="S34" s="62">
        <f>SUM('MSM + HIV'!N15:P15)</f>
        <v>0</v>
      </c>
      <c r="T34" s="64">
        <f t="shared" si="23"/>
        <v>0.20134228187919462</v>
      </c>
      <c r="U34" s="61">
        <f t="shared" si="24"/>
        <v>1.0792185732004939E-3</v>
      </c>
      <c r="V34" s="64"/>
      <c r="W34" s="61"/>
      <c r="Y34" s="63"/>
      <c r="Z34" s="62"/>
    </row>
    <row r="35" spans="1:26">
      <c r="A35">
        <f>'P syphilis cases-rates'!A17</f>
        <v>2014</v>
      </c>
      <c r="B35">
        <f>'P syphilis cases-rates'!F17</f>
        <v>41</v>
      </c>
      <c r="C35">
        <f>'S syphilis cases-rates'!F17</f>
        <v>93</v>
      </c>
      <c r="D35">
        <f>'EL syphilis cases-rates'!F17</f>
        <v>77</v>
      </c>
      <c r="E35">
        <f t="shared" si="15"/>
        <v>211</v>
      </c>
      <c r="F35" s="58">
        <f>'P syphilis cases-rates'!G36</f>
        <v>581120</v>
      </c>
      <c r="G35" s="59">
        <f t="shared" si="16"/>
        <v>7.0553414096916303E-5</v>
      </c>
      <c r="H35" s="59">
        <f t="shared" si="17"/>
        <v>1.6003579295154185E-4</v>
      </c>
      <c r="I35" s="59">
        <f t="shared" si="18"/>
        <v>1.3250275330396475E-4</v>
      </c>
      <c r="J35" s="59">
        <f t="shared" si="19"/>
        <v>3.6309196035242292E-4</v>
      </c>
      <c r="K35" s="60">
        <f t="shared" si="12"/>
        <v>0.19431279620853081</v>
      </c>
      <c r="L35" s="60">
        <f t="shared" si="13"/>
        <v>0.44075829383886256</v>
      </c>
      <c r="M35" s="60">
        <f t="shared" si="14"/>
        <v>0.36492890995260663</v>
      </c>
      <c r="N35" s="61">
        <f t="shared" si="20"/>
        <v>1.1682010438441586E-3</v>
      </c>
      <c r="O35" s="61">
        <f t="shared" si="21"/>
        <v>1.098368723381085E-3</v>
      </c>
      <c r="P35" s="60">
        <f t="shared" si="22"/>
        <v>36.309196035242294</v>
      </c>
      <c r="Q35" s="62">
        <v>3.7051701000000001</v>
      </c>
      <c r="R35" s="63">
        <f>SUM('MSM + HIV'!K16:M16)</f>
        <v>63</v>
      </c>
      <c r="S35" s="62">
        <f>SUM('MSM + HIV'!N16:P16)</f>
        <v>46</v>
      </c>
      <c r="T35" s="64">
        <f t="shared" si="23"/>
        <v>0.29857819905213268</v>
      </c>
      <c r="U35" s="61">
        <f t="shared" si="24"/>
        <v>9.9255572560624501E-4</v>
      </c>
      <c r="V35" s="64">
        <f>S35/R35</f>
        <v>0.73015873015873012</v>
      </c>
      <c r="W35" s="61">
        <f t="shared" ref="W35:W37" si="25">V35*(1-V35)/R35</f>
        <v>3.1274120465352513E-3</v>
      </c>
      <c r="Y35" s="63"/>
      <c r="Z35" s="62"/>
    </row>
    <row r="36" spans="1:26">
      <c r="A36">
        <f>'P syphilis cases-rates'!A18</f>
        <v>2015</v>
      </c>
      <c r="B36">
        <f>'P syphilis cases-rates'!F18</f>
        <v>32</v>
      </c>
      <c r="C36">
        <f>'S syphilis cases-rates'!F18</f>
        <v>92</v>
      </c>
      <c r="D36">
        <f>'EL syphilis cases-rates'!F18</f>
        <v>104</v>
      </c>
      <c r="E36">
        <f t="shared" si="15"/>
        <v>228</v>
      </c>
      <c r="F36" s="58">
        <f>'P syphilis cases-rates'!G37</f>
        <v>580304</v>
      </c>
      <c r="G36" s="59">
        <f t="shared" si="16"/>
        <v>5.5143510987344564E-5</v>
      </c>
      <c r="H36" s="59">
        <f t="shared" si="17"/>
        <v>1.5853759408861561E-4</v>
      </c>
      <c r="I36" s="59">
        <f t="shared" si="18"/>
        <v>1.7921641070886983E-4</v>
      </c>
      <c r="J36" s="59">
        <f t="shared" si="19"/>
        <v>3.9289751578483001E-4</v>
      </c>
      <c r="K36" s="60">
        <f t="shared" si="12"/>
        <v>0.14035087719298245</v>
      </c>
      <c r="L36" s="60">
        <f t="shared" si="13"/>
        <v>0.40350877192982454</v>
      </c>
      <c r="M36" s="60">
        <f t="shared" si="14"/>
        <v>0.45614035087719296</v>
      </c>
      <c r="N36" s="61">
        <f t="shared" si="20"/>
        <v>1.0556554513399534E-3</v>
      </c>
      <c r="O36" s="61">
        <f t="shared" si="21"/>
        <v>1.0880540841176501E-3</v>
      </c>
      <c r="P36" s="60">
        <f t="shared" si="22"/>
        <v>39.289751578482999</v>
      </c>
      <c r="Q36" s="62">
        <v>4.0092572999999998</v>
      </c>
      <c r="R36" s="63">
        <f>SUM('MSM + HIV'!K17:M17)</f>
        <v>80</v>
      </c>
      <c r="S36" s="62">
        <f>SUM('MSM + HIV'!N17:P17)</f>
        <v>59</v>
      </c>
      <c r="T36" s="64">
        <f t="shared" si="23"/>
        <v>0.35087719298245612</v>
      </c>
      <c r="U36" s="61">
        <f t="shared" si="24"/>
        <v>9.9895784397898411E-4</v>
      </c>
      <c r="V36" s="64">
        <f t="shared" ref="V36:V37" si="26">S36/R36</f>
        <v>0.73750000000000004</v>
      </c>
      <c r="W36" s="61">
        <f t="shared" si="25"/>
        <v>2.4199218749999998E-3</v>
      </c>
      <c r="Y36" s="63"/>
      <c r="Z36" s="62"/>
    </row>
    <row r="37" spans="1:26">
      <c r="A37">
        <f>'P syphilis cases-rates'!A19</f>
        <v>2016</v>
      </c>
      <c r="B37">
        <f>'P syphilis cases-rates'!F19</f>
        <v>53</v>
      </c>
      <c r="C37">
        <f>'S syphilis cases-rates'!F19</f>
        <v>105</v>
      </c>
      <c r="D37">
        <f>'EL syphilis cases-rates'!F19</f>
        <v>125</v>
      </c>
      <c r="E37">
        <f t="shared" si="15"/>
        <v>283</v>
      </c>
      <c r="F37" s="58">
        <f>'P syphilis cases-rates'!G38</f>
        <v>580304</v>
      </c>
      <c r="G37" s="59">
        <f t="shared" si="16"/>
        <v>9.1331440072789431E-5</v>
      </c>
      <c r="H37" s="59">
        <f t="shared" si="17"/>
        <v>1.8093964542722436E-4</v>
      </c>
      <c r="I37" s="59">
        <f t="shared" si="18"/>
        <v>2.1540433979431471E-4</v>
      </c>
      <c r="J37" s="59">
        <f t="shared" si="19"/>
        <v>4.8767542529432848E-4</v>
      </c>
      <c r="K37" s="60">
        <f t="shared" si="12"/>
        <v>0.1872791519434629</v>
      </c>
      <c r="L37" s="60">
        <f t="shared" si="13"/>
        <v>0.37102473498233218</v>
      </c>
      <c r="M37" s="60">
        <f t="shared" si="14"/>
        <v>0.44169611307420492</v>
      </c>
      <c r="N37" s="61">
        <f t="shared" si="20"/>
        <v>8.2461265375838289E-4</v>
      </c>
      <c r="O37" s="61">
        <f t="shared" si="21"/>
        <v>8.713804126125233E-4</v>
      </c>
      <c r="P37" s="60">
        <f t="shared" si="22"/>
        <v>48.767542529432845</v>
      </c>
      <c r="Q37" s="62">
        <v>4.9766221000000002</v>
      </c>
      <c r="R37" s="63">
        <f>SUM('MSM + HIV'!K18:M18)</f>
        <v>85</v>
      </c>
      <c r="S37" s="62">
        <f>SUM('MSM + HIV'!N18:P18)</f>
        <v>64</v>
      </c>
      <c r="T37" s="64">
        <f t="shared" si="23"/>
        <v>0.30035335689045939</v>
      </c>
      <c r="U37" s="61">
        <f t="shared" si="24"/>
        <v>7.4254847312753259E-4</v>
      </c>
      <c r="V37" s="64">
        <f t="shared" si="26"/>
        <v>0.75294117647058822</v>
      </c>
      <c r="W37" s="61">
        <f t="shared" si="25"/>
        <v>2.1884795440667618E-3</v>
      </c>
      <c r="Y37" s="63"/>
      <c r="Z37" s="62"/>
    </row>
    <row r="39" spans="1:26">
      <c r="B39" t="s">
        <v>91</v>
      </c>
      <c r="Q39" t="s">
        <v>70</v>
      </c>
    </row>
    <row r="40" spans="1:26">
      <c r="B40" t="s">
        <v>71</v>
      </c>
      <c r="G40" t="s">
        <v>72</v>
      </c>
    </row>
    <row r="41" spans="1:26">
      <c r="A41" t="s">
        <v>0</v>
      </c>
      <c r="B41" t="s">
        <v>13</v>
      </c>
      <c r="C41" t="s">
        <v>88</v>
      </c>
      <c r="D41" t="s">
        <v>73</v>
      </c>
      <c r="E41" t="s">
        <v>4</v>
      </c>
      <c r="F41" t="s">
        <v>74</v>
      </c>
      <c r="G41" t="s">
        <v>13</v>
      </c>
      <c r="H41" t="s">
        <v>88</v>
      </c>
      <c r="I41" t="s">
        <v>73</v>
      </c>
      <c r="J41" t="s">
        <v>4</v>
      </c>
      <c r="K41" t="s">
        <v>99</v>
      </c>
      <c r="L41" t="s">
        <v>100</v>
      </c>
      <c r="M41" t="s">
        <v>101</v>
      </c>
      <c r="N41" t="s">
        <v>102</v>
      </c>
      <c r="O41" t="s">
        <v>103</v>
      </c>
      <c r="P41" t="s">
        <v>104</v>
      </c>
      <c r="Q41" t="s">
        <v>105</v>
      </c>
    </row>
    <row r="42" spans="1:26">
      <c r="A42">
        <f>'P syphilis cases-rates'!A5</f>
        <v>2002</v>
      </c>
      <c r="B42">
        <f>'P syphilis cases-rates'!D5</f>
        <v>9</v>
      </c>
      <c r="C42">
        <f>'S syphilis cases-rates'!D5</f>
        <v>53</v>
      </c>
      <c r="D42">
        <f>'EL syphilis cases-rates'!D5</f>
        <v>75</v>
      </c>
      <c r="E42">
        <f>SUM(B42:D42)</f>
        <v>137</v>
      </c>
      <c r="F42" s="58">
        <f>'P syphilis cases-rates'!E24</f>
        <v>816984</v>
      </c>
      <c r="G42" s="59">
        <f>B42/F42</f>
        <v>1.1016127610822243E-5</v>
      </c>
      <c r="H42" s="59">
        <f>C42/F42</f>
        <v>6.4872751485953216E-5</v>
      </c>
      <c r="I42" s="59">
        <f>D42/F42</f>
        <v>9.1801063423518699E-5</v>
      </c>
      <c r="J42" s="59">
        <f>E42/F42</f>
        <v>1.6768994252029415E-4</v>
      </c>
      <c r="K42" s="60">
        <f t="shared" ref="K42:K56" si="27">B42/E42</f>
        <v>6.569343065693431E-2</v>
      </c>
      <c r="L42" s="60">
        <f t="shared" ref="L42:L56" si="28">C42/E42</f>
        <v>0.38686131386861317</v>
      </c>
      <c r="M42" s="60">
        <f t="shared" ref="M42:M56" si="29">D42/E42</f>
        <v>0.54744525547445255</v>
      </c>
      <c r="N42" s="61">
        <f>L42*(1-L42)/E42</f>
        <v>1.7313842167917045E-3</v>
      </c>
      <c r="O42" s="61">
        <f>M42*(1-M42)/E42</f>
        <v>1.8083864798026565E-3</v>
      </c>
      <c r="P42" s="60">
        <f>J42*100000</f>
        <v>16.768994252029415</v>
      </c>
      <c r="Q42" s="62">
        <v>1.7112560000000001</v>
      </c>
      <c r="R42" s="63"/>
      <c r="S42" s="63"/>
      <c r="T42" s="63"/>
    </row>
    <row r="43" spans="1:26">
      <c r="A43">
        <f>'P syphilis cases-rates'!A6</f>
        <v>2003</v>
      </c>
      <c r="B43">
        <f>'P syphilis cases-rates'!D6</f>
        <v>10</v>
      </c>
      <c r="C43">
        <f>'S syphilis cases-rates'!D6</f>
        <v>52</v>
      </c>
      <c r="D43">
        <f>'EL syphilis cases-rates'!D6</f>
        <v>82</v>
      </c>
      <c r="E43">
        <f t="shared" ref="E43:E56" si="30">SUM(B43:D43)</f>
        <v>144</v>
      </c>
      <c r="F43" s="58">
        <f>'P syphilis cases-rates'!E25</f>
        <v>815563</v>
      </c>
      <c r="G43" s="59">
        <f t="shared" ref="G43:G56" si="31">B43/F43</f>
        <v>1.2261468457985465E-5</v>
      </c>
      <c r="H43" s="59">
        <f t="shared" ref="H43:H56" si="32">C43/F43</f>
        <v>6.3759635981524413E-5</v>
      </c>
      <c r="I43" s="59">
        <f t="shared" ref="I43:I56" si="33">D43/F43</f>
        <v>1.0054404135548081E-4</v>
      </c>
      <c r="J43" s="59">
        <f t="shared" ref="J43:J56" si="34">E43/F43</f>
        <v>1.7656514579499069E-4</v>
      </c>
      <c r="K43" s="60">
        <f t="shared" si="27"/>
        <v>6.9444444444444448E-2</v>
      </c>
      <c r="L43" s="60">
        <f t="shared" si="28"/>
        <v>0.3611111111111111</v>
      </c>
      <c r="M43" s="60">
        <f t="shared" si="29"/>
        <v>0.56944444444444442</v>
      </c>
      <c r="N43" s="61">
        <f t="shared" ref="N43:N56" si="35">L43*(1-L43)/E43</f>
        <v>1.6021519204389573E-3</v>
      </c>
      <c r="O43" s="61">
        <f t="shared" ref="O43:O56" si="36">M43*(1-M43)/E43</f>
        <v>1.7026213134430726E-3</v>
      </c>
      <c r="P43" s="60">
        <f t="shared" ref="P43:P56" si="37">J43*100000</f>
        <v>17.656514579499071</v>
      </c>
      <c r="Q43" s="62">
        <v>1.802074</v>
      </c>
      <c r="R43" s="63"/>
      <c r="S43" s="63"/>
      <c r="T43" s="62"/>
    </row>
    <row r="44" spans="1:26">
      <c r="A44">
        <f>'P syphilis cases-rates'!A7</f>
        <v>2004</v>
      </c>
      <c r="B44">
        <f>'P syphilis cases-rates'!D7</f>
        <v>10</v>
      </c>
      <c r="C44">
        <f>'S syphilis cases-rates'!D7</f>
        <v>86</v>
      </c>
      <c r="D44">
        <f>'EL syphilis cases-rates'!D7</f>
        <v>132</v>
      </c>
      <c r="E44">
        <f t="shared" si="30"/>
        <v>228</v>
      </c>
      <c r="F44" s="58">
        <f>'P syphilis cases-rates'!E26</f>
        <v>814406</v>
      </c>
      <c r="G44" s="59">
        <f t="shared" si="31"/>
        <v>1.2278887925678347E-5</v>
      </c>
      <c r="H44" s="59">
        <f t="shared" si="32"/>
        <v>1.0559843616083378E-4</v>
      </c>
      <c r="I44" s="59">
        <f t="shared" si="33"/>
        <v>1.6208132061895419E-4</v>
      </c>
      <c r="J44" s="59">
        <f t="shared" si="34"/>
        <v>2.7995864470546633E-4</v>
      </c>
      <c r="K44" s="60">
        <f t="shared" si="27"/>
        <v>4.3859649122807015E-2</v>
      </c>
      <c r="L44" s="60">
        <f t="shared" si="28"/>
        <v>0.37719298245614036</v>
      </c>
      <c r="M44" s="60">
        <f t="shared" si="29"/>
        <v>0.57894736842105265</v>
      </c>
      <c r="N44" s="61">
        <f t="shared" si="35"/>
        <v>1.0303440194823778E-3</v>
      </c>
      <c r="O44" s="61">
        <f t="shared" si="36"/>
        <v>1.0691548816639939E-3</v>
      </c>
      <c r="P44" s="60">
        <f t="shared" si="37"/>
        <v>27.995864470546632</v>
      </c>
      <c r="Q44" s="62">
        <v>2.8571949999999999</v>
      </c>
      <c r="R44" s="63"/>
      <c r="S44" s="63"/>
      <c r="T44" s="62"/>
    </row>
    <row r="45" spans="1:26">
      <c r="A45" t="str">
        <f>'P syphilis cases-rates'!A8</f>
        <v>2005 (Katrina 8/29/05)</v>
      </c>
      <c r="B45">
        <f>'P syphilis cases-rates'!D8</f>
        <v>13</v>
      </c>
      <c r="C45">
        <f>'S syphilis cases-rates'!D8</f>
        <v>72</v>
      </c>
      <c r="D45">
        <f>'EL syphilis cases-rates'!D8</f>
        <v>110</v>
      </c>
      <c r="E45">
        <f t="shared" si="30"/>
        <v>195</v>
      </c>
      <c r="F45" s="58">
        <f>'P syphilis cases-rates'!E27</f>
        <v>810481</v>
      </c>
      <c r="G45" s="59">
        <f t="shared" si="31"/>
        <v>1.6039857812829666E-5</v>
      </c>
      <c r="H45" s="59">
        <f t="shared" si="32"/>
        <v>8.8836135578748913E-5</v>
      </c>
      <c r="I45" s="59">
        <f t="shared" si="33"/>
        <v>1.357218738008664E-4</v>
      </c>
      <c r="J45" s="59">
        <f t="shared" si="34"/>
        <v>2.4059786719244497E-4</v>
      </c>
      <c r="K45" s="60">
        <f t="shared" si="27"/>
        <v>6.6666666666666666E-2</v>
      </c>
      <c r="L45" s="60">
        <f t="shared" si="28"/>
        <v>0.36923076923076925</v>
      </c>
      <c r="M45" s="60">
        <f t="shared" si="29"/>
        <v>0.5641025641025641</v>
      </c>
      <c r="N45" s="61">
        <f t="shared" si="35"/>
        <v>1.1943559399180701E-3</v>
      </c>
      <c r="O45" s="61">
        <f t="shared" si="36"/>
        <v>1.2609787757716753E-3</v>
      </c>
      <c r="P45" s="60">
        <f t="shared" si="37"/>
        <v>24.059786719244496</v>
      </c>
      <c r="Q45" s="62">
        <v>2.4551470000000002</v>
      </c>
      <c r="R45" s="63"/>
      <c r="S45" s="63"/>
      <c r="T45" s="62"/>
    </row>
    <row r="46" spans="1:26">
      <c r="A46">
        <f>'P syphilis cases-rates'!A9</f>
        <v>2006</v>
      </c>
      <c r="B46">
        <f>'P syphilis cases-rates'!D9</f>
        <v>8</v>
      </c>
      <c r="C46">
        <f>'S syphilis cases-rates'!D9</f>
        <v>83</v>
      </c>
      <c r="D46">
        <f>'EL syphilis cases-rates'!D9</f>
        <v>206</v>
      </c>
      <c r="E46">
        <f t="shared" si="30"/>
        <v>297</v>
      </c>
      <c r="F46" s="58">
        <f>'P syphilis cases-rates'!E28</f>
        <v>746960</v>
      </c>
      <c r="G46" s="59">
        <f t="shared" si="31"/>
        <v>1.071007818357074E-5</v>
      </c>
      <c r="H46" s="59">
        <f t="shared" si="32"/>
        <v>1.1111706115454643E-4</v>
      </c>
      <c r="I46" s="59">
        <f t="shared" si="33"/>
        <v>2.7578451322694657E-4</v>
      </c>
      <c r="J46" s="59">
        <f t="shared" si="34"/>
        <v>3.9761165256506375E-4</v>
      </c>
      <c r="K46" s="60">
        <f t="shared" si="27"/>
        <v>2.6936026936026935E-2</v>
      </c>
      <c r="L46" s="60">
        <f t="shared" si="28"/>
        <v>0.27946127946127947</v>
      </c>
      <c r="M46" s="60">
        <f t="shared" si="29"/>
        <v>0.69360269360269355</v>
      </c>
      <c r="N46" s="61">
        <f t="shared" si="35"/>
        <v>6.7798879711496347E-4</v>
      </c>
      <c r="O46" s="61">
        <f t="shared" si="36"/>
        <v>7.1554881154808599E-4</v>
      </c>
      <c r="P46" s="60">
        <f t="shared" si="37"/>
        <v>39.761165256506374</v>
      </c>
      <c r="Q46" s="62">
        <v>4.0572169999999996</v>
      </c>
      <c r="R46" s="63"/>
      <c r="S46" s="63"/>
      <c r="T46" s="62"/>
    </row>
    <row r="47" spans="1:26">
      <c r="A47">
        <f>'P syphilis cases-rates'!A10</f>
        <v>2007</v>
      </c>
      <c r="B47">
        <f>'P syphilis cases-rates'!D10</f>
        <v>19</v>
      </c>
      <c r="C47">
        <f>'S syphilis cases-rates'!D10</f>
        <v>130</v>
      </c>
      <c r="D47">
        <f>'EL syphilis cases-rates'!D10</f>
        <v>277</v>
      </c>
      <c r="E47">
        <f t="shared" si="30"/>
        <v>426</v>
      </c>
      <c r="F47" s="58">
        <f>'P syphilis cases-rates'!E29</f>
        <v>753180</v>
      </c>
      <c r="G47" s="59">
        <f t="shared" si="31"/>
        <v>2.5226373509652408E-5</v>
      </c>
      <c r="H47" s="59">
        <f t="shared" si="32"/>
        <v>1.7260150296077962E-4</v>
      </c>
      <c r="I47" s="59">
        <f t="shared" si="33"/>
        <v>3.677739716933535E-4</v>
      </c>
      <c r="J47" s="59">
        <f t="shared" si="34"/>
        <v>5.6560184816378551E-4</v>
      </c>
      <c r="K47" s="60">
        <f t="shared" si="27"/>
        <v>4.4600938967136149E-2</v>
      </c>
      <c r="L47" s="60">
        <f t="shared" si="28"/>
        <v>0.30516431924882631</v>
      </c>
      <c r="M47" s="60">
        <f t="shared" si="29"/>
        <v>0.65023474178403751</v>
      </c>
      <c r="N47" s="61">
        <f t="shared" si="35"/>
        <v>4.9774426644654164E-4</v>
      </c>
      <c r="O47" s="61">
        <f t="shared" si="36"/>
        <v>5.3387211821850607E-4</v>
      </c>
      <c r="P47" s="60">
        <f t="shared" si="37"/>
        <v>56.560184816378552</v>
      </c>
      <c r="Q47" s="62">
        <v>5.7715350000000001</v>
      </c>
      <c r="R47" s="63"/>
      <c r="S47" s="63"/>
      <c r="T47" s="62"/>
      <c r="V47" s="64"/>
      <c r="W47" s="61"/>
    </row>
    <row r="48" spans="1:26">
      <c r="A48">
        <f>'P syphilis cases-rates'!A11</f>
        <v>2008</v>
      </c>
      <c r="B48">
        <f>'P syphilis cases-rates'!D11</f>
        <v>35</v>
      </c>
      <c r="C48">
        <f>'S syphilis cases-rates'!D11</f>
        <v>201</v>
      </c>
      <c r="D48">
        <f>'EL syphilis cases-rates'!D11</f>
        <v>351</v>
      </c>
      <c r="E48">
        <f t="shared" si="30"/>
        <v>587</v>
      </c>
      <c r="F48" s="58">
        <f>'P syphilis cases-rates'!E30</f>
        <v>757185</v>
      </c>
      <c r="G48" s="59">
        <f t="shared" si="31"/>
        <v>4.622384225783659E-5</v>
      </c>
      <c r="H48" s="59">
        <f t="shared" si="32"/>
        <v>2.6545692268071874E-4</v>
      </c>
      <c r="I48" s="59">
        <f t="shared" si="33"/>
        <v>4.6355910378573266E-4</v>
      </c>
      <c r="J48" s="59">
        <f t="shared" si="34"/>
        <v>7.7523986872428798E-4</v>
      </c>
      <c r="K48" s="60">
        <f t="shared" si="27"/>
        <v>5.9625212947189095E-2</v>
      </c>
      <c r="L48" s="60">
        <f t="shared" si="28"/>
        <v>0.34241908006814309</v>
      </c>
      <c r="M48" s="60">
        <f t="shared" si="29"/>
        <v>0.59795570698466782</v>
      </c>
      <c r="N48" s="61">
        <f t="shared" si="35"/>
        <v>3.8359157354928399E-4</v>
      </c>
      <c r="O48" s="61">
        <f t="shared" si="36"/>
        <v>4.0954800590993853E-4</v>
      </c>
      <c r="P48" s="60">
        <f t="shared" si="37"/>
        <v>77.523986872428793</v>
      </c>
      <c r="Q48" s="62">
        <v>7.9103490000000001</v>
      </c>
      <c r="R48" s="63"/>
      <c r="S48" s="63"/>
      <c r="T48" s="62"/>
      <c r="V48" s="64"/>
      <c r="W48" s="61"/>
    </row>
    <row r="49" spans="1:23">
      <c r="A49">
        <f>'P syphilis cases-rates'!A12</f>
        <v>2009</v>
      </c>
      <c r="B49">
        <f>'P syphilis cases-rates'!D12</f>
        <v>32</v>
      </c>
      <c r="C49">
        <f>'S syphilis cases-rates'!D12</f>
        <v>205</v>
      </c>
      <c r="D49">
        <f>'EL syphilis cases-rates'!D12</f>
        <v>315</v>
      </c>
      <c r="E49">
        <f t="shared" si="30"/>
        <v>552</v>
      </c>
      <c r="F49" s="58">
        <f>'P syphilis cases-rates'!E31</f>
        <v>762322</v>
      </c>
      <c r="G49" s="59">
        <f t="shared" si="31"/>
        <v>4.1977012338618064E-5</v>
      </c>
      <c r="H49" s="59">
        <f t="shared" si="32"/>
        <v>2.6891523529427196E-4</v>
      </c>
      <c r="I49" s="59">
        <f t="shared" si="33"/>
        <v>4.1321121520827158E-4</v>
      </c>
      <c r="J49" s="59">
        <f t="shared" si="34"/>
        <v>7.2410346284116159E-4</v>
      </c>
      <c r="K49" s="60">
        <f t="shared" si="27"/>
        <v>5.7971014492753624E-2</v>
      </c>
      <c r="L49" s="60">
        <f t="shared" si="28"/>
        <v>0.37137681159420288</v>
      </c>
      <c r="M49" s="60">
        <f t="shared" si="29"/>
        <v>0.57065217391304346</v>
      </c>
      <c r="N49" s="61">
        <f t="shared" si="35"/>
        <v>4.2292767283392537E-4</v>
      </c>
      <c r="O49" s="61">
        <f t="shared" si="36"/>
        <v>4.4385556217637869E-4</v>
      </c>
      <c r="P49" s="60">
        <f t="shared" si="37"/>
        <v>72.410346284116159</v>
      </c>
      <c r="Q49" s="62">
        <v>7.3889110000000002</v>
      </c>
      <c r="R49" s="63"/>
      <c r="S49" s="63"/>
      <c r="T49" s="62"/>
      <c r="V49" s="64"/>
      <c r="W49" s="61"/>
    </row>
    <row r="50" spans="1:23">
      <c r="A50">
        <f>'P syphilis cases-rates'!A13</f>
        <v>2010</v>
      </c>
      <c r="B50">
        <f>'P syphilis cases-rates'!D13</f>
        <v>25</v>
      </c>
      <c r="C50">
        <f>'S syphilis cases-rates'!D13</f>
        <v>142</v>
      </c>
      <c r="D50">
        <f>'EL syphilis cases-rates'!D13</f>
        <v>317</v>
      </c>
      <c r="E50">
        <f t="shared" si="30"/>
        <v>484</v>
      </c>
      <c r="F50" s="58">
        <f>'P syphilis cases-rates'!E32</f>
        <v>770662</v>
      </c>
      <c r="G50" s="59">
        <f t="shared" si="31"/>
        <v>3.2439642800605196E-5</v>
      </c>
      <c r="H50" s="59">
        <f t="shared" si="32"/>
        <v>1.842571711074375E-4</v>
      </c>
      <c r="I50" s="59">
        <f t="shared" si="33"/>
        <v>4.1133467071167388E-4</v>
      </c>
      <c r="J50" s="59">
        <f t="shared" si="34"/>
        <v>6.2803148461971657E-4</v>
      </c>
      <c r="K50" s="60">
        <f t="shared" si="27"/>
        <v>5.1652892561983473E-2</v>
      </c>
      <c r="L50" s="60">
        <f t="shared" si="28"/>
        <v>0.29338842975206614</v>
      </c>
      <c r="M50" s="60">
        <f t="shared" si="29"/>
        <v>0.6549586776859504</v>
      </c>
      <c r="N50" s="61">
        <f t="shared" si="35"/>
        <v>4.28329874048932E-4</v>
      </c>
      <c r="O50" s="61">
        <f t="shared" si="36"/>
        <v>4.6691695911120192E-4</v>
      </c>
      <c r="P50" s="60">
        <f t="shared" si="37"/>
        <v>62.803148461971659</v>
      </c>
      <c r="Q50" s="62">
        <v>6.4082809999999997</v>
      </c>
      <c r="R50" s="63"/>
      <c r="S50" s="63"/>
      <c r="T50" s="62"/>
      <c r="V50" s="64"/>
      <c r="W50" s="61"/>
    </row>
    <row r="51" spans="1:23">
      <c r="A51">
        <f>'P syphilis cases-rates'!A14</f>
        <v>2011</v>
      </c>
      <c r="B51">
        <f>'P syphilis cases-rates'!D14</f>
        <v>16</v>
      </c>
      <c r="C51">
        <f>'S syphilis cases-rates'!D14</f>
        <v>94</v>
      </c>
      <c r="D51">
        <f>'EL syphilis cases-rates'!D14</f>
        <v>160</v>
      </c>
      <c r="E51">
        <f t="shared" si="30"/>
        <v>270</v>
      </c>
      <c r="F51" s="58">
        <f>'P syphilis cases-rates'!E33</f>
        <v>780609</v>
      </c>
      <c r="G51" s="59">
        <f t="shared" si="31"/>
        <v>2.0496817228599722E-5</v>
      </c>
      <c r="H51" s="59">
        <f t="shared" si="32"/>
        <v>1.2041880121802336E-4</v>
      </c>
      <c r="I51" s="59">
        <f t="shared" si="33"/>
        <v>2.0496817228599722E-4</v>
      </c>
      <c r="J51" s="59">
        <f t="shared" si="34"/>
        <v>3.4588379073262029E-4</v>
      </c>
      <c r="K51" s="60">
        <f t="shared" si="27"/>
        <v>5.9259259259259262E-2</v>
      </c>
      <c r="L51" s="60">
        <f t="shared" si="28"/>
        <v>0.34814814814814815</v>
      </c>
      <c r="M51" s="60">
        <f t="shared" si="29"/>
        <v>0.59259259259259256</v>
      </c>
      <c r="N51" s="61">
        <f t="shared" si="35"/>
        <v>8.4052227810801211E-4</v>
      </c>
      <c r="O51" s="61">
        <f t="shared" si="36"/>
        <v>8.9417263628511915E-4</v>
      </c>
      <c r="P51" s="60">
        <f t="shared" si="37"/>
        <v>34.588379073262026</v>
      </c>
      <c r="Q51" s="62">
        <v>3.5296569999999998</v>
      </c>
      <c r="R51" s="63"/>
      <c r="S51" s="63"/>
      <c r="T51" s="62"/>
      <c r="V51" s="64"/>
      <c r="W51" s="61"/>
    </row>
    <row r="52" spans="1:23">
      <c r="A52">
        <f>'P syphilis cases-rates'!A15</f>
        <v>2012</v>
      </c>
      <c r="B52">
        <f>'P syphilis cases-rates'!D15</f>
        <v>8</v>
      </c>
      <c r="C52">
        <f>'S syphilis cases-rates'!D15</f>
        <v>70</v>
      </c>
      <c r="D52">
        <f>'EL syphilis cases-rates'!D15</f>
        <v>82</v>
      </c>
      <c r="E52">
        <f t="shared" si="30"/>
        <v>160</v>
      </c>
      <c r="F52" s="58">
        <f>'P syphilis cases-rates'!E34</f>
        <v>787275</v>
      </c>
      <c r="G52" s="59">
        <f t="shared" si="31"/>
        <v>1.0161633482582325E-5</v>
      </c>
      <c r="H52" s="59">
        <f t="shared" si="32"/>
        <v>8.8914292972595344E-5</v>
      </c>
      <c r="I52" s="59">
        <f t="shared" si="33"/>
        <v>1.0415674319646883E-4</v>
      </c>
      <c r="J52" s="59">
        <f t="shared" si="34"/>
        <v>2.0323266965164649E-4</v>
      </c>
      <c r="K52" s="60">
        <f t="shared" si="27"/>
        <v>0.05</v>
      </c>
      <c r="L52" s="60">
        <f t="shared" si="28"/>
        <v>0.4375</v>
      </c>
      <c r="M52" s="60">
        <f t="shared" si="29"/>
        <v>0.51249999999999996</v>
      </c>
      <c r="N52" s="61">
        <f t="shared" si="35"/>
        <v>1.5380859375E-3</v>
      </c>
      <c r="O52" s="61">
        <f t="shared" si="36"/>
        <v>1.5615234375E-3</v>
      </c>
      <c r="P52" s="60">
        <f t="shared" si="37"/>
        <v>20.323266965164649</v>
      </c>
      <c r="Q52" s="62">
        <v>2.0735070000000002</v>
      </c>
      <c r="R52" s="63"/>
      <c r="S52" s="63"/>
      <c r="T52" s="62"/>
      <c r="V52" s="64"/>
      <c r="W52" s="61"/>
    </row>
    <row r="53" spans="1:23">
      <c r="A53">
        <f>'P syphilis cases-rates'!A16</f>
        <v>2013</v>
      </c>
      <c r="B53">
        <f>'P syphilis cases-rates'!D16</f>
        <v>12</v>
      </c>
      <c r="C53">
        <f>'S syphilis cases-rates'!D16</f>
        <v>60</v>
      </c>
      <c r="D53">
        <f>'EL syphilis cases-rates'!D16</f>
        <v>72</v>
      </c>
      <c r="E53">
        <f t="shared" si="30"/>
        <v>144</v>
      </c>
      <c r="F53" s="58">
        <f>'P syphilis cases-rates'!E35</f>
        <v>791595</v>
      </c>
      <c r="G53" s="59">
        <f t="shared" si="31"/>
        <v>1.5159267049438159E-5</v>
      </c>
      <c r="H53" s="59">
        <f t="shared" si="32"/>
        <v>7.5796335247190798E-5</v>
      </c>
      <c r="I53" s="59">
        <f t="shared" si="33"/>
        <v>9.0955602296628952E-5</v>
      </c>
      <c r="J53" s="59">
        <f t="shared" si="34"/>
        <v>1.819112045932579E-4</v>
      </c>
      <c r="K53" s="60">
        <f t="shared" si="27"/>
        <v>8.3333333333333329E-2</v>
      </c>
      <c r="L53" s="60">
        <f t="shared" si="28"/>
        <v>0.41666666666666669</v>
      </c>
      <c r="M53" s="60">
        <f t="shared" si="29"/>
        <v>0.5</v>
      </c>
      <c r="N53" s="61">
        <f t="shared" si="35"/>
        <v>1.6878858024691355E-3</v>
      </c>
      <c r="O53" s="61">
        <f t="shared" si="36"/>
        <v>1.736111111111111E-3</v>
      </c>
      <c r="P53" s="60">
        <f t="shared" si="37"/>
        <v>18.191120459325791</v>
      </c>
      <c r="Q53" s="62">
        <v>1.8561570000000001</v>
      </c>
      <c r="R53" s="63"/>
      <c r="S53" s="63"/>
      <c r="T53" s="62"/>
      <c r="V53" s="64"/>
      <c r="W53" s="61"/>
    </row>
    <row r="54" spans="1:23">
      <c r="A54">
        <f>'P syphilis cases-rates'!A17</f>
        <v>2014</v>
      </c>
      <c r="B54">
        <f>'P syphilis cases-rates'!D17</f>
        <v>6</v>
      </c>
      <c r="C54">
        <f>'S syphilis cases-rates'!D17</f>
        <v>67</v>
      </c>
      <c r="D54">
        <f>'EL syphilis cases-rates'!D17</f>
        <v>84</v>
      </c>
      <c r="E54">
        <f t="shared" si="30"/>
        <v>157</v>
      </c>
      <c r="F54" s="58">
        <f>'P syphilis cases-rates'!E36</f>
        <v>795216</v>
      </c>
      <c r="G54" s="59">
        <f t="shared" si="31"/>
        <v>7.545119816502686E-6</v>
      </c>
      <c r="H54" s="59">
        <f t="shared" si="32"/>
        <v>8.4253837950946662E-5</v>
      </c>
      <c r="I54" s="59">
        <f t="shared" si="33"/>
        <v>1.0563167743103761E-4</v>
      </c>
      <c r="J54" s="59">
        <f t="shared" si="34"/>
        <v>1.9743063519848695E-4</v>
      </c>
      <c r="K54" s="60">
        <f t="shared" si="27"/>
        <v>3.8216560509554139E-2</v>
      </c>
      <c r="L54" s="60">
        <f t="shared" si="28"/>
        <v>0.42675159235668791</v>
      </c>
      <c r="M54" s="60">
        <f t="shared" si="29"/>
        <v>0.53503184713375795</v>
      </c>
      <c r="N54" s="61">
        <f t="shared" si="35"/>
        <v>1.5581826164185937E-3</v>
      </c>
      <c r="O54" s="61">
        <f t="shared" si="36"/>
        <v>1.5845399343082612E-3</v>
      </c>
      <c r="P54" s="60">
        <f t="shared" si="37"/>
        <v>19.743063519848693</v>
      </c>
      <c r="Q54" s="62">
        <v>2.0143230000000001</v>
      </c>
      <c r="R54" s="63"/>
      <c r="S54" s="63"/>
      <c r="T54" s="62"/>
      <c r="V54" s="64"/>
      <c r="W54" s="61"/>
    </row>
    <row r="55" spans="1:23">
      <c r="A55">
        <f>'P syphilis cases-rates'!A18</f>
        <v>2015</v>
      </c>
      <c r="B55">
        <f>'P syphilis cases-rates'!D18</f>
        <v>18</v>
      </c>
      <c r="C55">
        <f>'S syphilis cases-rates'!D18</f>
        <v>100</v>
      </c>
      <c r="D55">
        <f>'EL syphilis cases-rates'!D18</f>
        <v>82</v>
      </c>
      <c r="E55">
        <f t="shared" si="30"/>
        <v>200</v>
      </c>
      <c r="F55" s="58">
        <f>'P syphilis cases-rates'!E37</f>
        <v>795824</v>
      </c>
      <c r="G55" s="59">
        <f t="shared" si="31"/>
        <v>2.2618066306117934E-5</v>
      </c>
      <c r="H55" s="59">
        <f t="shared" si="32"/>
        <v>1.2565592392287743E-4</v>
      </c>
      <c r="I55" s="59">
        <f t="shared" si="33"/>
        <v>1.0303785761675948E-4</v>
      </c>
      <c r="J55" s="59">
        <f t="shared" si="34"/>
        <v>2.5131184784575486E-4</v>
      </c>
      <c r="K55" s="60">
        <f t="shared" si="27"/>
        <v>0.09</v>
      </c>
      <c r="L55" s="60">
        <f t="shared" si="28"/>
        <v>0.5</v>
      </c>
      <c r="M55" s="60">
        <f t="shared" si="29"/>
        <v>0.41</v>
      </c>
      <c r="N55" s="61">
        <f t="shared" si="35"/>
        <v>1.25E-3</v>
      </c>
      <c r="O55" s="61">
        <f t="shared" si="36"/>
        <v>1.2095000000000001E-3</v>
      </c>
      <c r="P55" s="60">
        <f t="shared" si="37"/>
        <v>25.131184784575485</v>
      </c>
      <c r="Q55" s="62">
        <v>2.564333</v>
      </c>
      <c r="R55" s="63"/>
      <c r="S55" s="63"/>
      <c r="T55" s="62"/>
      <c r="V55" s="64"/>
      <c r="W55" s="61"/>
    </row>
    <row r="56" spans="1:23">
      <c r="A56">
        <f>'P syphilis cases-rates'!A19</f>
        <v>2016</v>
      </c>
      <c r="B56">
        <f>'P syphilis cases-rates'!D19</f>
        <v>29</v>
      </c>
      <c r="C56">
        <f>'S syphilis cases-rates'!D19</f>
        <v>88</v>
      </c>
      <c r="D56">
        <f>'EL syphilis cases-rates'!D19</f>
        <v>118</v>
      </c>
      <c r="E56">
        <f t="shared" si="30"/>
        <v>235</v>
      </c>
      <c r="F56" s="58">
        <f>'P syphilis cases-rates'!E38</f>
        <v>795824</v>
      </c>
      <c r="G56" s="59">
        <f t="shared" si="31"/>
        <v>3.6440217937634455E-5</v>
      </c>
      <c r="H56" s="59">
        <f t="shared" si="32"/>
        <v>1.1057721305213212E-4</v>
      </c>
      <c r="I56" s="59">
        <f t="shared" si="33"/>
        <v>1.4827399022899535E-4</v>
      </c>
      <c r="J56" s="59">
        <f t="shared" si="34"/>
        <v>2.9529142121876195E-4</v>
      </c>
      <c r="K56" s="60">
        <f t="shared" si="27"/>
        <v>0.12340425531914893</v>
      </c>
      <c r="L56" s="60">
        <f t="shared" si="28"/>
        <v>0.37446808510638296</v>
      </c>
      <c r="M56" s="60">
        <f t="shared" si="29"/>
        <v>0.50212765957446803</v>
      </c>
      <c r="N56" s="61">
        <f t="shared" si="35"/>
        <v>9.9677335465166682E-4</v>
      </c>
      <c r="O56" s="61">
        <f t="shared" si="36"/>
        <v>1.0638105236797243E-3</v>
      </c>
      <c r="P56" s="60">
        <f t="shared" si="37"/>
        <v>29.529142121876195</v>
      </c>
      <c r="Q56" s="62">
        <v>3.0133209999999999</v>
      </c>
      <c r="R56" s="63"/>
      <c r="S56" s="63"/>
      <c r="T56" s="62"/>
      <c r="V56" s="64"/>
      <c r="W56" s="61"/>
    </row>
    <row r="57" spans="1:23">
      <c r="S57" s="63"/>
      <c r="T57" s="62"/>
    </row>
    <row r="58" spans="1:23">
      <c r="B58" t="s">
        <v>90</v>
      </c>
      <c r="Q58" t="s">
        <v>70</v>
      </c>
    </row>
    <row r="59" spans="1:23">
      <c r="B59" t="s">
        <v>71</v>
      </c>
      <c r="G59" t="s">
        <v>72</v>
      </c>
    </row>
    <row r="60" spans="1:23">
      <c r="A60" t="s">
        <v>0</v>
      </c>
      <c r="B60" t="s">
        <v>13</v>
      </c>
      <c r="C60" t="s">
        <v>88</v>
      </c>
      <c r="D60" t="s">
        <v>73</v>
      </c>
      <c r="E60" t="s">
        <v>4</v>
      </c>
      <c r="F60" t="s">
        <v>74</v>
      </c>
      <c r="G60" t="s">
        <v>13</v>
      </c>
      <c r="H60" t="s">
        <v>88</v>
      </c>
      <c r="I60" t="s">
        <v>73</v>
      </c>
      <c r="J60" t="s">
        <v>4</v>
      </c>
      <c r="K60" t="s">
        <v>92</v>
      </c>
      <c r="L60" t="s">
        <v>93</v>
      </c>
      <c r="M60" t="s">
        <v>94</v>
      </c>
      <c r="N60" t="s">
        <v>95</v>
      </c>
      <c r="O60" t="s">
        <v>96</v>
      </c>
      <c r="P60" t="s">
        <v>97</v>
      </c>
      <c r="Q60" t="s">
        <v>98</v>
      </c>
    </row>
    <row r="61" spans="1:23">
      <c r="A61">
        <f>'P syphilis cases-rates'!A5</f>
        <v>2002</v>
      </c>
      <c r="B61">
        <f>'P syphilis cases-rates'!H5</f>
        <v>2</v>
      </c>
      <c r="C61">
        <f>'S syphilis cases-rates'!H5</f>
        <v>3</v>
      </c>
      <c r="D61">
        <f>'EL syphilis cases-rates'!H5</f>
        <v>4</v>
      </c>
      <c r="E61">
        <f>SUM(B61:D61)</f>
        <v>9</v>
      </c>
      <c r="F61" s="58">
        <f>'P syphilis cases-rates'!I24</f>
        <v>533579</v>
      </c>
      <c r="G61" s="59">
        <f>B61/F61</f>
        <v>3.7482734515413838E-6</v>
      </c>
      <c r="H61" s="59">
        <f>C61/F61</f>
        <v>5.6224101773120754E-6</v>
      </c>
      <c r="I61" s="59">
        <f>D61/F61</f>
        <v>7.4965469030827675E-6</v>
      </c>
      <c r="J61" s="59">
        <f>E61/F61</f>
        <v>1.6867230531936225E-5</v>
      </c>
      <c r="K61" s="60">
        <f t="shared" ref="K61:K75" si="38">B61/E61</f>
        <v>0.22222222222222221</v>
      </c>
      <c r="L61" s="60">
        <f t="shared" ref="L61:L75" si="39">C61/E61</f>
        <v>0.33333333333333331</v>
      </c>
      <c r="M61" s="60">
        <f t="shared" ref="M61:M75" si="40">D61/E61</f>
        <v>0.44444444444444442</v>
      </c>
      <c r="N61" s="61">
        <f>L61*(1-L61)/E61</f>
        <v>2.469135802469136E-2</v>
      </c>
      <c r="O61" s="61">
        <f>M61*(1-M61)/E61</f>
        <v>2.7434842249657063E-2</v>
      </c>
      <c r="P61" s="60">
        <f>J61*100000</f>
        <v>1.6867230531936226</v>
      </c>
      <c r="Q61" s="62">
        <v>0.1724521</v>
      </c>
      <c r="S61" s="63"/>
      <c r="T61" s="63"/>
    </row>
    <row r="62" spans="1:23">
      <c r="A62">
        <f>'P syphilis cases-rates'!A6</f>
        <v>2003</v>
      </c>
      <c r="B62">
        <f>'P syphilis cases-rates'!H6</f>
        <v>0</v>
      </c>
      <c r="C62">
        <f>'S syphilis cases-rates'!H6</f>
        <v>9</v>
      </c>
      <c r="D62">
        <f>'EL syphilis cases-rates'!H6</f>
        <v>10</v>
      </c>
      <c r="E62">
        <f t="shared" ref="E62:E75" si="41">SUM(B62:D62)</f>
        <v>19</v>
      </c>
      <c r="F62" s="58">
        <f>'P syphilis cases-rates'!I25</f>
        <v>548684</v>
      </c>
      <c r="G62" s="59">
        <f t="shared" ref="G62:G75" si="42">B62/F62</f>
        <v>0</v>
      </c>
      <c r="H62" s="59">
        <f t="shared" ref="H62:H75" si="43">C62/F62</f>
        <v>1.6402883991514242E-5</v>
      </c>
      <c r="I62" s="59">
        <f t="shared" ref="I62:I75" si="44">D62/F62</f>
        <v>1.8225426657238046E-5</v>
      </c>
      <c r="J62" s="59">
        <f t="shared" ref="J62:J75" si="45">E62/F62</f>
        <v>3.4628310648752288E-5</v>
      </c>
      <c r="K62" s="60">
        <f t="shared" si="38"/>
        <v>0</v>
      </c>
      <c r="L62" s="60">
        <f t="shared" si="39"/>
        <v>0.47368421052631576</v>
      </c>
      <c r="M62" s="60">
        <f t="shared" si="40"/>
        <v>0.52631578947368418</v>
      </c>
      <c r="N62" s="61">
        <f t="shared" ref="N62:N75" si="46">L62*(1-L62)/E62</f>
        <v>1.3121446274967198E-2</v>
      </c>
      <c r="O62" s="61">
        <f t="shared" ref="O62:O75" si="47">M62*(1-M62)/E62</f>
        <v>1.3121446274967197E-2</v>
      </c>
      <c r="P62" s="60">
        <f t="shared" ref="P62:P75" si="48">J62*100000</f>
        <v>3.4628310648752287</v>
      </c>
      <c r="Q62" s="62">
        <v>0.35306769999999998</v>
      </c>
      <c r="S62" s="63"/>
      <c r="T62" s="62"/>
    </row>
    <row r="63" spans="1:23">
      <c r="A63">
        <f>'P syphilis cases-rates'!A7</f>
        <v>2004</v>
      </c>
      <c r="B63">
        <f>'P syphilis cases-rates'!H7</f>
        <v>0</v>
      </c>
      <c r="C63">
        <f>'S syphilis cases-rates'!H7</f>
        <v>9</v>
      </c>
      <c r="D63">
        <f>'EL syphilis cases-rates'!H7</f>
        <v>16</v>
      </c>
      <c r="E63">
        <f t="shared" si="41"/>
        <v>25</v>
      </c>
      <c r="F63" s="58">
        <f>'P syphilis cases-rates'!I26</f>
        <v>563372</v>
      </c>
      <c r="G63" s="59">
        <f t="shared" si="42"/>
        <v>0</v>
      </c>
      <c r="H63" s="59">
        <f t="shared" si="43"/>
        <v>1.5975234835952088E-5</v>
      </c>
      <c r="I63" s="59">
        <f t="shared" si="44"/>
        <v>2.8400417486137047E-5</v>
      </c>
      <c r="J63" s="59">
        <f t="shared" si="45"/>
        <v>4.4375652322089135E-5</v>
      </c>
      <c r="K63" s="60">
        <f t="shared" si="38"/>
        <v>0</v>
      </c>
      <c r="L63" s="60">
        <f t="shared" si="39"/>
        <v>0.36</v>
      </c>
      <c r="M63" s="60">
        <f t="shared" si="40"/>
        <v>0.64</v>
      </c>
      <c r="N63" s="61">
        <f t="shared" si="46"/>
        <v>9.2160000000000002E-3</v>
      </c>
      <c r="O63" s="61">
        <f t="shared" si="47"/>
        <v>9.2160000000000002E-3</v>
      </c>
      <c r="P63" s="60">
        <f t="shared" si="48"/>
        <v>4.4375652322089136</v>
      </c>
      <c r="Q63" s="62">
        <v>0.45306950000000001</v>
      </c>
      <c r="S63" s="63"/>
      <c r="T63" s="62"/>
    </row>
    <row r="64" spans="1:23">
      <c r="A64" t="str">
        <f>'P syphilis cases-rates'!A8</f>
        <v>2005 (Katrina 8/29/05)</v>
      </c>
      <c r="B64">
        <f>'P syphilis cases-rates'!H8</f>
        <v>1</v>
      </c>
      <c r="C64">
        <f>'S syphilis cases-rates'!H8</f>
        <v>3</v>
      </c>
      <c r="D64">
        <f>'EL syphilis cases-rates'!H8</f>
        <v>7</v>
      </c>
      <c r="E64">
        <f t="shared" si="41"/>
        <v>11</v>
      </c>
      <c r="F64" s="58">
        <f>'P syphilis cases-rates'!I27</f>
        <v>579237</v>
      </c>
      <c r="G64" s="59">
        <f t="shared" si="42"/>
        <v>1.726409051907941E-6</v>
      </c>
      <c r="H64" s="59">
        <f t="shared" si="43"/>
        <v>5.1792271557238225E-6</v>
      </c>
      <c r="I64" s="59">
        <f t="shared" si="44"/>
        <v>1.2084863363355586E-5</v>
      </c>
      <c r="J64" s="59">
        <f t="shared" si="45"/>
        <v>1.899049957098735E-5</v>
      </c>
      <c r="K64" s="60">
        <f t="shared" si="38"/>
        <v>9.0909090909090912E-2</v>
      </c>
      <c r="L64" s="60">
        <f t="shared" si="39"/>
        <v>0.27272727272727271</v>
      </c>
      <c r="M64" s="60">
        <f t="shared" si="40"/>
        <v>0.63636363636363635</v>
      </c>
      <c r="N64" s="61">
        <f t="shared" si="46"/>
        <v>1.8031555221637866E-2</v>
      </c>
      <c r="O64" s="61">
        <f t="shared" si="47"/>
        <v>2.1036814425244178E-2</v>
      </c>
      <c r="P64" s="60">
        <f t="shared" si="48"/>
        <v>1.8990499570987351</v>
      </c>
      <c r="Q64" s="62">
        <v>0.1938811</v>
      </c>
      <c r="S64" s="63"/>
      <c r="T64" s="62"/>
    </row>
    <row r="65" spans="1:20">
      <c r="A65">
        <f>'P syphilis cases-rates'!A9</f>
        <v>2006</v>
      </c>
      <c r="B65">
        <f>'P syphilis cases-rates'!H9</f>
        <v>1</v>
      </c>
      <c r="C65">
        <f>'S syphilis cases-rates'!H9</f>
        <v>9</v>
      </c>
      <c r="D65">
        <f>'EL syphilis cases-rates'!H9</f>
        <v>16</v>
      </c>
      <c r="E65">
        <f t="shared" si="41"/>
        <v>26</v>
      </c>
      <c r="F65" s="58">
        <f>'P syphilis cases-rates'!I28</f>
        <v>563028</v>
      </c>
      <c r="G65" s="59">
        <f t="shared" si="42"/>
        <v>1.7761106019594053E-6</v>
      </c>
      <c r="H65" s="59">
        <f t="shared" si="43"/>
        <v>1.5984995417634646E-5</v>
      </c>
      <c r="I65" s="59">
        <f t="shared" si="44"/>
        <v>2.8417769631350484E-5</v>
      </c>
      <c r="J65" s="59">
        <f t="shared" si="45"/>
        <v>4.6178875650944533E-5</v>
      </c>
      <c r="K65" s="60">
        <f t="shared" si="38"/>
        <v>3.8461538461538464E-2</v>
      </c>
      <c r="L65" s="60">
        <f t="shared" si="39"/>
        <v>0.34615384615384615</v>
      </c>
      <c r="M65" s="60">
        <f t="shared" si="40"/>
        <v>0.61538461538461542</v>
      </c>
      <c r="N65" s="61">
        <f t="shared" si="46"/>
        <v>8.7050523441055978E-3</v>
      </c>
      <c r="O65" s="61">
        <f t="shared" si="47"/>
        <v>9.1033227127901677E-3</v>
      </c>
      <c r="P65" s="60">
        <f t="shared" si="48"/>
        <v>4.6178875650944535</v>
      </c>
      <c r="Q65" s="62">
        <v>0.4714372</v>
      </c>
      <c r="S65" s="63"/>
      <c r="T65" s="62"/>
    </row>
    <row r="66" spans="1:20">
      <c r="A66">
        <f>'P syphilis cases-rates'!A10</f>
        <v>2007</v>
      </c>
      <c r="B66">
        <f>'P syphilis cases-rates'!H10</f>
        <v>5</v>
      </c>
      <c r="C66">
        <f>'S syphilis cases-rates'!H10</f>
        <v>22</v>
      </c>
      <c r="D66">
        <f>'EL syphilis cases-rates'!H10</f>
        <v>35</v>
      </c>
      <c r="E66">
        <f t="shared" si="41"/>
        <v>62</v>
      </c>
      <c r="F66" s="58">
        <f>'P syphilis cases-rates'!I29</f>
        <v>577910</v>
      </c>
      <c r="G66" s="59">
        <f t="shared" si="42"/>
        <v>8.6518662075409661E-6</v>
      </c>
      <c r="H66" s="59">
        <f t="shared" si="43"/>
        <v>3.8068211313180254E-5</v>
      </c>
      <c r="I66" s="59">
        <f t="shared" si="44"/>
        <v>6.0563063452786769E-5</v>
      </c>
      <c r="J66" s="59">
        <f t="shared" si="45"/>
        <v>1.0728314097350798E-4</v>
      </c>
      <c r="K66" s="60">
        <f t="shared" si="38"/>
        <v>8.0645161290322578E-2</v>
      </c>
      <c r="L66" s="60">
        <f t="shared" si="39"/>
        <v>0.35483870967741937</v>
      </c>
      <c r="M66" s="60">
        <f t="shared" si="40"/>
        <v>0.56451612903225812</v>
      </c>
      <c r="N66" s="61">
        <f t="shared" si="46"/>
        <v>3.6923903192239266E-3</v>
      </c>
      <c r="O66" s="61">
        <f t="shared" si="47"/>
        <v>3.9651236950756941E-3</v>
      </c>
      <c r="P66" s="60">
        <f t="shared" si="48"/>
        <v>10.728314097350799</v>
      </c>
      <c r="Q66" s="62">
        <v>1.0949180999999999</v>
      </c>
      <c r="S66" s="63"/>
      <c r="T66" s="62"/>
    </row>
    <row r="67" spans="1:20">
      <c r="A67">
        <f>'P syphilis cases-rates'!A11</f>
        <v>2008</v>
      </c>
      <c r="B67">
        <f>'P syphilis cases-rates'!H11</f>
        <v>1</v>
      </c>
      <c r="C67">
        <f>'S syphilis cases-rates'!H11</f>
        <v>22</v>
      </c>
      <c r="D67">
        <f>'EL syphilis cases-rates'!H11</f>
        <v>58</v>
      </c>
      <c r="E67">
        <f t="shared" si="41"/>
        <v>81</v>
      </c>
      <c r="F67" s="58">
        <f>'P syphilis cases-rates'!I30</f>
        <v>590891</v>
      </c>
      <c r="G67" s="59">
        <f t="shared" si="42"/>
        <v>1.6923595045448314E-6</v>
      </c>
      <c r="H67" s="59">
        <f t="shared" si="43"/>
        <v>3.7231909099986293E-5</v>
      </c>
      <c r="I67" s="59">
        <f t="shared" si="44"/>
        <v>9.8156851263600219E-5</v>
      </c>
      <c r="J67" s="59">
        <f t="shared" si="45"/>
        <v>1.3708111986813134E-4</v>
      </c>
      <c r="K67" s="60">
        <f t="shared" si="38"/>
        <v>1.2345679012345678E-2</v>
      </c>
      <c r="L67" s="60">
        <f t="shared" si="39"/>
        <v>0.27160493827160492</v>
      </c>
      <c r="M67" s="60">
        <f t="shared" si="40"/>
        <v>0.71604938271604934</v>
      </c>
      <c r="N67" s="61">
        <f t="shared" si="46"/>
        <v>2.442415997260279E-3</v>
      </c>
      <c r="O67" s="61">
        <f t="shared" si="47"/>
        <v>2.5101563484940005E-3</v>
      </c>
      <c r="P67" s="60">
        <f t="shared" si="48"/>
        <v>13.708111986813135</v>
      </c>
      <c r="Q67" s="62">
        <v>1.3990053</v>
      </c>
      <c r="S67" s="63"/>
      <c r="T67" s="62"/>
    </row>
    <row r="68" spans="1:20">
      <c r="A68">
        <f>'P syphilis cases-rates'!A12</f>
        <v>2009</v>
      </c>
      <c r="B68">
        <f>'P syphilis cases-rates'!H12</f>
        <v>6</v>
      </c>
      <c r="C68">
        <f>'S syphilis cases-rates'!H12</f>
        <v>40</v>
      </c>
      <c r="D68">
        <f>'EL syphilis cases-rates'!H12</f>
        <v>32</v>
      </c>
      <c r="E68">
        <f t="shared" si="41"/>
        <v>78</v>
      </c>
      <c r="F68" s="58">
        <f>'P syphilis cases-rates'!I31</f>
        <v>602872</v>
      </c>
      <c r="G68" s="59">
        <f t="shared" si="42"/>
        <v>9.9523613636062057E-6</v>
      </c>
      <c r="H68" s="59">
        <f t="shared" si="43"/>
        <v>6.6349075757374696E-5</v>
      </c>
      <c r="I68" s="59">
        <f t="shared" si="44"/>
        <v>5.3079260605899759E-5</v>
      </c>
      <c r="J68" s="59">
        <f t="shared" si="45"/>
        <v>1.2938069772688068E-4</v>
      </c>
      <c r="K68" s="60">
        <f t="shared" si="38"/>
        <v>7.6923076923076927E-2</v>
      </c>
      <c r="L68" s="60">
        <f t="shared" si="39"/>
        <v>0.51282051282051277</v>
      </c>
      <c r="M68" s="60">
        <f t="shared" si="40"/>
        <v>0.41025641025641024</v>
      </c>
      <c r="N68" s="61">
        <f t="shared" si="46"/>
        <v>3.2030209545002445E-3</v>
      </c>
      <c r="O68" s="61">
        <f t="shared" si="47"/>
        <v>3.1018729243581316E-3</v>
      </c>
      <c r="P68" s="60">
        <f t="shared" si="48"/>
        <v>12.938069772688067</v>
      </c>
      <c r="Q68" s="62">
        <v>1.3204324000000001</v>
      </c>
      <c r="S68" s="63"/>
      <c r="T68" s="62"/>
    </row>
    <row r="69" spans="1:20">
      <c r="A69">
        <f>'P syphilis cases-rates'!A13</f>
        <v>2010</v>
      </c>
      <c r="B69">
        <f>'P syphilis cases-rates'!H13</f>
        <v>1</v>
      </c>
      <c r="C69">
        <f>'S syphilis cases-rates'!H13</f>
        <v>29</v>
      </c>
      <c r="D69">
        <f>'EL syphilis cases-rates'!H13</f>
        <v>29</v>
      </c>
      <c r="E69">
        <f t="shared" si="41"/>
        <v>59</v>
      </c>
      <c r="F69" s="58">
        <f>'P syphilis cases-rates'!I32</f>
        <v>613207</v>
      </c>
      <c r="G69" s="59">
        <f t="shared" si="42"/>
        <v>1.6307706859184581E-6</v>
      </c>
      <c r="H69" s="59">
        <f t="shared" si="43"/>
        <v>4.7292349891635285E-5</v>
      </c>
      <c r="I69" s="59">
        <f t="shared" si="44"/>
        <v>4.7292349891635285E-5</v>
      </c>
      <c r="J69" s="59">
        <f t="shared" si="45"/>
        <v>9.6215470469189038E-5</v>
      </c>
      <c r="K69" s="60">
        <f t="shared" si="38"/>
        <v>1.6949152542372881E-2</v>
      </c>
      <c r="L69" s="60">
        <f t="shared" si="39"/>
        <v>0.49152542372881358</v>
      </c>
      <c r="M69" s="60">
        <f t="shared" si="40"/>
        <v>0.49152542372881358</v>
      </c>
      <c r="N69" s="61">
        <f t="shared" si="46"/>
        <v>4.2360708738478619E-3</v>
      </c>
      <c r="O69" s="61">
        <f t="shared" si="47"/>
        <v>4.2360708738478619E-3</v>
      </c>
      <c r="P69" s="60">
        <f t="shared" si="48"/>
        <v>9.6215470469189039</v>
      </c>
      <c r="Q69" s="62">
        <v>0.98165069999999999</v>
      </c>
      <c r="S69" s="63"/>
      <c r="T69" s="62"/>
    </row>
    <row r="70" spans="1:20">
      <c r="A70">
        <f>'P syphilis cases-rates'!A14</f>
        <v>2011</v>
      </c>
      <c r="B70">
        <f>'P syphilis cases-rates'!H14</f>
        <v>3</v>
      </c>
      <c r="C70">
        <f>'S syphilis cases-rates'!H14</f>
        <v>14</v>
      </c>
      <c r="D70">
        <f>'EL syphilis cases-rates'!H14</f>
        <v>17</v>
      </c>
      <c r="E70">
        <f t="shared" si="41"/>
        <v>34</v>
      </c>
      <c r="F70" s="58">
        <f>'P syphilis cases-rates'!I33</f>
        <v>621234</v>
      </c>
      <c r="G70" s="59">
        <f t="shared" si="42"/>
        <v>4.8290982141994802E-6</v>
      </c>
      <c r="H70" s="59">
        <f t="shared" si="43"/>
        <v>2.2535791666264242E-5</v>
      </c>
      <c r="I70" s="59">
        <f t="shared" si="44"/>
        <v>2.7364889880463721E-5</v>
      </c>
      <c r="J70" s="59">
        <f t="shared" si="45"/>
        <v>5.4729779760927442E-5</v>
      </c>
      <c r="K70" s="60">
        <f t="shared" si="38"/>
        <v>8.8235294117647065E-2</v>
      </c>
      <c r="L70" s="60">
        <f t="shared" si="39"/>
        <v>0.41176470588235292</v>
      </c>
      <c r="M70" s="60">
        <f t="shared" si="40"/>
        <v>0.5</v>
      </c>
      <c r="N70" s="61">
        <f t="shared" si="46"/>
        <v>7.1239568491756559E-3</v>
      </c>
      <c r="O70" s="61">
        <f t="shared" si="47"/>
        <v>7.3529411764705881E-3</v>
      </c>
      <c r="P70" s="60">
        <f t="shared" si="48"/>
        <v>5.4729779760927446</v>
      </c>
      <c r="Q70" s="62">
        <v>0.55817349999999999</v>
      </c>
      <c r="S70" s="63"/>
      <c r="T70" s="62"/>
    </row>
    <row r="71" spans="1:20">
      <c r="A71">
        <f>'P syphilis cases-rates'!A15</f>
        <v>2012</v>
      </c>
      <c r="B71">
        <f>'P syphilis cases-rates'!H15</f>
        <v>3</v>
      </c>
      <c r="C71">
        <f>'S syphilis cases-rates'!H15</f>
        <v>16</v>
      </c>
      <c r="D71">
        <f>'EL syphilis cases-rates'!H15</f>
        <v>25</v>
      </c>
      <c r="E71">
        <f t="shared" si="41"/>
        <v>44</v>
      </c>
      <c r="F71" s="58">
        <f>'P syphilis cases-rates'!I34</f>
        <v>619592</v>
      </c>
      <c r="G71" s="59">
        <f t="shared" si="42"/>
        <v>4.8418959573396685E-6</v>
      </c>
      <c r="H71" s="59">
        <f t="shared" si="43"/>
        <v>2.5823445105811566E-5</v>
      </c>
      <c r="I71" s="59">
        <f t="shared" si="44"/>
        <v>4.0349132977830573E-5</v>
      </c>
      <c r="J71" s="59">
        <f t="shared" si="45"/>
        <v>7.101447404098181E-5</v>
      </c>
      <c r="K71" s="60">
        <f t="shared" si="38"/>
        <v>6.8181818181818177E-2</v>
      </c>
      <c r="L71" s="60">
        <f t="shared" si="39"/>
        <v>0.36363636363636365</v>
      </c>
      <c r="M71" s="60">
        <f t="shared" si="40"/>
        <v>0.56818181818181823</v>
      </c>
      <c r="N71" s="61">
        <f t="shared" si="46"/>
        <v>5.2592036063110444E-3</v>
      </c>
      <c r="O71" s="61">
        <f t="shared" si="47"/>
        <v>5.5761645379413978E-3</v>
      </c>
      <c r="P71" s="60">
        <f t="shared" si="48"/>
        <v>7.101447404098181</v>
      </c>
      <c r="Q71" s="62">
        <v>0.72450309999999996</v>
      </c>
      <c r="S71" s="63"/>
      <c r="T71" s="62"/>
    </row>
    <row r="72" spans="1:20">
      <c r="A72">
        <f>'P syphilis cases-rates'!A16</f>
        <v>2013</v>
      </c>
      <c r="B72">
        <f>'P syphilis cases-rates'!H16</f>
        <v>2</v>
      </c>
      <c r="C72">
        <f>'S syphilis cases-rates'!H16</f>
        <v>20</v>
      </c>
      <c r="D72">
        <f>'EL syphilis cases-rates'!H16</f>
        <v>14</v>
      </c>
      <c r="E72">
        <f t="shared" si="41"/>
        <v>36</v>
      </c>
      <c r="F72" s="58">
        <f>'P syphilis cases-rates'!I35</f>
        <v>620044</v>
      </c>
      <c r="G72" s="59">
        <f t="shared" si="42"/>
        <v>3.2255775396584758E-6</v>
      </c>
      <c r="H72" s="59">
        <f t="shared" si="43"/>
        <v>3.2255775396584758E-5</v>
      </c>
      <c r="I72" s="59">
        <f t="shared" si="44"/>
        <v>2.2579042777609331E-5</v>
      </c>
      <c r="J72" s="59">
        <f t="shared" si="45"/>
        <v>5.8060395713852565E-5</v>
      </c>
      <c r="K72" s="60">
        <f t="shared" si="38"/>
        <v>5.5555555555555552E-2</v>
      </c>
      <c r="L72" s="60">
        <f t="shared" si="39"/>
        <v>0.55555555555555558</v>
      </c>
      <c r="M72" s="60">
        <f t="shared" si="40"/>
        <v>0.3888888888888889</v>
      </c>
      <c r="N72" s="61">
        <f t="shared" si="46"/>
        <v>6.8587105624142658E-3</v>
      </c>
      <c r="O72" s="61">
        <f t="shared" si="47"/>
        <v>6.601508916323732E-3</v>
      </c>
      <c r="P72" s="60">
        <f t="shared" si="48"/>
        <v>5.8060395713852566</v>
      </c>
      <c r="Q72" s="62">
        <v>0.59286799999999995</v>
      </c>
      <c r="S72" s="63"/>
      <c r="T72" s="62"/>
    </row>
    <row r="73" spans="1:20">
      <c r="A73">
        <f>'P syphilis cases-rates'!A17</f>
        <v>2014</v>
      </c>
      <c r="B73">
        <f>'P syphilis cases-rates'!H17</f>
        <v>4</v>
      </c>
      <c r="C73">
        <f>'S syphilis cases-rates'!H17</f>
        <v>18</v>
      </c>
      <c r="D73">
        <f>'EL syphilis cases-rates'!H17</f>
        <v>18</v>
      </c>
      <c r="E73">
        <f t="shared" si="41"/>
        <v>40</v>
      </c>
      <c r="F73" s="58">
        <f>'P syphilis cases-rates'!I36</f>
        <v>619372</v>
      </c>
      <c r="G73" s="59">
        <f t="shared" si="42"/>
        <v>6.4581543886388149E-6</v>
      </c>
      <c r="H73" s="59">
        <f t="shared" si="43"/>
        <v>2.9061694748874666E-5</v>
      </c>
      <c r="I73" s="59">
        <f t="shared" si="44"/>
        <v>2.9061694748874666E-5</v>
      </c>
      <c r="J73" s="59">
        <f t="shared" si="45"/>
        <v>6.4581543886388154E-5</v>
      </c>
      <c r="K73" s="60">
        <f t="shared" si="38"/>
        <v>0.1</v>
      </c>
      <c r="L73" s="60">
        <f t="shared" si="39"/>
        <v>0.45</v>
      </c>
      <c r="M73" s="60">
        <f t="shared" si="40"/>
        <v>0.45</v>
      </c>
      <c r="N73" s="61">
        <f t="shared" si="46"/>
        <v>6.1875000000000003E-3</v>
      </c>
      <c r="O73" s="61">
        <f t="shared" si="47"/>
        <v>6.1875000000000003E-3</v>
      </c>
      <c r="P73" s="60">
        <f t="shared" si="48"/>
        <v>6.4581543886388157</v>
      </c>
      <c r="Q73" s="62">
        <v>0.6591958</v>
      </c>
      <c r="S73" s="63"/>
      <c r="T73" s="62"/>
    </row>
    <row r="74" spans="1:20">
      <c r="A74">
        <f>'P syphilis cases-rates'!A18</f>
        <v>2015</v>
      </c>
      <c r="B74">
        <f>'P syphilis cases-rates'!H18</f>
        <v>2</v>
      </c>
      <c r="C74">
        <f>'S syphilis cases-rates'!H18</f>
        <v>25</v>
      </c>
      <c r="D74">
        <f>'EL syphilis cases-rates'!H18</f>
        <v>17</v>
      </c>
      <c r="E74">
        <f t="shared" si="41"/>
        <v>44</v>
      </c>
      <c r="F74" s="58">
        <f>'P syphilis cases-rates'!I37</f>
        <v>619829</v>
      </c>
      <c r="G74" s="59">
        <f t="shared" si="42"/>
        <v>3.226696395296122E-6</v>
      </c>
      <c r="H74" s="59">
        <f t="shared" si="43"/>
        <v>4.0333704941201524E-5</v>
      </c>
      <c r="I74" s="59">
        <f t="shared" si="44"/>
        <v>2.7426919360017038E-5</v>
      </c>
      <c r="J74" s="59">
        <f t="shared" si="45"/>
        <v>7.098732069651469E-5</v>
      </c>
      <c r="K74" s="60">
        <f t="shared" si="38"/>
        <v>4.5454545454545456E-2</v>
      </c>
      <c r="L74" s="60">
        <f t="shared" si="39"/>
        <v>0.56818181818181823</v>
      </c>
      <c r="M74" s="60">
        <f t="shared" si="40"/>
        <v>0.38636363636363635</v>
      </c>
      <c r="N74" s="61">
        <f t="shared" si="46"/>
        <v>5.5761645379413978E-3</v>
      </c>
      <c r="O74" s="61">
        <f t="shared" si="47"/>
        <v>5.3883358377160026E-3</v>
      </c>
      <c r="P74" s="60">
        <f t="shared" si="48"/>
        <v>7.0987320696514686</v>
      </c>
      <c r="Q74" s="62">
        <v>0.72450309999999996</v>
      </c>
      <c r="S74" s="63"/>
      <c r="T74" s="62"/>
    </row>
    <row r="75" spans="1:20">
      <c r="A75">
        <f>'P syphilis cases-rates'!A19</f>
        <v>2016</v>
      </c>
      <c r="B75">
        <f>'P syphilis cases-rates'!H19</f>
        <v>4</v>
      </c>
      <c r="C75">
        <f>'S syphilis cases-rates'!H19</f>
        <v>22</v>
      </c>
      <c r="D75">
        <f>'EL syphilis cases-rates'!H19</f>
        <v>20</v>
      </c>
      <c r="E75">
        <f t="shared" si="41"/>
        <v>46</v>
      </c>
      <c r="F75" s="58">
        <f>'P syphilis cases-rates'!I38</f>
        <v>619829</v>
      </c>
      <c r="G75" s="59">
        <f t="shared" si="42"/>
        <v>6.453392790592244E-6</v>
      </c>
      <c r="H75" s="59">
        <f t="shared" si="43"/>
        <v>3.5493660348257345E-5</v>
      </c>
      <c r="I75" s="59">
        <f t="shared" si="44"/>
        <v>3.2266963952961221E-5</v>
      </c>
      <c r="J75" s="59">
        <f t="shared" si="45"/>
        <v>7.42140170918108E-5</v>
      </c>
      <c r="K75" s="60">
        <f t="shared" si="38"/>
        <v>8.6956521739130432E-2</v>
      </c>
      <c r="L75" s="60">
        <f t="shared" si="39"/>
        <v>0.47826086956521741</v>
      </c>
      <c r="M75" s="60">
        <f t="shared" si="40"/>
        <v>0.43478260869565216</v>
      </c>
      <c r="N75" s="61">
        <f t="shared" si="46"/>
        <v>5.4245089175639022E-3</v>
      </c>
      <c r="O75" s="61">
        <f t="shared" si="47"/>
        <v>5.3423193885099038E-3</v>
      </c>
      <c r="P75" s="60">
        <f t="shared" si="48"/>
        <v>7.4214017091810804</v>
      </c>
      <c r="Q75" s="62">
        <v>0.75715679999999996</v>
      </c>
      <c r="S75" s="63"/>
      <c r="T75" s="62"/>
    </row>
    <row r="76" spans="1:20">
      <c r="S76" s="63"/>
      <c r="T76" s="6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45"/>
  <sheetViews>
    <sheetView topLeftCell="A28" workbookViewId="0">
      <selection activeCell="J43" sqref="J43:K45"/>
    </sheetView>
  </sheetViews>
  <sheetFormatPr baseColWidth="10" defaultRowHeight="16"/>
  <sheetData>
    <row r="3" spans="1:12">
      <c r="A3" t="s">
        <v>0</v>
      </c>
      <c r="B3" t="s">
        <v>113</v>
      </c>
      <c r="C3" t="s">
        <v>114</v>
      </c>
      <c r="D3" t="s">
        <v>115</v>
      </c>
      <c r="E3" t="s">
        <v>116</v>
      </c>
      <c r="F3" t="s">
        <v>117</v>
      </c>
      <c r="G3" t="s">
        <v>156</v>
      </c>
      <c r="H3" t="s">
        <v>118</v>
      </c>
      <c r="I3" t="s">
        <v>119</v>
      </c>
      <c r="J3" t="s">
        <v>120</v>
      </c>
      <c r="K3" t="s">
        <v>121</v>
      </c>
    </row>
    <row r="4" spans="1:12">
      <c r="A4">
        <f>'P syphilis cases-rates'!A14</f>
        <v>2011</v>
      </c>
      <c r="B4">
        <f>'P syphilis cases-rates'!J14+'S syphilis cases-rates'!J14+'EL syphilis cases-rates'!J14</f>
        <v>321</v>
      </c>
      <c r="C4">
        <f>'P syphilis cases-rates'!Z14+'S syphilis cases-rates'!Z14+'EL syphilis cases-rates'!Z14</f>
        <v>68</v>
      </c>
      <c r="D4">
        <f>'P syphilis cases-rates'!R14+'S syphilis cases-rates'!R14+'EL syphilis cases-rates'!R14</f>
        <v>5</v>
      </c>
      <c r="E4">
        <f>'P syphilis cases-rates'!B14+'S syphilis cases-rates'!B14+'EL syphilis cases-rates'!B14</f>
        <v>398</v>
      </c>
      <c r="F4">
        <f>'P syphilis cases-rates'!K33</f>
        <v>241872</v>
      </c>
      <c r="H4">
        <f>'P syphilis cases-rates'!S33</f>
        <v>52416</v>
      </c>
      <c r="I4">
        <f>'P syphilis cases-rates'!C33</f>
        <v>771744</v>
      </c>
      <c r="J4">
        <f t="shared" ref="J4:J9" si="0">(B4/F4)/(E4/I4)</f>
        <v>2.5734138044858144</v>
      </c>
      <c r="K4">
        <f t="shared" ref="K4:K9" si="1">(D4/H4)/(E4/I4)</f>
        <v>0.18496787969149778</v>
      </c>
      <c r="L4">
        <f t="shared" ref="L4:L9" si="2">SUM(B4:D4)</f>
        <v>394</v>
      </c>
    </row>
    <row r="5" spans="1:12">
      <c r="A5">
        <f>'P syphilis cases-rates'!A15</f>
        <v>2012</v>
      </c>
      <c r="B5">
        <f>'P syphilis cases-rates'!J15+'S syphilis cases-rates'!J15+'EL syphilis cases-rates'!J15</f>
        <v>225</v>
      </c>
      <c r="C5">
        <f>'P syphilis cases-rates'!Z15+'S syphilis cases-rates'!Z15+'EL syphilis cases-rates'!Z15</f>
        <v>33</v>
      </c>
      <c r="D5">
        <f>'P syphilis cases-rates'!R15+'S syphilis cases-rates'!R15+'EL syphilis cases-rates'!R15</f>
        <v>2</v>
      </c>
      <c r="E5">
        <f>'P syphilis cases-rates'!B15+'S syphilis cases-rates'!B15+'EL syphilis cases-rates'!B15</f>
        <v>260</v>
      </c>
      <c r="F5">
        <f>'P syphilis cases-rates'!K34</f>
        <v>246115</v>
      </c>
      <c r="H5">
        <f>'P syphilis cases-rates'!S34</f>
        <v>53167</v>
      </c>
      <c r="I5">
        <f>'P syphilis cases-rates'!C34</f>
        <v>780036</v>
      </c>
      <c r="J5">
        <f t="shared" si="0"/>
        <v>2.7427469022455107</v>
      </c>
      <c r="K5">
        <f t="shared" si="1"/>
        <v>0.11285716559288513</v>
      </c>
      <c r="L5">
        <f t="shared" si="2"/>
        <v>260</v>
      </c>
    </row>
    <row r="6" spans="1:12">
      <c r="A6">
        <f>'P syphilis cases-rates'!A16</f>
        <v>2013</v>
      </c>
      <c r="B6">
        <f>'P syphilis cases-rates'!J16+'S syphilis cases-rates'!J16+'EL syphilis cases-rates'!J16</f>
        <v>228</v>
      </c>
      <c r="C6">
        <f>'P syphilis cases-rates'!Z16+'S syphilis cases-rates'!Z16+'EL syphilis cases-rates'!Z16</f>
        <v>52</v>
      </c>
      <c r="D6">
        <f>'P syphilis cases-rates'!R16+'S syphilis cases-rates'!R16+'EL syphilis cases-rates'!R16</f>
        <v>6</v>
      </c>
      <c r="E6">
        <f>'P syphilis cases-rates'!B16+'S syphilis cases-rates'!B16+'EL syphilis cases-rates'!B16</f>
        <v>286</v>
      </c>
      <c r="F6">
        <f>'P syphilis cases-rates'!K35</f>
        <v>250144</v>
      </c>
      <c r="H6">
        <f>'P syphilis cases-rates'!S35</f>
        <v>53647</v>
      </c>
      <c r="I6">
        <f>'P syphilis cases-rates'!C35</f>
        <v>786331</v>
      </c>
      <c r="J6">
        <f t="shared" si="0"/>
        <v>2.5060176247572308</v>
      </c>
      <c r="K6">
        <f t="shared" si="1"/>
        <v>0.30750003812803228</v>
      </c>
      <c r="L6">
        <f t="shared" si="2"/>
        <v>286</v>
      </c>
    </row>
    <row r="7" spans="1:12">
      <c r="A7">
        <f>'P syphilis cases-rates'!A17</f>
        <v>2014</v>
      </c>
      <c r="B7">
        <f>'P syphilis cases-rates'!J17+'S syphilis cases-rates'!J17+'EL syphilis cases-rates'!J17</f>
        <v>319</v>
      </c>
      <c r="C7">
        <f>'P syphilis cases-rates'!Z17+'S syphilis cases-rates'!Z17+'EL syphilis cases-rates'!Z17</f>
        <v>89</v>
      </c>
      <c r="D7">
        <f>'P syphilis cases-rates'!R17+'S syphilis cases-rates'!R17+'EL syphilis cases-rates'!R17</f>
        <v>7</v>
      </c>
      <c r="E7">
        <f>'P syphilis cases-rates'!B17+'S syphilis cases-rates'!B17+'EL syphilis cases-rates'!B17</f>
        <v>415</v>
      </c>
      <c r="F7">
        <f>'P syphilis cases-rates'!K36</f>
        <v>253008</v>
      </c>
      <c r="H7">
        <f>'P syphilis cases-rates'!S36</f>
        <v>54492</v>
      </c>
      <c r="I7">
        <f>'P syphilis cases-rates'!C36</f>
        <v>789645</v>
      </c>
      <c r="J7">
        <f t="shared" si="0"/>
        <v>2.3990550991673008</v>
      </c>
      <c r="K7">
        <f t="shared" si="1"/>
        <v>0.24442694804764087</v>
      </c>
      <c r="L7">
        <f t="shared" si="2"/>
        <v>415</v>
      </c>
    </row>
    <row r="8" spans="1:12">
      <c r="A8">
        <f>'P syphilis cases-rates'!A18</f>
        <v>2015</v>
      </c>
      <c r="B8">
        <f>'P syphilis cases-rates'!J18+'S syphilis cases-rates'!J18+'EL syphilis cases-rates'!J18</f>
        <v>420</v>
      </c>
      <c r="C8">
        <f>'P syphilis cases-rates'!Z18+'S syphilis cases-rates'!Z18+'EL syphilis cases-rates'!Z18</f>
        <v>97</v>
      </c>
      <c r="D8">
        <f>'P syphilis cases-rates'!R18+'S syphilis cases-rates'!R18+'EL syphilis cases-rates'!R18</f>
        <v>10</v>
      </c>
      <c r="E8">
        <f>'P syphilis cases-rates'!B18+'S syphilis cases-rates'!B18+'EL syphilis cases-rates'!B18</f>
        <v>527</v>
      </c>
      <c r="F8">
        <f>'P syphilis cases-rates'!K37</f>
        <v>255038</v>
      </c>
      <c r="H8">
        <f>'P syphilis cases-rates'!S37</f>
        <v>55337</v>
      </c>
      <c r="I8">
        <f>'P syphilis cases-rates'!C37</f>
        <v>791466</v>
      </c>
      <c r="J8">
        <f t="shared" si="0"/>
        <v>2.4732387611754936</v>
      </c>
      <c r="K8">
        <f t="shared" si="1"/>
        <v>0.27139762131626194</v>
      </c>
      <c r="L8">
        <f t="shared" si="2"/>
        <v>527</v>
      </c>
    </row>
    <row r="9" spans="1:12">
      <c r="A9">
        <f>'P syphilis cases-rates'!A19</f>
        <v>2016</v>
      </c>
      <c r="B9">
        <f>'P syphilis cases-rates'!J19+'S syphilis cases-rates'!J19+'EL syphilis cases-rates'!J19</f>
        <v>465</v>
      </c>
      <c r="C9">
        <f>'P syphilis cases-rates'!Z19+'S syphilis cases-rates'!Z19+'EL syphilis cases-rates'!Z19</f>
        <v>112</v>
      </c>
      <c r="D9">
        <f>'P syphilis cases-rates'!R19+'S syphilis cases-rates'!R19+'EL syphilis cases-rates'!R19</f>
        <v>14</v>
      </c>
      <c r="E9">
        <f>'P syphilis cases-rates'!B19+'S syphilis cases-rates'!B19+'EL syphilis cases-rates'!B19</f>
        <v>591</v>
      </c>
      <c r="F9">
        <f>'P syphilis cases-rates'!K38</f>
        <v>256151</v>
      </c>
      <c r="H9">
        <f>'P syphilis cases-rates'!S38</f>
        <v>55520</v>
      </c>
      <c r="I9">
        <f>'P syphilis cases-rates'!C38</f>
        <v>791466</v>
      </c>
      <c r="J9">
        <f t="shared" si="0"/>
        <v>2.4310935965019205</v>
      </c>
      <c r="K9">
        <f t="shared" si="1"/>
        <v>0.33769401249286851</v>
      </c>
      <c r="L9">
        <f t="shared" si="2"/>
        <v>591</v>
      </c>
    </row>
    <row r="10" spans="1:12">
      <c r="A10" t="s">
        <v>122</v>
      </c>
      <c r="J10" s="66">
        <f>AVERAGE(J5:J9)</f>
        <v>2.510430396769491</v>
      </c>
      <c r="K10" s="66">
        <f>AVERAGE(K5:K9)</f>
        <v>0.25477515711553772</v>
      </c>
    </row>
    <row r="11" spans="1:12">
      <c r="A11" t="s">
        <v>150</v>
      </c>
      <c r="J11" s="66">
        <f>MIN(J5:J9)</f>
        <v>2.3990550991673008</v>
      </c>
      <c r="K11" s="66">
        <f>MIN(K5:K9)</f>
        <v>0.11285716559288513</v>
      </c>
    </row>
    <row r="12" spans="1:12">
      <c r="A12" t="s">
        <v>151</v>
      </c>
      <c r="J12" s="66">
        <f>MAX(J5:J9)</f>
        <v>2.7427469022455107</v>
      </c>
      <c r="K12" s="66">
        <f>MAX(K5:K9)</f>
        <v>0.33769401249286851</v>
      </c>
    </row>
    <row r="14" spans="1:12">
      <c r="A14" t="s">
        <v>0</v>
      </c>
      <c r="B14" t="s">
        <v>123</v>
      </c>
      <c r="C14" t="s">
        <v>124</v>
      </c>
      <c r="D14" t="s">
        <v>125</v>
      </c>
      <c r="E14" t="s">
        <v>126</v>
      </c>
      <c r="F14" t="s">
        <v>127</v>
      </c>
      <c r="G14" t="s">
        <v>157</v>
      </c>
      <c r="H14" t="s">
        <v>128</v>
      </c>
      <c r="I14" t="s">
        <v>129</v>
      </c>
      <c r="J14" t="s">
        <v>130</v>
      </c>
      <c r="K14" t="s">
        <v>131</v>
      </c>
    </row>
    <row r="15" spans="1:12">
      <c r="A15">
        <f>'P syphilis cases-rates'!A14</f>
        <v>2011</v>
      </c>
      <c r="B15">
        <f>'P syphilis cases-rates'!N14+'S syphilis cases-rates'!N14+'EL syphilis cases-rates'!N14</f>
        <v>65</v>
      </c>
      <c r="C15">
        <f>'P syphilis cases-rates'!AD14+'S syphilis cases-rates'!AD14+'EL syphilis cases-rates'!AD14</f>
        <v>26</v>
      </c>
      <c r="D15">
        <f>'P syphilis cases-rates'!V14+'S syphilis cases-rates'!V14+'EL syphilis cases-rates'!V14</f>
        <v>4</v>
      </c>
      <c r="E15">
        <f>'P syphilis cases-rates'!F14+'S syphilis cases-rates'!F14+'EL syphilis cases-rates'!F14</f>
        <v>96</v>
      </c>
      <c r="F15">
        <f>'P syphilis cases-rates'!O33</f>
        <v>162547</v>
      </c>
      <c r="H15">
        <f>'P syphilis cases-rates'!W33</f>
        <v>19510</v>
      </c>
      <c r="I15">
        <f>'P syphilis cases-rates'!G33</f>
        <v>586762</v>
      </c>
      <c r="J15">
        <f t="shared" ref="J15:J20" si="3">(B15/F15)/(E15/I15)</f>
        <v>2.4441347476934876</v>
      </c>
      <c r="K15">
        <f t="shared" ref="K15:K20" si="4">(D15/H15)/(E15/I15)</f>
        <v>1.2531223304288399</v>
      </c>
      <c r="L15">
        <f t="shared" ref="L15:L20" si="5">SUM(B15:D15)</f>
        <v>95</v>
      </c>
    </row>
    <row r="16" spans="1:12">
      <c r="A16">
        <f>'P syphilis cases-rates'!A15</f>
        <v>2012</v>
      </c>
      <c r="B16">
        <f>'P syphilis cases-rates'!N15+'S syphilis cases-rates'!N15+'EL syphilis cases-rates'!N15</f>
        <v>93</v>
      </c>
      <c r="C16">
        <f>'P syphilis cases-rates'!AD15+'S syphilis cases-rates'!AD15+'EL syphilis cases-rates'!AD15</f>
        <v>29</v>
      </c>
      <c r="D16">
        <f>'P syphilis cases-rates'!V15+'S syphilis cases-rates'!V15+'EL syphilis cases-rates'!V15</f>
        <v>6</v>
      </c>
      <c r="E16">
        <f>'P syphilis cases-rates'!F15+'S syphilis cases-rates'!F15+'EL syphilis cases-rates'!F15</f>
        <v>128</v>
      </c>
      <c r="F16">
        <f>'P syphilis cases-rates'!O34</f>
        <v>162695</v>
      </c>
      <c r="H16">
        <f>'P syphilis cases-rates'!W34</f>
        <v>20258</v>
      </c>
      <c r="I16">
        <f>'P syphilis cases-rates'!G34</f>
        <v>583632</v>
      </c>
      <c r="J16">
        <f t="shared" si="3"/>
        <v>2.6063808045729742</v>
      </c>
      <c r="K16">
        <f t="shared" si="4"/>
        <v>1.3504664823773325</v>
      </c>
      <c r="L16">
        <f t="shared" si="5"/>
        <v>128</v>
      </c>
    </row>
    <row r="17" spans="1:12">
      <c r="A17">
        <f>'P syphilis cases-rates'!A16</f>
        <v>2013</v>
      </c>
      <c r="B17">
        <f>'P syphilis cases-rates'!N16+'S syphilis cases-rates'!N16+'EL syphilis cases-rates'!N16</f>
        <v>94</v>
      </c>
      <c r="C17">
        <f>'P syphilis cases-rates'!AD16+'S syphilis cases-rates'!AD16+'EL syphilis cases-rates'!AD16</f>
        <v>52</v>
      </c>
      <c r="D17">
        <f>'P syphilis cases-rates'!V16+'S syphilis cases-rates'!V16+'EL syphilis cases-rates'!V16</f>
        <v>3</v>
      </c>
      <c r="E17">
        <f>'P syphilis cases-rates'!F16+'S syphilis cases-rates'!F16+'EL syphilis cases-rates'!F16</f>
        <v>149</v>
      </c>
      <c r="F17">
        <f>'P syphilis cases-rates'!O35</f>
        <v>163148</v>
      </c>
      <c r="H17">
        <f>'P syphilis cases-rates'!W35</f>
        <v>21185</v>
      </c>
      <c r="I17">
        <f>'P syphilis cases-rates'!G35</f>
        <v>582479</v>
      </c>
      <c r="J17">
        <f t="shared" si="3"/>
        <v>2.2523719147912473</v>
      </c>
      <c r="K17">
        <f t="shared" si="4"/>
        <v>0.55358815674633655</v>
      </c>
      <c r="L17">
        <f t="shared" si="5"/>
        <v>149</v>
      </c>
    </row>
    <row r="18" spans="1:12">
      <c r="A18">
        <f>'P syphilis cases-rates'!A17</f>
        <v>2014</v>
      </c>
      <c r="B18">
        <f>'P syphilis cases-rates'!N17+'S syphilis cases-rates'!N17+'EL syphilis cases-rates'!N17</f>
        <v>129</v>
      </c>
      <c r="C18">
        <f>'P syphilis cases-rates'!AD17+'S syphilis cases-rates'!AD17+'EL syphilis cases-rates'!AD17</f>
        <v>76</v>
      </c>
      <c r="D18">
        <f>'P syphilis cases-rates'!V17+'S syphilis cases-rates'!V17+'EL syphilis cases-rates'!V17</f>
        <v>6</v>
      </c>
      <c r="E18">
        <f>'P syphilis cases-rates'!F17+'S syphilis cases-rates'!F17+'EL syphilis cases-rates'!F17</f>
        <v>211</v>
      </c>
      <c r="F18">
        <f>'P syphilis cases-rates'!O36</f>
        <v>162880</v>
      </c>
      <c r="H18">
        <f>'P syphilis cases-rates'!W36</f>
        <v>21948</v>
      </c>
      <c r="I18">
        <f>'P syphilis cases-rates'!G36</f>
        <v>581120</v>
      </c>
      <c r="J18">
        <f t="shared" si="3"/>
        <v>2.1812493598636857</v>
      </c>
      <c r="K18">
        <f t="shared" si="4"/>
        <v>0.75290410682034303</v>
      </c>
      <c r="L18">
        <f t="shared" si="5"/>
        <v>211</v>
      </c>
    </row>
    <row r="19" spans="1:12">
      <c r="A19">
        <f>'P syphilis cases-rates'!A18</f>
        <v>2015</v>
      </c>
      <c r="B19">
        <f>'P syphilis cases-rates'!N18+'S syphilis cases-rates'!N18+'EL syphilis cases-rates'!N18</f>
        <v>124</v>
      </c>
      <c r="C19">
        <f>'P syphilis cases-rates'!AD18+'S syphilis cases-rates'!AD18+'EL syphilis cases-rates'!AD18</f>
        <v>94</v>
      </c>
      <c r="D19">
        <f>'P syphilis cases-rates'!V18+'S syphilis cases-rates'!V18+'EL syphilis cases-rates'!V18</f>
        <v>10</v>
      </c>
      <c r="E19">
        <f>'P syphilis cases-rates'!F18+'S syphilis cases-rates'!F18+'EL syphilis cases-rates'!F18</f>
        <v>228</v>
      </c>
      <c r="F19">
        <f>'P syphilis cases-rates'!O37</f>
        <v>162116</v>
      </c>
      <c r="H19">
        <f>'P syphilis cases-rates'!W37</f>
        <v>22800</v>
      </c>
      <c r="I19">
        <f>'P syphilis cases-rates'!G37</f>
        <v>580304</v>
      </c>
      <c r="J19">
        <f t="shared" si="3"/>
        <v>1.9467784168407893</v>
      </c>
      <c r="K19">
        <f t="shared" si="4"/>
        <v>1.1163127116035705</v>
      </c>
      <c r="L19">
        <f t="shared" si="5"/>
        <v>228</v>
      </c>
    </row>
    <row r="20" spans="1:12">
      <c r="A20">
        <f>'P syphilis cases-rates'!A19</f>
        <v>2016</v>
      </c>
      <c r="B20">
        <f>'P syphilis cases-rates'!N19+'S syphilis cases-rates'!N19+'EL syphilis cases-rates'!N19</f>
        <v>134</v>
      </c>
      <c r="C20">
        <f>'P syphilis cases-rates'!AD19+'S syphilis cases-rates'!AD19+'EL syphilis cases-rates'!AD19</f>
        <v>138</v>
      </c>
      <c r="D20">
        <f>'P syphilis cases-rates'!V19+'S syphilis cases-rates'!V19+'EL syphilis cases-rates'!V19</f>
        <v>11</v>
      </c>
      <c r="E20">
        <f>'P syphilis cases-rates'!F19+'S syphilis cases-rates'!F19+'EL syphilis cases-rates'!F19</f>
        <v>283</v>
      </c>
      <c r="F20">
        <f>'P syphilis cases-rates'!O38</f>
        <v>161299</v>
      </c>
      <c r="H20">
        <f>'P syphilis cases-rates'!W38</f>
        <v>23443</v>
      </c>
      <c r="I20">
        <f>'P syphilis cases-rates'!G38</f>
        <v>580304</v>
      </c>
      <c r="J20">
        <f t="shared" si="3"/>
        <v>1.7035004477889832</v>
      </c>
      <c r="K20">
        <f t="shared" si="4"/>
        <v>0.9621629427003533</v>
      </c>
      <c r="L20">
        <f t="shared" si="5"/>
        <v>283</v>
      </c>
    </row>
    <row r="21" spans="1:12">
      <c r="A21" t="s">
        <v>122</v>
      </c>
      <c r="J21" s="66">
        <f>AVERAGE(J16:J20)</f>
        <v>2.1380561887715359</v>
      </c>
      <c r="K21" s="66">
        <f>AVERAGE(K16:K20)</f>
        <v>0.94708688004958719</v>
      </c>
      <c r="L21" s="53"/>
    </row>
    <row r="22" spans="1:12">
      <c r="A22" t="s">
        <v>150</v>
      </c>
      <c r="J22" s="66">
        <f>MIN(J16:J20)</f>
        <v>1.7035004477889832</v>
      </c>
      <c r="K22" s="66">
        <f>MIN(K16:K20)</f>
        <v>0.55358815674633655</v>
      </c>
      <c r="L22" s="53"/>
    </row>
    <row r="23" spans="1:12">
      <c r="A23" t="s">
        <v>151</v>
      </c>
      <c r="J23" s="66">
        <f>MAX(J16:J20)</f>
        <v>2.6063808045729742</v>
      </c>
      <c r="K23" s="66">
        <f>MAX(K16:K20)</f>
        <v>1.3504664823773325</v>
      </c>
      <c r="L23" s="53"/>
    </row>
    <row r="25" spans="1:12">
      <c r="A25" t="s">
        <v>0</v>
      </c>
      <c r="B25" t="s">
        <v>132</v>
      </c>
      <c r="C25" t="s">
        <v>133</v>
      </c>
      <c r="D25" t="s">
        <v>134</v>
      </c>
      <c r="E25" t="s">
        <v>135</v>
      </c>
      <c r="F25" t="s">
        <v>136</v>
      </c>
      <c r="G25" s="53" t="s">
        <v>158</v>
      </c>
      <c r="H25" t="s">
        <v>137</v>
      </c>
      <c r="I25" t="s">
        <v>138</v>
      </c>
      <c r="J25" t="s">
        <v>139</v>
      </c>
      <c r="K25" t="s">
        <v>140</v>
      </c>
    </row>
    <row r="26" spans="1:12">
      <c r="A26">
        <f>'P syphilis cases-rates'!A14</f>
        <v>2011</v>
      </c>
      <c r="B26">
        <f>'P syphilis cases-rates'!L14+'S syphilis cases-rates'!L14+'EL syphilis cases-rates'!L14</f>
        <v>240</v>
      </c>
      <c r="C26">
        <f>'P syphilis cases-rates'!AB14+'S syphilis cases-rates'!AB14+'EL syphilis cases-rates'!AB14</f>
        <v>27</v>
      </c>
      <c r="D26">
        <f>'P syphilis cases-rates'!T14+'S syphilis cases-rates'!T14+'EL syphilis cases-rates'!T14</f>
        <v>2</v>
      </c>
      <c r="E26">
        <f>'P syphilis cases-rates'!D14+'S syphilis cases-rates'!D14+'EL syphilis cases-rates'!D14</f>
        <v>270</v>
      </c>
      <c r="F26">
        <f>'P syphilis cases-rates'!M33</f>
        <v>267499</v>
      </c>
      <c r="H26">
        <f>'P syphilis cases-rates'!U33</f>
        <v>36262</v>
      </c>
      <c r="I26">
        <f>'P syphilis cases-rates'!E33</f>
        <v>780609</v>
      </c>
      <c r="J26">
        <f t="shared" ref="J26:J31" si="6">(B26/F26)/(E26/I26)</f>
        <v>2.5939336844872942</v>
      </c>
      <c r="K26">
        <f t="shared" ref="K26:K31" si="7">(D26/H26)/(E26/I26)</f>
        <v>0.159458631318981</v>
      </c>
      <c r="L26">
        <f t="shared" ref="L26:L32" si="8">SUM(B26:D26)</f>
        <v>269</v>
      </c>
    </row>
    <row r="27" spans="1:12">
      <c r="A27">
        <f>'P syphilis cases-rates'!A15</f>
        <v>2012</v>
      </c>
      <c r="B27">
        <f>'P syphilis cases-rates'!L15+'S syphilis cases-rates'!L15+'EL syphilis cases-rates'!L15</f>
        <v>140</v>
      </c>
      <c r="C27">
        <f>'P syphilis cases-rates'!AB15+'S syphilis cases-rates'!AB15+'EL syphilis cases-rates'!AB15</f>
        <v>16</v>
      </c>
      <c r="D27">
        <f>'P syphilis cases-rates'!T15+'S syphilis cases-rates'!T15+'EL syphilis cases-rates'!T15</f>
        <v>4</v>
      </c>
      <c r="E27">
        <f>'P syphilis cases-rates'!D15+'S syphilis cases-rates'!D15+'EL syphilis cases-rates'!D15</f>
        <v>160</v>
      </c>
      <c r="F27">
        <f>'P syphilis cases-rates'!M34</f>
        <v>270931</v>
      </c>
      <c r="H27">
        <f>'P syphilis cases-rates'!U34</f>
        <v>37658</v>
      </c>
      <c r="I27">
        <f>'P syphilis cases-rates'!E34</f>
        <v>787275</v>
      </c>
      <c r="J27">
        <f t="shared" si="6"/>
        <v>2.5425869501828879</v>
      </c>
      <c r="K27">
        <f t="shared" si="7"/>
        <v>0.522647910138616</v>
      </c>
      <c r="L27">
        <f t="shared" si="8"/>
        <v>160</v>
      </c>
    </row>
    <row r="28" spans="1:12">
      <c r="A28">
        <f>'P syphilis cases-rates'!A16</f>
        <v>2013</v>
      </c>
      <c r="B28">
        <f>'P syphilis cases-rates'!L16+'S syphilis cases-rates'!L16+'EL syphilis cases-rates'!L16</f>
        <v>126</v>
      </c>
      <c r="C28">
        <f>'P syphilis cases-rates'!AB16+'S syphilis cases-rates'!AB16+'EL syphilis cases-rates'!AB16</f>
        <v>15</v>
      </c>
      <c r="D28">
        <f>'P syphilis cases-rates'!T16+'S syphilis cases-rates'!T16+'EL syphilis cases-rates'!T16</f>
        <v>3</v>
      </c>
      <c r="E28">
        <f>'P syphilis cases-rates'!D16+'S syphilis cases-rates'!D16+'EL syphilis cases-rates'!D16</f>
        <v>144</v>
      </c>
      <c r="F28">
        <f>'P syphilis cases-rates'!M35</f>
        <v>274094</v>
      </c>
      <c r="H28">
        <f>'P syphilis cases-rates'!U35</f>
        <v>38810</v>
      </c>
      <c r="I28">
        <f>'P syphilis cases-rates'!E35</f>
        <v>791595</v>
      </c>
      <c r="J28">
        <f t="shared" si="6"/>
        <v>2.5270368012433693</v>
      </c>
      <c r="K28">
        <f t="shared" si="7"/>
        <v>0.42493075238340633</v>
      </c>
      <c r="L28">
        <f t="shared" si="8"/>
        <v>144</v>
      </c>
    </row>
    <row r="29" spans="1:12">
      <c r="A29">
        <f>'P syphilis cases-rates'!A17</f>
        <v>2014</v>
      </c>
      <c r="B29">
        <f>'P syphilis cases-rates'!L17+'S syphilis cases-rates'!L17+'EL syphilis cases-rates'!L17</f>
        <v>137</v>
      </c>
      <c r="C29">
        <f>'P syphilis cases-rates'!AB17+'S syphilis cases-rates'!AB17+'EL syphilis cases-rates'!AB17</f>
        <v>18</v>
      </c>
      <c r="D29">
        <f>'P syphilis cases-rates'!T17+'S syphilis cases-rates'!T17+'EL syphilis cases-rates'!T17</f>
        <v>2</v>
      </c>
      <c r="E29">
        <f>'P syphilis cases-rates'!D17+'S syphilis cases-rates'!D17+'EL syphilis cases-rates'!D17</f>
        <v>157</v>
      </c>
      <c r="F29">
        <f>'P syphilis cases-rates'!M36</f>
        <v>276435</v>
      </c>
      <c r="H29">
        <f>'P syphilis cases-rates'!U36</f>
        <v>39958</v>
      </c>
      <c r="I29">
        <f>'P syphilis cases-rates'!E36</f>
        <v>795216</v>
      </c>
      <c r="J29">
        <f t="shared" si="6"/>
        <v>2.5102269926967087</v>
      </c>
      <c r="K29">
        <f t="shared" si="7"/>
        <v>0.25351969886852532</v>
      </c>
      <c r="L29">
        <f t="shared" si="8"/>
        <v>157</v>
      </c>
    </row>
    <row r="30" spans="1:12">
      <c r="A30">
        <f>'P syphilis cases-rates'!A18</f>
        <v>2015</v>
      </c>
      <c r="B30">
        <f>'P syphilis cases-rates'!L18+'S syphilis cases-rates'!L18+'EL syphilis cases-rates'!L18</f>
        <v>175</v>
      </c>
      <c r="C30">
        <f>'P syphilis cases-rates'!AB18+'S syphilis cases-rates'!AB18+'EL syphilis cases-rates'!AB18</f>
        <v>24</v>
      </c>
      <c r="D30">
        <f>'P syphilis cases-rates'!T18+'S syphilis cases-rates'!T18+'EL syphilis cases-rates'!T18</f>
        <v>1</v>
      </c>
      <c r="E30">
        <f>'P syphilis cases-rates'!D18+'S syphilis cases-rates'!D18+'EL syphilis cases-rates'!D18</f>
        <v>200</v>
      </c>
      <c r="F30">
        <f>'P syphilis cases-rates'!M37</f>
        <v>277305</v>
      </c>
      <c r="H30">
        <f>'P syphilis cases-rates'!U37</f>
        <v>40881</v>
      </c>
      <c r="I30">
        <f>'P syphilis cases-rates'!E37</f>
        <v>795824</v>
      </c>
      <c r="J30">
        <f t="shared" si="6"/>
        <v>2.5111195254322856</v>
      </c>
      <c r="K30">
        <f t="shared" si="7"/>
        <v>9.733421393801521E-2</v>
      </c>
      <c r="L30">
        <f t="shared" si="8"/>
        <v>200</v>
      </c>
    </row>
    <row r="31" spans="1:12">
      <c r="A31">
        <f>'P syphilis cases-rates'!A19</f>
        <v>2016</v>
      </c>
      <c r="B31">
        <f>'P syphilis cases-rates'!L19+'S syphilis cases-rates'!L19+'EL syphilis cases-rates'!L19</f>
        <v>184</v>
      </c>
      <c r="C31">
        <f>'P syphilis cases-rates'!AB19+'S syphilis cases-rates'!AB19+'EL syphilis cases-rates'!AB19</f>
        <v>50</v>
      </c>
      <c r="D31">
        <f>'P syphilis cases-rates'!T19+'S syphilis cases-rates'!T19+'EL syphilis cases-rates'!T19</f>
        <v>1</v>
      </c>
      <c r="E31">
        <f>'P syphilis cases-rates'!D19+'S syphilis cases-rates'!D19+'EL syphilis cases-rates'!D19</f>
        <v>235</v>
      </c>
      <c r="F31">
        <f>'P syphilis cases-rates'!M38</f>
        <v>277718</v>
      </c>
      <c r="H31">
        <f>'P syphilis cases-rates'!U38</f>
        <v>41452</v>
      </c>
      <c r="I31">
        <f>'P syphilis cases-rates'!E38</f>
        <v>795824</v>
      </c>
      <c r="J31">
        <f t="shared" si="6"/>
        <v>2.2436905766801867</v>
      </c>
      <c r="K31">
        <f t="shared" si="7"/>
        <v>8.1696543143466624E-2</v>
      </c>
      <c r="L31">
        <f t="shared" si="8"/>
        <v>235</v>
      </c>
    </row>
    <row r="32" spans="1:12">
      <c r="A32" t="s">
        <v>122</v>
      </c>
      <c r="J32" s="66">
        <f>AVERAGE(J27:J31)</f>
        <v>2.4669321692470878</v>
      </c>
      <c r="K32" s="66">
        <f>AVERAGE(K27:K31)</f>
        <v>0.27602582369440587</v>
      </c>
      <c r="L32">
        <f t="shared" si="8"/>
        <v>0</v>
      </c>
    </row>
    <row r="33" spans="1:12">
      <c r="A33" t="s">
        <v>150</v>
      </c>
      <c r="J33" s="66">
        <f>MIN(J27:J31)</f>
        <v>2.2436905766801867</v>
      </c>
      <c r="K33" s="66">
        <f>MIN(K27:K31)</f>
        <v>8.1696543143466624E-2</v>
      </c>
    </row>
    <row r="34" spans="1:12">
      <c r="A34" t="s">
        <v>151</v>
      </c>
      <c r="J34" s="66">
        <f>MAX(J27:J31)</f>
        <v>2.5425869501828879</v>
      </c>
      <c r="K34" s="66">
        <f>MAX(K27:K31)</f>
        <v>0.522647910138616</v>
      </c>
    </row>
    <row r="36" spans="1:12">
      <c r="A36" t="s">
        <v>0</v>
      </c>
      <c r="B36" t="s">
        <v>141</v>
      </c>
      <c r="C36" t="s">
        <v>142</v>
      </c>
      <c r="D36" t="s">
        <v>143</v>
      </c>
      <c r="E36" t="s">
        <v>144</v>
      </c>
      <c r="F36" t="s">
        <v>145</v>
      </c>
      <c r="G36" s="53" t="s">
        <v>159</v>
      </c>
      <c r="H36" t="s">
        <v>146</v>
      </c>
      <c r="I36" t="s">
        <v>147</v>
      </c>
      <c r="J36" t="s">
        <v>148</v>
      </c>
      <c r="K36" t="s">
        <v>149</v>
      </c>
    </row>
    <row r="37" spans="1:12">
      <c r="A37">
        <f>'P syphilis cases-rates'!A14</f>
        <v>2011</v>
      </c>
      <c r="B37">
        <f>'P syphilis cases-rates'!P14+'S syphilis cases-rates'!P14+'EL syphilis cases-rates'!P14</f>
        <v>25</v>
      </c>
      <c r="C37">
        <f>'P syphilis cases-rates'!AF14+'S syphilis cases-rates'!AF14+'EL syphilis cases-rates'!AF14</f>
        <v>7</v>
      </c>
      <c r="D37">
        <f>'P syphilis cases-rates'!X14+'S syphilis cases-rates'!X14+'EL syphilis cases-rates'!X14</f>
        <v>0</v>
      </c>
      <c r="E37">
        <f>'P syphilis cases-rates'!H14+'S syphilis cases-rates'!H14+'EL syphilis cases-rates'!H14</f>
        <v>34</v>
      </c>
      <c r="F37">
        <f>'P syphilis cases-rates'!Q33</f>
        <v>189108</v>
      </c>
      <c r="H37">
        <f>'P syphilis cases-rates'!Y33</f>
        <v>16622</v>
      </c>
      <c r="I37">
        <f>'P syphilis cases-rates'!I33</f>
        <v>621234</v>
      </c>
      <c r="J37">
        <f t="shared" ref="J37:J42" si="9">(B37/F37)/(E37/I37)</f>
        <v>2.4154964670048487</v>
      </c>
      <c r="K37">
        <f t="shared" ref="K37:K42" si="10">(D37/H37)/(E37/I37)</f>
        <v>0</v>
      </c>
      <c r="L37">
        <f t="shared" ref="L37:L43" si="11">SUM(B37:D37)</f>
        <v>32</v>
      </c>
    </row>
    <row r="38" spans="1:12">
      <c r="A38">
        <f>'P syphilis cases-rates'!A15</f>
        <v>2012</v>
      </c>
      <c r="B38">
        <f>'P syphilis cases-rates'!P15+'S syphilis cases-rates'!P15+'EL syphilis cases-rates'!P15</f>
        <v>37</v>
      </c>
      <c r="C38">
        <f>'P syphilis cases-rates'!AF15+'S syphilis cases-rates'!AF15+'EL syphilis cases-rates'!AF15</f>
        <v>6</v>
      </c>
      <c r="D38">
        <f>'P syphilis cases-rates'!X15+'S syphilis cases-rates'!X15+'EL syphilis cases-rates'!X15</f>
        <v>1</v>
      </c>
      <c r="E38">
        <f>'P syphilis cases-rates'!H15+'S syphilis cases-rates'!H15+'EL syphilis cases-rates'!H15</f>
        <v>44</v>
      </c>
      <c r="F38">
        <f>'P syphilis cases-rates'!Q34</f>
        <v>190305</v>
      </c>
      <c r="H38">
        <f>'P syphilis cases-rates'!Y34</f>
        <v>17151</v>
      </c>
      <c r="I38">
        <f>'P syphilis cases-rates'!I34</f>
        <v>619592</v>
      </c>
      <c r="J38">
        <f t="shared" si="9"/>
        <v>2.7378184779934602</v>
      </c>
      <c r="K38">
        <f t="shared" si="10"/>
        <v>0.82103879445142347</v>
      </c>
      <c r="L38">
        <f t="shared" si="11"/>
        <v>44</v>
      </c>
    </row>
    <row r="39" spans="1:12">
      <c r="A39">
        <f>'P syphilis cases-rates'!A16</f>
        <v>2013</v>
      </c>
      <c r="B39">
        <f>'P syphilis cases-rates'!P16+'S syphilis cases-rates'!P16+'EL syphilis cases-rates'!P16</f>
        <v>31</v>
      </c>
      <c r="C39">
        <f>'P syphilis cases-rates'!AF16+'S syphilis cases-rates'!AF16+'EL syphilis cases-rates'!AF16</f>
        <v>5</v>
      </c>
      <c r="D39">
        <f>'P syphilis cases-rates'!X16+'S syphilis cases-rates'!X16+'EL syphilis cases-rates'!X16</f>
        <v>0</v>
      </c>
      <c r="E39">
        <f>'P syphilis cases-rates'!H16+'S syphilis cases-rates'!H16+'EL syphilis cases-rates'!H16</f>
        <v>36</v>
      </c>
      <c r="F39">
        <f>'P syphilis cases-rates'!Q35</f>
        <v>191748</v>
      </c>
      <c r="H39">
        <f>'P syphilis cases-rates'!Y35</f>
        <v>17789</v>
      </c>
      <c r="I39">
        <f>'P syphilis cases-rates'!I35</f>
        <v>620044</v>
      </c>
      <c r="J39">
        <f t="shared" si="9"/>
        <v>2.7845233211182272</v>
      </c>
      <c r="K39">
        <f t="shared" si="10"/>
        <v>0</v>
      </c>
      <c r="L39">
        <f t="shared" si="11"/>
        <v>36</v>
      </c>
    </row>
    <row r="40" spans="1:12">
      <c r="A40">
        <f>'P syphilis cases-rates'!A17</f>
        <v>2014</v>
      </c>
      <c r="B40">
        <f>'P syphilis cases-rates'!P17+'S syphilis cases-rates'!P17+'EL syphilis cases-rates'!P17</f>
        <v>31</v>
      </c>
      <c r="C40">
        <f>'P syphilis cases-rates'!AF17+'S syphilis cases-rates'!AF17+'EL syphilis cases-rates'!AF17</f>
        <v>9</v>
      </c>
      <c r="D40">
        <f>'P syphilis cases-rates'!X17+'S syphilis cases-rates'!X17+'EL syphilis cases-rates'!X17</f>
        <v>0</v>
      </c>
      <c r="E40">
        <f>'P syphilis cases-rates'!H17+'S syphilis cases-rates'!H17+'EL syphilis cases-rates'!H17</f>
        <v>40</v>
      </c>
      <c r="F40">
        <f>'P syphilis cases-rates'!Q36</f>
        <v>192054</v>
      </c>
      <c r="H40">
        <f>'P syphilis cases-rates'!Y36</f>
        <v>18316</v>
      </c>
      <c r="I40">
        <f>'P syphilis cases-rates'!I36</f>
        <v>619372</v>
      </c>
      <c r="J40">
        <f t="shared" si="9"/>
        <v>2.4993663240546931</v>
      </c>
      <c r="K40">
        <f t="shared" si="10"/>
        <v>0</v>
      </c>
      <c r="L40">
        <f t="shared" si="11"/>
        <v>40</v>
      </c>
    </row>
    <row r="41" spans="1:12">
      <c r="A41">
        <f>'P syphilis cases-rates'!A18</f>
        <v>2015</v>
      </c>
      <c r="B41">
        <f>'P syphilis cases-rates'!P18+'S syphilis cases-rates'!P18+'EL syphilis cases-rates'!P18</f>
        <v>36</v>
      </c>
      <c r="C41">
        <f>'P syphilis cases-rates'!AF18+'S syphilis cases-rates'!AF18+'EL syphilis cases-rates'!AF18</f>
        <v>7</v>
      </c>
      <c r="D41">
        <f>'P syphilis cases-rates'!X18+'S syphilis cases-rates'!X18+'EL syphilis cases-rates'!X18</f>
        <v>1</v>
      </c>
      <c r="E41">
        <f>'P syphilis cases-rates'!H18+'S syphilis cases-rates'!H18+'EL syphilis cases-rates'!H18</f>
        <v>44</v>
      </c>
      <c r="F41">
        <f>'P syphilis cases-rates'!Q37</f>
        <v>192117</v>
      </c>
      <c r="H41">
        <f>'P syphilis cases-rates'!Y37</f>
        <v>19027</v>
      </c>
      <c r="I41">
        <f>'P syphilis cases-rates'!I37</f>
        <v>619829</v>
      </c>
      <c r="J41">
        <f t="shared" si="9"/>
        <v>2.6397081891858507</v>
      </c>
      <c r="K41">
        <f t="shared" si="10"/>
        <v>0.7403701438625494</v>
      </c>
      <c r="L41">
        <f t="shared" si="11"/>
        <v>44</v>
      </c>
    </row>
    <row r="42" spans="1:12">
      <c r="A42">
        <f>'P syphilis cases-rates'!A19</f>
        <v>2016</v>
      </c>
      <c r="B42">
        <f>'P syphilis cases-rates'!P19+'S syphilis cases-rates'!P19+'EL syphilis cases-rates'!P19</f>
        <v>38</v>
      </c>
      <c r="C42">
        <f>'P syphilis cases-rates'!AF19+'S syphilis cases-rates'!AF19+'EL syphilis cases-rates'!AF19</f>
        <v>8</v>
      </c>
      <c r="D42">
        <f>'P syphilis cases-rates'!X19+'S syphilis cases-rates'!X19+'EL syphilis cases-rates'!X19</f>
        <v>0</v>
      </c>
      <c r="E42">
        <f>'P syphilis cases-rates'!H19+'S syphilis cases-rates'!H19+'EL syphilis cases-rates'!H19</f>
        <v>46</v>
      </c>
      <c r="F42">
        <f>'P syphilis cases-rates'!Q38</f>
        <v>191806</v>
      </c>
      <c r="H42">
        <f>'P syphilis cases-rates'!Y38</f>
        <v>19885</v>
      </c>
      <c r="I42">
        <f>'P syphilis cases-rates'!I38</f>
        <v>619829</v>
      </c>
      <c r="J42">
        <f t="shared" si="9"/>
        <v>2.669534071790836</v>
      </c>
      <c r="K42">
        <f t="shared" si="10"/>
        <v>0</v>
      </c>
      <c r="L42">
        <f t="shared" si="11"/>
        <v>46</v>
      </c>
    </row>
    <row r="43" spans="1:12">
      <c r="A43" t="s">
        <v>122</v>
      </c>
      <c r="J43" s="66">
        <f>AVERAGE(J38:J42)</f>
        <v>2.6661900768286131</v>
      </c>
      <c r="K43" s="66">
        <f>AVERAGE(K38:K42)</f>
        <v>0.31228178766279457</v>
      </c>
      <c r="L43">
        <f t="shared" si="11"/>
        <v>0</v>
      </c>
    </row>
    <row r="44" spans="1:12">
      <c r="A44" t="s">
        <v>150</v>
      </c>
      <c r="J44" s="66">
        <f>MIN(J38:J42)</f>
        <v>2.4993663240546931</v>
      </c>
      <c r="K44" s="66">
        <f>MIN(K38:K42)</f>
        <v>0</v>
      </c>
    </row>
    <row r="45" spans="1:12">
      <c r="A45" t="s">
        <v>151</v>
      </c>
      <c r="J45" s="66">
        <f>MAX(J38:J42)</f>
        <v>2.7845233211182272</v>
      </c>
      <c r="K45" s="66">
        <f>MAX(K38:K42)</f>
        <v>0.82103879445142347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"/>
  <sheetViews>
    <sheetView topLeftCell="C3" workbookViewId="0">
      <selection activeCell="P14" sqref="P14"/>
    </sheetView>
  </sheetViews>
  <sheetFormatPr baseColWidth="10" defaultRowHeight="16"/>
  <cols>
    <col min="3" max="3" width="12.1640625" bestFit="1" customWidth="1"/>
    <col min="5" max="5" width="12.1640625" bestFit="1" customWidth="1"/>
  </cols>
  <sheetData>
    <row r="1" spans="1:5">
      <c r="A1" t="s">
        <v>0</v>
      </c>
      <c r="B1" t="s">
        <v>152</v>
      </c>
      <c r="C1" t="s">
        <v>153</v>
      </c>
      <c r="D1" t="s">
        <v>154</v>
      </c>
      <c r="E1" t="s">
        <v>155</v>
      </c>
    </row>
    <row r="2" spans="1:5">
      <c r="A2">
        <f>'Calcs for model'!A4</f>
        <v>2002</v>
      </c>
      <c r="B2" s="65">
        <f>100000*'Calcs for model'!J4</f>
        <v>16.87127848772456</v>
      </c>
      <c r="C2" s="65">
        <f>100000*'Calcs for model'!J23</f>
        <v>5.0163432462964339</v>
      </c>
      <c r="D2" s="65">
        <f>100000*'Calcs for model'!J42</f>
        <v>16.768994252029415</v>
      </c>
      <c r="E2" s="65">
        <f>100000*'Calcs for model'!J61</f>
        <v>1.6867230531936226</v>
      </c>
    </row>
    <row r="3" spans="1:5">
      <c r="A3">
        <f>'Calcs for model'!A5</f>
        <v>2003</v>
      </c>
      <c r="B3" s="65">
        <f>100000*'Calcs for model'!J5</f>
        <v>19.865424483371623</v>
      </c>
      <c r="C3" s="65">
        <f>100000*'Calcs for model'!J24</f>
        <v>6.6122774433823741</v>
      </c>
      <c r="D3" s="65">
        <f>100000*'Calcs for model'!J43</f>
        <v>17.656514579499071</v>
      </c>
      <c r="E3" s="65">
        <f>100000*'Calcs for model'!J62</f>
        <v>3.4628310648752287</v>
      </c>
    </row>
    <row r="4" spans="1:5">
      <c r="A4">
        <f>'Calcs for model'!A6</f>
        <v>2004</v>
      </c>
      <c r="B4" s="65">
        <f>100000*'Calcs for model'!J6</f>
        <v>32.78825496855999</v>
      </c>
      <c r="C4" s="65">
        <f>100000*'Calcs for model'!J25</f>
        <v>12.092195432551057</v>
      </c>
      <c r="D4" s="65">
        <f>100000*'Calcs for model'!J44</f>
        <v>27.995864470546632</v>
      </c>
      <c r="E4" s="65">
        <f>100000*'Calcs for model'!J63</f>
        <v>4.4375652322089136</v>
      </c>
    </row>
    <row r="5" spans="1:5">
      <c r="A5">
        <v>2005</v>
      </c>
      <c r="B5" s="65">
        <f>100000*'Calcs for model'!J7</f>
        <v>28.680457821325824</v>
      </c>
      <c r="C5" s="65">
        <f>100000*'Calcs for model'!J26</f>
        <v>8.629189058188274</v>
      </c>
      <c r="D5" s="65">
        <f>100000*'Calcs for model'!J45</f>
        <v>24.059786719244496</v>
      </c>
      <c r="E5" s="65">
        <f>100000*'Calcs for model'!J64</f>
        <v>1.8990499570987351</v>
      </c>
    </row>
    <row r="6" spans="1:5">
      <c r="A6">
        <f>'Calcs for model'!A8</f>
        <v>2006</v>
      </c>
      <c r="B6" s="65">
        <f>100000*'Calcs for model'!J8</f>
        <v>45.218116120666991</v>
      </c>
      <c r="C6" s="65">
        <f>100000*'Calcs for model'!J27</f>
        <v>17.810474058575839</v>
      </c>
      <c r="D6" s="65">
        <f>100000*'Calcs for model'!J46</f>
        <v>39.761165256506374</v>
      </c>
      <c r="E6" s="65">
        <f>100000*'Calcs for model'!J65</f>
        <v>4.6178875650944535</v>
      </c>
    </row>
    <row r="7" spans="1:5">
      <c r="A7">
        <f>'Calcs for model'!A9</f>
        <v>2007</v>
      </c>
      <c r="B7" s="65">
        <f>100000*'Calcs for model'!J9</f>
        <v>67.613707534348976</v>
      </c>
      <c r="C7" s="65">
        <f>100000*'Calcs for model'!J28</f>
        <v>28.324988121779175</v>
      </c>
      <c r="D7" s="65">
        <f>100000*'Calcs for model'!J47</f>
        <v>56.560184816378552</v>
      </c>
      <c r="E7" s="65">
        <f>100000*'Calcs for model'!J66</f>
        <v>10.728314097350799</v>
      </c>
    </row>
    <row r="8" spans="1:5">
      <c r="A8">
        <f>'Calcs for model'!A10</f>
        <v>2008</v>
      </c>
      <c r="B8" s="65">
        <f>100000*'Calcs for model'!J10</f>
        <v>77.038397064488109</v>
      </c>
      <c r="C8" s="65">
        <f>100000*'Calcs for model'!J29</f>
        <v>33.797316242739832</v>
      </c>
      <c r="D8" s="65">
        <f>100000*'Calcs for model'!J48</f>
        <v>77.523986872428793</v>
      </c>
      <c r="E8" s="65">
        <f>100000*'Calcs for model'!J67</f>
        <v>13.708111986813135</v>
      </c>
    </row>
    <row r="9" spans="1:5">
      <c r="A9">
        <f>'Calcs for model'!A11</f>
        <v>2009</v>
      </c>
      <c r="B9" s="65">
        <f>100000*'Calcs for model'!J11</f>
        <v>73.993378982438827</v>
      </c>
      <c r="C9" s="65">
        <f>100000*'Calcs for model'!J30</f>
        <v>24.712086664061086</v>
      </c>
      <c r="D9" s="65">
        <f>100000*'Calcs for model'!J49</f>
        <v>72.410346284116159</v>
      </c>
      <c r="E9" s="65">
        <f>100000*'Calcs for model'!J68</f>
        <v>12.938069772688067</v>
      </c>
    </row>
    <row r="10" spans="1:5">
      <c r="A10">
        <f>'Calcs for model'!A12</f>
        <v>2010</v>
      </c>
      <c r="B10" s="65">
        <f>100000*'Calcs for model'!J12</f>
        <v>57.693635076688253</v>
      </c>
      <c r="C10" s="65">
        <f>100000*'Calcs for model'!J31</f>
        <v>17.397355601948504</v>
      </c>
      <c r="D10" s="65">
        <f>100000*'Calcs for model'!J50</f>
        <v>62.803148461971659</v>
      </c>
      <c r="E10" s="65">
        <f>100000*'Calcs for model'!J69</f>
        <v>9.6215470469189039</v>
      </c>
    </row>
    <row r="11" spans="1:5">
      <c r="A11">
        <f>'Calcs for model'!A13</f>
        <v>2011</v>
      </c>
      <c r="B11" s="65">
        <f>100000*'Calcs for model'!J13</f>
        <v>51.5715055769789</v>
      </c>
      <c r="C11" s="65">
        <f>100000*'Calcs for model'!J32</f>
        <v>16.360977704759339</v>
      </c>
      <c r="D11" s="65">
        <f>100000*'Calcs for model'!J51</f>
        <v>34.588379073262026</v>
      </c>
      <c r="E11" s="65">
        <f>100000*'Calcs for model'!J70</f>
        <v>5.4729779760927446</v>
      </c>
    </row>
    <row r="12" spans="1:5">
      <c r="A12">
        <f>'Calcs for model'!A14</f>
        <v>2012</v>
      </c>
      <c r="B12" s="65">
        <f>100000*'Calcs for model'!J14</f>
        <v>33.331794942797515</v>
      </c>
      <c r="C12" s="65">
        <f>100000*'Calcs for model'!J33</f>
        <v>21.93162814924473</v>
      </c>
      <c r="D12" s="65">
        <f>100000*'Calcs for model'!J52</f>
        <v>20.323266965164649</v>
      </c>
      <c r="E12" s="65">
        <f>100000*'Calcs for model'!J71</f>
        <v>7.101447404098181</v>
      </c>
    </row>
    <row r="13" spans="1:5">
      <c r="A13">
        <f>'Calcs for model'!A15</f>
        <v>2013</v>
      </c>
      <c r="B13" s="65">
        <f>100000*'Calcs for model'!J15</f>
        <v>36.371451716897845</v>
      </c>
      <c r="C13" s="65">
        <f>100000*'Calcs for model'!J34</f>
        <v>25.580321350640968</v>
      </c>
      <c r="D13" s="65">
        <f>100000*'Calcs for model'!J53</f>
        <v>18.191120459325791</v>
      </c>
      <c r="E13" s="65">
        <f>100000*'Calcs for model'!J72</f>
        <v>5.8060395713852566</v>
      </c>
    </row>
    <row r="14" spans="1:5">
      <c r="A14">
        <f>'Calcs for model'!A16</f>
        <v>2014</v>
      </c>
      <c r="B14" s="65">
        <f>100000*'Calcs for model'!J16</f>
        <v>52.555262174774747</v>
      </c>
      <c r="C14" s="65">
        <f>100000*'Calcs for model'!J35</f>
        <v>36.309196035242294</v>
      </c>
      <c r="D14" s="65">
        <f>100000*'Calcs for model'!J54</f>
        <v>19.743063519848693</v>
      </c>
      <c r="E14" s="65">
        <f>100000*'Calcs for model'!J73</f>
        <v>6.4581543886388157</v>
      </c>
    </row>
    <row r="15" spans="1:5">
      <c r="A15">
        <f>'Calcs for model'!A17</f>
        <v>2015</v>
      </c>
      <c r="B15" s="65">
        <f>100000*'Calcs for model'!J17</f>
        <v>66.585298673600633</v>
      </c>
      <c r="C15" s="65">
        <f>100000*'Calcs for model'!J36</f>
        <v>39.289751578482999</v>
      </c>
      <c r="D15" s="65">
        <f>100000*'Calcs for model'!J55</f>
        <v>25.131184784575485</v>
      </c>
      <c r="E15" s="65">
        <f>100000*'Calcs for model'!J74</f>
        <v>7.0987320696514686</v>
      </c>
    </row>
    <row r="16" spans="1:5">
      <c r="A16">
        <f>'Calcs for model'!A18</f>
        <v>2016</v>
      </c>
      <c r="B16" s="65">
        <f>100000*'Calcs for model'!J18</f>
        <v>74.671558854075855</v>
      </c>
      <c r="C16" s="65">
        <f>100000*'Calcs for model'!J37</f>
        <v>48.767542529432845</v>
      </c>
      <c r="D16" s="65">
        <f>100000*'Calcs for model'!J56</f>
        <v>29.529142121876195</v>
      </c>
      <c r="E16" s="65">
        <f>100000*'Calcs for model'!J75</f>
        <v>7.4214017091810804</v>
      </c>
    </row>
    <row r="17" spans="2:5">
      <c r="B17" s="65"/>
      <c r="C17" s="65"/>
      <c r="D17" s="65"/>
      <c r="E17" s="6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4"/>
  <sheetViews>
    <sheetView workbookViewId="0">
      <pane xSplit="1" ySplit="4" topLeftCell="F110" activePane="bottomRight" state="frozen"/>
      <selection activeCell="L1" sqref="L1:O8"/>
      <selection pane="topRight" activeCell="L1" sqref="L1:O8"/>
      <selection pane="bottomLeft" activeCell="L1" sqref="L1:O8"/>
      <selection pane="bottomRight" sqref="A1:O8"/>
    </sheetView>
  </sheetViews>
  <sheetFormatPr baseColWidth="10" defaultColWidth="8" defaultRowHeight="13"/>
  <cols>
    <col min="1" max="1" width="19.5" style="67" customWidth="1"/>
    <col min="2" max="14" width="10.83203125" style="67" customWidth="1"/>
    <col min="15" max="16384" width="8" style="67"/>
  </cols>
  <sheetData>
    <row r="1" spans="1:15" ht="2.25" customHeight="1">
      <c r="A1" s="130" t="s">
        <v>160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5" ht="12.75" customHeight="1">
      <c r="A2" s="131" t="s">
        <v>161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1:15" s="68" customFormat="1">
      <c r="A3" s="133" t="s">
        <v>162</v>
      </c>
      <c r="B3" s="135" t="s">
        <v>163</v>
      </c>
      <c r="C3" s="137" t="s">
        <v>164</v>
      </c>
      <c r="D3" s="138"/>
      <c r="E3" s="138"/>
      <c r="F3" s="138"/>
      <c r="G3" s="138"/>
      <c r="H3" s="138"/>
      <c r="I3" s="138"/>
      <c r="J3" s="138"/>
      <c r="K3" s="138"/>
      <c r="L3" s="138"/>
      <c r="M3" s="133" t="s">
        <v>165</v>
      </c>
      <c r="N3" s="133" t="s">
        <v>166</v>
      </c>
      <c r="O3" s="68" t="s">
        <v>167</v>
      </c>
    </row>
    <row r="4" spans="1:15" s="71" customFormat="1">
      <c r="A4" s="134"/>
      <c r="B4" s="136"/>
      <c r="C4" s="69">
        <v>2000</v>
      </c>
      <c r="D4" s="69">
        <v>2001</v>
      </c>
      <c r="E4" s="69">
        <v>2002</v>
      </c>
      <c r="F4" s="69">
        <v>2003</v>
      </c>
      <c r="G4" s="69">
        <v>2004</v>
      </c>
      <c r="H4" s="69">
        <v>2005</v>
      </c>
      <c r="I4" s="70">
        <v>2006</v>
      </c>
      <c r="J4" s="70">
        <v>2007</v>
      </c>
      <c r="K4" s="70">
        <v>2008</v>
      </c>
      <c r="L4" s="70">
        <v>2009</v>
      </c>
      <c r="M4" s="134"/>
      <c r="N4" s="134"/>
    </row>
    <row r="5" spans="1:15" ht="24" customHeight="1">
      <c r="A5" s="72" t="s">
        <v>168</v>
      </c>
      <c r="B5" s="73">
        <v>4469035</v>
      </c>
      <c r="C5" s="73">
        <v>4471885</v>
      </c>
      <c r="D5" s="73">
        <v>4477875</v>
      </c>
      <c r="E5" s="73">
        <v>4497267</v>
      </c>
      <c r="F5" s="73">
        <v>4521042</v>
      </c>
      <c r="G5" s="73">
        <v>4552238</v>
      </c>
      <c r="H5" s="73">
        <v>4576628</v>
      </c>
      <c r="I5" s="73">
        <v>4302665</v>
      </c>
      <c r="J5" s="73">
        <v>4375581</v>
      </c>
      <c r="K5" s="73">
        <v>4435586</v>
      </c>
      <c r="L5" s="73">
        <v>4491648</v>
      </c>
      <c r="M5" s="73">
        <v>4533372</v>
      </c>
      <c r="N5" s="73">
        <v>4544228</v>
      </c>
    </row>
    <row r="6" spans="1:15">
      <c r="A6" s="74" t="s">
        <v>169</v>
      </c>
      <c r="B6" s="75">
        <v>317399</v>
      </c>
      <c r="C6" s="75">
        <v>316350</v>
      </c>
      <c r="D6" s="75">
        <v>316761</v>
      </c>
      <c r="E6" s="75">
        <v>318825</v>
      </c>
      <c r="F6" s="75">
        <v>320356</v>
      </c>
      <c r="G6" s="75">
        <v>322285</v>
      </c>
      <c r="H6" s="75">
        <v>323078</v>
      </c>
      <c r="I6" s="75">
        <v>288282</v>
      </c>
      <c r="J6" s="75">
        <v>299258</v>
      </c>
      <c r="K6" s="75">
        <v>309766</v>
      </c>
      <c r="L6" s="75">
        <v>313165</v>
      </c>
      <c r="M6" s="75">
        <v>314260</v>
      </c>
      <c r="N6" s="75">
        <v>314643</v>
      </c>
    </row>
    <row r="7" spans="1:15">
      <c r="A7" s="74" t="s">
        <v>170</v>
      </c>
      <c r="B7" s="75">
        <v>336778</v>
      </c>
      <c r="C7" s="75">
        <v>334124</v>
      </c>
      <c r="D7" s="75">
        <v>325487</v>
      </c>
      <c r="E7" s="75">
        <v>318495</v>
      </c>
      <c r="F7" s="75">
        <v>314111</v>
      </c>
      <c r="G7" s="75">
        <v>311293</v>
      </c>
      <c r="H7" s="75">
        <v>310508</v>
      </c>
      <c r="I7" s="75">
        <v>288596</v>
      </c>
      <c r="J7" s="75">
        <v>295668</v>
      </c>
      <c r="K7" s="75">
        <v>298906</v>
      </c>
      <c r="L7" s="75">
        <v>303467</v>
      </c>
      <c r="M7" s="75">
        <v>306362</v>
      </c>
      <c r="N7" s="75">
        <v>306568</v>
      </c>
    </row>
    <row r="8" spans="1:15">
      <c r="A8" s="74" t="s">
        <v>171</v>
      </c>
      <c r="B8" s="75">
        <v>347918</v>
      </c>
      <c r="C8" s="75">
        <v>348959</v>
      </c>
      <c r="D8" s="75">
        <v>346178</v>
      </c>
      <c r="E8" s="75">
        <v>344486</v>
      </c>
      <c r="F8" s="75">
        <v>345042</v>
      </c>
      <c r="G8" s="75">
        <v>341716</v>
      </c>
      <c r="H8" s="75">
        <v>336469</v>
      </c>
      <c r="I8" s="75">
        <v>306045</v>
      </c>
      <c r="J8" s="75">
        <v>305481</v>
      </c>
      <c r="K8" s="75">
        <v>305089</v>
      </c>
      <c r="L8" s="75">
        <v>304767</v>
      </c>
      <c r="M8" s="75">
        <v>306836</v>
      </c>
      <c r="N8" s="75">
        <v>306841</v>
      </c>
    </row>
    <row r="9" spans="1:15">
      <c r="A9" s="74" t="s">
        <v>172</v>
      </c>
      <c r="B9" s="75">
        <v>365965</v>
      </c>
      <c r="C9" s="75">
        <v>366564</v>
      </c>
      <c r="D9" s="75">
        <v>360696</v>
      </c>
      <c r="E9" s="75">
        <v>356661</v>
      </c>
      <c r="F9" s="75">
        <v>352068</v>
      </c>
      <c r="G9" s="75">
        <v>350733</v>
      </c>
      <c r="H9" s="75">
        <v>349258</v>
      </c>
      <c r="I9" s="75">
        <v>326381</v>
      </c>
      <c r="J9" s="75">
        <v>329415</v>
      </c>
      <c r="K9" s="75">
        <v>331587</v>
      </c>
      <c r="L9" s="75">
        <v>329869</v>
      </c>
      <c r="M9" s="75">
        <v>326779</v>
      </c>
      <c r="N9" s="75">
        <v>325206</v>
      </c>
    </row>
    <row r="10" spans="1:15">
      <c r="A10" s="74" t="s">
        <v>173</v>
      </c>
      <c r="B10" s="75">
        <v>325577</v>
      </c>
      <c r="C10" s="75">
        <v>327788</v>
      </c>
      <c r="D10" s="75">
        <v>341040</v>
      </c>
      <c r="E10" s="75">
        <v>351069</v>
      </c>
      <c r="F10" s="75">
        <v>358093</v>
      </c>
      <c r="G10" s="75">
        <v>363077</v>
      </c>
      <c r="H10" s="75">
        <v>360516</v>
      </c>
      <c r="I10" s="75">
        <v>329137</v>
      </c>
      <c r="J10" s="75">
        <v>333395</v>
      </c>
      <c r="K10" s="75">
        <v>332518</v>
      </c>
      <c r="L10" s="75">
        <v>336142</v>
      </c>
      <c r="M10" s="75">
        <v>338309</v>
      </c>
      <c r="N10" s="75">
        <v>340005</v>
      </c>
    </row>
    <row r="11" spans="1:15">
      <c r="A11" s="74" t="s">
        <v>174</v>
      </c>
      <c r="B11" s="75">
        <v>296163</v>
      </c>
      <c r="C11" s="75">
        <v>293761</v>
      </c>
      <c r="D11" s="75">
        <v>284976</v>
      </c>
      <c r="E11" s="75">
        <v>284105</v>
      </c>
      <c r="F11" s="75">
        <v>287659</v>
      </c>
      <c r="G11" s="75">
        <v>298790</v>
      </c>
      <c r="H11" s="75">
        <v>311895</v>
      </c>
      <c r="I11" s="75">
        <v>300741</v>
      </c>
      <c r="J11" s="75">
        <v>313172</v>
      </c>
      <c r="K11" s="75">
        <v>323053</v>
      </c>
      <c r="L11" s="75">
        <v>330375</v>
      </c>
      <c r="M11" s="75">
        <v>332925</v>
      </c>
      <c r="N11" s="75">
        <v>334225</v>
      </c>
    </row>
    <row r="12" spans="1:15">
      <c r="A12" s="74" t="s">
        <v>175</v>
      </c>
      <c r="B12" s="75">
        <v>305005</v>
      </c>
      <c r="C12" s="75">
        <v>304326</v>
      </c>
      <c r="D12" s="75">
        <v>302237</v>
      </c>
      <c r="E12" s="75">
        <v>300674</v>
      </c>
      <c r="F12" s="75">
        <v>297079</v>
      </c>
      <c r="G12" s="75">
        <v>293053</v>
      </c>
      <c r="H12" s="75">
        <v>287648</v>
      </c>
      <c r="I12" s="75">
        <v>259521</v>
      </c>
      <c r="J12" s="75">
        <v>262684</v>
      </c>
      <c r="K12" s="75">
        <v>269714</v>
      </c>
      <c r="L12" s="75">
        <v>283132</v>
      </c>
      <c r="M12" s="75">
        <v>295508</v>
      </c>
      <c r="N12" s="75">
        <v>298067</v>
      </c>
    </row>
    <row r="13" spans="1:15">
      <c r="A13" s="74" t="s">
        <v>176</v>
      </c>
      <c r="B13" s="75">
        <v>343143</v>
      </c>
      <c r="C13" s="75">
        <v>341618</v>
      </c>
      <c r="D13" s="75">
        <v>331691</v>
      </c>
      <c r="E13" s="75">
        <v>321883</v>
      </c>
      <c r="F13" s="75">
        <v>312469</v>
      </c>
      <c r="G13" s="75">
        <v>305567</v>
      </c>
      <c r="H13" s="75">
        <v>301269</v>
      </c>
      <c r="I13" s="75">
        <v>281618</v>
      </c>
      <c r="J13" s="75">
        <v>282805</v>
      </c>
      <c r="K13" s="75">
        <v>280917</v>
      </c>
      <c r="L13" s="75">
        <v>277930</v>
      </c>
      <c r="M13" s="75">
        <v>276479</v>
      </c>
      <c r="N13" s="75">
        <v>275114</v>
      </c>
    </row>
    <row r="14" spans="1:15">
      <c r="A14" s="74" t="s">
        <v>177</v>
      </c>
      <c r="B14" s="75">
        <v>348845</v>
      </c>
      <c r="C14" s="75">
        <v>349404</v>
      </c>
      <c r="D14" s="75">
        <v>349800</v>
      </c>
      <c r="E14" s="75">
        <v>347575</v>
      </c>
      <c r="F14" s="75">
        <v>345547</v>
      </c>
      <c r="G14" s="75">
        <v>343836</v>
      </c>
      <c r="H14" s="75">
        <v>337146</v>
      </c>
      <c r="I14" s="75">
        <v>310162</v>
      </c>
      <c r="J14" s="75">
        <v>303577</v>
      </c>
      <c r="K14" s="75">
        <v>296066</v>
      </c>
      <c r="L14" s="75">
        <v>290216</v>
      </c>
      <c r="M14" s="75">
        <v>288120</v>
      </c>
      <c r="N14" s="75">
        <v>288143</v>
      </c>
    </row>
    <row r="15" spans="1:15">
      <c r="A15" s="74" t="s">
        <v>178</v>
      </c>
      <c r="B15" s="75">
        <v>315770</v>
      </c>
      <c r="C15" s="75">
        <v>317304</v>
      </c>
      <c r="D15" s="75">
        <v>323567</v>
      </c>
      <c r="E15" s="75">
        <v>331266</v>
      </c>
      <c r="F15" s="75">
        <v>337580</v>
      </c>
      <c r="G15" s="75">
        <v>341201</v>
      </c>
      <c r="H15" s="75">
        <v>344385</v>
      </c>
      <c r="I15" s="75">
        <v>328225</v>
      </c>
      <c r="J15" s="75">
        <v>329081</v>
      </c>
      <c r="K15" s="75">
        <v>329184</v>
      </c>
      <c r="L15" s="75">
        <v>328422</v>
      </c>
      <c r="M15" s="75">
        <v>325046</v>
      </c>
      <c r="N15" s="75">
        <v>324299</v>
      </c>
    </row>
    <row r="16" spans="1:15">
      <c r="A16" s="74" t="s">
        <v>179</v>
      </c>
      <c r="B16" s="75">
        <v>270514</v>
      </c>
      <c r="C16" s="75">
        <v>273221</v>
      </c>
      <c r="D16" s="75">
        <v>287939</v>
      </c>
      <c r="E16" s="75">
        <v>289887</v>
      </c>
      <c r="F16" s="75">
        <v>295902</v>
      </c>
      <c r="G16" s="75">
        <v>304112</v>
      </c>
      <c r="H16" s="75">
        <v>312768</v>
      </c>
      <c r="I16" s="75">
        <v>304278</v>
      </c>
      <c r="J16" s="75">
        <v>313654</v>
      </c>
      <c r="K16" s="75">
        <v>321251</v>
      </c>
      <c r="L16" s="75">
        <v>325704</v>
      </c>
      <c r="M16" s="75">
        <v>329329</v>
      </c>
      <c r="N16" s="75">
        <v>330589</v>
      </c>
    </row>
    <row r="17" spans="1:14">
      <c r="A17" s="74" t="s">
        <v>180</v>
      </c>
      <c r="B17" s="75">
        <v>208758</v>
      </c>
      <c r="C17" s="75">
        <v>209857</v>
      </c>
      <c r="D17" s="75">
        <v>213980</v>
      </c>
      <c r="E17" s="75">
        <v>230446</v>
      </c>
      <c r="F17" s="75">
        <v>241293</v>
      </c>
      <c r="G17" s="75">
        <v>253241</v>
      </c>
      <c r="H17" s="75">
        <v>266874</v>
      </c>
      <c r="I17" s="75">
        <v>268931</v>
      </c>
      <c r="J17" s="75">
        <v>270966</v>
      </c>
      <c r="K17" s="75">
        <v>277450</v>
      </c>
      <c r="L17" s="75">
        <v>285992</v>
      </c>
      <c r="M17" s="75">
        <v>292567</v>
      </c>
      <c r="N17" s="75">
        <v>294569</v>
      </c>
    </row>
    <row r="18" spans="1:14">
      <c r="A18" s="74" t="s">
        <v>181</v>
      </c>
      <c r="B18" s="75">
        <v>170290</v>
      </c>
      <c r="C18" s="75">
        <v>170890</v>
      </c>
      <c r="D18" s="75">
        <v>174623</v>
      </c>
      <c r="E18" s="75">
        <v>180351</v>
      </c>
      <c r="F18" s="75">
        <v>188104</v>
      </c>
      <c r="G18" s="75">
        <v>194085</v>
      </c>
      <c r="H18" s="75">
        <v>199873</v>
      </c>
      <c r="I18" s="75">
        <v>194988</v>
      </c>
      <c r="J18" s="75">
        <v>211429</v>
      </c>
      <c r="K18" s="75">
        <v>222222</v>
      </c>
      <c r="L18" s="75">
        <v>233325</v>
      </c>
      <c r="M18" s="75">
        <v>242995</v>
      </c>
      <c r="N18" s="75">
        <v>245799</v>
      </c>
    </row>
    <row r="19" spans="1:14">
      <c r="A19" s="74" t="s">
        <v>182</v>
      </c>
      <c r="B19" s="75">
        <v>148001</v>
      </c>
      <c r="C19" s="75">
        <v>147829</v>
      </c>
      <c r="D19" s="75">
        <v>148083</v>
      </c>
      <c r="E19" s="75">
        <v>148652</v>
      </c>
      <c r="F19" s="75">
        <v>151457</v>
      </c>
      <c r="G19" s="75">
        <v>154990</v>
      </c>
      <c r="H19" s="75">
        <v>157997</v>
      </c>
      <c r="I19" s="75">
        <v>155046</v>
      </c>
      <c r="J19" s="75">
        <v>160615</v>
      </c>
      <c r="K19" s="75">
        <v>167737</v>
      </c>
      <c r="L19" s="75">
        <v>173942</v>
      </c>
      <c r="M19" s="75">
        <v>178365</v>
      </c>
      <c r="N19" s="75">
        <v>179474</v>
      </c>
    </row>
    <row r="20" spans="1:14">
      <c r="A20" s="74" t="s">
        <v>183</v>
      </c>
      <c r="B20" s="75">
        <v>134916</v>
      </c>
      <c r="C20" s="75">
        <v>134864</v>
      </c>
      <c r="D20" s="75">
        <v>133663</v>
      </c>
      <c r="E20" s="75">
        <v>132763</v>
      </c>
      <c r="F20" s="75">
        <v>131401</v>
      </c>
      <c r="G20" s="75">
        <v>129479</v>
      </c>
      <c r="H20" s="75">
        <v>129813</v>
      </c>
      <c r="I20" s="75">
        <v>124472</v>
      </c>
      <c r="J20" s="75">
        <v>125151</v>
      </c>
      <c r="K20" s="75">
        <v>128055</v>
      </c>
      <c r="L20" s="75">
        <v>131622</v>
      </c>
      <c r="M20" s="75">
        <v>133629</v>
      </c>
      <c r="N20" s="75">
        <v>134285</v>
      </c>
    </row>
    <row r="21" spans="1:14">
      <c r="A21" s="74" t="s">
        <v>184</v>
      </c>
      <c r="B21" s="75">
        <v>106818</v>
      </c>
      <c r="C21" s="75">
        <v>107141</v>
      </c>
      <c r="D21" s="75">
        <v>107742</v>
      </c>
      <c r="E21" s="75">
        <v>108526</v>
      </c>
      <c r="F21" s="75">
        <v>109255</v>
      </c>
      <c r="G21" s="75">
        <v>109490</v>
      </c>
      <c r="H21" s="75">
        <v>109569</v>
      </c>
      <c r="I21" s="75">
        <v>103659</v>
      </c>
      <c r="J21" s="75">
        <v>103649</v>
      </c>
      <c r="K21" s="75">
        <v>103217</v>
      </c>
      <c r="L21" s="75">
        <v>102399</v>
      </c>
      <c r="M21" s="75">
        <v>102876</v>
      </c>
      <c r="N21" s="75">
        <v>102838</v>
      </c>
    </row>
    <row r="22" spans="1:14">
      <c r="A22" s="74" t="s">
        <v>185</v>
      </c>
      <c r="B22" s="75">
        <v>68507</v>
      </c>
      <c r="C22" s="75">
        <v>68999</v>
      </c>
      <c r="D22" s="75">
        <v>71103</v>
      </c>
      <c r="E22" s="75">
        <v>73494</v>
      </c>
      <c r="F22" s="75">
        <v>75064</v>
      </c>
      <c r="G22" s="75">
        <v>76380</v>
      </c>
      <c r="H22" s="75">
        <v>76869</v>
      </c>
      <c r="I22" s="75">
        <v>73879</v>
      </c>
      <c r="J22" s="75">
        <v>74806</v>
      </c>
      <c r="K22" s="75">
        <v>76169</v>
      </c>
      <c r="L22" s="75">
        <v>76921</v>
      </c>
      <c r="M22" s="75">
        <v>77301</v>
      </c>
      <c r="N22" s="75">
        <v>77367</v>
      </c>
    </row>
    <row r="23" spans="1:14">
      <c r="A23" s="74" t="s">
        <v>186</v>
      </c>
      <c r="B23" s="75">
        <v>58668</v>
      </c>
      <c r="C23" s="75">
        <v>58886</v>
      </c>
      <c r="D23" s="75">
        <v>58309</v>
      </c>
      <c r="E23" s="75">
        <v>58109</v>
      </c>
      <c r="F23" s="75">
        <v>58562</v>
      </c>
      <c r="G23" s="75">
        <v>58910</v>
      </c>
      <c r="H23" s="75">
        <v>60693</v>
      </c>
      <c r="I23" s="75">
        <v>58704</v>
      </c>
      <c r="J23" s="75">
        <v>60775</v>
      </c>
      <c r="K23" s="75">
        <v>62685</v>
      </c>
      <c r="L23" s="75">
        <v>64258</v>
      </c>
      <c r="M23" s="75">
        <v>65686</v>
      </c>
      <c r="N23" s="75">
        <v>66196</v>
      </c>
    </row>
    <row r="24" spans="1:14">
      <c r="A24" s="74" t="s">
        <v>187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</row>
    <row r="25" spans="1:14">
      <c r="A25" s="74" t="s">
        <v>188</v>
      </c>
      <c r="B25" s="75">
        <v>1219821</v>
      </c>
      <c r="C25" s="75">
        <v>1217670</v>
      </c>
      <c r="D25" s="75">
        <v>1204187</v>
      </c>
      <c r="E25" s="75">
        <v>1194819</v>
      </c>
      <c r="F25" s="75">
        <v>1188070</v>
      </c>
      <c r="G25" s="75">
        <v>1182731</v>
      </c>
      <c r="H25" s="75">
        <v>1177954</v>
      </c>
      <c r="I25" s="75">
        <v>1078779</v>
      </c>
      <c r="J25" s="75">
        <v>1096642</v>
      </c>
      <c r="K25" s="75">
        <v>1108728</v>
      </c>
      <c r="L25" s="75">
        <v>1114228</v>
      </c>
      <c r="M25" s="75">
        <v>1118015</v>
      </c>
      <c r="N25" s="75">
        <v>1117854</v>
      </c>
    </row>
    <row r="26" spans="1:14">
      <c r="A26" s="76" t="s">
        <v>169</v>
      </c>
      <c r="B26" s="75">
        <v>317399</v>
      </c>
      <c r="C26" s="75">
        <v>316350</v>
      </c>
      <c r="D26" s="75">
        <v>316761</v>
      </c>
      <c r="E26" s="75">
        <v>318825</v>
      </c>
      <c r="F26" s="75">
        <v>320356</v>
      </c>
      <c r="G26" s="75">
        <v>322285</v>
      </c>
      <c r="H26" s="75">
        <v>323078</v>
      </c>
      <c r="I26" s="75">
        <v>288282</v>
      </c>
      <c r="J26" s="75">
        <v>299258</v>
      </c>
      <c r="K26" s="75">
        <v>309766</v>
      </c>
      <c r="L26" s="75">
        <v>313165</v>
      </c>
      <c r="M26" s="75">
        <v>314260</v>
      </c>
      <c r="N26" s="75">
        <v>314643</v>
      </c>
    </row>
    <row r="27" spans="1:14">
      <c r="A27" s="76" t="s">
        <v>189</v>
      </c>
      <c r="B27" s="75">
        <v>613073</v>
      </c>
      <c r="C27" s="75">
        <v>611747</v>
      </c>
      <c r="D27" s="75">
        <v>602218</v>
      </c>
      <c r="E27" s="75">
        <v>595398</v>
      </c>
      <c r="F27" s="75">
        <v>589559</v>
      </c>
      <c r="G27" s="75">
        <v>583051</v>
      </c>
      <c r="H27" s="75">
        <v>578051</v>
      </c>
      <c r="I27" s="75">
        <v>531506</v>
      </c>
      <c r="J27" s="75">
        <v>537896</v>
      </c>
      <c r="K27" s="75">
        <v>541683</v>
      </c>
      <c r="L27" s="75">
        <v>547149</v>
      </c>
      <c r="M27" s="75">
        <v>552742</v>
      </c>
      <c r="N27" s="75">
        <v>553386</v>
      </c>
    </row>
    <row r="28" spans="1:14">
      <c r="A28" s="76" t="s">
        <v>190</v>
      </c>
      <c r="B28" s="75">
        <v>289349</v>
      </c>
      <c r="C28" s="75">
        <v>289573</v>
      </c>
      <c r="D28" s="75">
        <v>285208</v>
      </c>
      <c r="E28" s="75">
        <v>280596</v>
      </c>
      <c r="F28" s="75">
        <v>278155</v>
      </c>
      <c r="G28" s="75">
        <v>277395</v>
      </c>
      <c r="H28" s="75">
        <v>276825</v>
      </c>
      <c r="I28" s="75">
        <v>258991</v>
      </c>
      <c r="J28" s="75">
        <v>259488</v>
      </c>
      <c r="K28" s="75">
        <v>257279</v>
      </c>
      <c r="L28" s="75">
        <v>253914</v>
      </c>
      <c r="M28" s="75">
        <v>251013</v>
      </c>
      <c r="N28" s="75">
        <v>249825</v>
      </c>
    </row>
    <row r="29" spans="1:14">
      <c r="A29" s="74" t="s">
        <v>191</v>
      </c>
      <c r="B29" s="75">
        <v>2732304</v>
      </c>
      <c r="C29" s="75">
        <v>2736496</v>
      </c>
      <c r="D29" s="75">
        <v>2754788</v>
      </c>
      <c r="E29" s="75">
        <v>2780904</v>
      </c>
      <c r="F29" s="75">
        <v>2807233</v>
      </c>
      <c r="G29" s="75">
        <v>2840258</v>
      </c>
      <c r="H29" s="75">
        <v>2863733</v>
      </c>
      <c r="I29" s="75">
        <v>2708126</v>
      </c>
      <c r="J29" s="75">
        <v>2753943</v>
      </c>
      <c r="K29" s="75">
        <v>2788995</v>
      </c>
      <c r="L29" s="75">
        <v>2828278</v>
      </c>
      <c r="M29" s="75">
        <v>2857500</v>
      </c>
      <c r="N29" s="75">
        <v>2866214</v>
      </c>
    </row>
    <row r="30" spans="1:14">
      <c r="A30" s="76" t="s">
        <v>192</v>
      </c>
      <c r="B30" s="75">
        <v>473816</v>
      </c>
      <c r="C30" s="75">
        <v>476115</v>
      </c>
      <c r="D30" s="75">
        <v>485975</v>
      </c>
      <c r="E30" s="75">
        <v>494717</v>
      </c>
      <c r="F30" s="75">
        <v>501600</v>
      </c>
      <c r="G30" s="75">
        <v>506373</v>
      </c>
      <c r="H30" s="75">
        <v>501875</v>
      </c>
      <c r="I30" s="75">
        <v>459662</v>
      </c>
      <c r="J30" s="75">
        <v>466575</v>
      </c>
      <c r="K30" s="75">
        <v>469138</v>
      </c>
      <c r="L30" s="75">
        <v>473182</v>
      </c>
      <c r="M30" s="75">
        <v>474531</v>
      </c>
      <c r="N30" s="75">
        <v>475409</v>
      </c>
    </row>
    <row r="31" spans="1:14">
      <c r="A31" s="76" t="s">
        <v>193</v>
      </c>
      <c r="B31" s="75">
        <v>1293156</v>
      </c>
      <c r="C31" s="75">
        <v>1289109</v>
      </c>
      <c r="D31" s="75">
        <v>1268704</v>
      </c>
      <c r="E31" s="75">
        <v>1254237</v>
      </c>
      <c r="F31" s="75">
        <v>1242754</v>
      </c>
      <c r="G31" s="75">
        <v>1241246</v>
      </c>
      <c r="H31" s="75">
        <v>1237958</v>
      </c>
      <c r="I31" s="75">
        <v>1152042</v>
      </c>
      <c r="J31" s="75">
        <v>1162238</v>
      </c>
      <c r="K31" s="75">
        <v>1169750</v>
      </c>
      <c r="L31" s="75">
        <v>1181653</v>
      </c>
      <c r="M31" s="75">
        <v>1193032</v>
      </c>
      <c r="N31" s="75">
        <v>1195549</v>
      </c>
    </row>
    <row r="32" spans="1:14">
      <c r="A32" s="76" t="s">
        <v>194</v>
      </c>
      <c r="B32" s="75">
        <v>965332</v>
      </c>
      <c r="C32" s="75">
        <v>971272</v>
      </c>
      <c r="D32" s="75">
        <v>1000109</v>
      </c>
      <c r="E32" s="75">
        <v>1031950</v>
      </c>
      <c r="F32" s="75">
        <v>1062879</v>
      </c>
      <c r="G32" s="75">
        <v>1092639</v>
      </c>
      <c r="H32" s="75">
        <v>1123900</v>
      </c>
      <c r="I32" s="75">
        <v>1096422</v>
      </c>
      <c r="J32" s="75">
        <v>1125130</v>
      </c>
      <c r="K32" s="75">
        <v>1150107</v>
      </c>
      <c r="L32" s="75">
        <v>1173443</v>
      </c>
      <c r="M32" s="75">
        <v>1189937</v>
      </c>
      <c r="N32" s="75">
        <v>1195256</v>
      </c>
    </row>
    <row r="33" spans="1:14">
      <c r="A33" s="74" t="s">
        <v>195</v>
      </c>
      <c r="B33" s="75">
        <v>516910</v>
      </c>
      <c r="C33" s="75">
        <v>517719</v>
      </c>
      <c r="D33" s="75">
        <v>518900</v>
      </c>
      <c r="E33" s="75">
        <v>521544</v>
      </c>
      <c r="F33" s="75">
        <v>525739</v>
      </c>
      <c r="G33" s="75">
        <v>529249</v>
      </c>
      <c r="H33" s="75">
        <v>534941</v>
      </c>
      <c r="I33" s="75">
        <v>515760</v>
      </c>
      <c r="J33" s="75">
        <v>524996</v>
      </c>
      <c r="K33" s="75">
        <v>537863</v>
      </c>
      <c r="L33" s="75">
        <v>549142</v>
      </c>
      <c r="M33" s="75">
        <v>557857</v>
      </c>
      <c r="N33" s="75">
        <v>560160</v>
      </c>
    </row>
    <row r="34" spans="1:14">
      <c r="A34" s="74" t="s">
        <v>187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</row>
    <row r="35" spans="1:14">
      <c r="A35" s="74" t="s">
        <v>196</v>
      </c>
      <c r="B35" s="75">
        <v>3394901</v>
      </c>
      <c r="C35" s="75">
        <v>3399730</v>
      </c>
      <c r="D35" s="75">
        <v>3418238</v>
      </c>
      <c r="E35" s="75">
        <v>3445997</v>
      </c>
      <c r="F35" s="75">
        <v>3473687</v>
      </c>
      <c r="G35" s="75">
        <v>3507230</v>
      </c>
      <c r="H35" s="75">
        <v>3536525</v>
      </c>
      <c r="I35" s="75">
        <v>3355462</v>
      </c>
      <c r="J35" s="75">
        <v>3411153</v>
      </c>
      <c r="K35" s="75">
        <v>3457823</v>
      </c>
      <c r="L35" s="75">
        <v>3507478</v>
      </c>
      <c r="M35" s="75">
        <v>3544274</v>
      </c>
      <c r="N35" s="75">
        <v>3554562</v>
      </c>
    </row>
    <row r="36" spans="1:14">
      <c r="A36" s="74" t="s">
        <v>197</v>
      </c>
      <c r="B36" s="75">
        <v>3249214</v>
      </c>
      <c r="C36" s="75">
        <v>3254215</v>
      </c>
      <c r="D36" s="75">
        <v>3273688</v>
      </c>
      <c r="E36" s="75">
        <v>3302448</v>
      </c>
      <c r="F36" s="75">
        <v>3332972</v>
      </c>
      <c r="G36" s="75">
        <v>3369507</v>
      </c>
      <c r="H36" s="75">
        <v>3398674</v>
      </c>
      <c r="I36" s="75">
        <v>3223886</v>
      </c>
      <c r="J36" s="75">
        <v>3278939</v>
      </c>
      <c r="K36" s="75">
        <v>3326858</v>
      </c>
      <c r="L36" s="75">
        <v>3377420</v>
      </c>
      <c r="M36" s="75">
        <v>3415357</v>
      </c>
      <c r="N36" s="75">
        <v>3426374</v>
      </c>
    </row>
    <row r="37" spans="1:14">
      <c r="A37" s="74" t="s">
        <v>198</v>
      </c>
      <c r="B37" s="75">
        <v>1984698</v>
      </c>
      <c r="C37" s="75">
        <v>1983461</v>
      </c>
      <c r="D37" s="75">
        <v>1970440</v>
      </c>
      <c r="E37" s="75">
        <v>1961967</v>
      </c>
      <c r="F37" s="75">
        <v>1952915</v>
      </c>
      <c r="G37" s="75">
        <v>1955056</v>
      </c>
      <c r="H37" s="75">
        <v>1947732</v>
      </c>
      <c r="I37" s="75">
        <v>1807560</v>
      </c>
      <c r="J37" s="75">
        <v>1825048</v>
      </c>
      <c r="K37" s="75">
        <v>1833855</v>
      </c>
      <c r="L37" s="75">
        <v>1847664</v>
      </c>
      <c r="M37" s="75">
        <v>1858120</v>
      </c>
      <c r="N37" s="75">
        <v>1860760</v>
      </c>
    </row>
    <row r="38" spans="1:14">
      <c r="A38" s="74" t="s">
        <v>187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</row>
    <row r="39" spans="1:14">
      <c r="A39" s="77" t="s">
        <v>199</v>
      </c>
      <c r="B39" s="78">
        <v>34.039839780853335</v>
      </c>
      <c r="C39" s="78">
        <v>34.09735805816468</v>
      </c>
      <c r="D39" s="78">
        <v>34.360110872496627</v>
      </c>
      <c r="E39" s="78">
        <v>34.567389326864763</v>
      </c>
      <c r="F39" s="78">
        <v>34.770101812763841</v>
      </c>
      <c r="G39" s="78">
        <v>34.923143048170907</v>
      </c>
      <c r="H39" s="78">
        <v>35.145355830813749</v>
      </c>
      <c r="I39" s="78">
        <v>35.92711434460162</v>
      </c>
      <c r="J39" s="78">
        <v>35.890191313245744</v>
      </c>
      <c r="K39" s="78">
        <v>35.911727177821597</v>
      </c>
      <c r="L39" s="78">
        <v>35.872149932025636</v>
      </c>
      <c r="M39" s="78">
        <v>35.847618871003633</v>
      </c>
      <c r="N39" s="78">
        <v>35.86140610545791</v>
      </c>
    </row>
    <row r="40" spans="1:14" ht="24" customHeight="1">
      <c r="A40" s="72" t="s">
        <v>200</v>
      </c>
      <c r="B40" s="73">
        <v>2162942</v>
      </c>
      <c r="C40" s="73">
        <v>2164907</v>
      </c>
      <c r="D40" s="73">
        <v>2169812</v>
      </c>
      <c r="E40" s="73">
        <v>2181743</v>
      </c>
      <c r="F40" s="73">
        <v>2193889</v>
      </c>
      <c r="G40" s="73">
        <v>2213485</v>
      </c>
      <c r="H40" s="73">
        <v>2227187</v>
      </c>
      <c r="I40" s="73">
        <v>2098593</v>
      </c>
      <c r="J40" s="73">
        <v>2136456</v>
      </c>
      <c r="K40" s="73">
        <v>2165956</v>
      </c>
      <c r="L40" s="73">
        <v>2196449</v>
      </c>
      <c r="M40" s="73">
        <v>2219292</v>
      </c>
      <c r="N40" s="73">
        <v>2225055</v>
      </c>
    </row>
    <row r="41" spans="1:14">
      <c r="A41" s="74" t="s">
        <v>169</v>
      </c>
      <c r="B41" s="75">
        <v>161800</v>
      </c>
      <c r="C41" s="75">
        <v>161221</v>
      </c>
      <c r="D41" s="75">
        <v>161373</v>
      </c>
      <c r="E41" s="75">
        <v>162646</v>
      </c>
      <c r="F41" s="75">
        <v>163713</v>
      </c>
      <c r="G41" s="75">
        <v>164572</v>
      </c>
      <c r="H41" s="75">
        <v>165029</v>
      </c>
      <c r="I41" s="75">
        <v>147038</v>
      </c>
      <c r="J41" s="75">
        <v>152845</v>
      </c>
      <c r="K41" s="75">
        <v>158158</v>
      </c>
      <c r="L41" s="75">
        <v>159770</v>
      </c>
      <c r="M41" s="75">
        <v>160136</v>
      </c>
      <c r="N41" s="75">
        <v>160327</v>
      </c>
    </row>
    <row r="42" spans="1:14">
      <c r="A42" s="74" t="s">
        <v>170</v>
      </c>
      <c r="B42" s="75">
        <v>172765</v>
      </c>
      <c r="C42" s="75">
        <v>171408</v>
      </c>
      <c r="D42" s="75">
        <v>166665</v>
      </c>
      <c r="E42" s="75">
        <v>162766</v>
      </c>
      <c r="F42" s="75">
        <v>160055</v>
      </c>
      <c r="G42" s="75">
        <v>158704</v>
      </c>
      <c r="H42" s="75">
        <v>158213</v>
      </c>
      <c r="I42" s="75">
        <v>146482</v>
      </c>
      <c r="J42" s="75">
        <v>150534</v>
      </c>
      <c r="K42" s="75">
        <v>152865</v>
      </c>
      <c r="L42" s="75">
        <v>154706</v>
      </c>
      <c r="M42" s="75">
        <v>156386</v>
      </c>
      <c r="N42" s="75">
        <v>156492</v>
      </c>
    </row>
    <row r="43" spans="1:14">
      <c r="A43" s="74" t="s">
        <v>171</v>
      </c>
      <c r="B43" s="75">
        <v>177702</v>
      </c>
      <c r="C43" s="75">
        <v>178189</v>
      </c>
      <c r="D43" s="75">
        <v>176858</v>
      </c>
      <c r="E43" s="75">
        <v>176148</v>
      </c>
      <c r="F43" s="75">
        <v>176874</v>
      </c>
      <c r="G43" s="75">
        <v>175194</v>
      </c>
      <c r="H43" s="75">
        <v>172735</v>
      </c>
      <c r="I43" s="75">
        <v>156515</v>
      </c>
      <c r="J43" s="75">
        <v>156251</v>
      </c>
      <c r="K43" s="75">
        <v>155661</v>
      </c>
      <c r="L43" s="75">
        <v>155837</v>
      </c>
      <c r="M43" s="75">
        <v>156872</v>
      </c>
      <c r="N43" s="75">
        <v>156852</v>
      </c>
    </row>
    <row r="44" spans="1:14">
      <c r="A44" s="74" t="s">
        <v>172</v>
      </c>
      <c r="B44" s="75">
        <v>184388</v>
      </c>
      <c r="C44" s="75">
        <v>184827</v>
      </c>
      <c r="D44" s="75">
        <v>182424</v>
      </c>
      <c r="E44" s="75">
        <v>180981</v>
      </c>
      <c r="F44" s="75">
        <v>178305</v>
      </c>
      <c r="G44" s="75">
        <v>177757</v>
      </c>
      <c r="H44" s="75">
        <v>177103</v>
      </c>
      <c r="I44" s="75">
        <v>165476</v>
      </c>
      <c r="J44" s="75">
        <v>166835</v>
      </c>
      <c r="K44" s="75">
        <v>168230</v>
      </c>
      <c r="L44" s="75">
        <v>167210</v>
      </c>
      <c r="M44" s="75">
        <v>165747</v>
      </c>
      <c r="N44" s="75">
        <v>164987</v>
      </c>
    </row>
    <row r="45" spans="1:14" s="81" customFormat="1">
      <c r="A45" s="79" t="s">
        <v>173</v>
      </c>
      <c r="B45" s="80">
        <v>161178</v>
      </c>
      <c r="C45" s="80">
        <v>162266</v>
      </c>
      <c r="D45" s="80">
        <v>169082</v>
      </c>
      <c r="E45" s="80">
        <v>174268</v>
      </c>
      <c r="F45" s="80">
        <v>177621</v>
      </c>
      <c r="G45" s="80">
        <v>181049</v>
      </c>
      <c r="H45" s="80">
        <v>180247</v>
      </c>
      <c r="I45" s="80">
        <v>165288</v>
      </c>
      <c r="J45" s="80">
        <v>167683</v>
      </c>
      <c r="K45" s="80">
        <v>165807</v>
      </c>
      <c r="L45" s="80">
        <v>168143</v>
      </c>
      <c r="M45" s="80">
        <v>169290</v>
      </c>
      <c r="N45" s="80">
        <v>170125</v>
      </c>
    </row>
    <row r="46" spans="1:14" s="81" customFormat="1">
      <c r="A46" s="79" t="s">
        <v>174</v>
      </c>
      <c r="B46" s="80">
        <v>145336</v>
      </c>
      <c r="C46" s="80">
        <v>144215</v>
      </c>
      <c r="D46" s="80">
        <v>140080</v>
      </c>
      <c r="E46" s="80">
        <v>139890</v>
      </c>
      <c r="F46" s="80">
        <v>141586</v>
      </c>
      <c r="G46" s="80">
        <v>147566</v>
      </c>
      <c r="H46" s="80">
        <v>154030</v>
      </c>
      <c r="I46" s="80">
        <v>149565</v>
      </c>
      <c r="J46" s="80">
        <v>155529</v>
      </c>
      <c r="K46" s="80">
        <v>160744</v>
      </c>
      <c r="L46" s="80">
        <v>165040</v>
      </c>
      <c r="M46" s="80">
        <v>166926</v>
      </c>
      <c r="N46" s="80">
        <v>167834</v>
      </c>
    </row>
    <row r="47" spans="1:14" s="81" customFormat="1">
      <c r="A47" s="79" t="s">
        <v>175</v>
      </c>
      <c r="B47" s="80">
        <v>149468</v>
      </c>
      <c r="C47" s="80">
        <v>149199</v>
      </c>
      <c r="D47" s="80">
        <v>148186</v>
      </c>
      <c r="E47" s="80">
        <v>147723</v>
      </c>
      <c r="F47" s="80">
        <v>145793</v>
      </c>
      <c r="G47" s="80">
        <v>144233</v>
      </c>
      <c r="H47" s="80">
        <v>141612</v>
      </c>
      <c r="I47" s="80">
        <v>128806</v>
      </c>
      <c r="J47" s="80">
        <v>130626</v>
      </c>
      <c r="K47" s="80">
        <v>134224</v>
      </c>
      <c r="L47" s="80">
        <v>141553</v>
      </c>
      <c r="M47" s="80">
        <v>148120</v>
      </c>
      <c r="N47" s="80">
        <v>149428</v>
      </c>
    </row>
    <row r="48" spans="1:14" s="81" customFormat="1">
      <c r="A48" s="79" t="s">
        <v>176</v>
      </c>
      <c r="B48" s="80">
        <v>166587</v>
      </c>
      <c r="C48" s="80">
        <v>165933</v>
      </c>
      <c r="D48" s="80">
        <v>161498</v>
      </c>
      <c r="E48" s="80">
        <v>156975</v>
      </c>
      <c r="F48" s="80">
        <v>152442</v>
      </c>
      <c r="G48" s="80">
        <v>150070</v>
      </c>
      <c r="H48" s="80">
        <v>148048</v>
      </c>
      <c r="I48" s="80">
        <v>138969</v>
      </c>
      <c r="J48" s="80">
        <v>139997</v>
      </c>
      <c r="K48" s="80">
        <v>139193</v>
      </c>
      <c r="L48" s="80">
        <v>137877</v>
      </c>
      <c r="M48" s="80">
        <v>137544</v>
      </c>
      <c r="N48" s="80">
        <v>136936</v>
      </c>
    </row>
    <row r="49" spans="1:14" s="81" customFormat="1">
      <c r="A49" s="79" t="s">
        <v>177</v>
      </c>
      <c r="B49" s="80">
        <v>170767</v>
      </c>
      <c r="C49" s="80">
        <v>171092</v>
      </c>
      <c r="D49" s="80">
        <v>171045</v>
      </c>
      <c r="E49" s="80">
        <v>169466</v>
      </c>
      <c r="F49" s="80">
        <v>167842</v>
      </c>
      <c r="G49" s="80">
        <v>166999</v>
      </c>
      <c r="H49" s="80">
        <v>164056</v>
      </c>
      <c r="I49" s="80">
        <v>151591</v>
      </c>
      <c r="J49" s="80">
        <v>148618</v>
      </c>
      <c r="K49" s="80">
        <v>145115</v>
      </c>
      <c r="L49" s="80">
        <v>142860</v>
      </c>
      <c r="M49" s="80">
        <v>142158</v>
      </c>
      <c r="N49" s="80">
        <v>142188</v>
      </c>
    </row>
    <row r="50" spans="1:14">
      <c r="A50" s="74" t="s">
        <v>178</v>
      </c>
      <c r="B50" s="75">
        <v>153616</v>
      </c>
      <c r="C50" s="75">
        <v>154434</v>
      </c>
      <c r="D50" s="75">
        <v>157987</v>
      </c>
      <c r="E50" s="75">
        <v>162263</v>
      </c>
      <c r="F50" s="75">
        <v>165524</v>
      </c>
      <c r="G50" s="75">
        <v>167411</v>
      </c>
      <c r="H50" s="75">
        <v>168822</v>
      </c>
      <c r="I50" s="75">
        <v>161244</v>
      </c>
      <c r="J50" s="75">
        <v>161283</v>
      </c>
      <c r="K50" s="75">
        <v>160783</v>
      </c>
      <c r="L50" s="75">
        <v>160452</v>
      </c>
      <c r="M50" s="75">
        <v>159073</v>
      </c>
      <c r="N50" s="75">
        <v>158745</v>
      </c>
    </row>
    <row r="51" spans="1:14">
      <c r="A51" s="74" t="s">
        <v>179</v>
      </c>
      <c r="B51" s="75">
        <v>131596</v>
      </c>
      <c r="C51" s="75">
        <v>132973</v>
      </c>
      <c r="D51" s="75">
        <v>140129</v>
      </c>
      <c r="E51" s="75">
        <v>140727</v>
      </c>
      <c r="F51" s="75">
        <v>143794</v>
      </c>
      <c r="G51" s="75">
        <v>147920</v>
      </c>
      <c r="H51" s="75">
        <v>151974</v>
      </c>
      <c r="I51" s="75">
        <v>148785</v>
      </c>
      <c r="J51" s="75">
        <v>153518</v>
      </c>
      <c r="K51" s="75">
        <v>157308</v>
      </c>
      <c r="L51" s="75">
        <v>159343</v>
      </c>
      <c r="M51" s="75">
        <v>161186</v>
      </c>
      <c r="N51" s="75">
        <v>161804</v>
      </c>
    </row>
    <row r="52" spans="1:14">
      <c r="A52" s="74" t="s">
        <v>180</v>
      </c>
      <c r="B52" s="75">
        <v>99639</v>
      </c>
      <c r="C52" s="75">
        <v>100211</v>
      </c>
      <c r="D52" s="75">
        <v>102199</v>
      </c>
      <c r="E52" s="75">
        <v>110774</v>
      </c>
      <c r="F52" s="75">
        <v>116487</v>
      </c>
      <c r="G52" s="75">
        <v>122504</v>
      </c>
      <c r="H52" s="75">
        <v>129490</v>
      </c>
      <c r="I52" s="75">
        <v>131006</v>
      </c>
      <c r="J52" s="75">
        <v>131614</v>
      </c>
      <c r="K52" s="75">
        <v>134774</v>
      </c>
      <c r="L52" s="75">
        <v>138820</v>
      </c>
      <c r="M52" s="75">
        <v>141798</v>
      </c>
      <c r="N52" s="75">
        <v>142763</v>
      </c>
    </row>
    <row r="53" spans="1:14">
      <c r="A53" s="74" t="s">
        <v>181</v>
      </c>
      <c r="B53" s="75">
        <v>79817</v>
      </c>
      <c r="C53" s="75">
        <v>80149</v>
      </c>
      <c r="D53" s="75">
        <v>81897</v>
      </c>
      <c r="E53" s="75">
        <v>84607</v>
      </c>
      <c r="F53" s="75">
        <v>88390</v>
      </c>
      <c r="G53" s="75">
        <v>91432</v>
      </c>
      <c r="H53" s="75">
        <v>94377</v>
      </c>
      <c r="I53" s="75">
        <v>92359</v>
      </c>
      <c r="J53" s="75">
        <v>100805</v>
      </c>
      <c r="K53" s="75">
        <v>106351</v>
      </c>
      <c r="L53" s="75">
        <v>111956</v>
      </c>
      <c r="M53" s="75">
        <v>116767</v>
      </c>
      <c r="N53" s="75">
        <v>118107</v>
      </c>
    </row>
    <row r="54" spans="1:14">
      <c r="A54" s="74" t="s">
        <v>182</v>
      </c>
      <c r="B54" s="75">
        <v>66650</v>
      </c>
      <c r="C54" s="75">
        <v>66623</v>
      </c>
      <c r="D54" s="75">
        <v>67200</v>
      </c>
      <c r="E54" s="75">
        <v>67920</v>
      </c>
      <c r="F54" s="75">
        <v>69432</v>
      </c>
      <c r="G54" s="75">
        <v>71359</v>
      </c>
      <c r="H54" s="75">
        <v>72911</v>
      </c>
      <c r="I54" s="75">
        <v>71958</v>
      </c>
      <c r="J54" s="75">
        <v>74554</v>
      </c>
      <c r="K54" s="75">
        <v>77833</v>
      </c>
      <c r="L54" s="75">
        <v>80931</v>
      </c>
      <c r="M54" s="75">
        <v>83130</v>
      </c>
      <c r="N54" s="75">
        <v>83662</v>
      </c>
    </row>
    <row r="55" spans="1:14">
      <c r="A55" s="74" t="s">
        <v>183</v>
      </c>
      <c r="B55" s="75">
        <v>58149</v>
      </c>
      <c r="C55" s="75">
        <v>58219</v>
      </c>
      <c r="D55" s="75">
        <v>57705</v>
      </c>
      <c r="E55" s="75">
        <v>57451</v>
      </c>
      <c r="F55" s="75">
        <v>57246</v>
      </c>
      <c r="G55" s="75">
        <v>56421</v>
      </c>
      <c r="H55" s="75">
        <v>56877</v>
      </c>
      <c r="I55" s="75">
        <v>55135</v>
      </c>
      <c r="J55" s="75">
        <v>55771</v>
      </c>
      <c r="K55" s="75">
        <v>57270</v>
      </c>
      <c r="L55" s="75">
        <v>59184</v>
      </c>
      <c r="M55" s="75">
        <v>60121</v>
      </c>
      <c r="N55" s="75">
        <v>60453</v>
      </c>
    </row>
    <row r="56" spans="1:14">
      <c r="A56" s="74" t="s">
        <v>184</v>
      </c>
      <c r="B56" s="75">
        <v>42902</v>
      </c>
      <c r="C56" s="75">
        <v>43072</v>
      </c>
      <c r="D56" s="75">
        <v>43655</v>
      </c>
      <c r="E56" s="75">
        <v>44025</v>
      </c>
      <c r="F56" s="75">
        <v>44519</v>
      </c>
      <c r="G56" s="75">
        <v>44920</v>
      </c>
      <c r="H56" s="75">
        <v>45191</v>
      </c>
      <c r="I56" s="75">
        <v>42859</v>
      </c>
      <c r="J56" s="75">
        <v>43034</v>
      </c>
      <c r="K56" s="75">
        <v>42991</v>
      </c>
      <c r="L56" s="75">
        <v>42799</v>
      </c>
      <c r="M56" s="75">
        <v>43236</v>
      </c>
      <c r="N56" s="75">
        <v>43251</v>
      </c>
    </row>
    <row r="57" spans="1:14">
      <c r="A57" s="74" t="s">
        <v>185</v>
      </c>
      <c r="B57" s="75">
        <v>24268</v>
      </c>
      <c r="C57" s="75">
        <v>24485</v>
      </c>
      <c r="D57" s="75">
        <v>25463</v>
      </c>
      <c r="E57" s="75">
        <v>26665</v>
      </c>
      <c r="F57" s="75">
        <v>27536</v>
      </c>
      <c r="G57" s="75">
        <v>28306</v>
      </c>
      <c r="H57" s="75">
        <v>28658</v>
      </c>
      <c r="I57" s="75">
        <v>27922</v>
      </c>
      <c r="J57" s="75">
        <v>28426</v>
      </c>
      <c r="K57" s="75">
        <v>29121</v>
      </c>
      <c r="L57" s="75">
        <v>29589</v>
      </c>
      <c r="M57" s="75">
        <v>29905</v>
      </c>
      <c r="N57" s="75">
        <v>29996</v>
      </c>
    </row>
    <row r="58" spans="1:14">
      <c r="A58" s="74" t="s">
        <v>186</v>
      </c>
      <c r="B58" s="75">
        <v>16314</v>
      </c>
      <c r="C58" s="75">
        <v>16391</v>
      </c>
      <c r="D58" s="75">
        <v>16366</v>
      </c>
      <c r="E58" s="75">
        <v>16448</v>
      </c>
      <c r="F58" s="75">
        <v>16730</v>
      </c>
      <c r="G58" s="75">
        <v>17068</v>
      </c>
      <c r="H58" s="75">
        <v>17814</v>
      </c>
      <c r="I58" s="75">
        <v>17595</v>
      </c>
      <c r="J58" s="75">
        <v>18533</v>
      </c>
      <c r="K58" s="75">
        <v>19528</v>
      </c>
      <c r="L58" s="75">
        <v>20379</v>
      </c>
      <c r="M58" s="75">
        <v>20897</v>
      </c>
      <c r="N58" s="75">
        <v>21105</v>
      </c>
    </row>
    <row r="59" spans="1:14">
      <c r="A59" s="74" t="s">
        <v>187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</row>
    <row r="60" spans="1:14">
      <c r="A60" s="74" t="s">
        <v>188</v>
      </c>
      <c r="B60" s="75">
        <v>623109</v>
      </c>
      <c r="C60" s="75">
        <v>621905</v>
      </c>
      <c r="D60" s="75">
        <v>614756</v>
      </c>
      <c r="E60" s="75">
        <v>610162</v>
      </c>
      <c r="F60" s="75">
        <v>607082</v>
      </c>
      <c r="G60" s="75">
        <v>604275</v>
      </c>
      <c r="H60" s="75">
        <v>601969</v>
      </c>
      <c r="I60" s="75">
        <v>550033</v>
      </c>
      <c r="J60" s="75">
        <v>559769</v>
      </c>
      <c r="K60" s="75">
        <v>566556</v>
      </c>
      <c r="L60" s="75">
        <v>568903</v>
      </c>
      <c r="M60" s="75">
        <v>570793</v>
      </c>
      <c r="N60" s="75">
        <v>570717</v>
      </c>
    </row>
    <row r="61" spans="1:14">
      <c r="A61" s="76" t="s">
        <v>169</v>
      </c>
      <c r="B61" s="75">
        <v>161800</v>
      </c>
      <c r="C61" s="75">
        <v>161221</v>
      </c>
      <c r="D61" s="75">
        <v>161373</v>
      </c>
      <c r="E61" s="75">
        <v>162646</v>
      </c>
      <c r="F61" s="75">
        <v>163713</v>
      </c>
      <c r="G61" s="75">
        <v>164572</v>
      </c>
      <c r="H61" s="75">
        <v>165029</v>
      </c>
      <c r="I61" s="75">
        <v>147038</v>
      </c>
      <c r="J61" s="75">
        <v>152845</v>
      </c>
      <c r="K61" s="75">
        <v>158158</v>
      </c>
      <c r="L61" s="75">
        <v>159770</v>
      </c>
      <c r="M61" s="75">
        <v>160136</v>
      </c>
      <c r="N61" s="75">
        <v>160327</v>
      </c>
    </row>
    <row r="62" spans="1:14">
      <c r="A62" s="76" t="s">
        <v>189</v>
      </c>
      <c r="B62" s="75">
        <v>313744</v>
      </c>
      <c r="C62" s="75">
        <v>313049</v>
      </c>
      <c r="D62" s="75">
        <v>307953</v>
      </c>
      <c r="E62" s="75">
        <v>304444</v>
      </c>
      <c r="F62" s="75">
        <v>301361</v>
      </c>
      <c r="G62" s="75">
        <v>298189</v>
      </c>
      <c r="H62" s="75">
        <v>295559</v>
      </c>
      <c r="I62" s="75">
        <v>270750</v>
      </c>
      <c r="J62" s="75">
        <v>274102</v>
      </c>
      <c r="K62" s="75">
        <v>276676</v>
      </c>
      <c r="L62" s="75">
        <v>279258</v>
      </c>
      <c r="M62" s="75">
        <v>282345</v>
      </c>
      <c r="N62" s="75">
        <v>282674</v>
      </c>
    </row>
    <row r="63" spans="1:14">
      <c r="A63" s="76" t="s">
        <v>190</v>
      </c>
      <c r="B63" s="75">
        <v>147565</v>
      </c>
      <c r="C63" s="75">
        <v>147635</v>
      </c>
      <c r="D63" s="75">
        <v>145430</v>
      </c>
      <c r="E63" s="75">
        <v>143072</v>
      </c>
      <c r="F63" s="75">
        <v>142008</v>
      </c>
      <c r="G63" s="75">
        <v>141514</v>
      </c>
      <c r="H63" s="75">
        <v>141381</v>
      </c>
      <c r="I63" s="75">
        <v>132245</v>
      </c>
      <c r="J63" s="75">
        <v>132822</v>
      </c>
      <c r="K63" s="75">
        <v>131722</v>
      </c>
      <c r="L63" s="75">
        <v>129875</v>
      </c>
      <c r="M63" s="75">
        <v>128312</v>
      </c>
      <c r="N63" s="75">
        <v>127716</v>
      </c>
    </row>
    <row r="64" spans="1:14">
      <c r="A64" s="74" t="s">
        <v>191</v>
      </c>
      <c r="B64" s="75">
        <v>1331550</v>
      </c>
      <c r="C64" s="75">
        <v>1334212</v>
      </c>
      <c r="D64" s="75">
        <v>1344667</v>
      </c>
      <c r="E64" s="75">
        <v>1359072</v>
      </c>
      <c r="F64" s="75">
        <v>1371344</v>
      </c>
      <c r="G64" s="75">
        <v>1391136</v>
      </c>
      <c r="H64" s="75">
        <v>1403767</v>
      </c>
      <c r="I64" s="75">
        <v>1333091</v>
      </c>
      <c r="J64" s="75">
        <v>1356369</v>
      </c>
      <c r="K64" s="75">
        <v>1372657</v>
      </c>
      <c r="L64" s="75">
        <v>1394664</v>
      </c>
      <c r="M64" s="75">
        <v>1411210</v>
      </c>
      <c r="N64" s="75">
        <v>1415871</v>
      </c>
    </row>
    <row r="65" spans="1:14">
      <c r="A65" s="76" t="s">
        <v>192</v>
      </c>
      <c r="B65" s="75">
        <v>234724</v>
      </c>
      <c r="C65" s="75">
        <v>236006</v>
      </c>
      <c r="D65" s="75">
        <v>241646</v>
      </c>
      <c r="E65" s="75">
        <v>246647</v>
      </c>
      <c r="F65" s="75">
        <v>249486</v>
      </c>
      <c r="G65" s="75">
        <v>253001</v>
      </c>
      <c r="H65" s="75">
        <v>251358</v>
      </c>
      <c r="I65" s="75">
        <v>230766</v>
      </c>
      <c r="J65" s="75">
        <v>234379</v>
      </c>
      <c r="K65" s="75">
        <v>234165</v>
      </c>
      <c r="L65" s="75">
        <v>236763</v>
      </c>
      <c r="M65" s="75">
        <v>237638</v>
      </c>
      <c r="N65" s="75">
        <v>238066</v>
      </c>
    </row>
    <row r="66" spans="1:14">
      <c r="A66" s="76" t="s">
        <v>193</v>
      </c>
      <c r="B66" s="75">
        <v>632158</v>
      </c>
      <c r="C66" s="75">
        <v>630439</v>
      </c>
      <c r="D66" s="75">
        <v>620809</v>
      </c>
      <c r="E66" s="75">
        <v>614054</v>
      </c>
      <c r="F66" s="75">
        <v>607663</v>
      </c>
      <c r="G66" s="75">
        <v>608868</v>
      </c>
      <c r="H66" s="75">
        <v>607746</v>
      </c>
      <c r="I66" s="75">
        <v>568931</v>
      </c>
      <c r="J66" s="75">
        <v>574770</v>
      </c>
      <c r="K66" s="75">
        <v>579276</v>
      </c>
      <c r="L66" s="75">
        <v>587330</v>
      </c>
      <c r="M66" s="75">
        <v>594748</v>
      </c>
      <c r="N66" s="75">
        <v>596386</v>
      </c>
    </row>
    <row r="67" spans="1:14">
      <c r="A67" s="76" t="s">
        <v>194</v>
      </c>
      <c r="B67" s="75">
        <v>464668</v>
      </c>
      <c r="C67" s="75">
        <v>467767</v>
      </c>
      <c r="D67" s="75">
        <v>482212</v>
      </c>
      <c r="E67" s="75">
        <v>498371</v>
      </c>
      <c r="F67" s="75">
        <v>514195</v>
      </c>
      <c r="G67" s="75">
        <v>529267</v>
      </c>
      <c r="H67" s="75">
        <v>544663</v>
      </c>
      <c r="I67" s="75">
        <v>533394</v>
      </c>
      <c r="J67" s="75">
        <v>547220</v>
      </c>
      <c r="K67" s="75">
        <v>559216</v>
      </c>
      <c r="L67" s="75">
        <v>570571</v>
      </c>
      <c r="M67" s="75">
        <v>578824</v>
      </c>
      <c r="N67" s="75">
        <v>581419</v>
      </c>
    </row>
    <row r="68" spans="1:14">
      <c r="A68" s="74" t="s">
        <v>195</v>
      </c>
      <c r="B68" s="75">
        <v>208283</v>
      </c>
      <c r="C68" s="75">
        <v>208790</v>
      </c>
      <c r="D68" s="75">
        <v>210389</v>
      </c>
      <c r="E68" s="75">
        <v>212509</v>
      </c>
      <c r="F68" s="75">
        <v>215463</v>
      </c>
      <c r="G68" s="75">
        <v>218074</v>
      </c>
      <c r="H68" s="75">
        <v>221451</v>
      </c>
      <c r="I68" s="75">
        <v>215469</v>
      </c>
      <c r="J68" s="75">
        <v>220318</v>
      </c>
      <c r="K68" s="75">
        <v>226743</v>
      </c>
      <c r="L68" s="75">
        <v>232882</v>
      </c>
      <c r="M68" s="75">
        <v>237289</v>
      </c>
      <c r="N68" s="75">
        <v>238467</v>
      </c>
    </row>
    <row r="69" spans="1:14">
      <c r="A69" s="74" t="s">
        <v>187</v>
      </c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</row>
    <row r="70" spans="1:14">
      <c r="A70" s="74" t="s">
        <v>196</v>
      </c>
      <c r="B70" s="75">
        <v>1614140</v>
      </c>
      <c r="C70" s="75">
        <v>1617218</v>
      </c>
      <c r="D70" s="75">
        <v>1628399</v>
      </c>
      <c r="E70" s="75">
        <v>1644604</v>
      </c>
      <c r="F70" s="75">
        <v>1658640</v>
      </c>
      <c r="G70" s="75">
        <v>1679348</v>
      </c>
      <c r="H70" s="75">
        <v>1695431</v>
      </c>
      <c r="I70" s="75">
        <v>1615489</v>
      </c>
      <c r="J70" s="75">
        <v>1644048</v>
      </c>
      <c r="K70" s="75">
        <v>1666160</v>
      </c>
      <c r="L70" s="75">
        <v>1693989</v>
      </c>
      <c r="M70" s="75">
        <v>1714324</v>
      </c>
      <c r="N70" s="75">
        <v>1719815</v>
      </c>
    </row>
    <row r="71" spans="1:14">
      <c r="A71" s="74" t="s">
        <v>197</v>
      </c>
      <c r="B71" s="75">
        <v>1539833</v>
      </c>
      <c r="C71" s="75">
        <v>1543002</v>
      </c>
      <c r="D71" s="75">
        <v>1555056</v>
      </c>
      <c r="E71" s="75">
        <v>1571581</v>
      </c>
      <c r="F71" s="75">
        <v>1586807</v>
      </c>
      <c r="G71" s="75">
        <v>1609210</v>
      </c>
      <c r="H71" s="75">
        <v>1625218</v>
      </c>
      <c r="I71" s="75">
        <v>1548560</v>
      </c>
      <c r="J71" s="75">
        <v>1576687</v>
      </c>
      <c r="K71" s="75">
        <v>1599400</v>
      </c>
      <c r="L71" s="75">
        <v>1627546</v>
      </c>
      <c r="M71" s="75">
        <v>1648499</v>
      </c>
      <c r="N71" s="75">
        <v>1654338</v>
      </c>
    </row>
    <row r="72" spans="1:14">
      <c r="A72" s="74" t="s">
        <v>198</v>
      </c>
      <c r="B72" s="75">
        <v>977724</v>
      </c>
      <c r="C72" s="75">
        <v>977532</v>
      </c>
      <c r="D72" s="75">
        <v>972315</v>
      </c>
      <c r="E72" s="75">
        <v>969303</v>
      </c>
      <c r="F72" s="75">
        <v>963589</v>
      </c>
      <c r="G72" s="75">
        <v>967674</v>
      </c>
      <c r="H72" s="75">
        <v>965096</v>
      </c>
      <c r="I72" s="75">
        <v>899695</v>
      </c>
      <c r="J72" s="75">
        <v>909288</v>
      </c>
      <c r="K72" s="75">
        <v>913313</v>
      </c>
      <c r="L72" s="75">
        <v>922683</v>
      </c>
      <c r="M72" s="75">
        <v>929785</v>
      </c>
      <c r="N72" s="75">
        <v>931498</v>
      </c>
    </row>
    <row r="73" spans="1:14">
      <c r="A73" s="74" t="s">
        <v>187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</row>
    <row r="74" spans="1:14">
      <c r="A74" s="77" t="s">
        <v>199</v>
      </c>
      <c r="B74" s="78">
        <v>32.620904032424264</v>
      </c>
      <c r="C74" s="78">
        <v>32.682932279133723</v>
      </c>
      <c r="D74" s="78">
        <v>32.947305109098806</v>
      </c>
      <c r="E74" s="78">
        <v>33.171112984822933</v>
      </c>
      <c r="F74" s="78">
        <v>33.435443331018291</v>
      </c>
      <c r="G74" s="78">
        <v>33.618665736866575</v>
      </c>
      <c r="H74" s="78">
        <v>33.834981860496953</v>
      </c>
      <c r="I74" s="78">
        <v>34.644403226968237</v>
      </c>
      <c r="J74" s="78">
        <v>34.538770053475936</v>
      </c>
      <c r="K74" s="78">
        <v>34.51150993428385</v>
      </c>
      <c r="L74" s="78">
        <v>34.488128236924645</v>
      </c>
      <c r="M74" s="78">
        <v>34.493796435237712</v>
      </c>
      <c r="N74" s="78">
        <v>34.503398236590741</v>
      </c>
    </row>
    <row r="75" spans="1:14" ht="24" customHeight="1">
      <c r="A75" s="82" t="s">
        <v>201</v>
      </c>
      <c r="B75" s="83">
        <v>2306093</v>
      </c>
      <c r="C75" s="83">
        <v>2306978</v>
      </c>
      <c r="D75" s="83">
        <v>2308063</v>
      </c>
      <c r="E75" s="83">
        <v>2315524</v>
      </c>
      <c r="F75" s="83">
        <v>2327153</v>
      </c>
      <c r="G75" s="83">
        <v>2338753</v>
      </c>
      <c r="H75" s="83">
        <v>2349441</v>
      </c>
      <c r="I75" s="83">
        <v>2204072</v>
      </c>
      <c r="J75" s="83">
        <v>2239125</v>
      </c>
      <c r="K75" s="83">
        <v>2269630</v>
      </c>
      <c r="L75" s="83">
        <v>2295199</v>
      </c>
      <c r="M75" s="83">
        <v>2314080</v>
      </c>
      <c r="N75" s="83">
        <v>2319173</v>
      </c>
    </row>
    <row r="76" spans="1:14">
      <c r="A76" s="74" t="s">
        <v>169</v>
      </c>
      <c r="B76" s="75">
        <v>155599</v>
      </c>
      <c r="C76" s="75">
        <v>155129</v>
      </c>
      <c r="D76" s="75">
        <v>155388</v>
      </c>
      <c r="E76" s="75">
        <v>156179</v>
      </c>
      <c r="F76" s="75">
        <v>156643</v>
      </c>
      <c r="G76" s="75">
        <v>157713</v>
      </c>
      <c r="H76" s="75">
        <v>158049</v>
      </c>
      <c r="I76" s="75">
        <v>141244</v>
      </c>
      <c r="J76" s="75">
        <v>146413</v>
      </c>
      <c r="K76" s="75">
        <v>151608</v>
      </c>
      <c r="L76" s="75">
        <v>153395</v>
      </c>
      <c r="M76" s="75">
        <v>154124</v>
      </c>
      <c r="N76" s="75">
        <v>154316</v>
      </c>
    </row>
    <row r="77" spans="1:14">
      <c r="A77" s="74" t="s">
        <v>170</v>
      </c>
      <c r="B77" s="75">
        <v>164013</v>
      </c>
      <c r="C77" s="75">
        <v>162716</v>
      </c>
      <c r="D77" s="75">
        <v>158822</v>
      </c>
      <c r="E77" s="75">
        <v>155729</v>
      </c>
      <c r="F77" s="75">
        <v>154056</v>
      </c>
      <c r="G77" s="75">
        <v>152589</v>
      </c>
      <c r="H77" s="75">
        <v>152295</v>
      </c>
      <c r="I77" s="75">
        <v>142114</v>
      </c>
      <c r="J77" s="75">
        <v>145134</v>
      </c>
      <c r="K77" s="75">
        <v>146041</v>
      </c>
      <c r="L77" s="75">
        <v>148761</v>
      </c>
      <c r="M77" s="75">
        <v>149976</v>
      </c>
      <c r="N77" s="75">
        <v>150076</v>
      </c>
    </row>
    <row r="78" spans="1:14">
      <c r="A78" s="74" t="s">
        <v>171</v>
      </c>
      <c r="B78" s="75">
        <v>170216</v>
      </c>
      <c r="C78" s="75">
        <v>170770</v>
      </c>
      <c r="D78" s="75">
        <v>169320</v>
      </c>
      <c r="E78" s="75">
        <v>168338</v>
      </c>
      <c r="F78" s="75">
        <v>168168</v>
      </c>
      <c r="G78" s="75">
        <v>166522</v>
      </c>
      <c r="H78" s="75">
        <v>163734</v>
      </c>
      <c r="I78" s="75">
        <v>149530</v>
      </c>
      <c r="J78" s="75">
        <v>149230</v>
      </c>
      <c r="K78" s="75">
        <v>149428</v>
      </c>
      <c r="L78" s="75">
        <v>148930</v>
      </c>
      <c r="M78" s="75">
        <v>149964</v>
      </c>
      <c r="N78" s="75">
        <v>149989</v>
      </c>
    </row>
    <row r="79" spans="1:14">
      <c r="A79" s="74" t="s">
        <v>172</v>
      </c>
      <c r="B79" s="75">
        <v>181577</v>
      </c>
      <c r="C79" s="75">
        <v>181737</v>
      </c>
      <c r="D79" s="75">
        <v>178272</v>
      </c>
      <c r="E79" s="75">
        <v>175680</v>
      </c>
      <c r="F79" s="75">
        <v>173763</v>
      </c>
      <c r="G79" s="75">
        <v>172976</v>
      </c>
      <c r="H79" s="75">
        <v>172155</v>
      </c>
      <c r="I79" s="75">
        <v>160905</v>
      </c>
      <c r="J79" s="75">
        <v>162580</v>
      </c>
      <c r="K79" s="75">
        <v>163357</v>
      </c>
      <c r="L79" s="75">
        <v>162659</v>
      </c>
      <c r="M79" s="75">
        <v>161032</v>
      </c>
      <c r="N79" s="75">
        <v>160219</v>
      </c>
    </row>
    <row r="80" spans="1:14" s="81" customFormat="1">
      <c r="A80" s="79" t="s">
        <v>173</v>
      </c>
      <c r="B80" s="80">
        <v>164399</v>
      </c>
      <c r="C80" s="80">
        <v>165522</v>
      </c>
      <c r="D80" s="80">
        <v>171958</v>
      </c>
      <c r="E80" s="80">
        <v>176801</v>
      </c>
      <c r="F80" s="80">
        <v>180472</v>
      </c>
      <c r="G80" s="80">
        <v>182028</v>
      </c>
      <c r="H80" s="80">
        <v>180269</v>
      </c>
      <c r="I80" s="80">
        <v>163849</v>
      </c>
      <c r="J80" s="80">
        <v>165712</v>
      </c>
      <c r="K80" s="80">
        <v>166711</v>
      </c>
      <c r="L80" s="80">
        <v>167999</v>
      </c>
      <c r="M80" s="80">
        <v>169019</v>
      </c>
      <c r="N80" s="80">
        <v>169880</v>
      </c>
    </row>
    <row r="81" spans="1:14" s="81" customFormat="1">
      <c r="A81" s="79" t="s">
        <v>174</v>
      </c>
      <c r="B81" s="80">
        <v>150827</v>
      </c>
      <c r="C81" s="80">
        <v>149546</v>
      </c>
      <c r="D81" s="80">
        <v>144896</v>
      </c>
      <c r="E81" s="80">
        <v>144215</v>
      </c>
      <c r="F81" s="80">
        <v>146073</v>
      </c>
      <c r="G81" s="80">
        <v>151224</v>
      </c>
      <c r="H81" s="80">
        <v>157865</v>
      </c>
      <c r="I81" s="80">
        <v>151176</v>
      </c>
      <c r="J81" s="80">
        <v>157643</v>
      </c>
      <c r="K81" s="80">
        <v>162309</v>
      </c>
      <c r="L81" s="80">
        <v>165335</v>
      </c>
      <c r="M81" s="80">
        <v>165999</v>
      </c>
      <c r="N81" s="80">
        <v>166391</v>
      </c>
    </row>
    <row r="82" spans="1:14" s="81" customFormat="1">
      <c r="A82" s="79" t="s">
        <v>175</v>
      </c>
      <c r="B82" s="80">
        <v>155537</v>
      </c>
      <c r="C82" s="80">
        <v>155127</v>
      </c>
      <c r="D82" s="80">
        <v>154051</v>
      </c>
      <c r="E82" s="80">
        <v>152951</v>
      </c>
      <c r="F82" s="80">
        <v>151286</v>
      </c>
      <c r="G82" s="80">
        <v>148820</v>
      </c>
      <c r="H82" s="80">
        <v>146036</v>
      </c>
      <c r="I82" s="80">
        <v>130715</v>
      </c>
      <c r="J82" s="80">
        <v>132058</v>
      </c>
      <c r="K82" s="80">
        <v>135490</v>
      </c>
      <c r="L82" s="80">
        <v>141579</v>
      </c>
      <c r="M82" s="80">
        <v>147388</v>
      </c>
      <c r="N82" s="80">
        <v>148639</v>
      </c>
    </row>
    <row r="83" spans="1:14" s="81" customFormat="1">
      <c r="A83" s="79" t="s">
        <v>176</v>
      </c>
      <c r="B83" s="80">
        <v>176556</v>
      </c>
      <c r="C83" s="80">
        <v>175685</v>
      </c>
      <c r="D83" s="80">
        <v>170193</v>
      </c>
      <c r="E83" s="80">
        <v>164908</v>
      </c>
      <c r="F83" s="80">
        <v>160027</v>
      </c>
      <c r="G83" s="80">
        <v>155497</v>
      </c>
      <c r="H83" s="80">
        <v>153221</v>
      </c>
      <c r="I83" s="80">
        <v>142649</v>
      </c>
      <c r="J83" s="80">
        <v>142808</v>
      </c>
      <c r="K83" s="80">
        <v>141724</v>
      </c>
      <c r="L83" s="80">
        <v>140053</v>
      </c>
      <c r="M83" s="80">
        <v>138935</v>
      </c>
      <c r="N83" s="80">
        <v>138178</v>
      </c>
    </row>
    <row r="84" spans="1:14" s="81" customFormat="1">
      <c r="A84" s="79" t="s">
        <v>177</v>
      </c>
      <c r="B84" s="80">
        <v>178078</v>
      </c>
      <c r="C84" s="80">
        <v>178312</v>
      </c>
      <c r="D84" s="80">
        <v>178755</v>
      </c>
      <c r="E84" s="80">
        <v>178109</v>
      </c>
      <c r="F84" s="80">
        <v>177705</v>
      </c>
      <c r="G84" s="80">
        <v>176837</v>
      </c>
      <c r="H84" s="80">
        <v>173090</v>
      </c>
      <c r="I84" s="80">
        <v>158571</v>
      </c>
      <c r="J84" s="80">
        <v>154959</v>
      </c>
      <c r="K84" s="80">
        <v>150951</v>
      </c>
      <c r="L84" s="80">
        <v>147356</v>
      </c>
      <c r="M84" s="80">
        <v>145962</v>
      </c>
      <c r="N84" s="80">
        <v>145955</v>
      </c>
    </row>
    <row r="85" spans="1:14">
      <c r="A85" s="74" t="s">
        <v>178</v>
      </c>
      <c r="B85" s="75">
        <v>162154</v>
      </c>
      <c r="C85" s="75">
        <v>162870</v>
      </c>
      <c r="D85" s="75">
        <v>165580</v>
      </c>
      <c r="E85" s="75">
        <v>169003</v>
      </c>
      <c r="F85" s="75">
        <v>172056</v>
      </c>
      <c r="G85" s="75">
        <v>173790</v>
      </c>
      <c r="H85" s="75">
        <v>175563</v>
      </c>
      <c r="I85" s="75">
        <v>166981</v>
      </c>
      <c r="J85" s="75">
        <v>167798</v>
      </c>
      <c r="K85" s="75">
        <v>168401</v>
      </c>
      <c r="L85" s="75">
        <v>167970</v>
      </c>
      <c r="M85" s="75">
        <v>165973</v>
      </c>
      <c r="N85" s="75">
        <v>165554</v>
      </c>
    </row>
    <row r="86" spans="1:14">
      <c r="A86" s="74" t="s">
        <v>179</v>
      </c>
      <c r="B86" s="75">
        <v>138918</v>
      </c>
      <c r="C86" s="75">
        <v>140248</v>
      </c>
      <c r="D86" s="75">
        <v>147810</v>
      </c>
      <c r="E86" s="75">
        <v>149160</v>
      </c>
      <c r="F86" s="75">
        <v>152108</v>
      </c>
      <c r="G86" s="75">
        <v>156192</v>
      </c>
      <c r="H86" s="75">
        <v>160794</v>
      </c>
      <c r="I86" s="75">
        <v>155493</v>
      </c>
      <c r="J86" s="75">
        <v>160136</v>
      </c>
      <c r="K86" s="75">
        <v>163943</v>
      </c>
      <c r="L86" s="75">
        <v>166361</v>
      </c>
      <c r="M86" s="75">
        <v>168143</v>
      </c>
      <c r="N86" s="75">
        <v>168785</v>
      </c>
    </row>
    <row r="87" spans="1:14">
      <c r="A87" s="74" t="s">
        <v>180</v>
      </c>
      <c r="B87" s="75">
        <v>109119</v>
      </c>
      <c r="C87" s="75">
        <v>109646</v>
      </c>
      <c r="D87" s="75">
        <v>111781</v>
      </c>
      <c r="E87" s="75">
        <v>119672</v>
      </c>
      <c r="F87" s="75">
        <v>124806</v>
      </c>
      <c r="G87" s="75">
        <v>130737</v>
      </c>
      <c r="H87" s="75">
        <v>137384</v>
      </c>
      <c r="I87" s="75">
        <v>137925</v>
      </c>
      <c r="J87" s="75">
        <v>139352</v>
      </c>
      <c r="K87" s="75">
        <v>142676</v>
      </c>
      <c r="L87" s="75">
        <v>147172</v>
      </c>
      <c r="M87" s="75">
        <v>150769</v>
      </c>
      <c r="N87" s="75">
        <v>151806</v>
      </c>
    </row>
    <row r="88" spans="1:14">
      <c r="A88" s="74" t="s">
        <v>181</v>
      </c>
      <c r="B88" s="75">
        <v>90473</v>
      </c>
      <c r="C88" s="75">
        <v>90741</v>
      </c>
      <c r="D88" s="75">
        <v>92726</v>
      </c>
      <c r="E88" s="75">
        <v>95744</v>
      </c>
      <c r="F88" s="75">
        <v>99714</v>
      </c>
      <c r="G88" s="75">
        <v>102653</v>
      </c>
      <c r="H88" s="75">
        <v>105496</v>
      </c>
      <c r="I88" s="75">
        <v>102629</v>
      </c>
      <c r="J88" s="75">
        <v>110624</v>
      </c>
      <c r="K88" s="75">
        <v>115871</v>
      </c>
      <c r="L88" s="75">
        <v>121369</v>
      </c>
      <c r="M88" s="75">
        <v>126228</v>
      </c>
      <c r="N88" s="75">
        <v>127692</v>
      </c>
    </row>
    <row r="89" spans="1:14">
      <c r="A89" s="74" t="s">
        <v>182</v>
      </c>
      <c r="B89" s="75">
        <v>81351</v>
      </c>
      <c r="C89" s="75">
        <v>81206</v>
      </c>
      <c r="D89" s="75">
        <v>80883</v>
      </c>
      <c r="E89" s="75">
        <v>80732</v>
      </c>
      <c r="F89" s="75">
        <v>82025</v>
      </c>
      <c r="G89" s="75">
        <v>83631</v>
      </c>
      <c r="H89" s="75">
        <v>85086</v>
      </c>
      <c r="I89" s="75">
        <v>83088</v>
      </c>
      <c r="J89" s="75">
        <v>86061</v>
      </c>
      <c r="K89" s="75">
        <v>89904</v>
      </c>
      <c r="L89" s="75">
        <v>93011</v>
      </c>
      <c r="M89" s="75">
        <v>95235</v>
      </c>
      <c r="N89" s="75">
        <v>95812</v>
      </c>
    </row>
    <row r="90" spans="1:14">
      <c r="A90" s="74" t="s">
        <v>183</v>
      </c>
      <c r="B90" s="75">
        <v>76767</v>
      </c>
      <c r="C90" s="75">
        <v>76645</v>
      </c>
      <c r="D90" s="75">
        <v>75958</v>
      </c>
      <c r="E90" s="75">
        <v>75312</v>
      </c>
      <c r="F90" s="75">
        <v>74155</v>
      </c>
      <c r="G90" s="75">
        <v>73058</v>
      </c>
      <c r="H90" s="75">
        <v>72936</v>
      </c>
      <c r="I90" s="75">
        <v>69337</v>
      </c>
      <c r="J90" s="75">
        <v>69380</v>
      </c>
      <c r="K90" s="75">
        <v>70785</v>
      </c>
      <c r="L90" s="75">
        <v>72438</v>
      </c>
      <c r="M90" s="75">
        <v>73508</v>
      </c>
      <c r="N90" s="75">
        <v>73832</v>
      </c>
    </row>
    <row r="91" spans="1:14">
      <c r="A91" s="74" t="s">
        <v>184</v>
      </c>
      <c r="B91" s="75">
        <v>63916</v>
      </c>
      <c r="C91" s="75">
        <v>64069</v>
      </c>
      <c r="D91" s="75">
        <v>64087</v>
      </c>
      <c r="E91" s="75">
        <v>64501</v>
      </c>
      <c r="F91" s="75">
        <v>64736</v>
      </c>
      <c r="G91" s="75">
        <v>64570</v>
      </c>
      <c r="H91" s="75">
        <v>64378</v>
      </c>
      <c r="I91" s="75">
        <v>60800</v>
      </c>
      <c r="J91" s="75">
        <v>60615</v>
      </c>
      <c r="K91" s="75">
        <v>60226</v>
      </c>
      <c r="L91" s="75">
        <v>59600</v>
      </c>
      <c r="M91" s="75">
        <v>59640</v>
      </c>
      <c r="N91" s="75">
        <v>59587</v>
      </c>
    </row>
    <row r="92" spans="1:14">
      <c r="A92" s="74" t="s">
        <v>185</v>
      </c>
      <c r="B92" s="75">
        <v>44239</v>
      </c>
      <c r="C92" s="75">
        <v>44514</v>
      </c>
      <c r="D92" s="75">
        <v>45640</v>
      </c>
      <c r="E92" s="75">
        <v>46829</v>
      </c>
      <c r="F92" s="75">
        <v>47528</v>
      </c>
      <c r="G92" s="75">
        <v>48074</v>
      </c>
      <c r="H92" s="75">
        <v>48211</v>
      </c>
      <c r="I92" s="75">
        <v>45957</v>
      </c>
      <c r="J92" s="75">
        <v>46380</v>
      </c>
      <c r="K92" s="75">
        <v>47048</v>
      </c>
      <c r="L92" s="75">
        <v>47332</v>
      </c>
      <c r="M92" s="75">
        <v>47396</v>
      </c>
      <c r="N92" s="75">
        <v>47371</v>
      </c>
    </row>
    <row r="93" spans="1:14">
      <c r="A93" s="74" t="s">
        <v>186</v>
      </c>
      <c r="B93" s="75">
        <v>42354</v>
      </c>
      <c r="C93" s="75">
        <v>42495</v>
      </c>
      <c r="D93" s="75">
        <v>41943</v>
      </c>
      <c r="E93" s="75">
        <v>41661</v>
      </c>
      <c r="F93" s="75">
        <v>41832</v>
      </c>
      <c r="G93" s="75">
        <v>41842</v>
      </c>
      <c r="H93" s="75">
        <v>42879</v>
      </c>
      <c r="I93" s="75">
        <v>41109</v>
      </c>
      <c r="J93" s="75">
        <v>42242</v>
      </c>
      <c r="K93" s="75">
        <v>43157</v>
      </c>
      <c r="L93" s="75">
        <v>43879</v>
      </c>
      <c r="M93" s="75">
        <v>44789</v>
      </c>
      <c r="N93" s="75">
        <v>45091</v>
      </c>
    </row>
    <row r="94" spans="1:14">
      <c r="A94" s="74" t="s">
        <v>187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</row>
    <row r="95" spans="1:14">
      <c r="A95" s="74" t="s">
        <v>188</v>
      </c>
      <c r="B95" s="75">
        <v>596712</v>
      </c>
      <c r="C95" s="75">
        <v>595765</v>
      </c>
      <c r="D95" s="75">
        <v>589431</v>
      </c>
      <c r="E95" s="75">
        <v>584657</v>
      </c>
      <c r="F95" s="75">
        <v>580988</v>
      </c>
      <c r="G95" s="75">
        <v>578456</v>
      </c>
      <c r="H95" s="75">
        <v>575985</v>
      </c>
      <c r="I95" s="75">
        <v>528746</v>
      </c>
      <c r="J95" s="75">
        <v>536873</v>
      </c>
      <c r="K95" s="75">
        <v>542172</v>
      </c>
      <c r="L95" s="75">
        <v>545325</v>
      </c>
      <c r="M95" s="75">
        <v>547222</v>
      </c>
      <c r="N95" s="75">
        <v>547137</v>
      </c>
    </row>
    <row r="96" spans="1:14">
      <c r="A96" s="76" t="s">
        <v>169</v>
      </c>
      <c r="B96" s="75">
        <v>155599</v>
      </c>
      <c r="C96" s="75">
        <v>155129</v>
      </c>
      <c r="D96" s="75">
        <v>155388</v>
      </c>
      <c r="E96" s="75">
        <v>156179</v>
      </c>
      <c r="F96" s="75">
        <v>156643</v>
      </c>
      <c r="G96" s="75">
        <v>157713</v>
      </c>
      <c r="H96" s="75">
        <v>158049</v>
      </c>
      <c r="I96" s="75">
        <v>141244</v>
      </c>
      <c r="J96" s="75">
        <v>146413</v>
      </c>
      <c r="K96" s="75">
        <v>151608</v>
      </c>
      <c r="L96" s="75">
        <v>153395</v>
      </c>
      <c r="M96" s="75">
        <v>154124</v>
      </c>
      <c r="N96" s="75">
        <v>154316</v>
      </c>
    </row>
    <row r="97" spans="1:14">
      <c r="A97" s="76" t="s">
        <v>189</v>
      </c>
      <c r="B97" s="75">
        <v>299329</v>
      </c>
      <c r="C97" s="75">
        <v>298698</v>
      </c>
      <c r="D97" s="75">
        <v>294265</v>
      </c>
      <c r="E97" s="75">
        <v>290954</v>
      </c>
      <c r="F97" s="75">
        <v>288198</v>
      </c>
      <c r="G97" s="75">
        <v>284862</v>
      </c>
      <c r="H97" s="75">
        <v>282492</v>
      </c>
      <c r="I97" s="75">
        <v>260756</v>
      </c>
      <c r="J97" s="75">
        <v>263794</v>
      </c>
      <c r="K97" s="75">
        <v>265007</v>
      </c>
      <c r="L97" s="75">
        <v>267891</v>
      </c>
      <c r="M97" s="75">
        <v>270397</v>
      </c>
      <c r="N97" s="75">
        <v>270712</v>
      </c>
    </row>
    <row r="98" spans="1:14">
      <c r="A98" s="76" t="s">
        <v>190</v>
      </c>
      <c r="B98" s="75">
        <v>141784</v>
      </c>
      <c r="C98" s="75">
        <v>141938</v>
      </c>
      <c r="D98" s="75">
        <v>139778</v>
      </c>
      <c r="E98" s="75">
        <v>137524</v>
      </c>
      <c r="F98" s="75">
        <v>136147</v>
      </c>
      <c r="G98" s="75">
        <v>135881</v>
      </c>
      <c r="H98" s="75">
        <v>135444</v>
      </c>
      <c r="I98" s="75">
        <v>126746</v>
      </c>
      <c r="J98" s="75">
        <v>126666</v>
      </c>
      <c r="K98" s="75">
        <v>125557</v>
      </c>
      <c r="L98" s="75">
        <v>124039</v>
      </c>
      <c r="M98" s="75">
        <v>122701</v>
      </c>
      <c r="N98" s="75">
        <v>122109</v>
      </c>
    </row>
    <row r="99" spans="1:14">
      <c r="A99" s="74" t="s">
        <v>191</v>
      </c>
      <c r="B99" s="75">
        <v>1400754</v>
      </c>
      <c r="C99" s="75">
        <v>1402284</v>
      </c>
      <c r="D99" s="75">
        <v>1410121</v>
      </c>
      <c r="E99" s="75">
        <v>1421832</v>
      </c>
      <c r="F99" s="75">
        <v>1435889</v>
      </c>
      <c r="G99" s="75">
        <v>1449122</v>
      </c>
      <c r="H99" s="75">
        <v>1459966</v>
      </c>
      <c r="I99" s="75">
        <v>1375035</v>
      </c>
      <c r="J99" s="75">
        <v>1397574</v>
      </c>
      <c r="K99" s="75">
        <v>1416338</v>
      </c>
      <c r="L99" s="75">
        <v>1433614</v>
      </c>
      <c r="M99" s="75">
        <v>1446290</v>
      </c>
      <c r="N99" s="75">
        <v>1450343</v>
      </c>
    </row>
    <row r="100" spans="1:14">
      <c r="A100" s="76" t="s">
        <v>192</v>
      </c>
      <c r="B100" s="75">
        <v>239092</v>
      </c>
      <c r="C100" s="75">
        <v>240109</v>
      </c>
      <c r="D100" s="75">
        <v>244329</v>
      </c>
      <c r="E100" s="75">
        <v>248070</v>
      </c>
      <c r="F100" s="75">
        <v>252114</v>
      </c>
      <c r="G100" s="75">
        <v>253372</v>
      </c>
      <c r="H100" s="75">
        <v>250517</v>
      </c>
      <c r="I100" s="75">
        <v>228896</v>
      </c>
      <c r="J100" s="75">
        <v>232196</v>
      </c>
      <c r="K100" s="75">
        <v>234973</v>
      </c>
      <c r="L100" s="75">
        <v>236419</v>
      </c>
      <c r="M100" s="75">
        <v>236893</v>
      </c>
      <c r="N100" s="75">
        <v>237343</v>
      </c>
    </row>
    <row r="101" spans="1:14">
      <c r="A101" s="76" t="s">
        <v>193</v>
      </c>
      <c r="B101" s="75">
        <v>660998</v>
      </c>
      <c r="C101" s="75">
        <v>658670</v>
      </c>
      <c r="D101" s="75">
        <v>647895</v>
      </c>
      <c r="E101" s="75">
        <v>640183</v>
      </c>
      <c r="F101" s="75">
        <v>635091</v>
      </c>
      <c r="G101" s="75">
        <v>632378</v>
      </c>
      <c r="H101" s="75">
        <v>630212</v>
      </c>
      <c r="I101" s="75">
        <v>583111</v>
      </c>
      <c r="J101" s="75">
        <v>587468</v>
      </c>
      <c r="K101" s="75">
        <v>590474</v>
      </c>
      <c r="L101" s="75">
        <v>594323</v>
      </c>
      <c r="M101" s="75">
        <v>598284</v>
      </c>
      <c r="N101" s="75">
        <v>599163</v>
      </c>
    </row>
    <row r="102" spans="1:14">
      <c r="A102" s="76" t="s">
        <v>194</v>
      </c>
      <c r="B102" s="75">
        <v>500664</v>
      </c>
      <c r="C102" s="75">
        <v>503505</v>
      </c>
      <c r="D102" s="75">
        <v>517897</v>
      </c>
      <c r="E102" s="75">
        <v>533579</v>
      </c>
      <c r="F102" s="75">
        <v>548684</v>
      </c>
      <c r="G102" s="75">
        <v>563372</v>
      </c>
      <c r="H102" s="75">
        <v>579237</v>
      </c>
      <c r="I102" s="75">
        <v>563028</v>
      </c>
      <c r="J102" s="75">
        <v>577910</v>
      </c>
      <c r="K102" s="75">
        <v>590891</v>
      </c>
      <c r="L102" s="75">
        <v>602872</v>
      </c>
      <c r="M102" s="75">
        <v>611113</v>
      </c>
      <c r="N102" s="75">
        <v>613837</v>
      </c>
    </row>
    <row r="103" spans="1:14">
      <c r="A103" s="74" t="s">
        <v>195</v>
      </c>
      <c r="B103" s="75">
        <v>308627</v>
      </c>
      <c r="C103" s="75">
        <v>308929</v>
      </c>
      <c r="D103" s="75">
        <v>308511</v>
      </c>
      <c r="E103" s="75">
        <v>309035</v>
      </c>
      <c r="F103" s="75">
        <v>310276</v>
      </c>
      <c r="G103" s="75">
        <v>311175</v>
      </c>
      <c r="H103" s="75">
        <v>313490</v>
      </c>
      <c r="I103" s="75">
        <v>300291</v>
      </c>
      <c r="J103" s="75">
        <v>304678</v>
      </c>
      <c r="K103" s="75">
        <v>311120</v>
      </c>
      <c r="L103" s="75">
        <v>316260</v>
      </c>
      <c r="M103" s="75">
        <v>320568</v>
      </c>
      <c r="N103" s="75">
        <v>321693</v>
      </c>
    </row>
    <row r="104" spans="1:14">
      <c r="A104" s="74" t="s">
        <v>187</v>
      </c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</row>
    <row r="105" spans="1:14">
      <c r="A105" s="74" t="s">
        <v>196</v>
      </c>
      <c r="B105" s="75">
        <v>1780761</v>
      </c>
      <c r="C105" s="75">
        <v>1782512</v>
      </c>
      <c r="D105" s="75">
        <v>1789839</v>
      </c>
      <c r="E105" s="75">
        <v>1801393</v>
      </c>
      <c r="F105" s="75">
        <v>1815047</v>
      </c>
      <c r="G105" s="75">
        <v>1827882</v>
      </c>
      <c r="H105" s="75">
        <v>1841094</v>
      </c>
      <c r="I105" s="75">
        <v>1739973</v>
      </c>
      <c r="J105" s="75">
        <v>1767105</v>
      </c>
      <c r="K105" s="75">
        <v>1791663</v>
      </c>
      <c r="L105" s="75">
        <v>1813489</v>
      </c>
      <c r="M105" s="75">
        <v>1829950</v>
      </c>
      <c r="N105" s="75">
        <v>1834747</v>
      </c>
    </row>
    <row r="106" spans="1:14">
      <c r="A106" s="74" t="s">
        <v>197</v>
      </c>
      <c r="B106" s="75">
        <v>1709381</v>
      </c>
      <c r="C106" s="75">
        <v>1711213</v>
      </c>
      <c r="D106" s="75">
        <v>1718632</v>
      </c>
      <c r="E106" s="75">
        <v>1730867</v>
      </c>
      <c r="F106" s="75">
        <v>1746165</v>
      </c>
      <c r="G106" s="75">
        <v>1760297</v>
      </c>
      <c r="H106" s="75">
        <v>1773456</v>
      </c>
      <c r="I106" s="75">
        <v>1675326</v>
      </c>
      <c r="J106" s="75">
        <v>1702252</v>
      </c>
      <c r="K106" s="75">
        <v>1727458</v>
      </c>
      <c r="L106" s="75">
        <v>1749874</v>
      </c>
      <c r="M106" s="75">
        <v>1766858</v>
      </c>
      <c r="N106" s="75">
        <v>1772036</v>
      </c>
    </row>
    <row r="107" spans="1:14">
      <c r="A107" s="74" t="s">
        <v>198</v>
      </c>
      <c r="B107" s="75">
        <v>1006974</v>
      </c>
      <c r="C107" s="75">
        <v>1005929</v>
      </c>
      <c r="D107" s="75">
        <v>998125</v>
      </c>
      <c r="E107" s="75">
        <v>992664</v>
      </c>
      <c r="F107" s="75">
        <v>989326</v>
      </c>
      <c r="G107" s="75">
        <v>987382</v>
      </c>
      <c r="H107" s="75">
        <v>982636</v>
      </c>
      <c r="I107" s="75">
        <v>907865</v>
      </c>
      <c r="J107" s="75">
        <v>915760</v>
      </c>
      <c r="K107" s="75">
        <v>920542</v>
      </c>
      <c r="L107" s="75">
        <v>924981</v>
      </c>
      <c r="M107" s="75">
        <v>928335</v>
      </c>
      <c r="N107" s="75">
        <v>929262</v>
      </c>
    </row>
    <row r="108" spans="1:14">
      <c r="A108" s="74" t="s">
        <v>187</v>
      </c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</row>
    <row r="109" spans="1:14">
      <c r="A109" s="77" t="s">
        <v>199</v>
      </c>
      <c r="B109" s="84">
        <v>35.316079263154833</v>
      </c>
      <c r="C109" s="78">
        <v>35.38299005681818</v>
      </c>
      <c r="D109" s="78">
        <v>35.682580583207965</v>
      </c>
      <c r="E109" s="78">
        <v>35.919374525781016</v>
      </c>
      <c r="F109" s="78">
        <v>36.101295006376922</v>
      </c>
      <c r="G109" s="78">
        <v>36.251236644242184</v>
      </c>
      <c r="H109" s="78">
        <v>36.432395253248472</v>
      </c>
      <c r="I109" s="78">
        <v>37.149982136477313</v>
      </c>
      <c r="J109" s="78">
        <v>37.134872643740287</v>
      </c>
      <c r="K109" s="78">
        <v>37.198820556023591</v>
      </c>
      <c r="L109" s="78">
        <v>37.228155512793101</v>
      </c>
      <c r="M109" s="78">
        <v>37.228676605926744</v>
      </c>
      <c r="N109" s="78">
        <v>37.244619451891573</v>
      </c>
    </row>
    <row r="110" spans="1:14" ht="25.5" customHeight="1">
      <c r="A110" s="125" t="s">
        <v>202</v>
      </c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7"/>
    </row>
    <row r="111" spans="1:14" ht="12.5" customHeight="1">
      <c r="A111" s="125" t="s">
        <v>203</v>
      </c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7"/>
    </row>
    <row r="112" spans="1:14" ht="25.5" customHeight="1">
      <c r="A112" s="125" t="s">
        <v>204</v>
      </c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7"/>
    </row>
    <row r="113" spans="1:18" ht="12.75" customHeight="1">
      <c r="A113" s="128" t="s">
        <v>205</v>
      </c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7"/>
    </row>
    <row r="114" spans="1:18">
      <c r="A114" s="129" t="s">
        <v>206</v>
      </c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8" ht="12.75" customHeight="1">
      <c r="A115" s="123" t="s">
        <v>207</v>
      </c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</row>
    <row r="116" spans="1:18" ht="12.75" customHeight="1">
      <c r="A116" s="123" t="s">
        <v>208</v>
      </c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</row>
    <row r="117" spans="1:18">
      <c r="A117" s="124" t="s">
        <v>209</v>
      </c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</row>
    <row r="120" spans="1:18">
      <c r="C120" s="67">
        <f>C4</f>
        <v>2000</v>
      </c>
      <c r="D120" s="67">
        <f t="shared" ref="D120:L120" si="0">D4</f>
        <v>2001</v>
      </c>
      <c r="E120" s="67">
        <f t="shared" si="0"/>
        <v>2002</v>
      </c>
      <c r="F120" s="67">
        <f t="shared" si="0"/>
        <v>2003</v>
      </c>
      <c r="G120" s="67">
        <f t="shared" si="0"/>
        <v>2004</v>
      </c>
      <c r="H120" s="67">
        <f t="shared" si="0"/>
        <v>2005</v>
      </c>
      <c r="I120" s="67">
        <f t="shared" si="0"/>
        <v>2006</v>
      </c>
      <c r="J120" s="67">
        <f t="shared" si="0"/>
        <v>2007</v>
      </c>
      <c r="K120" s="67">
        <f t="shared" si="0"/>
        <v>2008</v>
      </c>
      <c r="L120" s="67">
        <f t="shared" si="0"/>
        <v>2009</v>
      </c>
      <c r="M120" s="67">
        <v>2010</v>
      </c>
      <c r="N120" s="67">
        <v>2011</v>
      </c>
      <c r="O120" s="67">
        <v>2012</v>
      </c>
      <c r="P120" s="67">
        <v>2013</v>
      </c>
      <c r="Q120" s="67">
        <v>2014</v>
      </c>
      <c r="R120" s="67">
        <v>2015</v>
      </c>
    </row>
    <row r="121" spans="1:18">
      <c r="A121" s="67" t="s">
        <v>52</v>
      </c>
      <c r="B121" s="85"/>
      <c r="C121" s="85">
        <f t="shared" ref="C121:L121" si="1">SUM(C45:C49)</f>
        <v>792705</v>
      </c>
      <c r="D121" s="85">
        <f t="shared" si="1"/>
        <v>789891</v>
      </c>
      <c r="E121" s="85">
        <f t="shared" si="1"/>
        <v>788322</v>
      </c>
      <c r="F121" s="85">
        <f t="shared" si="1"/>
        <v>785284</v>
      </c>
      <c r="G121" s="85">
        <f t="shared" si="1"/>
        <v>789917</v>
      </c>
      <c r="H121" s="85">
        <f t="shared" si="1"/>
        <v>787993</v>
      </c>
      <c r="I121" s="85">
        <f t="shared" si="1"/>
        <v>734219</v>
      </c>
      <c r="J121" s="85">
        <f t="shared" si="1"/>
        <v>742453</v>
      </c>
      <c r="K121" s="85">
        <f t="shared" si="1"/>
        <v>745083</v>
      </c>
      <c r="L121" s="85">
        <f t="shared" si="1"/>
        <v>755473</v>
      </c>
      <c r="M121" s="86">
        <v>767849</v>
      </c>
      <c r="N121" s="86">
        <v>771744</v>
      </c>
      <c r="O121" s="86">
        <v>780036</v>
      </c>
      <c r="P121" s="86">
        <v>786331</v>
      </c>
      <c r="Q121" s="86">
        <v>789645</v>
      </c>
      <c r="R121" s="86">
        <v>791466</v>
      </c>
    </row>
    <row r="122" spans="1:18">
      <c r="A122" s="67" t="s">
        <v>53</v>
      </c>
      <c r="B122" s="85"/>
      <c r="C122" s="85">
        <f t="shared" ref="C122:L122" si="2">SUM(C50:C53)</f>
        <v>467767</v>
      </c>
      <c r="D122" s="85">
        <f t="shared" si="2"/>
        <v>482212</v>
      </c>
      <c r="E122" s="85">
        <f t="shared" si="2"/>
        <v>498371</v>
      </c>
      <c r="F122" s="85">
        <f t="shared" si="2"/>
        <v>514195</v>
      </c>
      <c r="G122" s="85">
        <f t="shared" si="2"/>
        <v>529267</v>
      </c>
      <c r="H122" s="85">
        <f t="shared" si="2"/>
        <v>544663</v>
      </c>
      <c r="I122" s="85">
        <f t="shared" si="2"/>
        <v>533394</v>
      </c>
      <c r="J122" s="85">
        <f t="shared" si="2"/>
        <v>547220</v>
      </c>
      <c r="K122" s="85">
        <f t="shared" si="2"/>
        <v>559216</v>
      </c>
      <c r="L122" s="85">
        <f t="shared" si="2"/>
        <v>570571</v>
      </c>
      <c r="M122" s="86">
        <v>580548</v>
      </c>
      <c r="N122" s="86">
        <v>586762</v>
      </c>
      <c r="O122" s="86">
        <v>583632</v>
      </c>
      <c r="P122" s="86">
        <v>582479</v>
      </c>
      <c r="Q122" s="86">
        <v>581120</v>
      </c>
      <c r="R122" s="86">
        <v>580304</v>
      </c>
    </row>
    <row r="123" spans="1:18">
      <c r="A123" s="67" t="s">
        <v>54</v>
      </c>
      <c r="B123" s="85"/>
      <c r="C123" s="85">
        <f t="shared" ref="C123:L123" si="3">SUM(C80:C84)</f>
        <v>824192</v>
      </c>
      <c r="D123" s="85">
        <f t="shared" si="3"/>
        <v>819853</v>
      </c>
      <c r="E123" s="85">
        <f t="shared" si="3"/>
        <v>816984</v>
      </c>
      <c r="F123" s="85">
        <f t="shared" si="3"/>
        <v>815563</v>
      </c>
      <c r="G123" s="85">
        <f t="shared" si="3"/>
        <v>814406</v>
      </c>
      <c r="H123" s="85">
        <f t="shared" si="3"/>
        <v>810481</v>
      </c>
      <c r="I123" s="85">
        <f t="shared" si="3"/>
        <v>746960</v>
      </c>
      <c r="J123" s="85">
        <f t="shared" si="3"/>
        <v>753180</v>
      </c>
      <c r="K123" s="85">
        <f t="shared" si="3"/>
        <v>757185</v>
      </c>
      <c r="L123" s="85">
        <f t="shared" si="3"/>
        <v>762322</v>
      </c>
      <c r="M123" s="86">
        <v>770662</v>
      </c>
      <c r="N123" s="86">
        <v>780609</v>
      </c>
      <c r="O123" s="86">
        <v>787275</v>
      </c>
      <c r="P123" s="86">
        <v>791595</v>
      </c>
      <c r="Q123" s="86">
        <v>795216</v>
      </c>
      <c r="R123" s="86">
        <v>795824</v>
      </c>
    </row>
    <row r="124" spans="1:18">
      <c r="A124" s="67" t="s">
        <v>55</v>
      </c>
      <c r="B124" s="85"/>
      <c r="C124" s="85">
        <f t="shared" ref="C124:L124" si="4">SUM(C85:C88)</f>
        <v>503505</v>
      </c>
      <c r="D124" s="85">
        <f t="shared" si="4"/>
        <v>517897</v>
      </c>
      <c r="E124" s="85">
        <f t="shared" si="4"/>
        <v>533579</v>
      </c>
      <c r="F124" s="85">
        <f t="shared" si="4"/>
        <v>548684</v>
      </c>
      <c r="G124" s="85">
        <f t="shared" si="4"/>
        <v>563372</v>
      </c>
      <c r="H124" s="85">
        <f t="shared" si="4"/>
        <v>579237</v>
      </c>
      <c r="I124" s="85">
        <f t="shared" si="4"/>
        <v>563028</v>
      </c>
      <c r="J124" s="85">
        <f t="shared" si="4"/>
        <v>577910</v>
      </c>
      <c r="K124" s="85">
        <f t="shared" si="4"/>
        <v>590891</v>
      </c>
      <c r="L124" s="85">
        <f t="shared" si="4"/>
        <v>602872</v>
      </c>
      <c r="M124" s="86">
        <v>613207</v>
      </c>
      <c r="N124" s="86">
        <v>621234</v>
      </c>
      <c r="O124" s="86">
        <v>619592</v>
      </c>
      <c r="P124" s="86">
        <v>620044</v>
      </c>
      <c r="Q124" s="86">
        <v>619372</v>
      </c>
      <c r="R124" s="86">
        <v>619829</v>
      </c>
    </row>
  </sheetData>
  <mergeCells count="15">
    <mergeCell ref="A1:N1"/>
    <mergeCell ref="A2:N2"/>
    <mergeCell ref="A3:A4"/>
    <mergeCell ref="B3:B4"/>
    <mergeCell ref="C3:L3"/>
    <mergeCell ref="M3:M4"/>
    <mergeCell ref="N3:N4"/>
    <mergeCell ref="A116:N116"/>
    <mergeCell ref="A117:N117"/>
    <mergeCell ref="A110:N110"/>
    <mergeCell ref="A111:N111"/>
    <mergeCell ref="A112:N112"/>
    <mergeCell ref="A113:N113"/>
    <mergeCell ref="A114:N114"/>
    <mergeCell ref="A115:N115"/>
  </mergeCells>
  <pageMargins left="0.25" right="0.25" top="0.75" bottom="1" header="0.5" footer="0.5"/>
  <pageSetup orientation="landscape"/>
  <headerFooter>
    <oddHeader>&amp;L&amp;"Arial,Bold"Table 2. Intercensal Estimates of the Resident Population by Sex and Age for Louisiana: April 1, 2000 to July 1, 2010</oddHeader>
    <oddFooter>Page &amp;P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Important notes on data</vt:lpstr>
      <vt:lpstr>P syphilis cases-rates</vt:lpstr>
      <vt:lpstr>S syphilis cases-rates</vt:lpstr>
      <vt:lpstr>EL syphilis cases-rates</vt:lpstr>
      <vt:lpstr>MSM + HIV</vt:lpstr>
      <vt:lpstr>Calcs for model</vt:lpstr>
      <vt:lpstr>calcs ii</vt:lpstr>
      <vt:lpstr>graphs</vt:lpstr>
      <vt:lpstr>pop_est_age_sex</vt:lpstr>
      <vt:lpstr>LA_pop_data.csv</vt:lpstr>
      <vt:lpstr>pop_est</vt:lpstr>
      <vt:lpstr>MSM</vt:lpstr>
      <vt:lpstr>pop_est_age_sex!Print_Area</vt:lpstr>
      <vt:lpstr>'S syphilis cases-rates'!Print_Area</vt:lpstr>
      <vt:lpstr>pop_est_age_sex!Print_Titles</vt:lpstr>
      <vt:lpstr>SC02_22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</dc:creator>
  <cp:lastModifiedBy>Lowell, Jessica Hallada</cp:lastModifiedBy>
  <dcterms:created xsi:type="dcterms:W3CDTF">2017-04-05T13:53:35Z</dcterms:created>
  <dcterms:modified xsi:type="dcterms:W3CDTF">2018-10-25T16:02:19Z</dcterms:modified>
</cp:coreProperties>
</file>