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20" yWindow="0" windowWidth="25100" windowHeight="12860" tabRatio="500" activeTab="1"/>
  </bookViews>
  <sheets>
    <sheet name="params" sheetId="1" r:id="rId1"/>
    <sheet name="priors.tx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E42" i="1"/>
  <c r="E47" i="1"/>
  <c r="E43" i="1"/>
  <c r="E44" i="1"/>
  <c r="E45" i="1"/>
  <c r="E46" i="1"/>
  <c r="E90" i="1"/>
  <c r="E89" i="1"/>
  <c r="E85" i="1"/>
  <c r="E77" i="1"/>
  <c r="I90" i="2"/>
  <c r="J90" i="2"/>
  <c r="K90" i="2"/>
  <c r="I90" i="1"/>
  <c r="J90" i="1"/>
  <c r="F90" i="2"/>
  <c r="E90" i="2"/>
  <c r="L90" i="2"/>
  <c r="I89" i="1"/>
  <c r="J89" i="1"/>
  <c r="F89" i="2"/>
  <c r="E89" i="2"/>
  <c r="L89" i="2"/>
  <c r="J89" i="2"/>
  <c r="I89" i="2"/>
  <c r="K89" i="2"/>
  <c r="G90" i="2"/>
  <c r="G89" i="2"/>
  <c r="C89" i="2"/>
  <c r="D89" i="2"/>
  <c r="C90" i="2"/>
  <c r="D90" i="2"/>
  <c r="B89" i="2"/>
  <c r="B90" i="2"/>
  <c r="A89" i="2"/>
  <c r="A90" i="2"/>
  <c r="J27" i="1"/>
  <c r="J26" i="1"/>
  <c r="J29" i="1"/>
  <c r="F29" i="2"/>
  <c r="E29" i="2"/>
  <c r="L29" i="2"/>
  <c r="J29" i="2"/>
  <c r="I29" i="2"/>
  <c r="K29" i="2"/>
  <c r="G29" i="2"/>
  <c r="B29" i="2"/>
  <c r="C29" i="2"/>
  <c r="D29" i="2"/>
  <c r="E13" i="1"/>
  <c r="E75" i="1"/>
  <c r="E76" i="1"/>
  <c r="E78" i="1"/>
  <c r="E74" i="1"/>
  <c r="E70" i="1"/>
  <c r="E66" i="1"/>
  <c r="E19" i="1"/>
  <c r="E9" i="1"/>
  <c r="J25" i="1"/>
  <c r="I25" i="1"/>
  <c r="I92" i="1"/>
  <c r="J92" i="1"/>
  <c r="E92" i="1"/>
  <c r="I91" i="1"/>
  <c r="J91" i="1"/>
  <c r="E91" i="1"/>
  <c r="I41" i="1"/>
  <c r="J41" i="1"/>
  <c r="E41" i="1"/>
  <c r="I14" i="2"/>
  <c r="J14" i="2"/>
  <c r="K14" i="2"/>
  <c r="F14" i="2"/>
  <c r="E14" i="2"/>
  <c r="L14" i="2"/>
  <c r="A14" i="2"/>
  <c r="B14" i="2"/>
  <c r="C14" i="2"/>
  <c r="D14" i="2"/>
  <c r="G14" i="2"/>
  <c r="A11" i="2"/>
  <c r="B11" i="2"/>
  <c r="C11" i="2"/>
  <c r="D11" i="2"/>
  <c r="E38" i="1"/>
  <c r="E11" i="2"/>
  <c r="I38" i="1"/>
  <c r="J38" i="1"/>
  <c r="F11" i="2"/>
  <c r="G11" i="2"/>
  <c r="I11" i="2"/>
  <c r="J11" i="2"/>
  <c r="K11" i="2"/>
  <c r="L11" i="2"/>
  <c r="A9" i="2"/>
  <c r="B9" i="2"/>
  <c r="C9" i="2"/>
  <c r="D9" i="2"/>
  <c r="E9" i="2"/>
  <c r="I36" i="1"/>
  <c r="J36" i="1"/>
  <c r="F9" i="2"/>
  <c r="G9" i="2"/>
  <c r="I9" i="2"/>
  <c r="J9" i="2"/>
  <c r="K9" i="2"/>
  <c r="L9" i="2"/>
  <c r="F103" i="2"/>
  <c r="E103" i="2"/>
  <c r="L103" i="2"/>
  <c r="J103" i="2"/>
  <c r="I103" i="2"/>
  <c r="K103" i="2"/>
  <c r="G103" i="2"/>
  <c r="D103" i="2"/>
  <c r="C103" i="2"/>
  <c r="B103" i="2"/>
  <c r="A103" i="2"/>
  <c r="F102" i="2"/>
  <c r="E102" i="2"/>
  <c r="L102" i="2"/>
  <c r="J102" i="2"/>
  <c r="I102" i="2"/>
  <c r="K102" i="2"/>
  <c r="G102" i="2"/>
  <c r="D102" i="2"/>
  <c r="C102" i="2"/>
  <c r="B102" i="2"/>
  <c r="A102" i="2"/>
  <c r="F101" i="2"/>
  <c r="E101" i="2"/>
  <c r="L101" i="2"/>
  <c r="J101" i="2"/>
  <c r="I101" i="2"/>
  <c r="K101" i="2"/>
  <c r="G101" i="2"/>
  <c r="D101" i="2"/>
  <c r="C101" i="2"/>
  <c r="B101" i="2"/>
  <c r="A101" i="2"/>
  <c r="F100" i="2"/>
  <c r="E100" i="2"/>
  <c r="L100" i="2"/>
  <c r="J100" i="2"/>
  <c r="I100" i="2"/>
  <c r="K100" i="2"/>
  <c r="G100" i="2"/>
  <c r="D100" i="2"/>
  <c r="C100" i="2"/>
  <c r="B100" i="2"/>
  <c r="A100" i="2"/>
  <c r="I39" i="1"/>
  <c r="J39" i="1"/>
  <c r="E39" i="1"/>
  <c r="I34" i="1"/>
  <c r="J34" i="1"/>
  <c r="F7" i="2"/>
  <c r="E34" i="1"/>
  <c r="E7" i="2"/>
  <c r="L7" i="2"/>
  <c r="J7" i="2"/>
  <c r="I7" i="2"/>
  <c r="K7" i="2"/>
  <c r="G7" i="2"/>
  <c r="D7" i="2"/>
  <c r="C7" i="2"/>
  <c r="B7" i="2"/>
  <c r="A7" i="2"/>
  <c r="A10" i="2"/>
  <c r="B10" i="2"/>
  <c r="C10" i="2"/>
  <c r="D10" i="2"/>
  <c r="E37" i="1"/>
  <c r="E10" i="2"/>
  <c r="I37" i="1"/>
  <c r="J37" i="1"/>
  <c r="F10" i="2"/>
  <c r="G10" i="2"/>
  <c r="I10" i="2"/>
  <c r="J10" i="2"/>
  <c r="K10" i="2"/>
  <c r="L10" i="2"/>
  <c r="A12" i="2"/>
  <c r="B12" i="2"/>
  <c r="C12" i="2"/>
  <c r="D12" i="2"/>
  <c r="E12" i="2"/>
  <c r="F12" i="2"/>
  <c r="G12" i="2"/>
  <c r="I12" i="2"/>
  <c r="J12" i="2"/>
  <c r="K12" i="2"/>
  <c r="L12" i="2"/>
  <c r="A43" i="2"/>
  <c r="B43" i="2"/>
  <c r="C43" i="2"/>
  <c r="D43" i="2"/>
  <c r="E55" i="1"/>
  <c r="E43" i="2"/>
  <c r="I55" i="1"/>
  <c r="J55" i="1"/>
  <c r="F43" i="2"/>
  <c r="G43" i="2"/>
  <c r="I43" i="2"/>
  <c r="J43" i="2"/>
  <c r="K43" i="2"/>
  <c r="L43" i="2"/>
  <c r="A44" i="2"/>
  <c r="B44" i="2"/>
  <c r="C44" i="2"/>
  <c r="D44" i="2"/>
  <c r="E56" i="1"/>
  <c r="E44" i="2"/>
  <c r="I56" i="1"/>
  <c r="J56" i="1"/>
  <c r="F44" i="2"/>
  <c r="G44" i="2"/>
  <c r="I44" i="2"/>
  <c r="J44" i="2"/>
  <c r="K44" i="2"/>
  <c r="L44" i="2"/>
  <c r="A45" i="2"/>
  <c r="B45" i="2"/>
  <c r="C45" i="2"/>
  <c r="D45" i="2"/>
  <c r="E57" i="1"/>
  <c r="E45" i="2"/>
  <c r="I57" i="1"/>
  <c r="J57" i="1"/>
  <c r="F45" i="2"/>
  <c r="G45" i="2"/>
  <c r="I45" i="2"/>
  <c r="J45" i="2"/>
  <c r="K45" i="2"/>
  <c r="L45" i="2"/>
  <c r="A46" i="2"/>
  <c r="B46" i="2"/>
  <c r="C46" i="2"/>
  <c r="D46" i="2"/>
  <c r="E58" i="1"/>
  <c r="E46" i="2"/>
  <c r="I58" i="1"/>
  <c r="J58" i="1"/>
  <c r="F46" i="2"/>
  <c r="G46" i="2"/>
  <c r="I46" i="2"/>
  <c r="J46" i="2"/>
  <c r="K46" i="2"/>
  <c r="L46" i="2"/>
  <c r="E96" i="1"/>
  <c r="I93" i="2"/>
  <c r="J93" i="2"/>
  <c r="K93" i="2"/>
  <c r="I96" i="1"/>
  <c r="J96" i="1"/>
  <c r="F93" i="2"/>
  <c r="E93" i="2"/>
  <c r="L93" i="2"/>
  <c r="I94" i="2"/>
  <c r="J94" i="2"/>
  <c r="K94" i="2"/>
  <c r="F94" i="2"/>
  <c r="E94" i="2"/>
  <c r="L94" i="2"/>
  <c r="I95" i="2"/>
  <c r="J95" i="2"/>
  <c r="K95" i="2"/>
  <c r="F95" i="2"/>
  <c r="E95" i="2"/>
  <c r="L95" i="2"/>
  <c r="E99" i="1"/>
  <c r="I96" i="2"/>
  <c r="J96" i="2"/>
  <c r="K96" i="2"/>
  <c r="I99" i="1"/>
  <c r="J99" i="1"/>
  <c r="F96" i="2"/>
  <c r="E96" i="2"/>
  <c r="L96" i="2"/>
  <c r="E100" i="1"/>
  <c r="I97" i="2"/>
  <c r="J97" i="2"/>
  <c r="K97" i="2"/>
  <c r="I100" i="1"/>
  <c r="J100" i="1"/>
  <c r="F97" i="2"/>
  <c r="E97" i="2"/>
  <c r="L97" i="2"/>
  <c r="I98" i="2"/>
  <c r="J98" i="2"/>
  <c r="K98" i="2"/>
  <c r="F98" i="2"/>
  <c r="E98" i="2"/>
  <c r="L98" i="2"/>
  <c r="I99" i="2"/>
  <c r="J99" i="2"/>
  <c r="K99" i="2"/>
  <c r="F99" i="2"/>
  <c r="E99" i="2"/>
  <c r="L99" i="2"/>
  <c r="J91" i="2"/>
  <c r="I91" i="2"/>
  <c r="F91" i="2"/>
  <c r="E91" i="2"/>
  <c r="L91" i="2"/>
  <c r="K91" i="2"/>
  <c r="F88" i="2"/>
  <c r="E88" i="2"/>
  <c r="L88" i="2"/>
  <c r="J88" i="2"/>
  <c r="I88" i="2"/>
  <c r="K88" i="2"/>
  <c r="F87" i="2"/>
  <c r="E87" i="2"/>
  <c r="L87" i="2"/>
  <c r="J87" i="2"/>
  <c r="I87" i="2"/>
  <c r="K87" i="2"/>
  <c r="A96" i="2"/>
  <c r="B96" i="2"/>
  <c r="C96" i="2"/>
  <c r="D96" i="2"/>
  <c r="G96" i="2"/>
  <c r="A97" i="2"/>
  <c r="B97" i="2"/>
  <c r="C97" i="2"/>
  <c r="D97" i="2"/>
  <c r="G97" i="2"/>
  <c r="A98" i="2"/>
  <c r="B98" i="2"/>
  <c r="C98" i="2"/>
  <c r="D98" i="2"/>
  <c r="G98" i="2"/>
  <c r="A99" i="2"/>
  <c r="B99" i="2"/>
  <c r="C99" i="2"/>
  <c r="D99" i="2"/>
  <c r="G99" i="2"/>
  <c r="C93" i="2"/>
  <c r="D93" i="2"/>
  <c r="G93" i="2"/>
  <c r="C94" i="2"/>
  <c r="D94" i="2"/>
  <c r="G94" i="2"/>
  <c r="C95" i="2"/>
  <c r="D95" i="2"/>
  <c r="G95" i="2"/>
  <c r="J92" i="2"/>
  <c r="E95" i="1"/>
  <c r="I92" i="2"/>
  <c r="G92" i="2"/>
  <c r="I95" i="1"/>
  <c r="J95" i="1"/>
  <c r="F92" i="2"/>
  <c r="E92" i="2"/>
  <c r="D92" i="2"/>
  <c r="C92" i="2"/>
  <c r="B93" i="2"/>
  <c r="B94" i="2"/>
  <c r="B95" i="2"/>
  <c r="B92" i="2"/>
  <c r="A93" i="2"/>
  <c r="A94" i="2"/>
  <c r="A95" i="2"/>
  <c r="A92" i="2"/>
  <c r="I28" i="1"/>
  <c r="L92" i="2"/>
  <c r="K92" i="2"/>
  <c r="E32" i="1"/>
  <c r="I30" i="1"/>
  <c r="J30" i="1"/>
  <c r="E30" i="1"/>
  <c r="I30" i="2"/>
  <c r="J30" i="2"/>
  <c r="K30" i="2"/>
  <c r="F30" i="2"/>
  <c r="E30" i="2"/>
  <c r="L30" i="2"/>
  <c r="A30" i="2"/>
  <c r="B30" i="2"/>
  <c r="C30" i="2"/>
  <c r="D30" i="2"/>
  <c r="G30" i="2"/>
  <c r="A34" i="2"/>
  <c r="B34" i="2"/>
  <c r="C34" i="2"/>
  <c r="D34" i="2"/>
  <c r="E34" i="2"/>
  <c r="I46" i="1"/>
  <c r="J46" i="1"/>
  <c r="F34" i="2"/>
  <c r="G34" i="2"/>
  <c r="I34" i="2"/>
  <c r="J34" i="2"/>
  <c r="K34" i="2"/>
  <c r="L34" i="2"/>
  <c r="A35" i="2"/>
  <c r="B35" i="2"/>
  <c r="C35" i="2"/>
  <c r="D35" i="2"/>
  <c r="E35" i="2"/>
  <c r="I47" i="1"/>
  <c r="J47" i="1"/>
  <c r="F35" i="2"/>
  <c r="G35" i="2"/>
  <c r="I35" i="2"/>
  <c r="J35" i="2"/>
  <c r="K35" i="2"/>
  <c r="L35" i="2"/>
  <c r="A36" i="2"/>
  <c r="B36" i="2"/>
  <c r="C36" i="2"/>
  <c r="D36" i="2"/>
  <c r="E48" i="1"/>
  <c r="E36" i="2"/>
  <c r="I48" i="1"/>
  <c r="J48" i="1"/>
  <c r="F36" i="2"/>
  <c r="G36" i="2"/>
  <c r="I36" i="2"/>
  <c r="J36" i="2"/>
  <c r="K36" i="2"/>
  <c r="L36" i="2"/>
  <c r="A37" i="2"/>
  <c r="B37" i="2"/>
  <c r="C37" i="2"/>
  <c r="D37" i="2"/>
  <c r="E49" i="1"/>
  <c r="E37" i="2"/>
  <c r="I49" i="1"/>
  <c r="J49" i="1"/>
  <c r="F37" i="2"/>
  <c r="G37" i="2"/>
  <c r="I37" i="2"/>
  <c r="J37" i="2"/>
  <c r="K37" i="2"/>
  <c r="L37" i="2"/>
  <c r="A38" i="2"/>
  <c r="B38" i="2"/>
  <c r="C38" i="2"/>
  <c r="D38" i="2"/>
  <c r="E50" i="1"/>
  <c r="E38" i="2"/>
  <c r="I50" i="1"/>
  <c r="J50" i="1"/>
  <c r="F38" i="2"/>
  <c r="G38" i="2"/>
  <c r="I38" i="2"/>
  <c r="J38" i="2"/>
  <c r="K38" i="2"/>
  <c r="L38" i="2"/>
  <c r="A39" i="2"/>
  <c r="B39" i="2"/>
  <c r="C39" i="2"/>
  <c r="D39" i="2"/>
  <c r="E51" i="1"/>
  <c r="E39" i="2"/>
  <c r="I51" i="1"/>
  <c r="J51" i="1"/>
  <c r="F39" i="2"/>
  <c r="G39" i="2"/>
  <c r="I39" i="2"/>
  <c r="J39" i="2"/>
  <c r="K39" i="2"/>
  <c r="L39" i="2"/>
  <c r="A40" i="2"/>
  <c r="B40" i="2"/>
  <c r="C40" i="2"/>
  <c r="D40" i="2"/>
  <c r="E52" i="1"/>
  <c r="E40" i="2"/>
  <c r="I52" i="1"/>
  <c r="J52" i="1"/>
  <c r="F40" i="2"/>
  <c r="G40" i="2"/>
  <c r="I40" i="2"/>
  <c r="J40" i="2"/>
  <c r="K40" i="2"/>
  <c r="L40" i="2"/>
  <c r="A41" i="2"/>
  <c r="B41" i="2"/>
  <c r="C41" i="2"/>
  <c r="D41" i="2"/>
  <c r="E53" i="1"/>
  <c r="E41" i="2"/>
  <c r="I53" i="1"/>
  <c r="J53" i="1"/>
  <c r="F41" i="2"/>
  <c r="G41" i="2"/>
  <c r="I41" i="2"/>
  <c r="J41" i="2"/>
  <c r="K41" i="2"/>
  <c r="L41" i="2"/>
  <c r="A42" i="2"/>
  <c r="B42" i="2"/>
  <c r="C42" i="2"/>
  <c r="D42" i="2"/>
  <c r="E54" i="1"/>
  <c r="E42" i="2"/>
  <c r="I54" i="1"/>
  <c r="J54" i="1"/>
  <c r="F42" i="2"/>
  <c r="G42" i="2"/>
  <c r="I42" i="2"/>
  <c r="J42" i="2"/>
  <c r="K42" i="2"/>
  <c r="L42" i="2"/>
  <c r="I55" i="2"/>
  <c r="J55" i="2"/>
  <c r="K55" i="2"/>
  <c r="I13" i="1"/>
  <c r="J13" i="1"/>
  <c r="F55" i="2"/>
  <c r="E55" i="2"/>
  <c r="L55" i="2"/>
  <c r="A55" i="2"/>
  <c r="B55" i="2"/>
  <c r="C55" i="2"/>
  <c r="D55" i="2"/>
  <c r="G55" i="2"/>
  <c r="A54" i="2"/>
  <c r="B54" i="2"/>
  <c r="C54" i="2"/>
  <c r="D54" i="2"/>
  <c r="E12" i="1"/>
  <c r="E54" i="2"/>
  <c r="I12" i="1"/>
  <c r="J12" i="1"/>
  <c r="F54" i="2"/>
  <c r="G54" i="2"/>
  <c r="I54" i="2"/>
  <c r="J54" i="2"/>
  <c r="K54" i="2"/>
  <c r="L54" i="2"/>
  <c r="G6" i="2"/>
  <c r="G3" i="2"/>
  <c r="G4" i="2"/>
  <c r="G5" i="2"/>
  <c r="G2" i="2"/>
  <c r="A6" i="2"/>
  <c r="B6" i="2"/>
  <c r="C6" i="2"/>
  <c r="D6" i="2"/>
  <c r="E24" i="1"/>
  <c r="E6" i="2"/>
  <c r="I24" i="1"/>
  <c r="J24" i="1"/>
  <c r="F6" i="2"/>
  <c r="I6" i="2"/>
  <c r="J6" i="2"/>
  <c r="K6" i="2"/>
  <c r="L6" i="2"/>
  <c r="I83" i="1"/>
  <c r="J83" i="1"/>
  <c r="I81" i="1"/>
  <c r="J81" i="1"/>
  <c r="I73" i="1"/>
  <c r="J73" i="1"/>
  <c r="E83" i="1"/>
  <c r="E81" i="1"/>
  <c r="A81" i="2"/>
  <c r="B81" i="2"/>
  <c r="C81" i="2"/>
  <c r="D81" i="2"/>
  <c r="E81" i="2"/>
  <c r="F81" i="2"/>
  <c r="G81" i="2"/>
  <c r="I81" i="2"/>
  <c r="J81" i="2"/>
  <c r="K81" i="2"/>
  <c r="L81" i="2"/>
  <c r="A82" i="2"/>
  <c r="B82" i="2"/>
  <c r="C82" i="2"/>
  <c r="D82" i="2"/>
  <c r="E82" i="1"/>
  <c r="E82" i="2"/>
  <c r="I82" i="1"/>
  <c r="J82" i="1"/>
  <c r="F82" i="2"/>
  <c r="G82" i="2"/>
  <c r="I82" i="2"/>
  <c r="J82" i="2"/>
  <c r="K82" i="2"/>
  <c r="L82" i="2"/>
  <c r="A83" i="2"/>
  <c r="B83" i="2"/>
  <c r="C83" i="2"/>
  <c r="D83" i="2"/>
  <c r="E83" i="2"/>
  <c r="F83" i="2"/>
  <c r="G83" i="2"/>
  <c r="I83" i="2"/>
  <c r="J83" i="2"/>
  <c r="K83" i="2"/>
  <c r="L83" i="2"/>
  <c r="A84" i="2"/>
  <c r="B84" i="2"/>
  <c r="C84" i="2"/>
  <c r="D84" i="2"/>
  <c r="E84" i="1"/>
  <c r="E84" i="2"/>
  <c r="I84" i="1"/>
  <c r="J84" i="1"/>
  <c r="F84" i="2"/>
  <c r="G84" i="2"/>
  <c r="I84" i="2"/>
  <c r="J84" i="2"/>
  <c r="K84" i="2"/>
  <c r="L84" i="2"/>
  <c r="E14" i="1"/>
  <c r="I14" i="1"/>
  <c r="J14" i="1"/>
  <c r="A26" i="2"/>
  <c r="B26" i="2"/>
  <c r="C26" i="2"/>
  <c r="D26" i="2"/>
  <c r="E26" i="2"/>
  <c r="F26" i="2"/>
  <c r="G26" i="2"/>
  <c r="I26" i="2"/>
  <c r="J26" i="2"/>
  <c r="K26" i="2"/>
  <c r="L26" i="2"/>
  <c r="A27" i="2"/>
  <c r="B27" i="2"/>
  <c r="C27" i="2"/>
  <c r="D27" i="2"/>
  <c r="E27" i="2"/>
  <c r="F27" i="2"/>
  <c r="G27" i="2"/>
  <c r="I27" i="2"/>
  <c r="J27" i="2"/>
  <c r="K27" i="2"/>
  <c r="L27" i="2"/>
  <c r="A29" i="2"/>
  <c r="B24" i="2"/>
  <c r="C24" i="2"/>
  <c r="D24" i="2"/>
  <c r="E33" i="1"/>
  <c r="E24" i="2"/>
  <c r="I33" i="1"/>
  <c r="J33" i="1"/>
  <c r="F24" i="2"/>
  <c r="G24" i="2"/>
  <c r="I24" i="2"/>
  <c r="J24" i="2"/>
  <c r="K24" i="2"/>
  <c r="L24" i="2"/>
  <c r="C91" i="2"/>
  <c r="I103" i="1"/>
  <c r="G91" i="2"/>
  <c r="B91" i="2"/>
  <c r="D91" i="2"/>
  <c r="A91" i="2"/>
  <c r="I86" i="1"/>
  <c r="J86" i="1"/>
  <c r="E86" i="1"/>
  <c r="I85" i="1"/>
  <c r="J85" i="1"/>
  <c r="I68" i="1"/>
  <c r="I77" i="1"/>
  <c r="J77" i="1"/>
  <c r="I75" i="1"/>
  <c r="J75" i="1"/>
  <c r="I76" i="1"/>
  <c r="B77" i="2"/>
  <c r="C77" i="2"/>
  <c r="D77" i="2"/>
  <c r="E77" i="2"/>
  <c r="F77" i="2"/>
  <c r="G77" i="2"/>
  <c r="G75" i="2"/>
  <c r="F75" i="2"/>
  <c r="E75" i="2"/>
  <c r="D75" i="2"/>
  <c r="C75" i="2"/>
  <c r="B75" i="2"/>
  <c r="G88" i="2"/>
  <c r="G87" i="2"/>
  <c r="E28" i="1"/>
  <c r="E28" i="2"/>
  <c r="I32" i="1"/>
  <c r="J32" i="1"/>
  <c r="F23" i="2"/>
  <c r="E23" i="2"/>
  <c r="L23" i="2"/>
  <c r="I31" i="1"/>
  <c r="J31" i="1"/>
  <c r="F22" i="2"/>
  <c r="E31" i="1"/>
  <c r="E22" i="2"/>
  <c r="L22" i="2"/>
  <c r="F86" i="2"/>
  <c r="E86" i="2"/>
  <c r="L86" i="2"/>
  <c r="F85" i="2"/>
  <c r="E85" i="2"/>
  <c r="L85" i="2"/>
  <c r="L77" i="2"/>
  <c r="I4" i="1"/>
  <c r="J4" i="1"/>
  <c r="F58" i="2"/>
  <c r="E4" i="1"/>
  <c r="E58" i="2"/>
  <c r="L58" i="2"/>
  <c r="I3" i="1"/>
  <c r="J3" i="1"/>
  <c r="F57" i="2"/>
  <c r="E3" i="1"/>
  <c r="E57" i="2"/>
  <c r="L57" i="2"/>
  <c r="I2" i="1"/>
  <c r="J2" i="1"/>
  <c r="F56" i="2"/>
  <c r="E2" i="1"/>
  <c r="E56" i="2"/>
  <c r="L56" i="2"/>
  <c r="I11" i="1"/>
  <c r="J11" i="1"/>
  <c r="F53" i="2"/>
  <c r="E11" i="1"/>
  <c r="E53" i="2"/>
  <c r="L53" i="2"/>
  <c r="I10" i="1"/>
  <c r="J10" i="1"/>
  <c r="F52" i="2"/>
  <c r="E10" i="1"/>
  <c r="E52" i="2"/>
  <c r="L52" i="2"/>
  <c r="I9" i="1"/>
  <c r="J9" i="1"/>
  <c r="F51" i="2"/>
  <c r="E51" i="2"/>
  <c r="L51" i="2"/>
  <c r="I8" i="1"/>
  <c r="J8" i="1"/>
  <c r="F50" i="2"/>
  <c r="E8" i="1"/>
  <c r="E50" i="2"/>
  <c r="L50" i="2"/>
  <c r="I7" i="1"/>
  <c r="J7" i="1"/>
  <c r="F49" i="2"/>
  <c r="E7" i="1"/>
  <c r="E49" i="2"/>
  <c r="L49" i="2"/>
  <c r="I6" i="1"/>
  <c r="J6" i="1"/>
  <c r="F48" i="2"/>
  <c r="E6" i="1"/>
  <c r="E48" i="2"/>
  <c r="L48" i="2"/>
  <c r="I5" i="1"/>
  <c r="J5" i="1"/>
  <c r="F47" i="2"/>
  <c r="E5" i="1"/>
  <c r="E47" i="2"/>
  <c r="L47" i="2"/>
  <c r="I45" i="1"/>
  <c r="J45" i="1"/>
  <c r="F33" i="2"/>
  <c r="E33" i="2"/>
  <c r="L33" i="2"/>
  <c r="I44" i="1"/>
  <c r="J44" i="1"/>
  <c r="F32" i="2"/>
  <c r="E32" i="2"/>
  <c r="L32" i="2"/>
  <c r="I43" i="1"/>
  <c r="J43" i="1"/>
  <c r="F31" i="2"/>
  <c r="E31" i="2"/>
  <c r="L31" i="2"/>
  <c r="J28" i="1"/>
  <c r="F28" i="2"/>
  <c r="L28" i="2"/>
  <c r="I23" i="1"/>
  <c r="J23" i="1"/>
  <c r="F5" i="2"/>
  <c r="E23" i="1"/>
  <c r="E5" i="2"/>
  <c r="L5" i="2"/>
  <c r="I22" i="1"/>
  <c r="J22" i="1"/>
  <c r="F4" i="2"/>
  <c r="E22" i="1"/>
  <c r="E4" i="2"/>
  <c r="L4" i="2"/>
  <c r="I21" i="1"/>
  <c r="J21" i="1"/>
  <c r="F3" i="2"/>
  <c r="E21" i="1"/>
  <c r="E3" i="2"/>
  <c r="L3" i="2"/>
  <c r="I20" i="1"/>
  <c r="J20" i="1"/>
  <c r="F2" i="2"/>
  <c r="E20" i="1"/>
  <c r="E2" i="2"/>
  <c r="L2" i="2"/>
  <c r="I60" i="1"/>
  <c r="J60" i="1"/>
  <c r="F60" i="2"/>
  <c r="E60" i="2"/>
  <c r="L60" i="2"/>
  <c r="I64" i="1"/>
  <c r="J64" i="1"/>
  <c r="F64" i="2"/>
  <c r="E64" i="2"/>
  <c r="L64" i="2"/>
  <c r="J68" i="1"/>
  <c r="F68" i="2"/>
  <c r="E68" i="2"/>
  <c r="L68" i="2"/>
  <c r="I72" i="1"/>
  <c r="J72" i="1"/>
  <c r="F72" i="2"/>
  <c r="E72" i="2"/>
  <c r="L72" i="2"/>
  <c r="L75" i="2"/>
  <c r="I80" i="1"/>
  <c r="J80" i="1"/>
  <c r="F80" i="2"/>
  <c r="E80" i="1"/>
  <c r="E80" i="2"/>
  <c r="L80" i="2"/>
  <c r="I79" i="1"/>
  <c r="J79" i="1"/>
  <c r="F79" i="2"/>
  <c r="E79" i="1"/>
  <c r="E79" i="2"/>
  <c r="L79" i="2"/>
  <c r="I78" i="1"/>
  <c r="J78" i="1"/>
  <c r="F78" i="2"/>
  <c r="E78" i="2"/>
  <c r="L78" i="2"/>
  <c r="J76" i="1"/>
  <c r="F76" i="2"/>
  <c r="E76" i="2"/>
  <c r="L76" i="2"/>
  <c r="I74" i="1"/>
  <c r="J74" i="1"/>
  <c r="F74" i="2"/>
  <c r="E74" i="2"/>
  <c r="L74" i="2"/>
  <c r="F73" i="2"/>
  <c r="E73" i="1"/>
  <c r="E73" i="2"/>
  <c r="L73" i="2"/>
  <c r="I71" i="1"/>
  <c r="J71" i="1"/>
  <c r="F71" i="2"/>
  <c r="E71" i="1"/>
  <c r="E71" i="2"/>
  <c r="L71" i="2"/>
  <c r="I70" i="1"/>
  <c r="J70" i="1"/>
  <c r="F70" i="2"/>
  <c r="E70" i="2"/>
  <c r="L70" i="2"/>
  <c r="I69" i="1"/>
  <c r="J69" i="1"/>
  <c r="F69" i="2"/>
  <c r="E69" i="1"/>
  <c r="E69" i="2"/>
  <c r="L69" i="2"/>
  <c r="I67" i="1"/>
  <c r="J67" i="1"/>
  <c r="F67" i="2"/>
  <c r="E67" i="1"/>
  <c r="E67" i="2"/>
  <c r="L67" i="2"/>
  <c r="I66" i="1"/>
  <c r="J66" i="1"/>
  <c r="F66" i="2"/>
  <c r="E66" i="2"/>
  <c r="L66" i="2"/>
  <c r="I65" i="1"/>
  <c r="J65" i="1"/>
  <c r="F65" i="2"/>
  <c r="E65" i="1"/>
  <c r="E65" i="2"/>
  <c r="L65" i="2"/>
  <c r="I63" i="1"/>
  <c r="J63" i="1"/>
  <c r="F63" i="2"/>
  <c r="E63" i="1"/>
  <c r="E63" i="2"/>
  <c r="L63" i="2"/>
  <c r="I62" i="1"/>
  <c r="J62" i="1"/>
  <c r="F62" i="2"/>
  <c r="E62" i="1"/>
  <c r="E62" i="2"/>
  <c r="L62" i="2"/>
  <c r="I61" i="1"/>
  <c r="J61" i="1"/>
  <c r="F61" i="2"/>
  <c r="E61" i="1"/>
  <c r="E61" i="2"/>
  <c r="L61" i="2"/>
  <c r="I59" i="1"/>
  <c r="J59" i="1"/>
  <c r="F59" i="2"/>
  <c r="E59" i="1"/>
  <c r="E59" i="2"/>
  <c r="L59" i="2"/>
  <c r="F25" i="2"/>
  <c r="E25" i="2"/>
  <c r="L25" i="2"/>
  <c r="I35" i="1"/>
  <c r="J35" i="1"/>
  <c r="F8" i="2"/>
  <c r="E35" i="1"/>
  <c r="E8" i="2"/>
  <c r="L8" i="2"/>
  <c r="I40" i="1"/>
  <c r="J40" i="1"/>
  <c r="F13" i="2"/>
  <c r="E40" i="1"/>
  <c r="E13" i="2"/>
  <c r="L13" i="2"/>
  <c r="I42" i="1"/>
  <c r="J42" i="1"/>
  <c r="F15" i="2"/>
  <c r="E15" i="2"/>
  <c r="L15" i="2"/>
  <c r="F16" i="2"/>
  <c r="E16" i="2"/>
  <c r="L16" i="2"/>
  <c r="I15" i="1"/>
  <c r="J15" i="1"/>
  <c r="F17" i="2"/>
  <c r="E15" i="1"/>
  <c r="E17" i="2"/>
  <c r="L17" i="2"/>
  <c r="I16" i="1"/>
  <c r="J16" i="1"/>
  <c r="F18" i="2"/>
  <c r="E16" i="1"/>
  <c r="E18" i="2"/>
  <c r="L18" i="2"/>
  <c r="I17" i="1"/>
  <c r="J17" i="1"/>
  <c r="F19" i="2"/>
  <c r="E17" i="1"/>
  <c r="E19" i="2"/>
  <c r="L19" i="2"/>
  <c r="I18" i="1"/>
  <c r="J18" i="1"/>
  <c r="F20" i="2"/>
  <c r="E18" i="1"/>
  <c r="E20" i="2"/>
  <c r="L20" i="2"/>
  <c r="I19" i="1"/>
  <c r="J19" i="1"/>
  <c r="F21" i="2"/>
  <c r="E21" i="2"/>
  <c r="L21" i="2"/>
  <c r="G8" i="2"/>
  <c r="G13" i="2"/>
  <c r="G15" i="2"/>
  <c r="G16" i="2"/>
  <c r="G17" i="2"/>
  <c r="G18" i="2"/>
  <c r="G19" i="2"/>
  <c r="G20" i="2"/>
  <c r="G21" i="2"/>
  <c r="G22" i="2"/>
  <c r="G23" i="2"/>
  <c r="G25" i="2"/>
  <c r="G28" i="2"/>
  <c r="G31" i="2"/>
  <c r="G32" i="2"/>
  <c r="G33" i="2"/>
  <c r="G47" i="2"/>
  <c r="G48" i="2"/>
  <c r="G49" i="2"/>
  <c r="G50" i="2"/>
  <c r="G51" i="2"/>
  <c r="G52" i="2"/>
  <c r="G53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6" i="2"/>
  <c r="G78" i="2"/>
  <c r="G79" i="2"/>
  <c r="G80" i="2"/>
  <c r="G85" i="2"/>
  <c r="G86" i="2"/>
  <c r="B85" i="2"/>
  <c r="B86" i="2"/>
  <c r="B87" i="2"/>
  <c r="B88" i="2"/>
  <c r="I86" i="2"/>
  <c r="J86" i="2"/>
  <c r="K86" i="2"/>
  <c r="J85" i="2"/>
  <c r="I85" i="2"/>
  <c r="K85" i="2"/>
  <c r="C85" i="2"/>
  <c r="D85" i="2"/>
  <c r="C86" i="2"/>
  <c r="D86" i="2"/>
  <c r="C87" i="2"/>
  <c r="D87" i="2"/>
  <c r="C88" i="2"/>
  <c r="D88" i="2"/>
  <c r="A86" i="2"/>
  <c r="A87" i="2"/>
  <c r="A88" i="2"/>
  <c r="A85" i="2"/>
  <c r="I57" i="2"/>
  <c r="J57" i="2"/>
  <c r="K57" i="2"/>
  <c r="I58" i="2"/>
  <c r="J58" i="2"/>
  <c r="K58" i="2"/>
  <c r="J56" i="2"/>
  <c r="I56" i="2"/>
  <c r="K56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J47" i="2"/>
  <c r="I47" i="2"/>
  <c r="K47" i="2"/>
  <c r="I33" i="2"/>
  <c r="J33" i="2"/>
  <c r="K33" i="2"/>
  <c r="I32" i="2"/>
  <c r="J32" i="2"/>
  <c r="K32" i="2"/>
  <c r="J31" i="2"/>
  <c r="I31" i="2"/>
  <c r="K31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59" i="2"/>
  <c r="I28" i="2"/>
  <c r="J28" i="2"/>
  <c r="J25" i="2"/>
  <c r="I25" i="2"/>
  <c r="I23" i="2"/>
  <c r="J23" i="2"/>
  <c r="K23" i="2"/>
  <c r="J22" i="2"/>
  <c r="I22" i="2"/>
  <c r="I17" i="2"/>
  <c r="J17" i="2"/>
  <c r="I18" i="2"/>
  <c r="J18" i="2"/>
  <c r="I19" i="2"/>
  <c r="J19" i="2"/>
  <c r="I20" i="2"/>
  <c r="J20" i="2"/>
  <c r="I21" i="2"/>
  <c r="J21" i="2"/>
  <c r="J16" i="2"/>
  <c r="I16" i="2"/>
  <c r="I8" i="2"/>
  <c r="J8" i="2"/>
  <c r="I13" i="2"/>
  <c r="J13" i="2"/>
  <c r="I15" i="2"/>
  <c r="J15" i="2"/>
  <c r="I3" i="2"/>
  <c r="J3" i="2"/>
  <c r="I4" i="2"/>
  <c r="J4" i="2"/>
  <c r="I5" i="2"/>
  <c r="J5" i="2"/>
  <c r="J2" i="2"/>
  <c r="I2" i="2"/>
  <c r="K22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J59" i="2"/>
  <c r="K59" i="2"/>
  <c r="K28" i="2"/>
  <c r="K25" i="2"/>
  <c r="K8" i="2"/>
  <c r="K13" i="2"/>
  <c r="K15" i="2"/>
  <c r="K16" i="2"/>
  <c r="K17" i="2"/>
  <c r="K18" i="2"/>
  <c r="K19" i="2"/>
  <c r="K20" i="2"/>
  <c r="K21" i="2"/>
  <c r="K3" i="2"/>
  <c r="K4" i="2"/>
  <c r="K5" i="2"/>
  <c r="K2" i="2"/>
  <c r="A31" i="2"/>
  <c r="B31" i="2"/>
  <c r="C31" i="2"/>
  <c r="D31" i="2"/>
  <c r="A32" i="2"/>
  <c r="B32" i="2"/>
  <c r="C32" i="2"/>
  <c r="D32" i="2"/>
  <c r="A33" i="2"/>
  <c r="B33" i="2"/>
  <c r="C33" i="2"/>
  <c r="D33" i="2"/>
  <c r="A77" i="2"/>
  <c r="A78" i="2"/>
  <c r="B78" i="2"/>
  <c r="C78" i="2"/>
  <c r="D78" i="2"/>
  <c r="A79" i="2"/>
  <c r="B79" i="2"/>
  <c r="C79" i="2"/>
  <c r="D79" i="2"/>
  <c r="A80" i="2"/>
  <c r="B80" i="2"/>
  <c r="C80" i="2"/>
  <c r="D80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A76" i="2"/>
  <c r="B76" i="2"/>
  <c r="C76" i="2"/>
  <c r="D76" i="2"/>
  <c r="C59" i="2"/>
  <c r="D59" i="2"/>
  <c r="B59" i="2"/>
  <c r="A59" i="2"/>
  <c r="C8" i="2"/>
  <c r="D8" i="2"/>
  <c r="C13" i="2"/>
  <c r="D13" i="2"/>
  <c r="C15" i="2"/>
  <c r="D15" i="2"/>
  <c r="B8" i="2"/>
  <c r="B13" i="2"/>
  <c r="B15" i="2"/>
  <c r="A15" i="2"/>
  <c r="A8" i="2"/>
  <c r="A13" i="2"/>
  <c r="D22" i="2"/>
  <c r="D23" i="2"/>
  <c r="C23" i="2"/>
  <c r="C22" i="2"/>
  <c r="B23" i="2"/>
  <c r="B22" i="2"/>
  <c r="A23" i="2"/>
  <c r="A22" i="2"/>
  <c r="D25" i="2"/>
  <c r="D28" i="2"/>
  <c r="C28" i="2"/>
  <c r="C25" i="2"/>
  <c r="B28" i="2"/>
  <c r="B25" i="2"/>
  <c r="A28" i="2"/>
  <c r="A25" i="2"/>
  <c r="D16" i="2"/>
  <c r="D17" i="2"/>
  <c r="D18" i="2"/>
  <c r="D19" i="2"/>
  <c r="D20" i="2"/>
  <c r="D21" i="2"/>
  <c r="C17" i="2"/>
  <c r="C18" i="2"/>
  <c r="C19" i="2"/>
  <c r="C20" i="2"/>
  <c r="C21" i="2"/>
  <c r="C16" i="2"/>
  <c r="B17" i="2"/>
  <c r="B18" i="2"/>
  <c r="B19" i="2"/>
  <c r="B20" i="2"/>
  <c r="B21" i="2"/>
  <c r="B16" i="2"/>
  <c r="A17" i="2"/>
  <c r="A18" i="2"/>
  <c r="A19" i="2"/>
  <c r="A20" i="2"/>
  <c r="A21" i="2"/>
  <c r="A16" i="2"/>
  <c r="D47" i="2"/>
  <c r="D48" i="2"/>
  <c r="D49" i="2"/>
  <c r="D50" i="2"/>
  <c r="D51" i="2"/>
  <c r="D52" i="2"/>
  <c r="D53" i="2"/>
  <c r="C48" i="2"/>
  <c r="C49" i="2"/>
  <c r="C50" i="2"/>
  <c r="C51" i="2"/>
  <c r="C52" i="2"/>
  <c r="C53" i="2"/>
  <c r="C47" i="2"/>
  <c r="B48" i="2"/>
  <c r="B49" i="2"/>
  <c r="B50" i="2"/>
  <c r="B51" i="2"/>
  <c r="B52" i="2"/>
  <c r="B53" i="2"/>
  <c r="B47" i="2"/>
  <c r="A48" i="2"/>
  <c r="A49" i="2"/>
  <c r="A50" i="2"/>
  <c r="A51" i="2"/>
  <c r="A52" i="2"/>
  <c r="A53" i="2"/>
  <c r="A47" i="2"/>
  <c r="D56" i="2"/>
  <c r="D57" i="2"/>
  <c r="D58" i="2"/>
  <c r="C57" i="2"/>
  <c r="C58" i="2"/>
  <c r="C56" i="2"/>
  <c r="B57" i="2"/>
  <c r="B58" i="2"/>
  <c r="B56" i="2"/>
  <c r="A57" i="2"/>
  <c r="A58" i="2"/>
  <c r="A56" i="2"/>
  <c r="C3" i="2"/>
  <c r="D3" i="2"/>
  <c r="C4" i="2"/>
  <c r="D4" i="2"/>
  <c r="C5" i="2"/>
  <c r="D5" i="2"/>
  <c r="D2" i="2"/>
  <c r="C2" i="2"/>
  <c r="B3" i="2"/>
  <c r="B4" i="2"/>
  <c r="B5" i="2"/>
  <c r="B2" i="2"/>
  <c r="A3" i="2"/>
  <c r="A4" i="2"/>
  <c r="A5" i="2"/>
  <c r="A2" i="2"/>
</calcChain>
</file>

<file path=xl/sharedStrings.xml><?xml version="1.0" encoding="utf-8"?>
<sst xmlns="http://schemas.openxmlformats.org/spreadsheetml/2006/main" count="474" uniqueCount="230">
  <si>
    <t>Parameter</t>
  </si>
  <si>
    <t>Details</t>
  </si>
  <si>
    <t>Source</t>
  </si>
  <si>
    <t>theta.1</t>
  </si>
  <si>
    <t>theta.2</t>
  </si>
  <si>
    <t>theta.3</t>
  </si>
  <si>
    <t>theta.4</t>
  </si>
  <si>
    <t>theta.5</t>
  </si>
  <si>
    <t>theta.6</t>
  </si>
  <si>
    <t>theta.7</t>
  </si>
  <si>
    <t>c.min.m1</t>
  </si>
  <si>
    <t>c.min.m2</t>
  </si>
  <si>
    <t>c.min.f1</t>
  </si>
  <si>
    <t>c.min.f2</t>
  </si>
  <si>
    <t>c.min.msm2</t>
  </si>
  <si>
    <t>c.min.msm1</t>
  </si>
  <si>
    <t>epsilon.1</t>
  </si>
  <si>
    <t>epsilon.2</t>
  </si>
  <si>
    <t>epsilon.3</t>
  </si>
  <si>
    <t>epsilon.4</t>
  </si>
  <si>
    <t>mixing with same age</t>
  </si>
  <si>
    <t>mixing with same subpopulation</t>
  </si>
  <si>
    <t>Population</t>
  </si>
  <si>
    <t>M, black</t>
  </si>
  <si>
    <t>M, other</t>
  </si>
  <si>
    <t>M, Hispanic</t>
  </si>
  <si>
    <t>M, MSM</t>
  </si>
  <si>
    <t>F, black</t>
  </si>
  <si>
    <t>F, other</t>
  </si>
  <si>
    <t>F, Hispanic</t>
  </si>
  <si>
    <t>NSFG</t>
  </si>
  <si>
    <t>95% CI</t>
  </si>
  <si>
    <t>Assumption</t>
  </si>
  <si>
    <t>mixing with same activity group</t>
  </si>
  <si>
    <t>NSFG is proportion with same age, not the same as pi</t>
  </si>
  <si>
    <t>Notes</t>
  </si>
  <si>
    <t>Distribution</t>
  </si>
  <si>
    <t>parameter 1</t>
  </si>
  <si>
    <t>parameter 2</t>
  </si>
  <si>
    <t>mean</t>
  </si>
  <si>
    <t>q2.5</t>
  </si>
  <si>
    <t>q50</t>
  </si>
  <si>
    <t>q97.5</t>
  </si>
  <si>
    <t>beta</t>
  </si>
  <si>
    <t>young M, old F</t>
  </si>
  <si>
    <t>old M, young F</t>
  </si>
  <si>
    <t>MSM</t>
  </si>
  <si>
    <t>Guess</t>
  </si>
  <si>
    <t>gamma</t>
  </si>
  <si>
    <t>pi.m</t>
  </si>
  <si>
    <t>pi.f</t>
  </si>
  <si>
    <t>pi.msm</t>
  </si>
  <si>
    <t>b.m</t>
  </si>
  <si>
    <t>b.f</t>
  </si>
  <si>
    <t>normal</t>
  </si>
  <si>
    <t>probability of transmission male to female</t>
  </si>
  <si>
    <t>param1</t>
  </si>
  <si>
    <t>param2</t>
  </si>
  <si>
    <t>From NSFG self-reporting testing data</t>
  </si>
  <si>
    <t>Relative rate of testing in black M, vs. other</t>
  </si>
  <si>
    <t>Relative rate of testing in Hispanic M, vs. other</t>
  </si>
  <si>
    <t>rr.screen.m1</t>
  </si>
  <si>
    <t>rr.screen.m3</t>
  </si>
  <si>
    <t>rr.screen.f1</t>
  </si>
  <si>
    <t>rr.screen.f3</t>
  </si>
  <si>
    <t>rr.screen.ac</t>
  </si>
  <si>
    <t>Relative rate of screening in high activity group</t>
  </si>
  <si>
    <t>ranges from review of modeling studies</t>
  </si>
  <si>
    <t>Hispanic</t>
  </si>
  <si>
    <t>parameter</t>
  </si>
  <si>
    <t>distribution</t>
  </si>
  <si>
    <t>rp.1.1.1.1</t>
  </si>
  <si>
    <t>rp.1.1.2.1</t>
  </si>
  <si>
    <t>rp.1.2.1.1</t>
  </si>
  <si>
    <t>rp.1.2.2.1</t>
  </si>
  <si>
    <t>rp.1.1.1.2</t>
  </si>
  <si>
    <t>rp.1.2.1.2</t>
  </si>
  <si>
    <t>rp.1.2.2.2</t>
  </si>
  <si>
    <t>rp.1.1.2.2</t>
  </si>
  <si>
    <t>rp.2.1.1.1</t>
  </si>
  <si>
    <t>rp.2.1.2.1</t>
  </si>
  <si>
    <t>rp.2.2.1.1</t>
  </si>
  <si>
    <t>rp.2.2.2.1</t>
  </si>
  <si>
    <t>rp.2.1.1.2</t>
  </si>
  <si>
    <t>rp.2.1.2.2</t>
  </si>
  <si>
    <t>rp.2.2.1.2</t>
  </si>
  <si>
    <t>rp.2.2.2.2</t>
  </si>
  <si>
    <t>rp.3.1.2.1</t>
  </si>
  <si>
    <t>rp.3.2.2.1</t>
  </si>
  <si>
    <t>rp.3.1.2.2</t>
  </si>
  <si>
    <t>rp.3.2.2.2</t>
  </si>
  <si>
    <t>rp.4.1.2.1</t>
  </si>
  <si>
    <t>rp.4.1.2.2</t>
  </si>
  <si>
    <t>sd.prior</t>
  </si>
  <si>
    <t>transformation</t>
  </si>
  <si>
    <t>logit</t>
  </si>
  <si>
    <t>log</t>
  </si>
  <si>
    <t>sd.transf</t>
  </si>
  <si>
    <t xml:space="preserve">Made these intervals much wider since wasn't fitting well </t>
  </si>
  <si>
    <t>M</t>
  </si>
  <si>
    <t>F</t>
  </si>
  <si>
    <t>mean.transf</t>
  </si>
  <si>
    <t>ucl.tranf</t>
  </si>
  <si>
    <t>sd</t>
  </si>
  <si>
    <t>starting point for bezier curve</t>
  </si>
  <si>
    <t>end point for bezier curve</t>
  </si>
  <si>
    <t>screen.f1.a</t>
  </si>
  <si>
    <t>screen.f1.d</t>
  </si>
  <si>
    <t>rand.screen.f1.b</t>
  </si>
  <si>
    <t>rand.screen.f1.c</t>
  </si>
  <si>
    <t>uniform</t>
  </si>
  <si>
    <t>screen.m1.a</t>
  </si>
  <si>
    <t>screen.m1.d</t>
  </si>
  <si>
    <t>rand.screen.m1.b</t>
  </si>
  <si>
    <t>rand.screen.m1.c</t>
  </si>
  <si>
    <t>screen.msm1.a</t>
  </si>
  <si>
    <t>screen.msm1.d</t>
  </si>
  <si>
    <t>rand.screen.msm1.b</t>
  </si>
  <si>
    <t>rand.screen.msm1.c</t>
  </si>
  <si>
    <t>variance</t>
  </si>
  <si>
    <t>sd.transf.1</t>
  </si>
  <si>
    <t>behav.lin</t>
  </si>
  <si>
    <t>B/M/Low/age1</t>
  </si>
  <si>
    <t>B/M/High/age1</t>
  </si>
  <si>
    <t>B/F/low/age1</t>
  </si>
  <si>
    <t>B/F/high/age1</t>
  </si>
  <si>
    <t>B/M/low/age2</t>
  </si>
  <si>
    <t>B/M/high/age2</t>
  </si>
  <si>
    <t>B/F/low/age2</t>
  </si>
  <si>
    <t>B/F/high/age2</t>
  </si>
  <si>
    <t>O/M/low/age1</t>
  </si>
  <si>
    <t>O/M/high/age1</t>
  </si>
  <si>
    <t>O/F/low/age1</t>
  </si>
  <si>
    <t>O/F/high/age1</t>
  </si>
  <si>
    <t>O/F/low/age2</t>
  </si>
  <si>
    <t>O/M/low/age2</t>
  </si>
  <si>
    <t>O/M/high/age2</t>
  </si>
  <si>
    <t>O/F/high/age2</t>
  </si>
  <si>
    <t>H/M/high/age1</t>
  </si>
  <si>
    <t>H/F/high/age1</t>
  </si>
  <si>
    <t>H/M/high/age2</t>
  </si>
  <si>
    <t>H/F/high/age2</t>
  </si>
  <si>
    <t>MSM/M/high/age1</t>
  </si>
  <si>
    <t>MSM/M/high/age2</t>
  </si>
  <si>
    <t>b.msm</t>
  </si>
  <si>
    <t>p.trt.prim.m</t>
  </si>
  <si>
    <t>p.trt.prim.f</t>
  </si>
  <si>
    <t>p.trt.prim.msm</t>
  </si>
  <si>
    <t>p.trt.sec.m</t>
  </si>
  <si>
    <t>p.trt.sec.f</t>
  </si>
  <si>
    <t>p.trt.sec.msm</t>
  </si>
  <si>
    <t>p.trt.lat.m</t>
  </si>
  <si>
    <t>p.trt.lat.f</t>
  </si>
  <si>
    <t>p.trt.lat.msm</t>
  </si>
  <si>
    <t>p.trt.lat.msmhiv</t>
  </si>
  <si>
    <t>p.trt.sec.msmhiv</t>
  </si>
  <si>
    <t>p.trt.prim.msmhiv</t>
  </si>
  <si>
    <t>dur.incub</t>
  </si>
  <si>
    <t>dur.prim</t>
  </si>
  <si>
    <t>dur.sec</t>
  </si>
  <si>
    <t>dur.imm.inf</t>
  </si>
  <si>
    <t>dur.imm.early</t>
  </si>
  <si>
    <t>dur.immune</t>
  </si>
  <si>
    <t>rep.a</t>
  </si>
  <si>
    <t>rep.d</t>
  </si>
  <si>
    <t>rand.rep.b</t>
  </si>
  <si>
    <t>rand.rep.c</t>
  </si>
  <si>
    <t>theta.8</t>
  </si>
  <si>
    <t>MSMHIV/M/high/age1</t>
  </si>
  <si>
    <t>MSMHIV/M/high/age2</t>
  </si>
  <si>
    <t>MSMHIV/M/low/age1</t>
  </si>
  <si>
    <t>rp.5.1.1.1</t>
  </si>
  <si>
    <t>rp.5.1.2.1</t>
  </si>
  <si>
    <t>MSMHIV/M/low/age2</t>
  </si>
  <si>
    <t>rp.5.1.1.2</t>
  </si>
  <si>
    <t>rp.5.1.2.2</t>
  </si>
  <si>
    <t>epsilon.5</t>
  </si>
  <si>
    <t>theta.hiv</t>
  </si>
  <si>
    <t>M, MSM, HIV+</t>
  </si>
  <si>
    <t>MSM, HIV+</t>
  </si>
  <si>
    <t>p.trt.late.m</t>
  </si>
  <si>
    <t>p.trt.late.f</t>
  </si>
  <si>
    <t>p.trt.late.msm</t>
  </si>
  <si>
    <t>p.trt.late.msmhiv</t>
  </si>
  <si>
    <t>rr.screen.msmhiv</t>
  </si>
  <si>
    <t>rr.screen.o.m</t>
  </si>
  <si>
    <t>rr.screen.o.msm</t>
  </si>
  <si>
    <t>rr.screen.o.f</t>
  </si>
  <si>
    <t>rr.rep.symp.m</t>
  </si>
  <si>
    <t>rr.rep.symp.f</t>
  </si>
  <si>
    <t>young M</t>
  </si>
  <si>
    <t>old M</t>
  </si>
  <si>
    <t>young F</t>
  </si>
  <si>
    <t>old F</t>
  </si>
  <si>
    <t>young MSM</t>
  </si>
  <si>
    <t>old MSM</t>
  </si>
  <si>
    <t>minimum rate of partner change</t>
  </si>
  <si>
    <t>black</t>
  </si>
  <si>
    <t>other</t>
  </si>
  <si>
    <t>HIV- MSM</t>
  </si>
  <si>
    <t>HIV+ MSM</t>
  </si>
  <si>
    <t>Garnett 1997</t>
  </si>
  <si>
    <t>Incubation period</t>
  </si>
  <si>
    <t>Duration of primary syphilis</t>
  </si>
  <si>
    <t>Duration of secondary syphilis</t>
  </si>
  <si>
    <t>Duration of immunity after treatment, primary and secondary</t>
  </si>
  <si>
    <t>Duration of immunity after treatment, early latent</t>
  </si>
  <si>
    <t>Duration of immunity after treatment, late latent</t>
  </si>
  <si>
    <t>probability of transmission female to male</t>
  </si>
  <si>
    <t>probability of transmission male to male</t>
  </si>
  <si>
    <t>black M</t>
  </si>
  <si>
    <t>Hispanic M</t>
  </si>
  <si>
    <t>black F</t>
  </si>
  <si>
    <t>Hispanic F</t>
  </si>
  <si>
    <t>high sexual activity group</t>
  </si>
  <si>
    <t>Treatment rate, primary infection</t>
  </si>
  <si>
    <t>Treatment rate, secondary infection</t>
  </si>
  <si>
    <t>Treatment rate, early latent infection</t>
  </si>
  <si>
    <t>Treatment rate, late latent infection</t>
  </si>
  <si>
    <t>relative rate of partner change</t>
  </si>
  <si>
    <t>Reporting probability for cases detected by screening</t>
  </si>
  <si>
    <t>bezier internal control point</t>
  </si>
  <si>
    <t>RR of reporting if symptomatic case</t>
  </si>
  <si>
    <t>male</t>
  </si>
  <si>
    <t>female</t>
  </si>
  <si>
    <t>Screening rate</t>
  </si>
  <si>
    <t>young emale</t>
  </si>
  <si>
    <t>young male</t>
  </si>
  <si>
    <t>young msm</t>
  </si>
  <si>
    <t>transmission rr (annual increase)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</si>
</sst>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8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2" fontId="0" fillId="3" borderId="0" xfId="0" applyNumberFormat="1" applyFill="1"/>
    <xf numFmtId="2" fontId="0" fillId="2" borderId="0" xfId="0" applyNumberFormat="1" applyFill="1"/>
    <xf numFmtId="0" fontId="0" fillId="7" borderId="0" xfId="0" applyFill="1"/>
    <xf numFmtId="2" fontId="0" fillId="7" borderId="0" xfId="0" applyNumberFormat="1" applyFill="1"/>
    <xf numFmtId="166" fontId="0" fillId="0" borderId="0" xfId="0" applyNumberFormat="1"/>
    <xf numFmtId="0" fontId="0" fillId="0" borderId="0" xfId="0" applyFill="1"/>
    <xf numFmtId="0" fontId="0" fillId="8" borderId="0" xfId="0" applyFill="1"/>
    <xf numFmtId="2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2" fontId="0" fillId="6" borderId="0" xfId="0" applyNumberFormat="1" applyFill="1"/>
    <xf numFmtId="2" fontId="0" fillId="5" borderId="0" xfId="0" applyNumberFormat="1" applyFill="1"/>
    <xf numFmtId="2" fontId="5" fillId="9" borderId="0" xfId="0" applyNumberFormat="1" applyFont="1" applyFill="1"/>
    <xf numFmtId="0" fontId="5" fillId="9" borderId="0" xfId="0" applyFont="1" applyFill="1"/>
  </cellXfs>
  <cellStyles count="8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Normal" xfId="0" builtinId="0"/>
    <cellStyle name="Normal 3" xfId="7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90" workbookViewId="0">
      <selection activeCell="A103" sqref="A103:XFD146"/>
    </sheetView>
  </sheetViews>
  <sheetFormatPr baseColWidth="10" defaultRowHeight="16" x14ac:dyDescent="0"/>
  <cols>
    <col min="1" max="1" width="16.125" customWidth="1"/>
    <col min="7" max="7" width="11.5" bestFit="1" customWidth="1"/>
  </cols>
  <sheetData>
    <row r="1" spans="1:14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119</v>
      </c>
      <c r="J1" t="s">
        <v>103</v>
      </c>
      <c r="K1" t="s">
        <v>22</v>
      </c>
      <c r="L1" t="s">
        <v>2</v>
      </c>
      <c r="M1" t="s">
        <v>1</v>
      </c>
      <c r="N1" t="s">
        <v>35</v>
      </c>
    </row>
    <row r="2" spans="1:14">
      <c r="A2" t="s">
        <v>49</v>
      </c>
      <c r="B2" t="s">
        <v>43</v>
      </c>
      <c r="C2" s="1">
        <v>9.0051260000000006</v>
      </c>
      <c r="D2" s="1">
        <v>2.7279450000000001</v>
      </c>
      <c r="E2" s="1">
        <f>C2/(C2+D2)</f>
        <v>0.76749948926414913</v>
      </c>
      <c r="F2" s="1">
        <v>0.49994290000000002</v>
      </c>
      <c r="G2" s="1">
        <v>0.78303230000000001</v>
      </c>
      <c r="H2" s="1">
        <v>0.94996939999999996</v>
      </c>
      <c r="I2" s="1">
        <f>C2*D2/((C2+D2)^2+(C2+D2+1))</f>
        <v>0.16333650836081906</v>
      </c>
      <c r="J2" s="1">
        <f>SQRT(I2)</f>
        <v>0.4041491164914493</v>
      </c>
      <c r="K2" t="s">
        <v>44</v>
      </c>
      <c r="L2" t="s">
        <v>30</v>
      </c>
      <c r="M2" t="s">
        <v>20</v>
      </c>
      <c r="N2" t="s">
        <v>34</v>
      </c>
    </row>
    <row r="3" spans="1:14">
      <c r="A3" t="s">
        <v>50</v>
      </c>
      <c r="B3" t="s">
        <v>43</v>
      </c>
      <c r="C3" s="1">
        <v>6.0687040000000003</v>
      </c>
      <c r="D3" s="1">
        <v>2.3035220000000001</v>
      </c>
      <c r="E3" s="1">
        <f t="shared" ref="E3:E4" si="0">C3/(C3+D3)</f>
        <v>0.72486146456151557</v>
      </c>
      <c r="F3" s="1">
        <v>0.39994079999999999</v>
      </c>
      <c r="G3" s="1">
        <v>0.74339230000000001</v>
      </c>
      <c r="H3" s="1">
        <v>0.9499592</v>
      </c>
      <c r="I3" s="1">
        <f t="shared" ref="I3:I5" si="1">C3*D3/((C3+D3)^2+(C3+D3+1))</f>
        <v>0.17591578574926969</v>
      </c>
      <c r="J3" s="1">
        <f t="shared" ref="J3:J28" si="2">SQRT(I3)</f>
        <v>0.4194231583368635</v>
      </c>
      <c r="K3" t="s">
        <v>45</v>
      </c>
      <c r="L3" t="s">
        <v>30</v>
      </c>
      <c r="M3" t="s">
        <v>98</v>
      </c>
    </row>
    <row r="4" spans="1:14">
      <c r="A4" t="s">
        <v>51</v>
      </c>
      <c r="B4" t="s">
        <v>43</v>
      </c>
      <c r="C4" s="1">
        <v>7.9797659999999997</v>
      </c>
      <c r="D4" s="1">
        <v>3.7796620000000001</v>
      </c>
      <c r="E4" s="1">
        <f t="shared" si="0"/>
        <v>0.67858453659480711</v>
      </c>
      <c r="F4" s="1">
        <v>0.4</v>
      </c>
      <c r="G4" s="1">
        <v>0.69</v>
      </c>
      <c r="H4" s="1">
        <v>0.9</v>
      </c>
      <c r="I4" s="1">
        <f t="shared" si="1"/>
        <v>0.19968289509579887</v>
      </c>
      <c r="J4" s="1">
        <f t="shared" si="2"/>
        <v>0.44685892079693212</v>
      </c>
      <c r="K4" t="s">
        <v>46</v>
      </c>
      <c r="L4" t="s">
        <v>47</v>
      </c>
    </row>
    <row r="5" spans="1:14" s="4" customFormat="1">
      <c r="A5" s="4" t="s">
        <v>3</v>
      </c>
      <c r="B5" s="4" t="s">
        <v>43</v>
      </c>
      <c r="C5" s="10">
        <v>46.329329999999999</v>
      </c>
      <c r="D5" s="10">
        <v>10.849489999999999</v>
      </c>
      <c r="E5" s="10">
        <f>C5/(C5+D5)</f>
        <v>0.81025334205917499</v>
      </c>
      <c r="F5" s="10">
        <v>0.7</v>
      </c>
      <c r="G5" s="10">
        <v>0.81</v>
      </c>
      <c r="H5" s="10">
        <v>0.9</v>
      </c>
      <c r="I5" s="1">
        <f t="shared" si="1"/>
        <v>0.15105486385999758</v>
      </c>
      <c r="J5" s="1">
        <f t="shared" si="2"/>
        <v>0.38865777215951514</v>
      </c>
      <c r="K5" s="4" t="s">
        <v>23</v>
      </c>
      <c r="L5" s="4" t="s">
        <v>30</v>
      </c>
      <c r="M5" s="4" t="s">
        <v>21</v>
      </c>
      <c r="N5" s="4" t="s">
        <v>31</v>
      </c>
    </row>
    <row r="6" spans="1:14" s="4" customFormat="1">
      <c r="A6" s="4" t="s">
        <v>4</v>
      </c>
      <c r="B6" s="4" t="s">
        <v>43</v>
      </c>
      <c r="C6" s="10">
        <v>547.18281999999999</v>
      </c>
      <c r="D6" s="10">
        <v>70.276859999999999</v>
      </c>
      <c r="E6" s="10">
        <f t="shared" ref="E6:E11" si="3">C6/(C6+D6)</f>
        <v>0.88618388815282656</v>
      </c>
      <c r="F6" s="10">
        <v>0.85999959999999998</v>
      </c>
      <c r="G6" s="10">
        <v>0.88660090000000003</v>
      </c>
      <c r="H6" s="10">
        <v>0.91000009999999998</v>
      </c>
      <c r="I6" s="1">
        <f t="shared" ref="I6:I11" si="4">C6*D6/((C6+D6)^2+(C6+D6+1))</f>
        <v>0.1006986550143061</v>
      </c>
      <c r="J6" s="1">
        <f t="shared" si="2"/>
        <v>0.31733051384054778</v>
      </c>
      <c r="K6" s="4" t="s">
        <v>24</v>
      </c>
      <c r="L6" s="4" t="s">
        <v>30</v>
      </c>
    </row>
    <row r="7" spans="1:14" s="4" customFormat="1">
      <c r="A7" s="4" t="s">
        <v>5</v>
      </c>
      <c r="B7" s="4" t="s">
        <v>43</v>
      </c>
      <c r="C7" s="10">
        <v>183.67083</v>
      </c>
      <c r="D7" s="10">
        <v>72.637590000000003</v>
      </c>
      <c r="E7" s="10">
        <f t="shared" si="3"/>
        <v>0.71660084362425547</v>
      </c>
      <c r="F7" s="10">
        <v>0.66000009999999998</v>
      </c>
      <c r="G7" s="10">
        <v>0.71716500000000005</v>
      </c>
      <c r="H7" s="10">
        <v>0.77000009999999997</v>
      </c>
      <c r="I7" s="1">
        <f t="shared" si="4"/>
        <v>0.20229174397623936</v>
      </c>
      <c r="J7" s="1">
        <f t="shared" si="2"/>
        <v>0.4497685448941926</v>
      </c>
      <c r="K7" s="4" t="s">
        <v>25</v>
      </c>
      <c r="L7" s="4" t="s">
        <v>30</v>
      </c>
    </row>
    <row r="8" spans="1:14" s="4" customFormat="1">
      <c r="A8" s="4" t="s">
        <v>6</v>
      </c>
      <c r="B8" s="4" t="s">
        <v>43</v>
      </c>
      <c r="C8" s="10">
        <v>38.079569999999997</v>
      </c>
      <c r="D8" s="10">
        <v>2.4312749999999999</v>
      </c>
      <c r="E8" s="10">
        <f t="shared" si="3"/>
        <v>0.93998458931182505</v>
      </c>
      <c r="F8" s="10">
        <v>0.85</v>
      </c>
      <c r="G8" s="10">
        <v>0.95</v>
      </c>
      <c r="H8" s="10">
        <v>0.99</v>
      </c>
      <c r="I8" s="1">
        <f t="shared" si="4"/>
        <v>5.502183422830368E-2</v>
      </c>
      <c r="J8" s="1">
        <f t="shared" si="2"/>
        <v>0.23456733410324568</v>
      </c>
      <c r="K8" s="4" t="s">
        <v>26</v>
      </c>
      <c r="L8" s="4" t="s">
        <v>32</v>
      </c>
    </row>
    <row r="9" spans="1:14" s="4" customFormat="1">
      <c r="A9" s="4" t="s">
        <v>7</v>
      </c>
      <c r="B9" s="4" t="s">
        <v>43</v>
      </c>
      <c r="C9" s="10">
        <v>38.079569999999997</v>
      </c>
      <c r="D9" s="10">
        <v>2.4312749999999999</v>
      </c>
      <c r="E9" s="10">
        <f t="shared" ref="E9" si="5">C9/(C9+D9)</f>
        <v>0.93998458931182505</v>
      </c>
      <c r="F9" s="10">
        <v>0.85</v>
      </c>
      <c r="G9" s="10">
        <v>0.95</v>
      </c>
      <c r="H9" s="10">
        <v>0.99</v>
      </c>
      <c r="I9" s="1">
        <f t="shared" si="4"/>
        <v>5.502183422830368E-2</v>
      </c>
      <c r="J9" s="1">
        <f t="shared" si="2"/>
        <v>0.23456733410324568</v>
      </c>
      <c r="K9" s="4" t="s">
        <v>178</v>
      </c>
      <c r="L9" s="4" t="s">
        <v>30</v>
      </c>
    </row>
    <row r="10" spans="1:14" s="4" customFormat="1">
      <c r="A10" s="4" t="s">
        <v>8</v>
      </c>
      <c r="B10" s="4" t="s">
        <v>43</v>
      </c>
      <c r="C10" s="10">
        <v>437.13869999999997</v>
      </c>
      <c r="D10" s="10">
        <v>70.366410000000002</v>
      </c>
      <c r="E10" s="10">
        <f t="shared" si="3"/>
        <v>0.86134837144792498</v>
      </c>
      <c r="F10" s="10">
        <v>0.82999869999999998</v>
      </c>
      <c r="G10" s="10">
        <v>0.86182320000000001</v>
      </c>
      <c r="H10" s="10">
        <v>0.89000190000000001</v>
      </c>
      <c r="I10" s="1">
        <f t="shared" si="4"/>
        <v>0.11919203289688321</v>
      </c>
      <c r="J10" s="1">
        <f t="shared" si="2"/>
        <v>0.34524199179254428</v>
      </c>
      <c r="K10" s="4" t="s">
        <v>27</v>
      </c>
      <c r="L10" s="4" t="s">
        <v>30</v>
      </c>
    </row>
    <row r="11" spans="1:14" s="4" customFormat="1">
      <c r="A11" s="4" t="s">
        <v>9</v>
      </c>
      <c r="B11" s="4" t="s">
        <v>43</v>
      </c>
      <c r="C11" s="10">
        <v>33.795699999999997</v>
      </c>
      <c r="D11" s="10">
        <v>24.72411</v>
      </c>
      <c r="E11" s="10">
        <f t="shared" si="3"/>
        <v>0.57750871029827333</v>
      </c>
      <c r="F11" s="10">
        <v>0.45</v>
      </c>
      <c r="G11" s="10">
        <v>0.57999999999999996</v>
      </c>
      <c r="H11" s="10">
        <v>0.70003320000000002</v>
      </c>
      <c r="I11" s="1">
        <f t="shared" si="4"/>
        <v>0.23982419816534209</v>
      </c>
      <c r="J11" s="1">
        <f t="shared" si="2"/>
        <v>0.48971848869053547</v>
      </c>
      <c r="K11" s="4" t="s">
        <v>28</v>
      </c>
      <c r="L11" s="4" t="s">
        <v>30</v>
      </c>
    </row>
    <row r="12" spans="1:14" s="4" customFormat="1">
      <c r="A12" s="4" t="s">
        <v>167</v>
      </c>
      <c r="B12" s="4" t="s">
        <v>43</v>
      </c>
      <c r="C12" s="10">
        <v>99.098730000000003</v>
      </c>
      <c r="D12" s="10">
        <v>59.076079999999997</v>
      </c>
      <c r="E12" s="10">
        <f t="shared" ref="E12" si="6">C12/(C12+D12)</f>
        <v>0.62651398158783944</v>
      </c>
      <c r="F12" s="10">
        <v>0.54996389999999995</v>
      </c>
      <c r="G12" s="10">
        <v>0.62704850000000001</v>
      </c>
      <c r="H12" s="10">
        <v>0.70003320000000002</v>
      </c>
      <c r="I12" s="1">
        <f t="shared" ref="I12" si="7">C12*D12/((C12+D12)^2+(C12+D12+1))</f>
        <v>0.23251493191850611</v>
      </c>
      <c r="J12" s="1">
        <f t="shared" ref="J12" si="8">SQRT(I12)</f>
        <v>0.48219802147925295</v>
      </c>
      <c r="K12" s="4" t="s">
        <v>29</v>
      </c>
      <c r="L12" s="4" t="s">
        <v>30</v>
      </c>
    </row>
    <row r="13" spans="1:14" s="4" customFormat="1">
      <c r="A13" s="4" t="s">
        <v>177</v>
      </c>
      <c r="B13" t="s">
        <v>43</v>
      </c>
      <c r="C13" s="1">
        <v>9.0051260000000006</v>
      </c>
      <c r="D13" s="1">
        <v>2.7279450000000001</v>
      </c>
      <c r="E13" s="1">
        <f>C13/(C13+D13)</f>
        <v>0.76749948926414913</v>
      </c>
      <c r="F13" s="1">
        <v>0.49994290000000002</v>
      </c>
      <c r="G13" s="1">
        <v>0.78303230000000001</v>
      </c>
      <c r="H13" s="1">
        <v>0.94996939999999996</v>
      </c>
      <c r="I13" s="1">
        <f t="shared" ref="I13" si="9">C13*D13/((C13+D13)^2+(C13+D13+1))</f>
        <v>0.16333650836081906</v>
      </c>
      <c r="J13" s="1">
        <f t="shared" ref="J13" si="10">SQRT(I13)</f>
        <v>0.4041491164914493</v>
      </c>
      <c r="K13" s="4" t="s">
        <v>179</v>
      </c>
      <c r="L13" s="4" t="s">
        <v>30</v>
      </c>
    </row>
    <row r="14" spans="1:14" s="8" customFormat="1">
      <c r="A14" s="8" t="s">
        <v>10</v>
      </c>
      <c r="B14" s="8" t="s">
        <v>48</v>
      </c>
      <c r="C14" s="22">
        <v>5</v>
      </c>
      <c r="D14" s="22">
        <v>5</v>
      </c>
      <c r="E14" s="22">
        <f t="shared" ref="E14:E18" si="11">C14/D14</f>
        <v>1</v>
      </c>
      <c r="F14" s="22">
        <v>0.32</v>
      </c>
      <c r="G14" s="22">
        <v>0.93</v>
      </c>
      <c r="H14" s="22">
        <v>2</v>
      </c>
      <c r="I14" s="22">
        <f>C14/D14^2</f>
        <v>0.2</v>
      </c>
      <c r="J14" s="22">
        <f t="shared" si="2"/>
        <v>0.44721359549995793</v>
      </c>
      <c r="K14" s="8" t="s">
        <v>190</v>
      </c>
      <c r="M14" s="8" t="s">
        <v>196</v>
      </c>
    </row>
    <row r="15" spans="1:14" s="8" customFormat="1">
      <c r="A15" s="8" t="s">
        <v>11</v>
      </c>
      <c r="B15" s="8" t="s">
        <v>48</v>
      </c>
      <c r="C15" s="22">
        <v>5</v>
      </c>
      <c r="D15" s="22">
        <v>5</v>
      </c>
      <c r="E15" s="22">
        <f t="shared" si="11"/>
        <v>1</v>
      </c>
      <c r="F15" s="22">
        <v>0.32</v>
      </c>
      <c r="G15" s="22">
        <v>0.93</v>
      </c>
      <c r="H15" s="22">
        <v>2</v>
      </c>
      <c r="I15" s="22">
        <f t="shared" ref="I15:I19" si="12">C15/D15^2</f>
        <v>0.2</v>
      </c>
      <c r="J15" s="22">
        <f t="shared" si="2"/>
        <v>0.44721359549995793</v>
      </c>
      <c r="K15" s="8" t="s">
        <v>191</v>
      </c>
    </row>
    <row r="16" spans="1:14" s="8" customFormat="1">
      <c r="A16" s="8" t="s">
        <v>12</v>
      </c>
      <c r="B16" s="8" t="s">
        <v>48</v>
      </c>
      <c r="C16" s="22">
        <v>5</v>
      </c>
      <c r="D16" s="22">
        <v>5</v>
      </c>
      <c r="E16" s="22">
        <f t="shared" si="11"/>
        <v>1</v>
      </c>
      <c r="F16" s="22">
        <v>0.32</v>
      </c>
      <c r="G16" s="22">
        <v>0.93</v>
      </c>
      <c r="H16" s="22">
        <v>2</v>
      </c>
      <c r="I16" s="22">
        <f t="shared" si="12"/>
        <v>0.2</v>
      </c>
      <c r="J16" s="22">
        <f t="shared" si="2"/>
        <v>0.44721359549995793</v>
      </c>
      <c r="K16" s="8" t="s">
        <v>192</v>
      </c>
    </row>
    <row r="17" spans="1:17" s="8" customFormat="1">
      <c r="A17" s="8" t="s">
        <v>13</v>
      </c>
      <c r="B17" s="8" t="s">
        <v>48</v>
      </c>
      <c r="C17" s="22">
        <v>5</v>
      </c>
      <c r="D17" s="22">
        <v>5</v>
      </c>
      <c r="E17" s="22">
        <f t="shared" si="11"/>
        <v>1</v>
      </c>
      <c r="F17" s="22">
        <v>0.32</v>
      </c>
      <c r="G17" s="22">
        <v>0.93</v>
      </c>
      <c r="H17" s="22">
        <v>2</v>
      </c>
      <c r="I17" s="22">
        <f t="shared" si="12"/>
        <v>0.2</v>
      </c>
      <c r="J17" s="22">
        <f t="shared" si="2"/>
        <v>0.44721359549995793</v>
      </c>
      <c r="K17" s="8" t="s">
        <v>193</v>
      </c>
    </row>
    <row r="18" spans="1:17" s="8" customFormat="1">
      <c r="A18" s="8" t="s">
        <v>15</v>
      </c>
      <c r="B18" s="8" t="s">
        <v>48</v>
      </c>
      <c r="C18" s="22">
        <v>3.36</v>
      </c>
      <c r="D18" s="22">
        <v>1.56</v>
      </c>
      <c r="E18" s="22">
        <f t="shared" si="11"/>
        <v>2.1538461538461537</v>
      </c>
      <c r="F18" s="22">
        <v>0.5</v>
      </c>
      <c r="G18" s="22">
        <v>1.95</v>
      </c>
      <c r="H18" s="22">
        <v>5</v>
      </c>
      <c r="I18" s="22">
        <f t="shared" si="12"/>
        <v>1.3806706114398419</v>
      </c>
      <c r="J18" s="22">
        <f t="shared" si="2"/>
        <v>1.1750194089630357</v>
      </c>
      <c r="K18" s="8" t="s">
        <v>194</v>
      </c>
    </row>
    <row r="19" spans="1:17" s="8" customFormat="1">
      <c r="A19" s="8" t="s">
        <v>14</v>
      </c>
      <c r="B19" s="8" t="s">
        <v>48</v>
      </c>
      <c r="C19" s="22">
        <v>3.36</v>
      </c>
      <c r="D19" s="22">
        <v>1.56</v>
      </c>
      <c r="E19" s="22">
        <f t="shared" ref="E19" si="13">C19/D19</f>
        <v>2.1538461538461537</v>
      </c>
      <c r="F19" s="22">
        <v>0.5</v>
      </c>
      <c r="G19" s="22">
        <v>1.95</v>
      </c>
      <c r="H19" s="22">
        <v>5</v>
      </c>
      <c r="I19" s="22">
        <f t="shared" si="12"/>
        <v>1.3806706114398419</v>
      </c>
      <c r="J19" s="22">
        <f t="shared" si="2"/>
        <v>1.1750194089630357</v>
      </c>
      <c r="K19" s="8" t="s">
        <v>195</v>
      </c>
    </row>
    <row r="20" spans="1:17" s="8" customFormat="1">
      <c r="A20" s="8" t="s">
        <v>16</v>
      </c>
      <c r="B20" s="8" t="s">
        <v>43</v>
      </c>
      <c r="C20" s="22">
        <v>1.1000000000000001</v>
      </c>
      <c r="D20" s="22">
        <v>1.1000000000000001</v>
      </c>
      <c r="E20" s="22">
        <f>C20/(C20+D20)</f>
        <v>0.5</v>
      </c>
      <c r="F20" s="22">
        <v>0.03</v>
      </c>
      <c r="G20" s="22">
        <v>0.5</v>
      </c>
      <c r="H20" s="22">
        <v>0.97</v>
      </c>
      <c r="I20" s="1">
        <f>C20*D20/((C20+D20)^2+(C20+D20+1))</f>
        <v>0.15049751243781095</v>
      </c>
      <c r="J20" s="1">
        <f>SQRT(I20)</f>
        <v>0.38794008872222907</v>
      </c>
      <c r="K20" s="8" t="s">
        <v>197</v>
      </c>
      <c r="L20" s="8" t="s">
        <v>32</v>
      </c>
      <c r="M20" s="8" t="s">
        <v>33</v>
      </c>
    </row>
    <row r="21" spans="1:17" s="8" customFormat="1">
      <c r="A21" s="8" t="s">
        <v>17</v>
      </c>
      <c r="B21" s="8" t="s">
        <v>43</v>
      </c>
      <c r="C21" s="22">
        <v>1.1000000000000001</v>
      </c>
      <c r="D21" s="22">
        <v>1.1000000000000001</v>
      </c>
      <c r="E21" s="22">
        <f>C21/(C21+D21)</f>
        <v>0.5</v>
      </c>
      <c r="F21" s="22">
        <v>0.03</v>
      </c>
      <c r="G21" s="22">
        <v>0.5</v>
      </c>
      <c r="H21" s="22">
        <v>0.97</v>
      </c>
      <c r="I21" s="1">
        <f t="shared" ref="I21:I23" si="14">C21*D21/((C21+D21)^2+(C21+D21+1))</f>
        <v>0.15049751243781095</v>
      </c>
      <c r="J21" s="1">
        <f t="shared" si="2"/>
        <v>0.38794008872222907</v>
      </c>
      <c r="K21" s="8" t="s">
        <v>198</v>
      </c>
    </row>
    <row r="22" spans="1:17" s="8" customFormat="1">
      <c r="A22" s="8" t="s">
        <v>18</v>
      </c>
      <c r="B22" s="8" t="s">
        <v>43</v>
      </c>
      <c r="C22" s="22">
        <v>1.1000000000000001</v>
      </c>
      <c r="D22" s="22">
        <v>1.1000000000000001</v>
      </c>
      <c r="E22" s="22">
        <f>C22/(C22+D22)</f>
        <v>0.5</v>
      </c>
      <c r="F22" s="22">
        <v>0.03</v>
      </c>
      <c r="G22" s="22">
        <v>0.5</v>
      </c>
      <c r="H22" s="22">
        <v>0.97</v>
      </c>
      <c r="I22" s="1">
        <f t="shared" si="14"/>
        <v>0.15049751243781095</v>
      </c>
      <c r="J22" s="1">
        <f t="shared" si="2"/>
        <v>0.38794008872222907</v>
      </c>
      <c r="K22" s="8" t="s">
        <v>68</v>
      </c>
    </row>
    <row r="23" spans="1:17" s="8" customFormat="1">
      <c r="A23" s="8" t="s">
        <v>19</v>
      </c>
      <c r="B23" s="8" t="s">
        <v>43</v>
      </c>
      <c r="C23" s="22">
        <v>1.1000000000000001</v>
      </c>
      <c r="D23" s="22">
        <v>1.1000000000000001</v>
      </c>
      <c r="E23" s="22">
        <f>C23/(C23+D23)</f>
        <v>0.5</v>
      </c>
      <c r="F23" s="22">
        <v>0.03</v>
      </c>
      <c r="G23" s="22">
        <v>0.5</v>
      </c>
      <c r="H23" s="22">
        <v>0.97</v>
      </c>
      <c r="I23" s="1">
        <f t="shared" si="14"/>
        <v>0.15049751243781095</v>
      </c>
      <c r="J23" s="1">
        <f t="shared" si="2"/>
        <v>0.38794008872222907</v>
      </c>
      <c r="K23" s="8" t="s">
        <v>199</v>
      </c>
    </row>
    <row r="24" spans="1:17" s="8" customFormat="1">
      <c r="A24" s="8" t="s">
        <v>176</v>
      </c>
      <c r="B24" s="8" t="s">
        <v>43</v>
      </c>
      <c r="C24" s="22">
        <v>1.1000000000000001</v>
      </c>
      <c r="D24" s="22">
        <v>1.1000000000000001</v>
      </c>
      <c r="E24" s="22">
        <f>C24/(C24+D24)</f>
        <v>0.5</v>
      </c>
      <c r="F24" s="22">
        <v>0.03</v>
      </c>
      <c r="G24" s="22">
        <v>0.5</v>
      </c>
      <c r="H24" s="22">
        <v>0.97</v>
      </c>
      <c r="I24" s="1">
        <f t="shared" ref="I24" si="15">C24*D24/((C24+D24)^2+(C24+D24+1))</f>
        <v>0.15049751243781095</v>
      </c>
      <c r="J24" s="1">
        <f t="shared" ref="J24" si="16">SQRT(I24)</f>
        <v>0.38794008872222907</v>
      </c>
      <c r="K24" s="8" t="s">
        <v>200</v>
      </c>
    </row>
    <row r="25" spans="1:17" s="7" customFormat="1">
      <c r="A25" s="7" t="s">
        <v>157</v>
      </c>
      <c r="B25" s="7" t="s">
        <v>110</v>
      </c>
      <c r="C25" s="23">
        <v>20</v>
      </c>
      <c r="D25" s="23">
        <v>30</v>
      </c>
      <c r="E25" s="23">
        <v>25</v>
      </c>
      <c r="F25" s="23">
        <v>20.25</v>
      </c>
      <c r="G25" s="23">
        <v>25</v>
      </c>
      <c r="H25" s="23">
        <v>29.75</v>
      </c>
      <c r="I25" s="24">
        <f>G25/3</f>
        <v>8.3333333333333339</v>
      </c>
      <c r="J25" s="24">
        <f>5/SQRT(3)</f>
        <v>2.8867513459481291</v>
      </c>
      <c r="L25" s="7" t="s">
        <v>201</v>
      </c>
      <c r="M25" s="7" t="s">
        <v>202</v>
      </c>
    </row>
    <row r="26" spans="1:17" s="7" customFormat="1">
      <c r="A26" s="7" t="s">
        <v>158</v>
      </c>
      <c r="B26" s="7" t="s">
        <v>110</v>
      </c>
      <c r="C26" s="23">
        <v>30</v>
      </c>
      <c r="D26" s="23">
        <v>60</v>
      </c>
      <c r="E26" s="23">
        <v>45</v>
      </c>
      <c r="F26" s="23">
        <v>30.75</v>
      </c>
      <c r="G26" s="23">
        <v>45</v>
      </c>
      <c r="H26" s="23">
        <v>59.25</v>
      </c>
      <c r="I26" s="24">
        <v>75</v>
      </c>
      <c r="J26" s="24">
        <f>SQRT(I26)</f>
        <v>8.6602540378443873</v>
      </c>
      <c r="L26" s="7" t="s">
        <v>201</v>
      </c>
      <c r="M26" s="7" t="s">
        <v>203</v>
      </c>
    </row>
    <row r="27" spans="1:17" s="7" customFormat="1">
      <c r="A27" s="7" t="s">
        <v>159</v>
      </c>
      <c r="B27" s="7" t="s">
        <v>110</v>
      </c>
      <c r="C27" s="23">
        <v>78</v>
      </c>
      <c r="D27" s="23">
        <v>138</v>
      </c>
      <c r="E27" s="23">
        <v>108</v>
      </c>
      <c r="F27" s="23">
        <v>79.5</v>
      </c>
      <c r="G27" s="23">
        <v>108</v>
      </c>
      <c r="H27" s="23">
        <v>136.5</v>
      </c>
      <c r="I27" s="24">
        <v>300</v>
      </c>
      <c r="J27" s="24">
        <f>SQRT(I27)</f>
        <v>17.320508075688775</v>
      </c>
      <c r="L27" s="7" t="s">
        <v>201</v>
      </c>
      <c r="M27" s="7" t="s">
        <v>204</v>
      </c>
    </row>
    <row r="28" spans="1:17" s="8" customFormat="1">
      <c r="A28" s="8" t="s">
        <v>160</v>
      </c>
      <c r="B28" s="8" t="s">
        <v>54</v>
      </c>
      <c r="C28" s="22">
        <v>14</v>
      </c>
      <c r="D28" s="22">
        <v>3.57</v>
      </c>
      <c r="E28" s="22">
        <f t="shared" ref="E28:E30" si="17">C28</f>
        <v>14</v>
      </c>
      <c r="F28" s="22">
        <v>7</v>
      </c>
      <c r="G28" s="22">
        <v>14</v>
      </c>
      <c r="H28" s="22">
        <v>21</v>
      </c>
      <c r="I28" s="22">
        <f>D28</f>
        <v>3.57</v>
      </c>
      <c r="J28" s="22">
        <f t="shared" si="2"/>
        <v>1.8894443627691184</v>
      </c>
      <c r="L28" s="8" t="s">
        <v>201</v>
      </c>
      <c r="M28" s="8" t="s">
        <v>205</v>
      </c>
    </row>
    <row r="29" spans="1:17" s="8" customFormat="1">
      <c r="A29" s="8" t="s">
        <v>161</v>
      </c>
      <c r="B29" s="8" t="s">
        <v>110</v>
      </c>
      <c r="C29" s="22">
        <v>1</v>
      </c>
      <c r="D29" s="22">
        <v>10</v>
      </c>
      <c r="E29" s="22">
        <v>5.5</v>
      </c>
      <c r="F29" s="22">
        <v>1.2250000000000001</v>
      </c>
      <c r="G29" s="22">
        <v>5.5</v>
      </c>
      <c r="H29" s="22">
        <v>9.7750000000000004</v>
      </c>
      <c r="I29" s="22">
        <v>6.75</v>
      </c>
      <c r="J29" s="22">
        <f>SQRT(I29)</f>
        <v>2.598076211353316</v>
      </c>
      <c r="L29" s="8" t="s">
        <v>201</v>
      </c>
      <c r="M29" s="8" t="s">
        <v>206</v>
      </c>
      <c r="N29" s="9"/>
      <c r="O29" s="9"/>
      <c r="P29" s="9"/>
      <c r="Q29" s="9"/>
    </row>
    <row r="30" spans="1:17" s="8" customFormat="1">
      <c r="A30" s="8" t="s">
        <v>162</v>
      </c>
      <c r="B30" s="8" t="s">
        <v>54</v>
      </c>
      <c r="C30" s="22">
        <v>927.5</v>
      </c>
      <c r="D30" s="22">
        <v>457.9</v>
      </c>
      <c r="E30" s="22">
        <f t="shared" si="17"/>
        <v>927.5</v>
      </c>
      <c r="F30" s="22">
        <v>30</v>
      </c>
      <c r="G30" s="22">
        <v>9275</v>
      </c>
      <c r="H30" s="22">
        <v>1825</v>
      </c>
      <c r="I30" s="24">
        <f t="shared" ref="I30" si="18">D30</f>
        <v>457.9</v>
      </c>
      <c r="J30" s="24">
        <f t="shared" ref="J30" si="19">SQRT(I30)</f>
        <v>21.398598084921357</v>
      </c>
      <c r="L30" s="8" t="s">
        <v>201</v>
      </c>
      <c r="M30" s="25" t="s">
        <v>207</v>
      </c>
      <c r="N30" s="9"/>
      <c r="O30" s="9"/>
      <c r="P30" s="9"/>
      <c r="Q30" s="9"/>
    </row>
    <row r="31" spans="1:17" s="5" customFormat="1">
      <c r="A31" s="5" t="s">
        <v>52</v>
      </c>
      <c r="B31" s="5" t="s">
        <v>43</v>
      </c>
      <c r="C31" s="6">
        <v>14.33</v>
      </c>
      <c r="D31" s="6">
        <v>9.7370000000000001</v>
      </c>
      <c r="E31" s="6">
        <f>C31/(C31+D31)</f>
        <v>0.59542111605102421</v>
      </c>
      <c r="F31" s="6">
        <v>0.4</v>
      </c>
      <c r="G31" s="6">
        <v>0.6</v>
      </c>
      <c r="H31" s="6">
        <v>0.78</v>
      </c>
      <c r="I31" s="1">
        <f>C31*D31/((C31+D31)^2+(C31+D31+1))</f>
        <v>0.23090203345249136</v>
      </c>
      <c r="J31" s="1">
        <f>SQRT(I31)</f>
        <v>0.48052266694974061</v>
      </c>
      <c r="L31" s="8" t="s">
        <v>201</v>
      </c>
      <c r="M31" s="5" t="s">
        <v>208</v>
      </c>
    </row>
    <row r="32" spans="1:17" s="5" customFormat="1">
      <c r="A32" s="5" t="s">
        <v>53</v>
      </c>
      <c r="B32" s="5" t="s">
        <v>43</v>
      </c>
      <c r="C32" s="6">
        <v>14.33</v>
      </c>
      <c r="D32" s="6">
        <v>9.7370000000000001</v>
      </c>
      <c r="E32" s="6">
        <f>C32/(C32+D32)</f>
        <v>0.59542111605102421</v>
      </c>
      <c r="F32" s="6">
        <v>0.4</v>
      </c>
      <c r="G32" s="6">
        <v>0.6</v>
      </c>
      <c r="H32" s="6">
        <v>0.78</v>
      </c>
      <c r="I32" s="1">
        <f t="shared" ref="I32" si="20">C32*D32/((C32+D32)^2+(C32+D32+1))</f>
        <v>0.23090203345249136</v>
      </c>
      <c r="J32" s="1">
        <f t="shared" ref="J32" si="21">SQRT(I32)</f>
        <v>0.48052266694974061</v>
      </c>
      <c r="M32" s="5" t="s">
        <v>55</v>
      </c>
    </row>
    <row r="33" spans="1:15" s="5" customFormat="1">
      <c r="A33" s="5" t="s">
        <v>144</v>
      </c>
      <c r="B33" s="5" t="s">
        <v>43</v>
      </c>
      <c r="C33" s="6">
        <v>14.33</v>
      </c>
      <c r="D33" s="6">
        <v>9.7370000000000001</v>
      </c>
      <c r="E33" s="6">
        <f>C33/(C33+D33)</f>
        <v>0.59542111605102421</v>
      </c>
      <c r="F33" s="6">
        <v>0.4</v>
      </c>
      <c r="G33" s="6">
        <v>0.6</v>
      </c>
      <c r="H33" s="6">
        <v>0.78</v>
      </c>
      <c r="I33" s="1">
        <f>C33*D33/((C33+D33)^2+(C33+D33+1))</f>
        <v>0.23090203345249136</v>
      </c>
      <c r="J33" s="1">
        <f>SQRT(I33)</f>
        <v>0.48052266694974061</v>
      </c>
      <c r="M33" s="5" t="s">
        <v>209</v>
      </c>
    </row>
    <row r="34" spans="1:15">
      <c r="A34" t="s">
        <v>61</v>
      </c>
      <c r="B34" t="s">
        <v>48</v>
      </c>
      <c r="C34" s="1">
        <v>9.2759999999999998</v>
      </c>
      <c r="D34" s="1">
        <v>5.3760000000000003</v>
      </c>
      <c r="E34" s="1">
        <f t="shared" ref="E34" si="22">C34/D34</f>
        <v>1.7254464285714284</v>
      </c>
      <c r="F34" s="1">
        <v>0.8</v>
      </c>
      <c r="G34" s="1">
        <v>1.66</v>
      </c>
      <c r="H34" s="1">
        <v>3</v>
      </c>
      <c r="I34" s="22">
        <f>C34/D34^2</f>
        <v>0.32095357674319724</v>
      </c>
      <c r="J34" s="22">
        <f t="shared" ref="J34:J42" si="23">SQRT(I34)</f>
        <v>0.56652764870145322</v>
      </c>
      <c r="K34" t="s">
        <v>210</v>
      </c>
      <c r="L34" s="21"/>
      <c r="M34" t="s">
        <v>59</v>
      </c>
      <c r="O34" t="s">
        <v>58</v>
      </c>
    </row>
    <row r="35" spans="1:15">
      <c r="A35" t="s">
        <v>62</v>
      </c>
      <c r="B35" t="s">
        <v>48</v>
      </c>
      <c r="C35" s="1">
        <v>8.4747240000000001</v>
      </c>
      <c r="D35" s="1">
        <v>7.530767</v>
      </c>
      <c r="E35" s="1">
        <f t="shared" ref="E35:E39" si="24">C35/D35</f>
        <v>1.1253467276307978</v>
      </c>
      <c r="F35" s="1">
        <v>0.5</v>
      </c>
      <c r="G35" s="1">
        <v>1.08</v>
      </c>
      <c r="H35" s="1">
        <v>2</v>
      </c>
      <c r="I35" s="22">
        <f t="shared" ref="I35" si="25">C35/D35^2</f>
        <v>0.14943321545213095</v>
      </c>
      <c r="J35" s="22">
        <f t="shared" si="23"/>
        <v>0.38656592639824189</v>
      </c>
      <c r="K35" t="s">
        <v>211</v>
      </c>
      <c r="L35" s="21"/>
      <c r="M35" t="s">
        <v>60</v>
      </c>
    </row>
    <row r="36" spans="1:15">
      <c r="A36" t="s">
        <v>185</v>
      </c>
      <c r="B36" t="s">
        <v>48</v>
      </c>
      <c r="C36" s="1">
        <v>3.3581048999999998</v>
      </c>
      <c r="D36" s="1">
        <v>0.51911379999999996</v>
      </c>
      <c r="E36" s="1">
        <f t="shared" ref="E36" si="26">C36/D36</f>
        <v>6.4689185685296753</v>
      </c>
      <c r="F36" s="1">
        <v>1.5</v>
      </c>
      <c r="G36" s="1">
        <v>5.8</v>
      </c>
      <c r="H36" s="1">
        <v>15</v>
      </c>
      <c r="I36" s="22">
        <f t="shared" ref="I36" si="27">C36/D36^2</f>
        <v>12.461465228875973</v>
      </c>
      <c r="J36" s="22">
        <f t="shared" ref="J36" si="28">SQRT(I36)</f>
        <v>3.5300800598394328</v>
      </c>
      <c r="K36" t="s">
        <v>191</v>
      </c>
      <c r="L36" s="20"/>
    </row>
    <row r="37" spans="1:15">
      <c r="A37" t="s">
        <v>184</v>
      </c>
      <c r="B37" t="s">
        <v>48</v>
      </c>
      <c r="C37" s="1">
        <v>3.3581048999999998</v>
      </c>
      <c r="D37" s="1">
        <v>0.51911379999999996</v>
      </c>
      <c r="E37" s="1">
        <f t="shared" si="24"/>
        <v>6.4689185685296753</v>
      </c>
      <c r="F37" s="1">
        <v>1.5</v>
      </c>
      <c r="G37" s="1">
        <v>5.8</v>
      </c>
      <c r="H37" s="1">
        <v>15</v>
      </c>
      <c r="I37" s="22">
        <f>C37/D37^2</f>
        <v>12.461465228875973</v>
      </c>
      <c r="J37" s="22">
        <f t="shared" ref="J37:J39" si="29">SQRT(I37)</f>
        <v>3.5300800598394328</v>
      </c>
      <c r="K37" t="s">
        <v>200</v>
      </c>
      <c r="L37" s="19"/>
    </row>
    <row r="38" spans="1:15">
      <c r="A38" t="s">
        <v>186</v>
      </c>
      <c r="B38" t="s">
        <v>48</v>
      </c>
      <c r="C38" s="1">
        <v>4.020168</v>
      </c>
      <c r="D38" s="1">
        <v>4.3984050000000003</v>
      </c>
      <c r="E38" s="1">
        <f t="shared" si="24"/>
        <v>0.91400587258335686</v>
      </c>
      <c r="F38" s="1">
        <v>0.25</v>
      </c>
      <c r="G38" s="1">
        <v>0.84</v>
      </c>
      <c r="H38" s="1">
        <v>2</v>
      </c>
      <c r="I38" s="22">
        <f t="shared" ref="I38" si="30">C38/D38^2</f>
        <v>0.20780393633222879</v>
      </c>
      <c r="J38" s="22">
        <f t="shared" si="29"/>
        <v>0.45585517034714962</v>
      </c>
      <c r="K38" t="s">
        <v>195</v>
      </c>
      <c r="L38" s="20"/>
    </row>
    <row r="39" spans="1:15">
      <c r="A39" t="s">
        <v>63</v>
      </c>
      <c r="B39" t="s">
        <v>48</v>
      </c>
      <c r="C39" s="1">
        <v>3.3583620000000001</v>
      </c>
      <c r="D39" s="1">
        <v>1.5574429999999999</v>
      </c>
      <c r="E39" s="1">
        <f t="shared" si="24"/>
        <v>2.1563306008630816</v>
      </c>
      <c r="F39" s="1">
        <v>0.5</v>
      </c>
      <c r="G39" s="1">
        <v>1.9</v>
      </c>
      <c r="H39" s="1">
        <v>5</v>
      </c>
      <c r="I39" s="22">
        <f t="shared" ref="I39" si="31">C39/D39^2</f>
        <v>1.3845325966106508</v>
      </c>
      <c r="J39" s="22">
        <f t="shared" si="29"/>
        <v>1.1766616321656158</v>
      </c>
      <c r="K39" t="s">
        <v>212</v>
      </c>
    </row>
    <row r="40" spans="1:15">
      <c r="A40" t="s">
        <v>64</v>
      </c>
      <c r="B40" t="s">
        <v>48</v>
      </c>
      <c r="C40" s="1">
        <v>8.4747240000000001</v>
      </c>
      <c r="D40" s="1">
        <v>7.530767</v>
      </c>
      <c r="E40" s="1">
        <f t="shared" ref="E40:E41" si="32">C40/D40</f>
        <v>1.1253467276307978</v>
      </c>
      <c r="F40" s="1">
        <v>0.5</v>
      </c>
      <c r="G40" s="1">
        <v>1.08</v>
      </c>
      <c r="H40" s="1">
        <v>2</v>
      </c>
      <c r="I40" s="22">
        <f t="shared" ref="I40:I41" si="33">C40/D40^2</f>
        <v>0.14943321545213095</v>
      </c>
      <c r="J40" s="22">
        <f t="shared" si="23"/>
        <v>0.38656592639824189</v>
      </c>
      <c r="K40" t="s">
        <v>213</v>
      </c>
    </row>
    <row r="41" spans="1:15">
      <c r="A41" t="s">
        <v>187</v>
      </c>
      <c r="B41" s="18" t="s">
        <v>48</v>
      </c>
      <c r="C41" s="1">
        <v>8.4747240000000001</v>
      </c>
      <c r="D41" s="1">
        <v>7.530767</v>
      </c>
      <c r="E41" s="1">
        <f t="shared" si="32"/>
        <v>1.1253467276307978</v>
      </c>
      <c r="F41" s="1">
        <v>0.5</v>
      </c>
      <c r="G41" s="1">
        <v>1.08</v>
      </c>
      <c r="H41" s="1">
        <v>2</v>
      </c>
      <c r="I41" s="22">
        <f t="shared" si="33"/>
        <v>0.14943321545213095</v>
      </c>
      <c r="J41" s="22">
        <f t="shared" si="23"/>
        <v>0.38656592639824189</v>
      </c>
      <c r="K41" t="s">
        <v>193</v>
      </c>
    </row>
    <row r="42" spans="1:15">
      <c r="A42" t="s">
        <v>65</v>
      </c>
      <c r="B42" t="s">
        <v>48</v>
      </c>
      <c r="C42" s="1">
        <v>8.4747240000000001</v>
      </c>
      <c r="D42" s="1">
        <v>7.530767</v>
      </c>
      <c r="E42" s="1">
        <f t="shared" ref="E42" si="34">C42/D42</f>
        <v>1.1253467276307978</v>
      </c>
      <c r="F42" s="1">
        <v>0.5</v>
      </c>
      <c r="G42" s="1">
        <v>1.08</v>
      </c>
      <c r="H42" s="1">
        <v>2</v>
      </c>
      <c r="I42" s="22">
        <f>C42/D42^2</f>
        <v>0.14943321545213095</v>
      </c>
      <c r="J42" s="22">
        <f t="shared" si="23"/>
        <v>0.38656592639824189</v>
      </c>
      <c r="K42" t="s">
        <v>214</v>
      </c>
      <c r="O42" t="s">
        <v>66</v>
      </c>
    </row>
    <row r="43" spans="1:15">
      <c r="A43" t="s">
        <v>145</v>
      </c>
      <c r="B43" t="s">
        <v>43</v>
      </c>
      <c r="C43" s="1">
        <v>3.3762500000000002</v>
      </c>
      <c r="D43" s="1">
        <v>14.18914</v>
      </c>
      <c r="E43" s="1">
        <f>C43/(C43+D43)</f>
        <v>0.19221036367538666</v>
      </c>
      <c r="F43" s="1">
        <v>0.05</v>
      </c>
      <c r="G43" s="1">
        <v>0.18</v>
      </c>
      <c r="H43" s="1">
        <v>0.4</v>
      </c>
      <c r="I43" s="1">
        <f>C43*D43/((C43+D43)^2+(C43+D43+1))</f>
        <v>0.14645327435411468</v>
      </c>
      <c r="J43" s="1">
        <f>SQRT(I43)</f>
        <v>0.38269214043943295</v>
      </c>
      <c r="K43" t="s">
        <v>99</v>
      </c>
      <c r="M43" t="s">
        <v>215</v>
      </c>
      <c r="O43" t="s">
        <v>67</v>
      </c>
    </row>
    <row r="44" spans="1:15">
      <c r="A44" t="s">
        <v>146</v>
      </c>
      <c r="B44" t="s">
        <v>43</v>
      </c>
      <c r="C44" s="1">
        <v>3.3762500000000002</v>
      </c>
      <c r="D44" s="1">
        <v>14.18914</v>
      </c>
      <c r="E44" s="1">
        <f t="shared" ref="E44:E47" si="35">C44/(C44+D44)</f>
        <v>0.19221036367538666</v>
      </c>
      <c r="F44" s="1">
        <v>0.05</v>
      </c>
      <c r="G44" s="1">
        <v>0.18</v>
      </c>
      <c r="H44" s="1">
        <v>0.4</v>
      </c>
      <c r="I44" s="1">
        <f t="shared" ref="I44:I45" si="36">C44*D44/((C44+D44)^2+(C44+D44+1))</f>
        <v>0.14645327435411468</v>
      </c>
      <c r="J44" s="1">
        <f t="shared" ref="J44:J45" si="37">SQRT(I44)</f>
        <v>0.38269214043943295</v>
      </c>
      <c r="K44" t="s">
        <v>100</v>
      </c>
    </row>
    <row r="45" spans="1:15">
      <c r="A45" t="s">
        <v>147</v>
      </c>
      <c r="B45" t="s">
        <v>43</v>
      </c>
      <c r="C45" s="1">
        <v>3.3762500000000002</v>
      </c>
      <c r="D45" s="1">
        <v>14.18914</v>
      </c>
      <c r="E45" s="1">
        <f t="shared" si="35"/>
        <v>0.19221036367538666</v>
      </c>
      <c r="F45" s="1">
        <v>0.05</v>
      </c>
      <c r="G45" s="1">
        <v>0.18</v>
      </c>
      <c r="H45" s="1">
        <v>0.4</v>
      </c>
      <c r="I45" s="1">
        <f t="shared" si="36"/>
        <v>0.14645327435411468</v>
      </c>
      <c r="J45" s="1">
        <f t="shared" si="37"/>
        <v>0.38269214043943295</v>
      </c>
      <c r="K45" t="s">
        <v>199</v>
      </c>
      <c r="O45" t="s">
        <v>32</v>
      </c>
    </row>
    <row r="46" spans="1:15">
      <c r="A46" t="s">
        <v>156</v>
      </c>
      <c r="B46" t="s">
        <v>43</v>
      </c>
      <c r="C46" s="1">
        <v>3.3762500000000002</v>
      </c>
      <c r="D46" s="1">
        <v>14.18914</v>
      </c>
      <c r="E46" s="1">
        <f t="shared" si="35"/>
        <v>0.19221036367538666</v>
      </c>
      <c r="F46" s="1">
        <v>0.05</v>
      </c>
      <c r="G46" s="1">
        <v>0.18</v>
      </c>
      <c r="H46" s="1">
        <v>0.4</v>
      </c>
      <c r="I46" s="1">
        <f t="shared" ref="I46" si="38">C46*D46/((C46+D46)^2+(C46+D46+1))</f>
        <v>0.14645327435411468</v>
      </c>
      <c r="J46" s="1">
        <f t="shared" ref="J46" si="39">SQRT(I46)</f>
        <v>0.38269214043943295</v>
      </c>
      <c r="K46" t="s">
        <v>200</v>
      </c>
      <c r="O46" t="s">
        <v>32</v>
      </c>
    </row>
    <row r="47" spans="1:15">
      <c r="A47" t="s">
        <v>148</v>
      </c>
      <c r="B47" t="s">
        <v>43</v>
      </c>
      <c r="C47" s="1">
        <v>9.1636839999999999</v>
      </c>
      <c r="D47" s="1">
        <v>13.595102000000001</v>
      </c>
      <c r="E47" s="1">
        <f t="shared" si="35"/>
        <v>0.40264379655399896</v>
      </c>
      <c r="F47" s="1">
        <v>0.2156525</v>
      </c>
      <c r="G47" s="1">
        <v>0.39974389999999999</v>
      </c>
      <c r="H47" s="1">
        <v>0.60584680000000002</v>
      </c>
      <c r="I47" s="1">
        <f>C47*D47/((C47+D47)^2+(C47+D47+1))</f>
        <v>0.22997297438091815</v>
      </c>
      <c r="J47" s="1">
        <f>SQRT(I47)</f>
        <v>0.47955497534789288</v>
      </c>
      <c r="K47" t="s">
        <v>99</v>
      </c>
      <c r="M47" t="s">
        <v>216</v>
      </c>
      <c r="O47" t="s">
        <v>67</v>
      </c>
    </row>
    <row r="48" spans="1:15">
      <c r="A48" t="s">
        <v>149</v>
      </c>
      <c r="B48" t="s">
        <v>43</v>
      </c>
      <c r="C48" s="1">
        <v>9.1636839999999999</v>
      </c>
      <c r="D48" s="1">
        <v>13.595102000000001</v>
      </c>
      <c r="E48" s="1">
        <f t="shared" ref="E48:E50" si="40">C48/(C48+D48)</f>
        <v>0.40264379655399896</v>
      </c>
      <c r="F48" s="1">
        <v>0.2156525</v>
      </c>
      <c r="G48" s="1">
        <v>0.39974389999999999</v>
      </c>
      <c r="H48" s="1">
        <v>0.60584680000000002</v>
      </c>
      <c r="I48" s="1">
        <f t="shared" ref="I48:I49" si="41">C48*D48/((C48+D48)^2+(C48+D48+1))</f>
        <v>0.22997297438091815</v>
      </c>
      <c r="J48" s="1">
        <f t="shared" ref="J48:J49" si="42">SQRT(I48)</f>
        <v>0.47955497534789288</v>
      </c>
      <c r="K48" t="s">
        <v>100</v>
      </c>
    </row>
    <row r="49" spans="1:15">
      <c r="A49" t="s">
        <v>150</v>
      </c>
      <c r="B49" t="s">
        <v>43</v>
      </c>
      <c r="C49" s="1">
        <v>9.1636839999999999</v>
      </c>
      <c r="D49" s="1">
        <v>13.595102000000001</v>
      </c>
      <c r="E49" s="1">
        <f t="shared" si="40"/>
        <v>0.40264379655399896</v>
      </c>
      <c r="F49" s="1">
        <v>0.2156525</v>
      </c>
      <c r="G49" s="1">
        <v>0.39974389999999999</v>
      </c>
      <c r="H49" s="1">
        <v>0.60584680000000002</v>
      </c>
      <c r="I49" s="1">
        <f t="shared" si="41"/>
        <v>0.22997297438091815</v>
      </c>
      <c r="J49" s="1">
        <f t="shared" si="42"/>
        <v>0.47955497534789288</v>
      </c>
      <c r="K49" t="s">
        <v>199</v>
      </c>
      <c r="O49" t="s">
        <v>32</v>
      </c>
    </row>
    <row r="50" spans="1:15">
      <c r="A50" t="s">
        <v>155</v>
      </c>
      <c r="B50" t="s">
        <v>43</v>
      </c>
      <c r="C50" s="1">
        <v>9.1636839999999999</v>
      </c>
      <c r="D50" s="1">
        <v>13.595102000000001</v>
      </c>
      <c r="E50" s="1">
        <f t="shared" si="40"/>
        <v>0.40264379655399896</v>
      </c>
      <c r="F50" s="1">
        <v>0.2156525</v>
      </c>
      <c r="G50" s="1">
        <v>0.39974389999999999</v>
      </c>
      <c r="H50" s="1">
        <v>0.60584680000000002</v>
      </c>
      <c r="I50" s="1">
        <f t="shared" ref="I50" si="43">C50*D50/((C50+D50)^2+(C50+D50+1))</f>
        <v>0.22997297438091815</v>
      </c>
      <c r="J50" s="1">
        <f t="shared" ref="J50" si="44">SQRT(I50)</f>
        <v>0.47955497534789288</v>
      </c>
      <c r="K50" t="s">
        <v>200</v>
      </c>
      <c r="O50" t="s">
        <v>32</v>
      </c>
    </row>
    <row r="51" spans="1:15">
      <c r="A51" t="s">
        <v>151</v>
      </c>
      <c r="B51" t="s">
        <v>43</v>
      </c>
      <c r="C51" s="1">
        <v>3.3762500000000002</v>
      </c>
      <c r="D51" s="1">
        <v>14.18914</v>
      </c>
      <c r="E51" s="1">
        <f t="shared" ref="E51:E54" si="45">C51/SUM(C51:D51)</f>
        <v>0.19221036367538666</v>
      </c>
      <c r="F51" s="1">
        <v>0.05</v>
      </c>
      <c r="G51" s="1">
        <v>0.18</v>
      </c>
      <c r="H51" s="1">
        <v>0.4</v>
      </c>
      <c r="I51" s="1">
        <f>C51*D51/((C51+D51)^2+(C51+D51+1))</f>
        <v>0.14645327435411468</v>
      </c>
      <c r="J51" s="1">
        <f>SQRT(I51)</f>
        <v>0.38269214043943295</v>
      </c>
      <c r="K51" t="s">
        <v>99</v>
      </c>
      <c r="M51" t="s">
        <v>217</v>
      </c>
      <c r="O51" t="s">
        <v>67</v>
      </c>
    </row>
    <row r="52" spans="1:15">
      <c r="A52" t="s">
        <v>152</v>
      </c>
      <c r="B52" t="s">
        <v>43</v>
      </c>
      <c r="C52" s="1">
        <v>3.3762500000000002</v>
      </c>
      <c r="D52" s="1">
        <v>14.18914</v>
      </c>
      <c r="E52" s="1">
        <f t="shared" si="45"/>
        <v>0.19221036367538666</v>
      </c>
      <c r="F52" s="1">
        <v>0.05</v>
      </c>
      <c r="G52" s="1">
        <v>0.18</v>
      </c>
      <c r="H52" s="1">
        <v>0.4</v>
      </c>
      <c r="I52" s="1">
        <f t="shared" ref="I52:I53" si="46">C52*D52/((C52+D52)^2+(C52+D52+1))</f>
        <v>0.14645327435411468</v>
      </c>
      <c r="J52" s="1">
        <f t="shared" ref="J52:J53" si="47">SQRT(I52)</f>
        <v>0.38269214043943295</v>
      </c>
      <c r="K52" t="s">
        <v>100</v>
      </c>
    </row>
    <row r="53" spans="1:15">
      <c r="A53" t="s">
        <v>153</v>
      </c>
      <c r="B53" t="s">
        <v>43</v>
      </c>
      <c r="C53" s="1">
        <v>3.3762500000000002</v>
      </c>
      <c r="D53" s="1">
        <v>14.18914</v>
      </c>
      <c r="E53" s="1">
        <f t="shared" si="45"/>
        <v>0.19221036367538666</v>
      </c>
      <c r="F53" s="1">
        <v>0.05</v>
      </c>
      <c r="G53" s="1">
        <v>0.18</v>
      </c>
      <c r="H53" s="1">
        <v>0.4</v>
      </c>
      <c r="I53" s="1">
        <f t="shared" si="46"/>
        <v>0.14645327435411468</v>
      </c>
      <c r="J53" s="1">
        <f t="shared" si="47"/>
        <v>0.38269214043943295</v>
      </c>
      <c r="K53" t="s">
        <v>199</v>
      </c>
      <c r="O53" t="s">
        <v>32</v>
      </c>
    </row>
    <row r="54" spans="1:15">
      <c r="A54" t="s">
        <v>154</v>
      </c>
      <c r="B54" t="s">
        <v>43</v>
      </c>
      <c r="C54" s="1">
        <v>3.3762500000000002</v>
      </c>
      <c r="D54" s="1">
        <v>14.18914</v>
      </c>
      <c r="E54" s="1">
        <f t="shared" si="45"/>
        <v>0.19221036367538666</v>
      </c>
      <c r="F54" s="1">
        <v>0.05</v>
      </c>
      <c r="G54" s="1">
        <v>0.18</v>
      </c>
      <c r="H54" s="1">
        <v>0.4</v>
      </c>
      <c r="I54" s="1">
        <f t="shared" ref="I54" si="48">C54*D54/((C54+D54)^2+(C54+D54+1))</f>
        <v>0.14645327435411468</v>
      </c>
      <c r="J54" s="1">
        <f t="shared" ref="J54" si="49">SQRT(I54)</f>
        <v>0.38269214043943295</v>
      </c>
      <c r="K54" t="s">
        <v>200</v>
      </c>
      <c r="O54" t="s">
        <v>32</v>
      </c>
    </row>
    <row r="55" spans="1:15">
      <c r="A55" t="s">
        <v>180</v>
      </c>
      <c r="B55" t="s">
        <v>43</v>
      </c>
      <c r="C55" s="11">
        <v>3.239668</v>
      </c>
      <c r="D55" s="11">
        <v>71.046512000000007</v>
      </c>
      <c r="E55" s="1">
        <f t="shared" ref="E55:E58" si="50">C55/SUM(C55:D55)</f>
        <v>4.3610641979436822E-2</v>
      </c>
      <c r="F55" s="1">
        <v>9.9998680000000003E-3</v>
      </c>
      <c r="G55" s="1">
        <v>0.04</v>
      </c>
      <c r="H55" s="1">
        <v>0.1</v>
      </c>
      <c r="I55" s="1">
        <f>C55*D55/((C55+D55)^2+(C55+D55+1))</f>
        <v>4.1147393784201756E-2</v>
      </c>
      <c r="J55" s="1">
        <f>SQRT(I55)</f>
        <v>0.20284820379831259</v>
      </c>
      <c r="K55" t="s">
        <v>99</v>
      </c>
      <c r="M55" t="s">
        <v>218</v>
      </c>
    </row>
    <row r="56" spans="1:15">
      <c r="A56" t="s">
        <v>181</v>
      </c>
      <c r="B56" t="s">
        <v>43</v>
      </c>
      <c r="C56" s="11">
        <v>3.239668</v>
      </c>
      <c r="D56" s="11">
        <v>71.046512000000007</v>
      </c>
      <c r="E56" s="1">
        <f t="shared" si="50"/>
        <v>4.3610641979436822E-2</v>
      </c>
      <c r="F56" s="1">
        <v>9.9998680000000003E-3</v>
      </c>
      <c r="G56" s="1">
        <v>0.04</v>
      </c>
      <c r="H56" s="1">
        <v>0.1</v>
      </c>
      <c r="I56" s="1">
        <f t="shared" ref="I56:I58" si="51">C56*D56/((C56+D56)^2+(C56+D56+1))</f>
        <v>4.1147393784201756E-2</v>
      </c>
      <c r="J56" s="1">
        <f t="shared" ref="J56:J58" si="52">SQRT(I56)</f>
        <v>0.20284820379831259</v>
      </c>
      <c r="K56" t="s">
        <v>100</v>
      </c>
    </row>
    <row r="57" spans="1:15">
      <c r="A57" t="s">
        <v>182</v>
      </c>
      <c r="B57" t="s">
        <v>43</v>
      </c>
      <c r="C57" s="11">
        <v>3.239668</v>
      </c>
      <c r="D57" s="11">
        <v>71.046512000000007</v>
      </c>
      <c r="E57" s="1">
        <f t="shared" si="50"/>
        <v>4.3610641979436822E-2</v>
      </c>
      <c r="F57" s="1">
        <v>9.9998680000000003E-3</v>
      </c>
      <c r="G57" s="1">
        <v>0.04</v>
      </c>
      <c r="H57" s="1">
        <v>0.1</v>
      </c>
      <c r="I57" s="1">
        <f t="shared" si="51"/>
        <v>4.1147393784201756E-2</v>
      </c>
      <c r="J57" s="1">
        <f t="shared" si="52"/>
        <v>0.20284820379831259</v>
      </c>
      <c r="K57" t="s">
        <v>199</v>
      </c>
    </row>
    <row r="58" spans="1:15">
      <c r="A58" t="s">
        <v>183</v>
      </c>
      <c r="B58" t="s">
        <v>43</v>
      </c>
      <c r="C58" s="11">
        <v>3.239668</v>
      </c>
      <c r="D58" s="11">
        <v>71.046512000000007</v>
      </c>
      <c r="E58" s="1">
        <f t="shared" si="50"/>
        <v>4.3610641979436822E-2</v>
      </c>
      <c r="F58" s="1">
        <v>9.9998680000000003E-3</v>
      </c>
      <c r="G58" s="1">
        <v>0.04</v>
      </c>
      <c r="H58" s="1">
        <v>0.1</v>
      </c>
      <c r="I58" s="1">
        <f t="shared" si="51"/>
        <v>4.1147393784201756E-2</v>
      </c>
      <c r="J58" s="1">
        <f t="shared" si="52"/>
        <v>0.20284820379831259</v>
      </c>
      <c r="K58" t="s">
        <v>200</v>
      </c>
    </row>
    <row r="59" spans="1:15" s="12" customFormat="1">
      <c r="A59" s="12" t="s">
        <v>71</v>
      </c>
      <c r="B59" s="12" t="s">
        <v>48</v>
      </c>
      <c r="C59" s="13">
        <v>2.1537000000000002</v>
      </c>
      <c r="D59" s="13">
        <v>0.58360000000000001</v>
      </c>
      <c r="E59" s="13">
        <f>C59/D59</f>
        <v>3.6903701165181633</v>
      </c>
      <c r="F59" s="13">
        <v>0.5</v>
      </c>
      <c r="G59" s="13">
        <v>3.137</v>
      </c>
      <c r="H59" s="13">
        <v>10</v>
      </c>
      <c r="I59" s="22">
        <f>C59/D59^2</f>
        <v>6.3234580474951398</v>
      </c>
      <c r="J59" s="22">
        <f t="shared" ref="J59:J78" si="53">SQRT(I59)</f>
        <v>2.5146486926597005</v>
      </c>
      <c r="K59" s="12" t="s">
        <v>122</v>
      </c>
      <c r="M59" s="12" t="s">
        <v>219</v>
      </c>
    </row>
    <row r="60" spans="1:15" s="12" customFormat="1">
      <c r="A60" s="12" t="s">
        <v>72</v>
      </c>
      <c r="B60" s="16" t="s">
        <v>54</v>
      </c>
      <c r="C60" s="11">
        <v>32.5</v>
      </c>
      <c r="D60" s="11">
        <v>8.92</v>
      </c>
      <c r="E60" s="13">
        <v>32.5</v>
      </c>
      <c r="F60" s="11">
        <v>15</v>
      </c>
      <c r="G60" s="11">
        <v>32.5</v>
      </c>
      <c r="H60" s="11">
        <v>50</v>
      </c>
      <c r="I60" s="24">
        <f>D60</f>
        <v>8.92</v>
      </c>
      <c r="J60" s="24">
        <f>SQRT(I60)</f>
        <v>2.9866369046136159</v>
      </c>
      <c r="K60" s="12" t="s">
        <v>123</v>
      </c>
    </row>
    <row r="61" spans="1:15">
      <c r="A61" t="s">
        <v>73</v>
      </c>
      <c r="B61" t="s">
        <v>48</v>
      </c>
      <c r="C61" s="13">
        <v>2.1537000000000002</v>
      </c>
      <c r="D61" s="13">
        <v>0.58360000000000001</v>
      </c>
      <c r="E61" s="13">
        <f>C61/D61</f>
        <v>3.6903701165181633</v>
      </c>
      <c r="F61" s="13">
        <v>0.5</v>
      </c>
      <c r="G61" s="13">
        <v>3.137</v>
      </c>
      <c r="H61" s="13">
        <v>10</v>
      </c>
      <c r="I61" s="22">
        <f>C61/D61^2</f>
        <v>6.3234580474951398</v>
      </c>
      <c r="J61" s="22">
        <f t="shared" si="53"/>
        <v>2.5146486926597005</v>
      </c>
      <c r="K61" t="s">
        <v>124</v>
      </c>
    </row>
    <row r="62" spans="1:15">
      <c r="A62" t="s">
        <v>74</v>
      </c>
      <c r="B62" t="s">
        <v>48</v>
      </c>
      <c r="C62" s="1">
        <v>1.9183527</v>
      </c>
      <c r="D62" s="1">
        <v>0.10861220000000001</v>
      </c>
      <c r="E62" s="1">
        <f>C62/D62</f>
        <v>17.662405328314865</v>
      </c>
      <c r="F62" s="1">
        <v>2.0007480000000002</v>
      </c>
      <c r="G62" s="1">
        <v>14.706203</v>
      </c>
      <c r="H62" s="1">
        <v>49.988044000000002</v>
      </c>
      <c r="I62" s="22">
        <f t="shared" ref="I62" si="54">C62/D62^2</f>
        <v>162.6189813696331</v>
      </c>
      <c r="J62" s="22">
        <f t="shared" si="53"/>
        <v>12.752214763312022</v>
      </c>
      <c r="K62" t="s">
        <v>125</v>
      </c>
    </row>
    <row r="63" spans="1:15" s="3" customFormat="1">
      <c r="A63" s="3" t="s">
        <v>75</v>
      </c>
      <c r="B63" s="3" t="s">
        <v>48</v>
      </c>
      <c r="C63" s="13">
        <v>3.3580000000000001</v>
      </c>
      <c r="D63" s="13">
        <v>1.5569999999999999</v>
      </c>
      <c r="E63" s="13">
        <f>C63/D63</f>
        <v>2.1567116249197174</v>
      </c>
      <c r="F63" s="13">
        <v>0.5</v>
      </c>
      <c r="G63" s="13">
        <v>1.95</v>
      </c>
      <c r="H63" s="13">
        <v>5</v>
      </c>
      <c r="I63" s="22">
        <f>C63/D63^2</f>
        <v>1.3851712427230043</v>
      </c>
      <c r="J63" s="22">
        <f t="shared" si="53"/>
        <v>1.1769329814067597</v>
      </c>
      <c r="K63" s="3" t="s">
        <v>126</v>
      </c>
    </row>
    <row r="64" spans="1:15" s="3" customFormat="1">
      <c r="A64" s="3" t="s">
        <v>78</v>
      </c>
      <c r="B64" s="16" t="s">
        <v>54</v>
      </c>
      <c r="C64" s="11">
        <v>32.5</v>
      </c>
      <c r="D64" s="11">
        <v>8.92</v>
      </c>
      <c r="E64" s="13">
        <v>32.5</v>
      </c>
      <c r="F64" s="11">
        <v>15</v>
      </c>
      <c r="G64" s="11">
        <v>32.5</v>
      </c>
      <c r="H64" s="11">
        <v>50</v>
      </c>
      <c r="I64" s="24">
        <f>D64</f>
        <v>8.92</v>
      </c>
      <c r="J64" s="24">
        <f>SQRT(I64)</f>
        <v>2.9866369046136159</v>
      </c>
      <c r="K64" s="3" t="s">
        <v>127</v>
      </c>
    </row>
    <row r="65" spans="1:11">
      <c r="A65" t="s">
        <v>76</v>
      </c>
      <c r="B65" t="s">
        <v>48</v>
      </c>
      <c r="C65" s="13">
        <v>3.3580000000000001</v>
      </c>
      <c r="D65" s="13">
        <v>1.5569999999999999</v>
      </c>
      <c r="E65" s="13">
        <f>C65/D65</f>
        <v>2.1567116249197174</v>
      </c>
      <c r="F65" s="13">
        <v>0.5</v>
      </c>
      <c r="G65" s="13">
        <v>1.95</v>
      </c>
      <c r="H65" s="13">
        <v>5</v>
      </c>
      <c r="I65" s="22">
        <f>C65/D65^2</f>
        <v>1.3851712427230043</v>
      </c>
      <c r="J65" s="22">
        <f t="shared" si="53"/>
        <v>1.1769329814067597</v>
      </c>
      <c r="K65" t="s">
        <v>128</v>
      </c>
    </row>
    <row r="66" spans="1:11">
      <c r="A66" t="s">
        <v>77</v>
      </c>
      <c r="B66" t="s">
        <v>48</v>
      </c>
      <c r="C66" s="1">
        <v>1.9183527</v>
      </c>
      <c r="D66" s="1">
        <v>0.10861220000000001</v>
      </c>
      <c r="E66" s="1">
        <f>C66/D66</f>
        <v>17.662405328314865</v>
      </c>
      <c r="F66" s="1">
        <v>2.0007480000000002</v>
      </c>
      <c r="G66" s="1">
        <v>14.706203</v>
      </c>
      <c r="H66" s="1">
        <v>49.988044000000002</v>
      </c>
      <c r="I66" s="22">
        <f>C66/D66^2</f>
        <v>162.6189813696331</v>
      </c>
      <c r="J66" s="22">
        <f t="shared" si="53"/>
        <v>12.752214763312022</v>
      </c>
      <c r="K66" t="s">
        <v>129</v>
      </c>
    </row>
    <row r="67" spans="1:11" s="12" customFormat="1">
      <c r="A67" s="12" t="s">
        <v>79</v>
      </c>
      <c r="B67" s="12" t="s">
        <v>48</v>
      </c>
      <c r="C67" s="13">
        <v>2.1537000000000002</v>
      </c>
      <c r="D67" s="13">
        <v>0.58360000000000001</v>
      </c>
      <c r="E67" s="13">
        <f>C67/D67</f>
        <v>3.6903701165181633</v>
      </c>
      <c r="F67" s="13">
        <v>0.5</v>
      </c>
      <c r="G67" s="13">
        <v>3.137</v>
      </c>
      <c r="H67" s="13">
        <v>10</v>
      </c>
      <c r="I67" s="22">
        <f>C67/D67^2</f>
        <v>6.3234580474951398</v>
      </c>
      <c r="J67" s="22">
        <f t="shared" si="53"/>
        <v>2.5146486926597005</v>
      </c>
      <c r="K67" s="12" t="s">
        <v>130</v>
      </c>
    </row>
    <row r="68" spans="1:11" s="12" customFormat="1">
      <c r="A68" s="12" t="s">
        <v>80</v>
      </c>
      <c r="B68" s="16" t="s">
        <v>54</v>
      </c>
      <c r="C68" s="11">
        <v>27.5</v>
      </c>
      <c r="D68" s="11">
        <v>11.479799999999999</v>
      </c>
      <c r="E68" s="13">
        <v>27.5</v>
      </c>
      <c r="F68" s="11">
        <v>5</v>
      </c>
      <c r="G68" s="11">
        <v>27.5</v>
      </c>
      <c r="H68" s="11">
        <v>50</v>
      </c>
      <c r="I68" s="24">
        <f>D68</f>
        <v>11.479799999999999</v>
      </c>
      <c r="J68" s="24">
        <f>SQRT(I68)</f>
        <v>3.3881853550241314</v>
      </c>
      <c r="K68" s="12" t="s">
        <v>131</v>
      </c>
    </row>
    <row r="69" spans="1:11" s="15" customFormat="1">
      <c r="A69" s="15" t="s">
        <v>81</v>
      </c>
      <c r="B69" s="15" t="s">
        <v>48</v>
      </c>
      <c r="C69" s="13">
        <v>2.1537000000000002</v>
      </c>
      <c r="D69" s="13">
        <v>0.58360000000000001</v>
      </c>
      <c r="E69" s="13">
        <f>C69/D69</f>
        <v>3.6903701165181633</v>
      </c>
      <c r="F69" s="13">
        <v>0.5</v>
      </c>
      <c r="G69" s="13">
        <v>3.137</v>
      </c>
      <c r="H69" s="13">
        <v>10</v>
      </c>
      <c r="I69" s="22">
        <f>C69/D69^2</f>
        <v>6.3234580474951398</v>
      </c>
      <c r="J69" s="22">
        <f t="shared" si="53"/>
        <v>2.5146486926597005</v>
      </c>
      <c r="K69" s="15" t="s">
        <v>132</v>
      </c>
    </row>
    <row r="70" spans="1:11" s="15" customFormat="1">
      <c r="A70" s="15" t="s">
        <v>82</v>
      </c>
      <c r="B70" t="s">
        <v>48</v>
      </c>
      <c r="C70" s="1">
        <v>1.9183527</v>
      </c>
      <c r="D70" s="1">
        <v>0.10861220000000001</v>
      </c>
      <c r="E70" s="1">
        <f>C70/D70</f>
        <v>17.662405328314865</v>
      </c>
      <c r="F70" s="1">
        <v>2.0007480000000002</v>
      </c>
      <c r="G70" s="1">
        <v>14.706203</v>
      </c>
      <c r="H70" s="1">
        <v>49.988044000000002</v>
      </c>
      <c r="I70" s="22">
        <f>C70/D70^2</f>
        <v>162.6189813696331</v>
      </c>
      <c r="J70" s="22">
        <f t="shared" si="53"/>
        <v>12.752214763312022</v>
      </c>
      <c r="K70" s="15" t="s">
        <v>133</v>
      </c>
    </row>
    <row r="71" spans="1:11" s="3" customFormat="1">
      <c r="A71" s="3" t="s">
        <v>83</v>
      </c>
      <c r="B71" s="3" t="s">
        <v>48</v>
      </c>
      <c r="C71" s="13">
        <v>3.3580000000000001</v>
      </c>
      <c r="D71" s="13">
        <v>1.5569999999999999</v>
      </c>
      <c r="E71" s="13">
        <f>C71/D71</f>
        <v>2.1567116249197174</v>
      </c>
      <c r="F71" s="13">
        <v>0.5</v>
      </c>
      <c r="G71" s="13">
        <v>1.95</v>
      </c>
      <c r="H71" s="13">
        <v>5</v>
      </c>
      <c r="I71" s="22">
        <f>C71/D71^2</f>
        <v>1.3851712427230043</v>
      </c>
      <c r="J71" s="22">
        <f t="shared" si="53"/>
        <v>1.1769329814067597</v>
      </c>
      <c r="K71" s="3" t="s">
        <v>135</v>
      </c>
    </row>
    <row r="72" spans="1:11" s="3" customFormat="1">
      <c r="A72" s="3" t="s">
        <v>84</v>
      </c>
      <c r="B72" s="16" t="s">
        <v>54</v>
      </c>
      <c r="C72" s="11">
        <v>27.5</v>
      </c>
      <c r="D72" s="11">
        <v>11.479799999999999</v>
      </c>
      <c r="E72" s="13">
        <v>27.5</v>
      </c>
      <c r="F72" s="11">
        <v>5</v>
      </c>
      <c r="G72" s="11">
        <v>27.5</v>
      </c>
      <c r="H72" s="11">
        <v>50</v>
      </c>
      <c r="I72" s="24">
        <f>D72</f>
        <v>11.479799999999999</v>
      </c>
      <c r="J72" s="24">
        <f>SQRT(I72)</f>
        <v>3.3881853550241314</v>
      </c>
      <c r="K72" s="3" t="s">
        <v>136</v>
      </c>
    </row>
    <row r="73" spans="1:11">
      <c r="A73" t="s">
        <v>85</v>
      </c>
      <c r="B73" t="s">
        <v>48</v>
      </c>
      <c r="C73" s="13">
        <v>3.3580000000000001</v>
      </c>
      <c r="D73" s="13">
        <v>1.5569999999999999</v>
      </c>
      <c r="E73" s="13">
        <f t="shared" ref="E73:E78" si="55">C73/D73</f>
        <v>2.1567116249197174</v>
      </c>
      <c r="F73" s="13">
        <v>0.5</v>
      </c>
      <c r="G73" s="13">
        <v>1.95</v>
      </c>
      <c r="H73" s="13">
        <v>5</v>
      </c>
      <c r="I73" s="22">
        <f t="shared" ref="I73:I78" si="56">C73/D73^2</f>
        <v>1.3851712427230043</v>
      </c>
      <c r="J73" s="22">
        <f t="shared" si="53"/>
        <v>1.1769329814067597</v>
      </c>
      <c r="K73" t="s">
        <v>134</v>
      </c>
    </row>
    <row r="74" spans="1:11">
      <c r="A74" t="s">
        <v>86</v>
      </c>
      <c r="B74" t="s">
        <v>48</v>
      </c>
      <c r="C74" s="1">
        <v>1.9183527</v>
      </c>
      <c r="D74" s="1">
        <v>0.10861220000000001</v>
      </c>
      <c r="E74" s="1">
        <f t="shared" si="55"/>
        <v>17.662405328314865</v>
      </c>
      <c r="F74" s="1">
        <v>2.0007480000000002</v>
      </c>
      <c r="G74" s="1">
        <v>14.706203</v>
      </c>
      <c r="H74" s="1">
        <v>49.988044000000002</v>
      </c>
      <c r="I74" s="22">
        <f t="shared" si="56"/>
        <v>162.6189813696331</v>
      </c>
      <c r="J74" s="22">
        <f t="shared" si="53"/>
        <v>12.752214763312022</v>
      </c>
      <c r="K74" t="s">
        <v>137</v>
      </c>
    </row>
    <row r="75" spans="1:11" s="12" customFormat="1">
      <c r="A75" s="12" t="s">
        <v>87</v>
      </c>
      <c r="B75" t="s">
        <v>48</v>
      </c>
      <c r="C75" s="1">
        <v>1.9183527</v>
      </c>
      <c r="D75" s="1">
        <v>0.10861220000000001</v>
      </c>
      <c r="E75" s="1">
        <f t="shared" si="55"/>
        <v>17.662405328314865</v>
      </c>
      <c r="F75" s="1">
        <v>2.0007480000000002</v>
      </c>
      <c r="G75" s="1">
        <v>14.706203</v>
      </c>
      <c r="H75" s="1">
        <v>49.988044000000002</v>
      </c>
      <c r="I75" s="22">
        <f t="shared" si="56"/>
        <v>162.6189813696331</v>
      </c>
      <c r="J75" s="22">
        <f t="shared" si="53"/>
        <v>12.752214763312022</v>
      </c>
      <c r="K75" s="12" t="s">
        <v>138</v>
      </c>
    </row>
    <row r="76" spans="1:11">
      <c r="A76" t="s">
        <v>88</v>
      </c>
      <c r="B76" t="s">
        <v>48</v>
      </c>
      <c r="C76" s="1">
        <v>1.9183527</v>
      </c>
      <c r="D76" s="1">
        <v>0.10861220000000001</v>
      </c>
      <c r="E76" s="1">
        <f t="shared" si="55"/>
        <v>17.662405328314865</v>
      </c>
      <c r="F76" s="1">
        <v>2.0007480000000002</v>
      </c>
      <c r="G76" s="1">
        <v>14.706203</v>
      </c>
      <c r="H76" s="1">
        <v>49.988044000000002</v>
      </c>
      <c r="I76" s="22">
        <f t="shared" si="56"/>
        <v>162.6189813696331</v>
      </c>
      <c r="J76" s="22">
        <f t="shared" si="53"/>
        <v>12.752214763312022</v>
      </c>
      <c r="K76" t="s">
        <v>139</v>
      </c>
    </row>
    <row r="77" spans="1:11" s="3" customFormat="1">
      <c r="A77" s="3" t="s">
        <v>89</v>
      </c>
      <c r="B77" t="s">
        <v>48</v>
      </c>
      <c r="C77" s="1">
        <v>1.9183527</v>
      </c>
      <c r="D77" s="1">
        <v>0.10861220000000001</v>
      </c>
      <c r="E77" s="1">
        <f t="shared" si="55"/>
        <v>17.662405328314865</v>
      </c>
      <c r="F77" s="1">
        <v>2.0007480000000002</v>
      </c>
      <c r="G77" s="1">
        <v>14.706203</v>
      </c>
      <c r="H77" s="1">
        <v>49.988044000000002</v>
      </c>
      <c r="I77" s="22">
        <f t="shared" si="56"/>
        <v>162.6189813696331</v>
      </c>
      <c r="J77" s="22">
        <f t="shared" si="53"/>
        <v>12.752214763312022</v>
      </c>
      <c r="K77" s="3" t="s">
        <v>140</v>
      </c>
    </row>
    <row r="78" spans="1:11">
      <c r="A78" t="s">
        <v>90</v>
      </c>
      <c r="B78" t="s">
        <v>48</v>
      </c>
      <c r="C78" s="1">
        <v>1.9183527</v>
      </c>
      <c r="D78" s="1">
        <v>0.10861220000000001</v>
      </c>
      <c r="E78" s="1">
        <f t="shared" si="55"/>
        <v>17.662405328314865</v>
      </c>
      <c r="F78" s="1">
        <v>2.0007480000000002</v>
      </c>
      <c r="G78" s="1">
        <v>14.706203</v>
      </c>
      <c r="H78" s="1">
        <v>49.988044000000002</v>
      </c>
      <c r="I78" s="22">
        <f t="shared" si="56"/>
        <v>162.6189813696331</v>
      </c>
      <c r="J78" s="22">
        <f t="shared" si="53"/>
        <v>12.752214763312022</v>
      </c>
      <c r="K78" t="s">
        <v>141</v>
      </c>
    </row>
    <row r="79" spans="1:11" s="3" customFormat="1">
      <c r="A79" s="3" t="s">
        <v>91</v>
      </c>
      <c r="B79" s="3" t="s">
        <v>54</v>
      </c>
      <c r="C79" s="11">
        <v>45</v>
      </c>
      <c r="D79" s="11">
        <v>15.3</v>
      </c>
      <c r="E79" s="11">
        <f>C79</f>
        <v>45</v>
      </c>
      <c r="F79" s="11">
        <v>15</v>
      </c>
      <c r="G79" s="11">
        <v>45</v>
      </c>
      <c r="H79" s="11">
        <v>75</v>
      </c>
      <c r="I79" s="24">
        <f>D79</f>
        <v>15.3</v>
      </c>
      <c r="J79" s="24">
        <f>SQRT(I79)</f>
        <v>3.9115214431215892</v>
      </c>
      <c r="K79" s="3" t="s">
        <v>142</v>
      </c>
    </row>
    <row r="80" spans="1:11" s="3" customFormat="1">
      <c r="A80" s="3" t="s">
        <v>92</v>
      </c>
      <c r="B80" s="3" t="s">
        <v>54</v>
      </c>
      <c r="C80" s="11">
        <v>45</v>
      </c>
      <c r="D80" s="11">
        <v>15.3</v>
      </c>
      <c r="E80" s="11">
        <f>C80</f>
        <v>45</v>
      </c>
      <c r="F80" s="11">
        <v>15</v>
      </c>
      <c r="G80" s="11">
        <v>45</v>
      </c>
      <c r="H80" s="11">
        <v>75</v>
      </c>
      <c r="I80" s="24">
        <f>D80</f>
        <v>15.3</v>
      </c>
      <c r="J80" s="24">
        <f>SQRT(I80)</f>
        <v>3.9115214431215892</v>
      </c>
      <c r="K80" s="3" t="s">
        <v>143</v>
      </c>
    </row>
    <row r="81" spans="1:13" s="3" customFormat="1">
      <c r="A81" s="3" t="s">
        <v>171</v>
      </c>
      <c r="B81" t="s">
        <v>48</v>
      </c>
      <c r="C81" s="13">
        <v>3.3580000000000001</v>
      </c>
      <c r="D81" s="13">
        <v>1.5569999999999999</v>
      </c>
      <c r="E81" s="13">
        <f>C81/D81</f>
        <v>2.1567116249197174</v>
      </c>
      <c r="F81" s="13">
        <v>0.5</v>
      </c>
      <c r="G81" s="13">
        <v>1.95</v>
      </c>
      <c r="H81" s="13">
        <v>5</v>
      </c>
      <c r="I81" s="22">
        <f t="shared" ref="I81" si="57">C81/D81^2</f>
        <v>1.3851712427230043</v>
      </c>
      <c r="J81" s="22">
        <f t="shared" ref="J81" si="58">SQRT(I81)</f>
        <v>1.1769329814067597</v>
      </c>
      <c r="K81" s="3" t="s">
        <v>170</v>
      </c>
    </row>
    <row r="82" spans="1:13" s="3" customFormat="1">
      <c r="A82" s="3" t="s">
        <v>172</v>
      </c>
      <c r="B82" s="3" t="s">
        <v>54</v>
      </c>
      <c r="C82" s="11">
        <v>45</v>
      </c>
      <c r="D82" s="11">
        <v>15.3</v>
      </c>
      <c r="E82" s="11">
        <f>C82</f>
        <v>45</v>
      </c>
      <c r="F82" s="11">
        <v>15</v>
      </c>
      <c r="G82" s="11">
        <v>45</v>
      </c>
      <c r="H82" s="11">
        <v>75</v>
      </c>
      <c r="I82" s="24">
        <f>D82</f>
        <v>15.3</v>
      </c>
      <c r="J82" s="24">
        <f>SQRT(I82)</f>
        <v>3.9115214431215892</v>
      </c>
      <c r="K82" s="3" t="s">
        <v>168</v>
      </c>
    </row>
    <row r="83" spans="1:13" s="3" customFormat="1">
      <c r="A83" s="3" t="s">
        <v>174</v>
      </c>
      <c r="B83" t="s">
        <v>48</v>
      </c>
      <c r="C83" s="13">
        <v>3.3580000000000001</v>
      </c>
      <c r="D83" s="13">
        <v>1.5569999999999999</v>
      </c>
      <c r="E83" s="13">
        <f>C83/D83</f>
        <v>2.1567116249197174</v>
      </c>
      <c r="F83" s="13">
        <v>0.5</v>
      </c>
      <c r="G83" s="13">
        <v>1.95</v>
      </c>
      <c r="H83" s="13">
        <v>5</v>
      </c>
      <c r="I83" s="22">
        <f t="shared" ref="I83" si="59">C83/D83^2</f>
        <v>1.3851712427230043</v>
      </c>
      <c r="J83" s="22">
        <f t="shared" ref="J83" si="60">SQRT(I83)</f>
        <v>1.1769329814067597</v>
      </c>
      <c r="K83" s="3" t="s">
        <v>173</v>
      </c>
    </row>
    <row r="84" spans="1:13" s="3" customFormat="1">
      <c r="A84" s="3" t="s">
        <v>175</v>
      </c>
      <c r="B84" s="3" t="s">
        <v>54</v>
      </c>
      <c r="C84" s="11">
        <v>45</v>
      </c>
      <c r="D84" s="11">
        <v>15.3</v>
      </c>
      <c r="E84" s="11">
        <f>C84</f>
        <v>45</v>
      </c>
      <c r="F84" s="11">
        <v>15</v>
      </c>
      <c r="G84" s="11">
        <v>45</v>
      </c>
      <c r="H84" s="11">
        <v>75</v>
      </c>
      <c r="I84" s="24">
        <f>D84</f>
        <v>15.3</v>
      </c>
      <c r="J84" s="24">
        <f>SQRT(I84)</f>
        <v>3.9115214431215892</v>
      </c>
      <c r="K84" s="3" t="s">
        <v>169</v>
      </c>
    </row>
    <row r="85" spans="1:13">
      <c r="A85" s="3" t="s">
        <v>163</v>
      </c>
      <c r="B85" t="s">
        <v>43</v>
      </c>
      <c r="C85" s="11">
        <v>116.08759999999999</v>
      </c>
      <c r="D85" s="11">
        <v>12.0502</v>
      </c>
      <c r="E85" s="1">
        <f t="shared" ref="E85" si="61">C85/SUM(C85:D85)</f>
        <v>0.90595905345651317</v>
      </c>
      <c r="F85" s="1">
        <v>0.85</v>
      </c>
      <c r="G85" s="1">
        <v>0.91</v>
      </c>
      <c r="H85" s="1">
        <v>0.95</v>
      </c>
      <c r="I85" s="1">
        <f>C85*D85/((C85+D85)^2+(C85+D85+1))</f>
        <v>8.4532399396604022E-2</v>
      </c>
      <c r="J85" s="1">
        <f>SQRT(I85)</f>
        <v>0.29074456039039498</v>
      </c>
      <c r="K85" t="s">
        <v>104</v>
      </c>
      <c r="M85" t="s">
        <v>220</v>
      </c>
    </row>
    <row r="86" spans="1:13">
      <c r="A86" s="3" t="s">
        <v>164</v>
      </c>
      <c r="B86" t="s">
        <v>43</v>
      </c>
      <c r="C86" s="11">
        <v>109.7</v>
      </c>
      <c r="D86" s="11">
        <v>6.1</v>
      </c>
      <c r="E86" s="1">
        <f t="shared" ref="E86" si="62">C86/SUM(C86:D86)</f>
        <v>0.94732297063903281</v>
      </c>
      <c r="F86" s="1">
        <v>0.9</v>
      </c>
      <c r="G86" s="1">
        <v>0.95</v>
      </c>
      <c r="H86" s="1">
        <v>0.98</v>
      </c>
      <c r="I86" s="1">
        <f t="shared" ref="I86" si="63">C86*D86/((C86+D86)^2+(C86+D86+1))</f>
        <v>4.9471257773664026E-2</v>
      </c>
      <c r="J86" s="1">
        <f t="shared" ref="J86" si="64">SQRT(I86)</f>
        <v>0.22242135188345571</v>
      </c>
      <c r="K86" t="s">
        <v>105</v>
      </c>
    </row>
    <row r="87" spans="1:13">
      <c r="A87" s="3" t="s">
        <v>165</v>
      </c>
      <c r="B87" t="s">
        <v>110</v>
      </c>
      <c r="C87" s="11">
        <v>0</v>
      </c>
      <c r="D87" s="11">
        <v>1</v>
      </c>
      <c r="E87" s="1">
        <v>0.5</v>
      </c>
      <c r="F87" s="1">
        <v>2.5000000000000001E-2</v>
      </c>
      <c r="G87" s="1">
        <v>0.5</v>
      </c>
      <c r="H87" s="1">
        <v>0.97499999999999998</v>
      </c>
      <c r="I87" s="17"/>
      <c r="J87" s="17">
        <v>0.1</v>
      </c>
      <c r="K87" s="15" t="s">
        <v>221</v>
      </c>
    </row>
    <row r="88" spans="1:13">
      <c r="A88" s="3" t="s">
        <v>166</v>
      </c>
      <c r="B88" t="s">
        <v>110</v>
      </c>
      <c r="C88" s="11">
        <v>0</v>
      </c>
      <c r="D88" s="11">
        <v>1</v>
      </c>
      <c r="E88" s="1">
        <v>0.5</v>
      </c>
      <c r="F88" s="1">
        <v>2.5000000000000001E-2</v>
      </c>
      <c r="G88" s="1">
        <v>0.5</v>
      </c>
      <c r="H88" s="1">
        <v>0.97499999999999998</v>
      </c>
      <c r="I88" s="17"/>
      <c r="J88" s="17">
        <v>0.1</v>
      </c>
      <c r="K88" s="15" t="s">
        <v>221</v>
      </c>
    </row>
    <row r="89" spans="1:13">
      <c r="A89" s="3" t="s">
        <v>188</v>
      </c>
      <c r="B89" t="s">
        <v>43</v>
      </c>
      <c r="C89" s="1">
        <v>9.0051260000000006</v>
      </c>
      <c r="D89" s="1">
        <v>2.7279450000000001</v>
      </c>
      <c r="E89" s="1">
        <f>C89/(C89+D89)</f>
        <v>0.76749948926414913</v>
      </c>
      <c r="F89" s="1">
        <v>0.49994290000000002</v>
      </c>
      <c r="G89" s="1">
        <v>0.78303230000000001</v>
      </c>
      <c r="H89" s="1">
        <v>0.94996939999999996</v>
      </c>
      <c r="I89" s="1">
        <f>C89*D89/((C89+D89)^2+(C89+D89+1))</f>
        <v>0.16333650836081906</v>
      </c>
      <c r="J89" s="1">
        <f>SQRT(I89)</f>
        <v>0.4041491164914493</v>
      </c>
      <c r="K89" s="15" t="s">
        <v>223</v>
      </c>
      <c r="M89" t="s">
        <v>222</v>
      </c>
    </row>
    <row r="90" spans="1:13">
      <c r="A90" s="3" t="s">
        <v>189</v>
      </c>
      <c r="B90" t="s">
        <v>43</v>
      </c>
      <c r="C90" s="1">
        <v>9.0051260000000006</v>
      </c>
      <c r="D90" s="1">
        <v>2.7279450000000001</v>
      </c>
      <c r="E90" s="1">
        <f>C90/(C90+D90)</f>
        <v>0.76749948926414913</v>
      </c>
      <c r="F90" s="1">
        <v>0.49994290000000002</v>
      </c>
      <c r="G90" s="1">
        <v>0.78303230000000001</v>
      </c>
      <c r="H90" s="1">
        <v>0.94996939999999996</v>
      </c>
      <c r="I90" s="1">
        <f>C90*D90/((C90+D90)^2+(C90+D90+1))</f>
        <v>0.16333650836081906</v>
      </c>
      <c r="J90" s="1">
        <f>SQRT(I90)</f>
        <v>0.4041491164914493</v>
      </c>
      <c r="K90" s="15" t="s">
        <v>224</v>
      </c>
    </row>
    <row r="91" spans="1:13">
      <c r="A91" s="3" t="s">
        <v>106</v>
      </c>
      <c r="B91" t="s">
        <v>43</v>
      </c>
      <c r="C91" s="11">
        <v>2.6302650000000001</v>
      </c>
      <c r="D91" s="11">
        <v>22.260961000000002</v>
      </c>
      <c r="E91" s="1">
        <f t="shared" ref="E91:E92" si="65">C91/SUM(C91:D91)</f>
        <v>0.1056703675423621</v>
      </c>
      <c r="F91" s="1">
        <v>2.0000070000000002E-2</v>
      </c>
      <c r="G91" s="1">
        <v>9.5148099999999999E-2</v>
      </c>
      <c r="H91" s="1">
        <v>0.25000006000000002</v>
      </c>
      <c r="I91" s="1">
        <f>C91*D91/((C91+D91)^2+(C91+D91+1))</f>
        <v>9.0713338201615923E-2</v>
      </c>
      <c r="J91" s="1">
        <f>SQRT(I91)</f>
        <v>0.30118655049921456</v>
      </c>
      <c r="K91" s="15" t="s">
        <v>226</v>
      </c>
      <c r="M91" t="s">
        <v>225</v>
      </c>
    </row>
    <row r="92" spans="1:13">
      <c r="A92" s="3" t="s">
        <v>107</v>
      </c>
      <c r="B92" t="s">
        <v>43</v>
      </c>
      <c r="C92" s="11">
        <v>2.6302650000000001</v>
      </c>
      <c r="D92" s="11">
        <v>22.260961000000002</v>
      </c>
      <c r="E92" s="1">
        <f t="shared" si="65"/>
        <v>0.1056703675423621</v>
      </c>
      <c r="F92" s="1">
        <v>2.0000070000000002E-2</v>
      </c>
      <c r="G92" s="1">
        <v>9.5148099999999999E-2</v>
      </c>
      <c r="H92" s="1">
        <v>0.25000006000000002</v>
      </c>
      <c r="I92" s="1">
        <f t="shared" ref="I92" si="66">C92*D92/((C92+D92)^2+(C92+D92+1))</f>
        <v>9.0713338201615923E-2</v>
      </c>
      <c r="J92" s="1">
        <f t="shared" ref="J92" si="67">SQRT(I92)</f>
        <v>0.30118655049921456</v>
      </c>
    </row>
    <row r="93" spans="1:13">
      <c r="A93" s="3" t="s">
        <v>108</v>
      </c>
      <c r="B93" t="s">
        <v>110</v>
      </c>
      <c r="C93" s="11">
        <v>0</v>
      </c>
      <c r="D93" s="11">
        <v>1</v>
      </c>
      <c r="E93" s="1">
        <v>0.5</v>
      </c>
      <c r="F93" s="1">
        <v>2.5000000000000001E-2</v>
      </c>
      <c r="G93" s="1">
        <v>0.5</v>
      </c>
      <c r="H93" s="1">
        <v>0.97499999999999998</v>
      </c>
      <c r="I93" s="17"/>
      <c r="J93" s="17">
        <v>0.1</v>
      </c>
    </row>
    <row r="94" spans="1:13">
      <c r="A94" s="3" t="s">
        <v>109</v>
      </c>
      <c r="B94" t="s">
        <v>110</v>
      </c>
      <c r="C94" s="11">
        <v>0</v>
      </c>
      <c r="D94" s="11">
        <v>1</v>
      </c>
      <c r="E94" s="1">
        <v>0.5</v>
      </c>
      <c r="F94" s="1">
        <v>2.5000000000000001E-2</v>
      </c>
      <c r="G94" s="1">
        <v>0.5</v>
      </c>
      <c r="H94" s="1">
        <v>0.97499999999999998</v>
      </c>
      <c r="I94" s="17"/>
      <c r="J94" s="17">
        <v>0.1</v>
      </c>
    </row>
    <row r="95" spans="1:13">
      <c r="A95" s="3" t="s">
        <v>111</v>
      </c>
      <c r="B95" t="s">
        <v>43</v>
      </c>
      <c r="C95" s="11">
        <v>2.6302650000000001</v>
      </c>
      <c r="D95" s="11">
        <v>22.260961000000002</v>
      </c>
      <c r="E95" s="1">
        <f t="shared" ref="E95:E96" si="68">C95/SUM(C95:D95)</f>
        <v>0.1056703675423621</v>
      </c>
      <c r="F95" s="1">
        <v>2.0000070000000002E-2</v>
      </c>
      <c r="G95" s="1">
        <v>9.5148099999999999E-2</v>
      </c>
      <c r="H95" s="1">
        <v>0.25000006000000002</v>
      </c>
      <c r="I95" s="1">
        <f>C95*D95/((C95+D95)^2+(C95+D95+1))</f>
        <v>9.0713338201615923E-2</v>
      </c>
      <c r="J95" s="1">
        <f>SQRT(I95)</f>
        <v>0.30118655049921456</v>
      </c>
      <c r="K95" t="s">
        <v>227</v>
      </c>
    </row>
    <row r="96" spans="1:13">
      <c r="A96" s="3" t="s">
        <v>112</v>
      </c>
      <c r="B96" t="s">
        <v>43</v>
      </c>
      <c r="C96" s="11">
        <v>2.6302650000000001</v>
      </c>
      <c r="D96" s="11">
        <v>22.260961000000002</v>
      </c>
      <c r="E96" s="1">
        <f t="shared" si="68"/>
        <v>0.1056703675423621</v>
      </c>
      <c r="F96" s="1">
        <v>2.0000070000000002E-2</v>
      </c>
      <c r="G96" s="1">
        <v>9.5148099999999999E-2</v>
      </c>
      <c r="H96" s="1">
        <v>0.25000006000000002</v>
      </c>
      <c r="I96" s="1">
        <f t="shared" ref="I96" si="69">C96*D96/((C96+D96)^2+(C96+D96+1))</f>
        <v>9.0713338201615923E-2</v>
      </c>
      <c r="J96" s="1">
        <f t="shared" ref="J96" si="70">SQRT(I96)</f>
        <v>0.30118655049921456</v>
      </c>
    </row>
    <row r="97" spans="1:11">
      <c r="A97" s="3" t="s">
        <v>113</v>
      </c>
      <c r="B97" t="s">
        <v>110</v>
      </c>
      <c r="C97" s="11">
        <v>0</v>
      </c>
      <c r="D97" s="11">
        <v>1</v>
      </c>
      <c r="E97" s="1">
        <v>0.5</v>
      </c>
      <c r="F97" s="1">
        <v>2.5000000000000001E-2</v>
      </c>
      <c r="G97" s="1">
        <v>0.5</v>
      </c>
      <c r="H97" s="1">
        <v>0.97499999999999998</v>
      </c>
      <c r="I97" s="1"/>
      <c r="J97" s="1">
        <v>0.1</v>
      </c>
    </row>
    <row r="98" spans="1:11">
      <c r="A98" s="3" t="s">
        <v>114</v>
      </c>
      <c r="B98" t="s">
        <v>110</v>
      </c>
      <c r="C98" s="11">
        <v>0</v>
      </c>
      <c r="D98" s="11">
        <v>1</v>
      </c>
      <c r="E98" s="1">
        <v>0.5</v>
      </c>
      <c r="F98" s="1">
        <v>2.5000000000000001E-2</v>
      </c>
      <c r="G98" s="1">
        <v>0.5</v>
      </c>
      <c r="H98" s="1">
        <v>0.97499999999999998</v>
      </c>
      <c r="I98" s="1"/>
      <c r="J98" s="1">
        <v>0.1</v>
      </c>
    </row>
    <row r="99" spans="1:11">
      <c r="A99" s="3" t="s">
        <v>115</v>
      </c>
      <c r="B99" t="s">
        <v>43</v>
      </c>
      <c r="C99" s="11">
        <v>5.6789449999999997</v>
      </c>
      <c r="D99" s="11">
        <v>10.181507999999999</v>
      </c>
      <c r="E99" s="1">
        <f t="shared" ref="E99:E100" si="71">C99/SUM(C99:D99)</f>
        <v>0.35805692309040604</v>
      </c>
      <c r="F99" s="1">
        <v>0.14995820000000001</v>
      </c>
      <c r="G99" s="1">
        <v>0.35195290000000001</v>
      </c>
      <c r="H99" s="1">
        <v>0.60000070000000005</v>
      </c>
      <c r="I99" s="1">
        <f>C99*D99/((C99+D99)^2+(C99+D99+1))</f>
        <v>0.21541399839681069</v>
      </c>
      <c r="J99" s="1">
        <f>SQRT(I99)</f>
        <v>0.46412713602719963</v>
      </c>
      <c r="K99" t="s">
        <v>228</v>
      </c>
    </row>
    <row r="100" spans="1:11">
      <c r="A100" s="3" t="s">
        <v>116</v>
      </c>
      <c r="B100" t="s">
        <v>43</v>
      </c>
      <c r="C100" s="1">
        <v>7.0208649999999997</v>
      </c>
      <c r="D100" s="1">
        <v>9.8751759999999997</v>
      </c>
      <c r="E100" s="1">
        <f t="shared" si="71"/>
        <v>0.41553314175788281</v>
      </c>
      <c r="F100" s="1">
        <v>0.2000005</v>
      </c>
      <c r="G100" s="1">
        <v>0.41212460000000001</v>
      </c>
      <c r="H100" s="1">
        <v>0.65000139999999995</v>
      </c>
      <c r="I100" s="1">
        <f t="shared" ref="I100" si="72">C100*D100/((C100+D100)^2+(C100+D100+1))</f>
        <v>0.22853863287527007</v>
      </c>
      <c r="J100" s="1">
        <f t="shared" ref="J100" si="73">SQRT(I100)</f>
        <v>0.47805714394334708</v>
      </c>
    </row>
    <row r="101" spans="1:11">
      <c r="A101" s="3" t="s">
        <v>117</v>
      </c>
      <c r="B101" t="s">
        <v>110</v>
      </c>
      <c r="C101" s="11">
        <v>0</v>
      </c>
      <c r="D101" s="11">
        <v>1</v>
      </c>
      <c r="E101" s="1">
        <v>0.5</v>
      </c>
      <c r="F101" s="1">
        <v>2.5000000000000001E-2</v>
      </c>
      <c r="G101" s="1">
        <v>0.5</v>
      </c>
      <c r="H101" s="1">
        <v>0.97499999999999998</v>
      </c>
      <c r="I101" s="1"/>
      <c r="J101" s="1">
        <v>0.1</v>
      </c>
    </row>
    <row r="102" spans="1:11">
      <c r="A102" s="3" t="s">
        <v>118</v>
      </c>
      <c r="B102" t="s">
        <v>110</v>
      </c>
      <c r="C102" s="11">
        <v>0</v>
      </c>
      <c r="D102" s="11">
        <v>1</v>
      </c>
      <c r="E102" s="1">
        <v>0.5</v>
      </c>
      <c r="F102" s="1">
        <v>2.5000000000000001E-2</v>
      </c>
      <c r="G102" s="1">
        <v>0.5</v>
      </c>
      <c r="H102" s="1">
        <v>0.97499999999999998</v>
      </c>
      <c r="I102" s="1"/>
      <c r="J102" s="1">
        <v>0.1</v>
      </c>
    </row>
    <row r="103" spans="1:11">
      <c r="A103" s="3" t="s">
        <v>121</v>
      </c>
      <c r="B103" t="s">
        <v>110</v>
      </c>
      <c r="C103" s="17">
        <v>0</v>
      </c>
      <c r="D103" s="17">
        <v>0.09</v>
      </c>
      <c r="E103" s="1">
        <v>4.4999999999999998E-2</v>
      </c>
      <c r="F103" s="1">
        <v>2.2499999999999998E-3</v>
      </c>
      <c r="G103" s="1">
        <v>4.4999999999999998E-2</v>
      </c>
      <c r="H103" s="1">
        <v>8.7749999999999995E-2</v>
      </c>
      <c r="I103" s="1">
        <f>J103^2</f>
        <v>6.7500196863999997E-4</v>
      </c>
      <c r="J103" s="1">
        <v>2.5980799999999998E-2</v>
      </c>
      <c r="K103" t="s">
        <v>229</v>
      </c>
    </row>
  </sheetData>
  <mergeCells count="1">
    <mergeCell ref="L34:L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B109" sqref="B109"/>
    </sheetView>
  </sheetViews>
  <sheetFormatPr baseColWidth="10" defaultRowHeight="16" x14ac:dyDescent="0"/>
  <cols>
    <col min="1" max="1" width="19.5" customWidth="1"/>
  </cols>
  <sheetData>
    <row r="1" spans="1:12">
      <c r="A1" t="s">
        <v>69</v>
      </c>
      <c r="B1" t="s">
        <v>70</v>
      </c>
      <c r="C1" t="s">
        <v>56</v>
      </c>
      <c r="D1" t="s">
        <v>57</v>
      </c>
      <c r="E1" t="s">
        <v>39</v>
      </c>
      <c r="F1" t="s">
        <v>103</v>
      </c>
      <c r="G1" t="s">
        <v>93</v>
      </c>
      <c r="H1" t="s">
        <v>94</v>
      </c>
      <c r="I1" t="s">
        <v>101</v>
      </c>
      <c r="J1" t="s">
        <v>102</v>
      </c>
      <c r="K1" t="s">
        <v>120</v>
      </c>
      <c r="L1" t="s">
        <v>97</v>
      </c>
    </row>
    <row r="2" spans="1:12">
      <c r="A2" t="str">
        <f>params!A20</f>
        <v>epsilon.1</v>
      </c>
      <c r="B2" t="str">
        <f>params!B20</f>
        <v>beta</v>
      </c>
      <c r="C2" s="2">
        <f>params!C20</f>
        <v>1.1000000000000001</v>
      </c>
      <c r="D2" s="2">
        <f>params!D20</f>
        <v>1.1000000000000001</v>
      </c>
      <c r="E2" s="2">
        <f>params!E20</f>
        <v>0.5</v>
      </c>
      <c r="F2" s="1">
        <f>params!J20</f>
        <v>0.38794008872222907</v>
      </c>
      <c r="G2" s="14">
        <f>(params!H20-params!G20)/1.96</f>
        <v>0.23979591836734693</v>
      </c>
      <c r="H2" t="s">
        <v>95</v>
      </c>
      <c r="I2">
        <f>LN(params!E20/(1-params!E20))</f>
        <v>0</v>
      </c>
      <c r="J2">
        <f>LN(params!H20/(1-params!H20))</f>
        <v>3.4760986898352724</v>
      </c>
      <c r="K2">
        <f>(J2-I2)/1.96</f>
        <v>1.7735197397118736</v>
      </c>
      <c r="L2">
        <f>F2/(E2*(1-E2))</f>
        <v>1.5517603548889163</v>
      </c>
    </row>
    <row r="3" spans="1:12">
      <c r="A3" t="str">
        <f>params!A21</f>
        <v>epsilon.2</v>
      </c>
      <c r="B3" t="str">
        <f>params!B21</f>
        <v>beta</v>
      </c>
      <c r="C3" s="2">
        <f>params!C21</f>
        <v>1.1000000000000001</v>
      </c>
      <c r="D3" s="2">
        <f>params!D21</f>
        <v>1.1000000000000001</v>
      </c>
      <c r="E3" s="2">
        <f>params!E21</f>
        <v>0.5</v>
      </c>
      <c r="F3" s="1">
        <f>params!J21</f>
        <v>0.38794008872222907</v>
      </c>
      <c r="G3" s="14">
        <f>(params!H21-params!G21)/1.96</f>
        <v>0.23979591836734693</v>
      </c>
      <c r="H3" t="s">
        <v>95</v>
      </c>
      <c r="I3">
        <f>LN(params!E21/(1-params!E21))</f>
        <v>0</v>
      </c>
      <c r="J3">
        <f>LN(params!H21/(1-params!H21))</f>
        <v>3.4760986898352724</v>
      </c>
      <c r="K3">
        <f>(J3-I3)/1.96</f>
        <v>1.7735197397118736</v>
      </c>
      <c r="L3">
        <f>F3/(E3*(1-E3))</f>
        <v>1.5517603548889163</v>
      </c>
    </row>
    <row r="4" spans="1:12">
      <c r="A4" t="str">
        <f>params!A22</f>
        <v>epsilon.3</v>
      </c>
      <c r="B4" t="str">
        <f>params!B22</f>
        <v>beta</v>
      </c>
      <c r="C4" s="2">
        <f>params!C22</f>
        <v>1.1000000000000001</v>
      </c>
      <c r="D4" s="2">
        <f>params!D22</f>
        <v>1.1000000000000001</v>
      </c>
      <c r="E4" s="2">
        <f>params!E22</f>
        <v>0.5</v>
      </c>
      <c r="F4" s="1">
        <f>params!J22</f>
        <v>0.38794008872222907</v>
      </c>
      <c r="G4" s="14">
        <f>(params!H22-params!G22)/1.96</f>
        <v>0.23979591836734693</v>
      </c>
      <c r="H4" t="s">
        <v>95</v>
      </c>
      <c r="I4">
        <f>LN(params!E22/(1-params!E22))</f>
        <v>0</v>
      </c>
      <c r="J4">
        <f>LN(params!H22/(1-params!H22))</f>
        <v>3.4760986898352724</v>
      </c>
      <c r="K4">
        <f>(J4-I4)/1.96</f>
        <v>1.7735197397118736</v>
      </c>
      <c r="L4">
        <f>F4/(E4*(1-E4))</f>
        <v>1.5517603548889163</v>
      </c>
    </row>
    <row r="5" spans="1:12">
      <c r="A5" t="str">
        <f>params!A23</f>
        <v>epsilon.4</v>
      </c>
      <c r="B5" t="str">
        <f>params!B23</f>
        <v>beta</v>
      </c>
      <c r="C5" s="2">
        <f>params!C23</f>
        <v>1.1000000000000001</v>
      </c>
      <c r="D5" s="2">
        <f>params!D23</f>
        <v>1.1000000000000001</v>
      </c>
      <c r="E5" s="2">
        <f>params!E23</f>
        <v>0.5</v>
      </c>
      <c r="F5" s="1">
        <f>params!J23</f>
        <v>0.38794008872222907</v>
      </c>
      <c r="G5" s="14">
        <f>(params!H23-params!G23)/1.96</f>
        <v>0.23979591836734693</v>
      </c>
      <c r="H5" t="s">
        <v>95</v>
      </c>
      <c r="I5">
        <f>LN(params!E23/(1-params!E23))</f>
        <v>0</v>
      </c>
      <c r="J5">
        <f>LN(params!H23/(1-params!H23))</f>
        <v>3.4760986898352724</v>
      </c>
      <c r="K5">
        <f>(J5-I5)/1.96</f>
        <v>1.7735197397118736</v>
      </c>
      <c r="L5">
        <f>F5/(E5*(1-E5))</f>
        <v>1.5517603548889163</v>
      </c>
    </row>
    <row r="6" spans="1:12">
      <c r="A6" t="str">
        <f>params!A24</f>
        <v>epsilon.5</v>
      </c>
      <c r="B6" t="str">
        <f>params!B24</f>
        <v>beta</v>
      </c>
      <c r="C6" s="2">
        <f>params!C24</f>
        <v>1.1000000000000001</v>
      </c>
      <c r="D6" s="2">
        <f>params!D24</f>
        <v>1.1000000000000001</v>
      </c>
      <c r="E6" s="2">
        <f>params!E24</f>
        <v>0.5</v>
      </c>
      <c r="F6" s="1">
        <f>params!J24</f>
        <v>0.38794008872222907</v>
      </c>
      <c r="G6" s="14">
        <f>(params!H24-params!G24)/1.96</f>
        <v>0.23979591836734693</v>
      </c>
      <c r="H6" t="s">
        <v>95</v>
      </c>
      <c r="I6">
        <f>LN(params!E24/(1-params!E24))</f>
        <v>0</v>
      </c>
      <c r="J6">
        <f>LN(params!H24/(1-params!H24))</f>
        <v>3.4760986898352724</v>
      </c>
      <c r="K6">
        <f>(J6-I6)/1.96</f>
        <v>1.7735197397118736</v>
      </c>
      <c r="L6">
        <f>F6/(E6*(1-E6))</f>
        <v>1.5517603548889163</v>
      </c>
    </row>
    <row r="7" spans="1:12">
      <c r="A7" t="str">
        <f>params!A34</f>
        <v>rr.screen.m1</v>
      </c>
      <c r="B7" t="str">
        <f>params!B34</f>
        <v>gamma</v>
      </c>
      <c r="C7" s="2">
        <f>params!C34</f>
        <v>9.2759999999999998</v>
      </c>
      <c r="D7" s="2">
        <f>params!D34</f>
        <v>5.3760000000000003</v>
      </c>
      <c r="E7" s="2">
        <f>params!E34</f>
        <v>1.7254464285714284</v>
      </c>
      <c r="F7" s="1">
        <f>params!J34</f>
        <v>0.56652764870145322</v>
      </c>
      <c r="G7" s="1">
        <f>(params!H34-params!G34)/1.96</f>
        <v>0.68367346938775519</v>
      </c>
      <c r="H7" t="s">
        <v>96</v>
      </c>
      <c r="I7">
        <f>LN(params!E34)</f>
        <v>0.54548581617243674</v>
      </c>
      <c r="J7">
        <f>LN(params!H34)</f>
        <v>1.0986122886681098</v>
      </c>
      <c r="K7">
        <f t="shared" ref="K7" si="0">(J7-I7)/1.96</f>
        <v>0.2822073839263638</v>
      </c>
      <c r="L7">
        <f t="shared" ref="L7" si="1">F7/E7</f>
        <v>0.32833685202878532</v>
      </c>
    </row>
    <row r="8" spans="1:12">
      <c r="A8" t="str">
        <f>params!A35</f>
        <v>rr.screen.m3</v>
      </c>
      <c r="B8" t="str">
        <f>params!B35</f>
        <v>gamma</v>
      </c>
      <c r="C8" s="2">
        <f>params!C35</f>
        <v>8.4747240000000001</v>
      </c>
      <c r="D8" s="2">
        <f>params!D35</f>
        <v>7.530767</v>
      </c>
      <c r="E8" s="2">
        <f>params!E35</f>
        <v>1.1253467276307978</v>
      </c>
      <c r="F8" s="1">
        <f>params!J35</f>
        <v>0.38656592639824189</v>
      </c>
      <c r="G8" s="1">
        <f>(params!H35-params!G35)/1.96</f>
        <v>0.46938775510204078</v>
      </c>
      <c r="H8" t="s">
        <v>96</v>
      </c>
      <c r="I8">
        <f>LN(params!E35)</f>
        <v>0.11809119051028598</v>
      </c>
      <c r="J8">
        <f>LN(params!H35)</f>
        <v>0.69314718055994529</v>
      </c>
      <c r="K8">
        <f t="shared" ref="K8:K21" si="2">(J8-I8)/1.96</f>
        <v>0.29339591329064252</v>
      </c>
      <c r="L8">
        <f t="shared" ref="L8:L21" si="3">F8/E8</f>
        <v>0.34350828674117395</v>
      </c>
    </row>
    <row r="9" spans="1:12">
      <c r="A9" t="str">
        <f>params!A36</f>
        <v>rr.screen.o.m</v>
      </c>
      <c r="B9" t="str">
        <f>params!B36</f>
        <v>gamma</v>
      </c>
      <c r="C9" s="2">
        <f>params!C36</f>
        <v>3.3581048999999998</v>
      </c>
      <c r="D9" s="2">
        <f>params!D36</f>
        <v>0.51911379999999996</v>
      </c>
      <c r="E9" s="2">
        <f>params!E36</f>
        <v>6.4689185685296753</v>
      </c>
      <c r="F9" s="1">
        <f>params!J36</f>
        <v>3.5300800598394328</v>
      </c>
      <c r="G9" s="1">
        <f>(params!H36-params!G36)/1.96</f>
        <v>4.6938775510204076</v>
      </c>
      <c r="H9" t="s">
        <v>96</v>
      </c>
      <c r="I9">
        <f>LN(params!E36)</f>
        <v>1.8670089490292534</v>
      </c>
      <c r="J9">
        <f>LN(params!H36)</f>
        <v>2.7080502011022101</v>
      </c>
      <c r="K9">
        <f t="shared" ref="K9" si="4">(J9-I9)/1.96</f>
        <v>0.42910267962905951</v>
      </c>
      <c r="L9">
        <f t="shared" ref="L9" si="5">F9/E9</f>
        <v>0.54569863918410511</v>
      </c>
    </row>
    <row r="10" spans="1:12">
      <c r="A10" t="str">
        <f>params!A37</f>
        <v>rr.screen.msmhiv</v>
      </c>
      <c r="B10" t="str">
        <f>params!B37</f>
        <v>gamma</v>
      </c>
      <c r="C10" s="2">
        <f>params!C37</f>
        <v>3.3581048999999998</v>
      </c>
      <c r="D10" s="2">
        <f>params!D37</f>
        <v>0.51911379999999996</v>
      </c>
      <c r="E10" s="2">
        <f>params!E37</f>
        <v>6.4689185685296753</v>
      </c>
      <c r="F10" s="1">
        <f>params!J37</f>
        <v>3.5300800598394328</v>
      </c>
      <c r="G10" s="1">
        <f>(params!H37-params!G37)/1.96</f>
        <v>4.6938775510204076</v>
      </c>
      <c r="H10" t="s">
        <v>96</v>
      </c>
      <c r="I10">
        <f>LN(params!E37)</f>
        <v>1.8670089490292534</v>
      </c>
      <c r="J10">
        <f>LN(params!H37)</f>
        <v>2.7080502011022101</v>
      </c>
      <c r="K10">
        <f t="shared" ref="K10:K12" si="6">(J10-I10)/1.96</f>
        <v>0.42910267962905951</v>
      </c>
      <c r="L10">
        <f t="shared" ref="L10:L12" si="7">F10/E10</f>
        <v>0.54569863918410511</v>
      </c>
    </row>
    <row r="11" spans="1:12">
      <c r="A11" t="str">
        <f>params!A38</f>
        <v>rr.screen.o.msm</v>
      </c>
      <c r="B11" t="str">
        <f>params!B38</f>
        <v>gamma</v>
      </c>
      <c r="C11" s="2">
        <f>params!C38</f>
        <v>4.020168</v>
      </c>
      <c r="D11" s="2">
        <f>params!D38</f>
        <v>4.3984050000000003</v>
      </c>
      <c r="E11" s="2">
        <f>params!E38</f>
        <v>0.91400587258335686</v>
      </c>
      <c r="F11" s="1">
        <f>params!J38</f>
        <v>0.45585517034714962</v>
      </c>
      <c r="G11" s="1">
        <f>(params!H38-params!G38)/1.96</f>
        <v>0.59183673469387765</v>
      </c>
      <c r="H11" t="s">
        <v>96</v>
      </c>
      <c r="I11">
        <f>LN(params!E38)</f>
        <v>-8.9918282402723551E-2</v>
      </c>
      <c r="J11">
        <f>LN(params!H38)</f>
        <v>0.69314718055994529</v>
      </c>
      <c r="K11">
        <f t="shared" ref="K11" si="8">(J11-I11)/1.96</f>
        <v>0.39952319538911679</v>
      </c>
      <c r="L11">
        <f t="shared" ref="L11" si="9">F11/E11</f>
        <v>0.49874424664112416</v>
      </c>
    </row>
    <row r="12" spans="1:12">
      <c r="A12" t="str">
        <f>params!A39</f>
        <v>rr.screen.f1</v>
      </c>
      <c r="B12" t="str">
        <f>params!B39</f>
        <v>gamma</v>
      </c>
      <c r="C12" s="2">
        <f>params!C39</f>
        <v>3.3583620000000001</v>
      </c>
      <c r="D12" s="2">
        <f>params!D39</f>
        <v>1.5574429999999999</v>
      </c>
      <c r="E12" s="2">
        <f>params!E39</f>
        <v>2.1563306008630816</v>
      </c>
      <c r="F12" s="1">
        <f>params!J39</f>
        <v>1.1766616321656158</v>
      </c>
      <c r="G12" s="1">
        <f>(params!H39-params!G39)/1.96</f>
        <v>1.5816326530612246</v>
      </c>
      <c r="H12" t="s">
        <v>96</v>
      </c>
      <c r="I12">
        <f>LN(params!E39)</f>
        <v>0.76840798120932852</v>
      </c>
      <c r="J12">
        <f>LN(params!H39)</f>
        <v>1.6094379124341003</v>
      </c>
      <c r="K12">
        <f t="shared" si="6"/>
        <v>0.42909690368610803</v>
      </c>
      <c r="L12">
        <f t="shared" si="7"/>
        <v>0.54567775075614633</v>
      </c>
    </row>
    <row r="13" spans="1:12">
      <c r="A13" t="str">
        <f>params!A40</f>
        <v>rr.screen.f3</v>
      </c>
      <c r="B13" t="str">
        <f>params!B40</f>
        <v>gamma</v>
      </c>
      <c r="C13" s="2">
        <f>params!C40</f>
        <v>8.4747240000000001</v>
      </c>
      <c r="D13" s="2">
        <f>params!D40</f>
        <v>7.530767</v>
      </c>
      <c r="E13" s="2">
        <f>params!E40</f>
        <v>1.1253467276307978</v>
      </c>
      <c r="F13" s="1">
        <f>params!J40</f>
        <v>0.38656592639824189</v>
      </c>
      <c r="G13" s="1">
        <f>(params!H40-params!G40)/1.96</f>
        <v>0.46938775510204078</v>
      </c>
      <c r="H13" t="s">
        <v>96</v>
      </c>
      <c r="I13">
        <f>LN(params!E40)</f>
        <v>0.11809119051028598</v>
      </c>
      <c r="J13">
        <f>LN(params!H40)</f>
        <v>0.69314718055994529</v>
      </c>
      <c r="K13">
        <f t="shared" si="2"/>
        <v>0.29339591329064252</v>
      </c>
      <c r="L13">
        <f t="shared" si="3"/>
        <v>0.34350828674117395</v>
      </c>
    </row>
    <row r="14" spans="1:12">
      <c r="A14" t="str">
        <f>params!A41</f>
        <v>rr.screen.o.f</v>
      </c>
      <c r="B14" t="str">
        <f>params!B41</f>
        <v>gamma</v>
      </c>
      <c r="C14" s="2">
        <f>params!C41</f>
        <v>8.4747240000000001</v>
      </c>
      <c r="D14" s="2">
        <f>params!D41</f>
        <v>7.530767</v>
      </c>
      <c r="E14" s="2">
        <f>params!E41</f>
        <v>1.1253467276307978</v>
      </c>
      <c r="F14" s="1">
        <f>params!J41</f>
        <v>0.38656592639824189</v>
      </c>
      <c r="G14" s="1">
        <f>(params!H41-params!G41)/1.96</f>
        <v>0.46938775510204078</v>
      </c>
      <c r="H14" t="s">
        <v>96</v>
      </c>
      <c r="I14">
        <f>LN(params!E41)</f>
        <v>0.11809119051028598</v>
      </c>
      <c r="J14">
        <f>LN(params!H41)</f>
        <v>0.69314718055994529</v>
      </c>
      <c r="K14">
        <f t="shared" ref="K14" si="10">(J14-I14)/1.96</f>
        <v>0.29339591329064252</v>
      </c>
      <c r="L14">
        <f t="shared" ref="L14" si="11">F14/E14</f>
        <v>0.34350828674117395</v>
      </c>
    </row>
    <row r="15" spans="1:12">
      <c r="A15" t="str">
        <f>params!A42</f>
        <v>rr.screen.ac</v>
      </c>
      <c r="B15" t="str">
        <f>params!B42</f>
        <v>gamma</v>
      </c>
      <c r="C15" s="2">
        <f>params!C42</f>
        <v>8.4747240000000001</v>
      </c>
      <c r="D15" s="2">
        <f>params!D42</f>
        <v>7.530767</v>
      </c>
      <c r="E15" s="2">
        <f>params!E42</f>
        <v>1.1253467276307978</v>
      </c>
      <c r="F15" s="1">
        <f>params!J42</f>
        <v>0.38656592639824189</v>
      </c>
      <c r="G15" s="1">
        <f>(params!H42-params!G42)/1.96</f>
        <v>0.46938775510204078</v>
      </c>
      <c r="H15" t="s">
        <v>96</v>
      </c>
      <c r="I15">
        <f>LN(params!E42)</f>
        <v>0.11809119051028598</v>
      </c>
      <c r="J15">
        <f>LN(params!H42)</f>
        <v>0.69314718055994529</v>
      </c>
      <c r="K15">
        <f t="shared" si="2"/>
        <v>0.29339591329064252</v>
      </c>
      <c r="L15">
        <f t="shared" si="3"/>
        <v>0.34350828674117395</v>
      </c>
    </row>
    <row r="16" spans="1:12">
      <c r="A16" t="str">
        <f>params!A14</f>
        <v>c.min.m1</v>
      </c>
      <c r="B16" t="str">
        <f>params!B14</f>
        <v>gamma</v>
      </c>
      <c r="C16" s="2">
        <f>params!C14</f>
        <v>5</v>
      </c>
      <c r="D16" s="2">
        <f>params!D14</f>
        <v>5</v>
      </c>
      <c r="E16" s="2">
        <f>params!E14</f>
        <v>1</v>
      </c>
      <c r="F16" s="1">
        <f>params!J14</f>
        <v>0.44721359549995793</v>
      </c>
      <c r="G16" s="1">
        <f>(params!H18-params!G18)/1.96</f>
        <v>1.5561224489795917</v>
      </c>
      <c r="H16" t="s">
        <v>96</v>
      </c>
      <c r="I16">
        <f>LN(params!E14)</f>
        <v>0</v>
      </c>
      <c r="J16">
        <f>LN(params!H14)</f>
        <v>0.69314718055994529</v>
      </c>
      <c r="K16">
        <f t="shared" si="2"/>
        <v>0.35364652069384966</v>
      </c>
      <c r="L16">
        <f t="shared" si="3"/>
        <v>0.44721359549995793</v>
      </c>
    </row>
    <row r="17" spans="1:12">
      <c r="A17" t="str">
        <f>params!A15</f>
        <v>c.min.m2</v>
      </c>
      <c r="B17" t="str">
        <f>params!B15</f>
        <v>gamma</v>
      </c>
      <c r="C17" s="2">
        <f>params!C15</f>
        <v>5</v>
      </c>
      <c r="D17" s="2">
        <f>params!D15</f>
        <v>5</v>
      </c>
      <c r="E17" s="2">
        <f>params!E15</f>
        <v>1</v>
      </c>
      <c r="F17" s="1">
        <f>params!J15</f>
        <v>0.44721359549995793</v>
      </c>
      <c r="G17" s="1">
        <f>(params!H19-params!G19)/1.96</f>
        <v>1.5561224489795917</v>
      </c>
      <c r="H17" t="s">
        <v>96</v>
      </c>
      <c r="I17">
        <f>LN(params!E15)</f>
        <v>0</v>
      </c>
      <c r="J17">
        <f>LN(params!H15)</f>
        <v>0.69314718055994529</v>
      </c>
      <c r="K17">
        <f t="shared" si="2"/>
        <v>0.35364652069384966</v>
      </c>
      <c r="L17">
        <f t="shared" si="3"/>
        <v>0.44721359549995793</v>
      </c>
    </row>
    <row r="18" spans="1:12">
      <c r="A18" t="str">
        <f>params!A16</f>
        <v>c.min.f1</v>
      </c>
      <c r="B18" t="str">
        <f>params!B16</f>
        <v>gamma</v>
      </c>
      <c r="C18" s="2">
        <f>params!C16</f>
        <v>5</v>
      </c>
      <c r="D18" s="2">
        <f>params!D16</f>
        <v>5</v>
      </c>
      <c r="E18" s="2">
        <f>params!E16</f>
        <v>1</v>
      </c>
      <c r="F18" s="1">
        <f>params!J16</f>
        <v>0.44721359549995793</v>
      </c>
      <c r="G18" s="1">
        <f>(params!H20-params!G20)/1.96</f>
        <v>0.23979591836734693</v>
      </c>
      <c r="H18" t="s">
        <v>96</v>
      </c>
      <c r="I18">
        <f>LN(params!E16)</f>
        <v>0</v>
      </c>
      <c r="J18">
        <f>LN(params!H16)</f>
        <v>0.69314718055994529</v>
      </c>
      <c r="K18">
        <f t="shared" si="2"/>
        <v>0.35364652069384966</v>
      </c>
      <c r="L18">
        <f t="shared" si="3"/>
        <v>0.44721359549995793</v>
      </c>
    </row>
    <row r="19" spans="1:12">
      <c r="A19" t="str">
        <f>params!A17</f>
        <v>c.min.f2</v>
      </c>
      <c r="B19" t="str">
        <f>params!B17</f>
        <v>gamma</v>
      </c>
      <c r="C19" s="2">
        <f>params!C17</f>
        <v>5</v>
      </c>
      <c r="D19" s="2">
        <f>params!D17</f>
        <v>5</v>
      </c>
      <c r="E19" s="2">
        <f>params!E17</f>
        <v>1</v>
      </c>
      <c r="F19" s="1">
        <f>params!J17</f>
        <v>0.44721359549995793</v>
      </c>
      <c r="G19" s="1">
        <f>(params!H21-params!G21)/1.96</f>
        <v>0.23979591836734693</v>
      </c>
      <c r="H19" t="s">
        <v>96</v>
      </c>
      <c r="I19">
        <f>LN(params!E17)</f>
        <v>0</v>
      </c>
      <c r="J19">
        <f>LN(params!H17)</f>
        <v>0.69314718055994529</v>
      </c>
      <c r="K19">
        <f t="shared" si="2"/>
        <v>0.35364652069384966</v>
      </c>
      <c r="L19">
        <f t="shared" si="3"/>
        <v>0.44721359549995793</v>
      </c>
    </row>
    <row r="20" spans="1:12">
      <c r="A20" t="str">
        <f>params!A18</f>
        <v>c.min.msm1</v>
      </c>
      <c r="B20" t="str">
        <f>params!B18</f>
        <v>gamma</v>
      </c>
      <c r="C20" s="2">
        <f>params!C18</f>
        <v>3.36</v>
      </c>
      <c r="D20" s="2">
        <f>params!D18</f>
        <v>1.56</v>
      </c>
      <c r="E20" s="2">
        <f>params!E18</f>
        <v>2.1538461538461537</v>
      </c>
      <c r="F20" s="1">
        <f>params!J18</f>
        <v>1.1750194089630357</v>
      </c>
      <c r="G20" s="1">
        <f>(params!H22-params!G22)/1.96</f>
        <v>0.23979591836734693</v>
      </c>
      <c r="H20" t="s">
        <v>96</v>
      </c>
      <c r="I20">
        <f>LN(params!E18)</f>
        <v>0.76725515271366718</v>
      </c>
      <c r="J20">
        <f>LN(params!H18)</f>
        <v>1.6094379124341003</v>
      </c>
      <c r="K20">
        <f t="shared" si="2"/>
        <v>0.42968508149001688</v>
      </c>
      <c r="L20">
        <f t="shared" si="3"/>
        <v>0.54554472558998091</v>
      </c>
    </row>
    <row r="21" spans="1:12">
      <c r="A21" t="str">
        <f>params!A19</f>
        <v>c.min.msm2</v>
      </c>
      <c r="B21" t="str">
        <f>params!B19</f>
        <v>gamma</v>
      </c>
      <c r="C21" s="2">
        <f>params!C19</f>
        <v>3.36</v>
      </c>
      <c r="D21" s="2">
        <f>params!D19</f>
        <v>1.56</v>
      </c>
      <c r="E21" s="2">
        <f>params!E19</f>
        <v>2.1538461538461537</v>
      </c>
      <c r="F21" s="1">
        <f>params!J19</f>
        <v>1.1750194089630357</v>
      </c>
      <c r="G21" s="1">
        <f>(params!H23-params!G23)/1.96</f>
        <v>0.23979591836734693</v>
      </c>
      <c r="H21" t="s">
        <v>96</v>
      </c>
      <c r="I21">
        <f>LN(params!E19)</f>
        <v>0.76725515271366718</v>
      </c>
      <c r="J21">
        <f>LN(params!H19)</f>
        <v>1.6094379124341003</v>
      </c>
      <c r="K21">
        <f t="shared" si="2"/>
        <v>0.42968508149001688</v>
      </c>
      <c r="L21">
        <f t="shared" si="3"/>
        <v>0.54554472558998091</v>
      </c>
    </row>
    <row r="22" spans="1:12">
      <c r="A22" t="str">
        <f>params!A31</f>
        <v>b.m</v>
      </c>
      <c r="B22" t="str">
        <f>params!B31</f>
        <v>beta</v>
      </c>
      <c r="C22" s="2">
        <f>params!C31</f>
        <v>14.33</v>
      </c>
      <c r="D22" s="2">
        <f>params!D31</f>
        <v>9.7370000000000001</v>
      </c>
      <c r="E22" s="2">
        <f>params!E31</f>
        <v>0.59542111605102421</v>
      </c>
      <c r="F22" s="1">
        <f>params!J31</f>
        <v>0.48052266694974061</v>
      </c>
      <c r="G22" s="1">
        <f>(params!H31-params!G31)/1.96</f>
        <v>9.1836734693877584E-2</v>
      </c>
      <c r="H22" t="s">
        <v>95</v>
      </c>
      <c r="I22">
        <f>LN(params!E31/(1-params!E31))</f>
        <v>0.38642217984346128</v>
      </c>
      <c r="J22">
        <f>LN(params!H31/(1-params!H31))</f>
        <v>1.2656663733312761</v>
      </c>
      <c r="K22">
        <f>(J22-I22)/1.96</f>
        <v>0.44859397626929326</v>
      </c>
      <c r="L22">
        <f>F22/(E22*(1-E22))</f>
        <v>1.9947406327674855</v>
      </c>
    </row>
    <row r="23" spans="1:12">
      <c r="A23" t="str">
        <f>params!A32</f>
        <v>b.f</v>
      </c>
      <c r="B23" t="str">
        <f>params!B32</f>
        <v>beta</v>
      </c>
      <c r="C23" s="2">
        <f>params!C32</f>
        <v>14.33</v>
      </c>
      <c r="D23" s="2">
        <f>params!D32</f>
        <v>9.7370000000000001</v>
      </c>
      <c r="E23" s="2">
        <f>params!E32</f>
        <v>0.59542111605102421</v>
      </c>
      <c r="F23" s="1">
        <f>params!J32</f>
        <v>0.48052266694974061</v>
      </c>
      <c r="G23" s="1">
        <f>(params!H32-params!G32)/1.96</f>
        <v>9.1836734693877584E-2</v>
      </c>
      <c r="H23" t="s">
        <v>95</v>
      </c>
      <c r="I23">
        <f>LN(params!E32/(1-params!E32))</f>
        <v>0.38642217984346128</v>
      </c>
      <c r="J23">
        <f>LN(params!H32/(1-params!H32))</f>
        <v>1.2656663733312761</v>
      </c>
      <c r="K23">
        <f>(J23-I23)/1.96</f>
        <v>0.44859397626929326</v>
      </c>
      <c r="L23">
        <f>F23/(E23*(1-E23))</f>
        <v>1.9947406327674855</v>
      </c>
    </row>
    <row r="24" spans="1:12">
      <c r="A24" t="s">
        <v>144</v>
      </c>
      <c r="B24" t="str">
        <f>params!B33</f>
        <v>beta</v>
      </c>
      <c r="C24" s="2">
        <f>params!C33</f>
        <v>14.33</v>
      </c>
      <c r="D24" s="2">
        <f>params!D33</f>
        <v>9.7370000000000001</v>
      </c>
      <c r="E24" s="2">
        <f>params!E33</f>
        <v>0.59542111605102421</v>
      </c>
      <c r="F24" s="1">
        <f>params!J33</f>
        <v>0.48052266694974061</v>
      </c>
      <c r="G24" s="1">
        <f>(params!H33-params!G33)/1.96</f>
        <v>9.1836734693877584E-2</v>
      </c>
      <c r="H24" t="s">
        <v>95</v>
      </c>
      <c r="I24">
        <f>LN(params!E33/(1-params!E33))</f>
        <v>0.38642217984346128</v>
      </c>
      <c r="J24">
        <f>LN(params!H33/(1-params!H33))</f>
        <v>1.2656663733312761</v>
      </c>
      <c r="K24">
        <f>(J24-I24)/1.96</f>
        <v>0.44859397626929326</v>
      </c>
      <c r="L24">
        <f>F24/(E24*(1-E24))</f>
        <v>1.9947406327674855</v>
      </c>
    </row>
    <row r="25" spans="1:12">
      <c r="A25" t="str">
        <f>params!A25</f>
        <v>dur.incub</v>
      </c>
      <c r="B25" t="str">
        <f>params!B25</f>
        <v>uniform</v>
      </c>
      <c r="C25" s="2">
        <f>params!C25</f>
        <v>20</v>
      </c>
      <c r="D25" s="2">
        <f>params!D25</f>
        <v>30</v>
      </c>
      <c r="E25" s="2">
        <f>params!E25</f>
        <v>25</v>
      </c>
      <c r="F25" s="1">
        <f>params!J25</f>
        <v>2.8867513459481291</v>
      </c>
      <c r="G25" s="1">
        <f>(params!H25-params!G25)/1.96</f>
        <v>2.4234693877551021</v>
      </c>
      <c r="H25" t="s">
        <v>96</v>
      </c>
      <c r="I25">
        <f>LN(params!E25)</f>
        <v>3.2188758248682006</v>
      </c>
      <c r="J25">
        <f>LN(params!H25)</f>
        <v>3.3928291319916388</v>
      </c>
      <c r="K25">
        <f t="shared" ref="K25" si="12">(J25-I25)/1.96</f>
        <v>8.8751687307876664E-2</v>
      </c>
      <c r="L25">
        <f t="shared" ref="L25:L28" si="13">F25/E25</f>
        <v>0.11547005383792516</v>
      </c>
    </row>
    <row r="26" spans="1:12">
      <c r="A26" t="str">
        <f>params!A26</f>
        <v>dur.prim</v>
      </c>
      <c r="B26" t="str">
        <f>params!B26</f>
        <v>uniform</v>
      </c>
      <c r="C26" s="2">
        <f>params!C26</f>
        <v>30</v>
      </c>
      <c r="D26" s="2">
        <f>params!D26</f>
        <v>60</v>
      </c>
      <c r="E26" s="2">
        <f>params!E26</f>
        <v>45</v>
      </c>
      <c r="F26" s="1">
        <f>params!J26</f>
        <v>8.6602540378443873</v>
      </c>
      <c r="G26" s="1">
        <f>(params!H26-params!G26)/1.96</f>
        <v>7.2704081632653059</v>
      </c>
      <c r="H26" t="s">
        <v>96</v>
      </c>
      <c r="I26">
        <f>LN(params!E26)</f>
        <v>3.8066624897703196</v>
      </c>
      <c r="J26">
        <f>LN(params!H26)</f>
        <v>4.0817657800152407</v>
      </c>
      <c r="K26">
        <f t="shared" ref="K26:K27" si="14">(J26-I26)/1.96</f>
        <v>0.14035882155353116</v>
      </c>
      <c r="L26">
        <f t="shared" ref="L26:L27" si="15">F26/E26</f>
        <v>0.19245008972987526</v>
      </c>
    </row>
    <row r="27" spans="1:12">
      <c r="A27" t="str">
        <f>params!A27</f>
        <v>dur.sec</v>
      </c>
      <c r="B27" t="str">
        <f>params!B27</f>
        <v>uniform</v>
      </c>
      <c r="C27" s="2">
        <f>params!C27</f>
        <v>78</v>
      </c>
      <c r="D27" s="2">
        <f>params!D27</f>
        <v>138</v>
      </c>
      <c r="E27" s="2">
        <f>params!E27</f>
        <v>108</v>
      </c>
      <c r="F27" s="1">
        <f>params!J27</f>
        <v>17.320508075688775</v>
      </c>
      <c r="G27" s="1">
        <f>(params!H27-params!G27)/1.96</f>
        <v>14.540816326530612</v>
      </c>
      <c r="H27" t="s">
        <v>96</v>
      </c>
      <c r="I27">
        <f>LN(params!E27)</f>
        <v>4.6821312271242199</v>
      </c>
      <c r="J27">
        <f>LN(params!H27)</f>
        <v>4.9163246146250144</v>
      </c>
      <c r="K27">
        <f t="shared" si="14"/>
        <v>0.11948642219428288</v>
      </c>
      <c r="L27">
        <f t="shared" si="15"/>
        <v>0.16037507477489607</v>
      </c>
    </row>
    <row r="28" spans="1:12">
      <c r="A28" t="str">
        <f>params!A28</f>
        <v>dur.imm.inf</v>
      </c>
      <c r="B28" t="str">
        <f>params!B28</f>
        <v>normal</v>
      </c>
      <c r="C28" s="2">
        <f>params!C28</f>
        <v>14</v>
      </c>
      <c r="D28" s="2">
        <f>params!D28</f>
        <v>3.57</v>
      </c>
      <c r="E28" s="2">
        <f>params!E28</f>
        <v>14</v>
      </c>
      <c r="F28" s="1">
        <f>params!J28</f>
        <v>1.8894443627691184</v>
      </c>
      <c r="G28" s="1">
        <f>(params!H28-params!G28)/1.96</f>
        <v>3.5714285714285716</v>
      </c>
      <c r="H28" t="s">
        <v>96</v>
      </c>
      <c r="I28">
        <f>LN(params!E28)</f>
        <v>2.6390573296152584</v>
      </c>
      <c r="J28">
        <f>LN(params!H28)</f>
        <v>3.044522437723423</v>
      </c>
      <c r="K28">
        <f t="shared" ref="K28:K29" si="16">(J28-I28)/1.96</f>
        <v>0.20686995311641052</v>
      </c>
      <c r="L28">
        <f t="shared" si="13"/>
        <v>0.1349603116263656</v>
      </c>
    </row>
    <row r="29" spans="1:12">
      <c r="A29" t="str">
        <f>params!A29</f>
        <v>dur.imm.early</v>
      </c>
      <c r="B29" t="str">
        <f>params!B29</f>
        <v>uniform</v>
      </c>
      <c r="C29" s="2">
        <f>params!C29</f>
        <v>1</v>
      </c>
      <c r="D29" s="2">
        <f>params!D29</f>
        <v>10</v>
      </c>
      <c r="E29" s="2">
        <f>params!E29</f>
        <v>5.5</v>
      </c>
      <c r="F29" s="1">
        <f>params!J29</f>
        <v>2.598076211353316</v>
      </c>
      <c r="G29" s="1">
        <f>(params!H29-params!G29)/1.96</f>
        <v>2.181122448979592</v>
      </c>
      <c r="H29" t="s">
        <v>96</v>
      </c>
      <c r="I29">
        <f>LN(params!E29)</f>
        <v>1.7047480922384253</v>
      </c>
      <c r="J29">
        <f>LN(params!H29)</f>
        <v>2.2798281058714296</v>
      </c>
      <c r="K29">
        <f t="shared" si="16"/>
        <v>0.29340817022092058</v>
      </c>
      <c r="L29">
        <f t="shared" ref="L29" si="17">F29/E29</f>
        <v>0.4723774929733302</v>
      </c>
    </row>
    <row r="30" spans="1:12">
      <c r="A30" t="str">
        <f>params!A30</f>
        <v>dur.immune</v>
      </c>
      <c r="B30" t="str">
        <f>params!B30</f>
        <v>normal</v>
      </c>
      <c r="C30" s="2">
        <f>params!C30</f>
        <v>927.5</v>
      </c>
      <c r="D30" s="2">
        <f>params!D30</f>
        <v>457.9</v>
      </c>
      <c r="E30" s="2">
        <f>params!E30</f>
        <v>927.5</v>
      </c>
      <c r="F30" s="1">
        <f>params!J30</f>
        <v>21.398598084921357</v>
      </c>
      <c r="G30" s="1">
        <f>(params!H30-params!G30)/1.96</f>
        <v>-3801.0204081632655</v>
      </c>
      <c r="H30" t="s">
        <v>96</v>
      </c>
      <c r="I30">
        <f>LN(params!E30)</f>
        <v>6.8324927944815901</v>
      </c>
      <c r="J30">
        <f>LN(params!H30)</f>
        <v>7.509335266016592</v>
      </c>
      <c r="K30">
        <f t="shared" ref="K30" si="18">(J30-I30)/1.96</f>
        <v>0.34532779159949079</v>
      </c>
      <c r="L30">
        <f t="shared" ref="L30" si="19">F30/E30</f>
        <v>2.307126478158637E-2</v>
      </c>
    </row>
    <row r="31" spans="1:12">
      <c r="A31" t="str">
        <f>params!A43</f>
        <v>p.trt.prim.m</v>
      </c>
      <c r="B31" t="str">
        <f>params!B43</f>
        <v>beta</v>
      </c>
      <c r="C31" s="2">
        <f>params!C43</f>
        <v>3.3762500000000002</v>
      </c>
      <c r="D31" s="2">
        <f>params!D43</f>
        <v>14.18914</v>
      </c>
      <c r="E31" s="2">
        <f>params!E43</f>
        <v>0.19221036367538666</v>
      </c>
      <c r="F31" s="1">
        <f>params!J43</f>
        <v>0.38269214043943295</v>
      </c>
      <c r="G31" s="1">
        <f>(params!H43-params!G43)/1.96</f>
        <v>0.11224489795918369</v>
      </c>
      <c r="H31" t="s">
        <v>95</v>
      </c>
      <c r="I31">
        <f>LN(params!E43/(1-params!E43))</f>
        <v>-1.4357112571500354</v>
      </c>
      <c r="J31">
        <f>LN(params!H43/(1-params!H43))</f>
        <v>-0.40546510810816427</v>
      </c>
      <c r="K31">
        <f>(J31-I31)/1.96</f>
        <v>0.52563579032748531</v>
      </c>
      <c r="L31">
        <f t="shared" ref="L31:L58" si="20">F31/(E31*(1-E31))</f>
        <v>2.4647590251092604</v>
      </c>
    </row>
    <row r="32" spans="1:12">
      <c r="A32" t="str">
        <f>params!A44</f>
        <v>p.trt.prim.f</v>
      </c>
      <c r="B32" t="str">
        <f>params!B44</f>
        <v>beta</v>
      </c>
      <c r="C32" s="2">
        <f>params!C44</f>
        <v>3.3762500000000002</v>
      </c>
      <c r="D32" s="2">
        <f>params!D44</f>
        <v>14.18914</v>
      </c>
      <c r="E32" s="2">
        <f>params!E44</f>
        <v>0.19221036367538666</v>
      </c>
      <c r="F32" s="1">
        <f>params!J44</f>
        <v>0.38269214043943295</v>
      </c>
      <c r="G32" s="1">
        <f>(params!H44-params!G44)/1.96</f>
        <v>0.11224489795918369</v>
      </c>
      <c r="H32" t="s">
        <v>95</v>
      </c>
      <c r="I32">
        <f>LN(params!E44/(1-params!E44))</f>
        <v>-1.4357112571500354</v>
      </c>
      <c r="J32">
        <f>LN(params!H44/(1-params!H44))</f>
        <v>-0.40546510810816427</v>
      </c>
      <c r="K32">
        <f>(J32-I32)/1.96</f>
        <v>0.52563579032748531</v>
      </c>
      <c r="L32">
        <f t="shared" si="20"/>
        <v>2.4647590251092604</v>
      </c>
    </row>
    <row r="33" spans="1:12">
      <c r="A33" t="str">
        <f>params!A45</f>
        <v>p.trt.prim.msm</v>
      </c>
      <c r="B33" t="str">
        <f>params!B45</f>
        <v>beta</v>
      </c>
      <c r="C33" s="2">
        <f>params!C45</f>
        <v>3.3762500000000002</v>
      </c>
      <c r="D33" s="2">
        <f>params!D45</f>
        <v>14.18914</v>
      </c>
      <c r="E33" s="2">
        <f>params!E45</f>
        <v>0.19221036367538666</v>
      </c>
      <c r="F33" s="1">
        <f>params!J45</f>
        <v>0.38269214043943295</v>
      </c>
      <c r="G33" s="1">
        <f>(params!H45-params!G45)/1.96</f>
        <v>0.11224489795918369</v>
      </c>
      <c r="H33" t="s">
        <v>95</v>
      </c>
      <c r="I33">
        <f>LN(params!E45/(1-params!E45))</f>
        <v>-1.4357112571500354</v>
      </c>
      <c r="J33">
        <f>LN(params!H45/(1-params!H45))</f>
        <v>-0.40546510810816427</v>
      </c>
      <c r="K33">
        <f>(J33-I33)/1.96</f>
        <v>0.52563579032748531</v>
      </c>
      <c r="L33">
        <f t="shared" si="20"/>
        <v>2.4647590251092604</v>
      </c>
    </row>
    <row r="34" spans="1:12">
      <c r="A34" t="str">
        <f>params!A46</f>
        <v>p.trt.prim.msmhiv</v>
      </c>
      <c r="B34" t="str">
        <f>params!B46</f>
        <v>beta</v>
      </c>
      <c r="C34" s="2">
        <f>params!C46</f>
        <v>3.3762500000000002</v>
      </c>
      <c r="D34" s="2">
        <f>params!D46</f>
        <v>14.18914</v>
      </c>
      <c r="E34" s="2">
        <f>params!E46</f>
        <v>0.19221036367538666</v>
      </c>
      <c r="F34" s="1">
        <f>params!J46</f>
        <v>0.38269214043943295</v>
      </c>
      <c r="G34" s="1">
        <f>(params!H46-params!G46)/1.96</f>
        <v>0.11224489795918369</v>
      </c>
      <c r="H34" t="s">
        <v>95</v>
      </c>
      <c r="I34">
        <f>LN(params!E46/(1-params!E46))</f>
        <v>-1.4357112571500354</v>
      </c>
      <c r="J34">
        <f>LN(params!H46/(1-params!H46))</f>
        <v>-0.40546510810816427</v>
      </c>
      <c r="K34">
        <f t="shared" ref="K34:K42" si="21">(J34-I34)/1.96</f>
        <v>0.52563579032748531</v>
      </c>
      <c r="L34">
        <f t="shared" ref="L34:L42" si="22">F34/(E34*(1-E34))</f>
        <v>2.4647590251092604</v>
      </c>
    </row>
    <row r="35" spans="1:12">
      <c r="A35" t="str">
        <f>params!A47</f>
        <v>p.trt.sec.m</v>
      </c>
      <c r="B35" t="str">
        <f>params!B47</f>
        <v>beta</v>
      </c>
      <c r="C35" s="2">
        <f>params!C47</f>
        <v>9.1636839999999999</v>
      </c>
      <c r="D35" s="2">
        <f>params!D47</f>
        <v>13.595102000000001</v>
      </c>
      <c r="E35" s="2">
        <f>params!E47</f>
        <v>0.40264379655399896</v>
      </c>
      <c r="F35" s="1">
        <f>params!J47</f>
        <v>0.47955497534789288</v>
      </c>
      <c r="G35" s="1">
        <f>(params!H47-params!G47)/1.96</f>
        <v>0.10515454081632655</v>
      </c>
      <c r="H35" t="s">
        <v>95</v>
      </c>
      <c r="I35">
        <f>LN(params!E47/(1-params!E47))</f>
        <v>-0.39446129957657117</v>
      </c>
      <c r="J35">
        <f>LN(params!H47/(1-params!H47))</f>
        <v>0.42988748261866272</v>
      </c>
      <c r="K35">
        <f t="shared" si="21"/>
        <v>0.42058611336491525</v>
      </c>
      <c r="L35">
        <f t="shared" si="22"/>
        <v>1.9938111051010834</v>
      </c>
    </row>
    <row r="36" spans="1:12">
      <c r="A36" t="str">
        <f>params!A48</f>
        <v>p.trt.sec.f</v>
      </c>
      <c r="B36" t="str">
        <f>params!B48</f>
        <v>beta</v>
      </c>
      <c r="C36" s="2">
        <f>params!C48</f>
        <v>9.1636839999999999</v>
      </c>
      <c r="D36" s="2">
        <f>params!D48</f>
        <v>13.595102000000001</v>
      </c>
      <c r="E36" s="2">
        <f>params!E48</f>
        <v>0.40264379655399896</v>
      </c>
      <c r="F36" s="1">
        <f>params!J48</f>
        <v>0.47955497534789288</v>
      </c>
      <c r="G36" s="1">
        <f>(params!H48-params!G48)/1.96</f>
        <v>0.10515454081632655</v>
      </c>
      <c r="H36" t="s">
        <v>95</v>
      </c>
      <c r="I36">
        <f>LN(params!E48/(1-params!E48))</f>
        <v>-0.39446129957657117</v>
      </c>
      <c r="J36">
        <f>LN(params!H48/(1-params!H48))</f>
        <v>0.42988748261866272</v>
      </c>
      <c r="K36">
        <f t="shared" si="21"/>
        <v>0.42058611336491525</v>
      </c>
      <c r="L36">
        <f t="shared" si="22"/>
        <v>1.9938111051010834</v>
      </c>
    </row>
    <row r="37" spans="1:12">
      <c r="A37" t="str">
        <f>params!A49</f>
        <v>p.trt.sec.msm</v>
      </c>
      <c r="B37" t="str">
        <f>params!B49</f>
        <v>beta</v>
      </c>
      <c r="C37" s="2">
        <f>params!C49</f>
        <v>9.1636839999999999</v>
      </c>
      <c r="D37" s="2">
        <f>params!D49</f>
        <v>13.595102000000001</v>
      </c>
      <c r="E37" s="2">
        <f>params!E49</f>
        <v>0.40264379655399896</v>
      </c>
      <c r="F37" s="1">
        <f>params!J49</f>
        <v>0.47955497534789288</v>
      </c>
      <c r="G37" s="1">
        <f>(params!H49-params!G49)/1.96</f>
        <v>0.10515454081632655</v>
      </c>
      <c r="H37" t="s">
        <v>95</v>
      </c>
      <c r="I37">
        <f>LN(params!E49/(1-params!E49))</f>
        <v>-0.39446129957657117</v>
      </c>
      <c r="J37">
        <f>LN(params!H49/(1-params!H49))</f>
        <v>0.42988748261866272</v>
      </c>
      <c r="K37">
        <f t="shared" si="21"/>
        <v>0.42058611336491525</v>
      </c>
      <c r="L37">
        <f t="shared" si="22"/>
        <v>1.9938111051010834</v>
      </c>
    </row>
    <row r="38" spans="1:12">
      <c r="A38" t="str">
        <f>params!A50</f>
        <v>p.trt.sec.msmhiv</v>
      </c>
      <c r="B38" t="str">
        <f>params!B50</f>
        <v>beta</v>
      </c>
      <c r="C38" s="2">
        <f>params!C50</f>
        <v>9.1636839999999999</v>
      </c>
      <c r="D38" s="2">
        <f>params!D50</f>
        <v>13.595102000000001</v>
      </c>
      <c r="E38" s="2">
        <f>params!E50</f>
        <v>0.40264379655399896</v>
      </c>
      <c r="F38" s="1">
        <f>params!J50</f>
        <v>0.47955497534789288</v>
      </c>
      <c r="G38" s="1">
        <f>(params!H50-params!G50)/1.96</f>
        <v>0.10515454081632655</v>
      </c>
      <c r="H38" t="s">
        <v>95</v>
      </c>
      <c r="I38">
        <f>LN(params!E50/(1-params!E50))</f>
        <v>-0.39446129957657117</v>
      </c>
      <c r="J38">
        <f>LN(params!H50/(1-params!H50))</f>
        <v>0.42988748261866272</v>
      </c>
      <c r="K38">
        <f t="shared" si="21"/>
        <v>0.42058611336491525</v>
      </c>
      <c r="L38">
        <f t="shared" si="22"/>
        <v>1.9938111051010834</v>
      </c>
    </row>
    <row r="39" spans="1:12">
      <c r="A39" t="str">
        <f>params!A51</f>
        <v>p.trt.lat.m</v>
      </c>
      <c r="B39" t="str">
        <f>params!B51</f>
        <v>beta</v>
      </c>
      <c r="C39" s="2">
        <f>params!C51</f>
        <v>3.3762500000000002</v>
      </c>
      <c r="D39" s="2">
        <f>params!D51</f>
        <v>14.18914</v>
      </c>
      <c r="E39" s="2">
        <f>params!E51</f>
        <v>0.19221036367538666</v>
      </c>
      <c r="F39" s="1">
        <f>params!J51</f>
        <v>0.38269214043943295</v>
      </c>
      <c r="G39" s="1">
        <f>(params!H51-params!G51)/1.96</f>
        <v>0.11224489795918369</v>
      </c>
      <c r="H39" t="s">
        <v>95</v>
      </c>
      <c r="I39">
        <f>LN(params!E51/(1-params!E51))</f>
        <v>-1.4357112571500354</v>
      </c>
      <c r="J39">
        <f>LN(params!H51/(1-params!H51))</f>
        <v>-0.40546510810816427</v>
      </c>
      <c r="K39">
        <f t="shared" si="21"/>
        <v>0.52563579032748531</v>
      </c>
      <c r="L39">
        <f t="shared" si="22"/>
        <v>2.4647590251092604</v>
      </c>
    </row>
    <row r="40" spans="1:12">
      <c r="A40" t="str">
        <f>params!A52</f>
        <v>p.trt.lat.f</v>
      </c>
      <c r="B40" t="str">
        <f>params!B52</f>
        <v>beta</v>
      </c>
      <c r="C40" s="2">
        <f>params!C52</f>
        <v>3.3762500000000002</v>
      </c>
      <c r="D40" s="2">
        <f>params!D52</f>
        <v>14.18914</v>
      </c>
      <c r="E40" s="2">
        <f>params!E52</f>
        <v>0.19221036367538666</v>
      </c>
      <c r="F40" s="1">
        <f>params!J52</f>
        <v>0.38269214043943295</v>
      </c>
      <c r="G40" s="1">
        <f>(params!H52-params!G52)/1.96</f>
        <v>0.11224489795918369</v>
      </c>
      <c r="H40" t="s">
        <v>95</v>
      </c>
      <c r="I40">
        <f>LN(params!E52/(1-params!E52))</f>
        <v>-1.4357112571500354</v>
      </c>
      <c r="J40">
        <f>LN(params!H52/(1-params!H52))</f>
        <v>-0.40546510810816427</v>
      </c>
      <c r="K40">
        <f t="shared" si="21"/>
        <v>0.52563579032748531</v>
      </c>
      <c r="L40">
        <f t="shared" si="22"/>
        <v>2.4647590251092604</v>
      </c>
    </row>
    <row r="41" spans="1:12">
      <c r="A41" t="str">
        <f>params!A53</f>
        <v>p.trt.lat.msm</v>
      </c>
      <c r="B41" t="str">
        <f>params!B53</f>
        <v>beta</v>
      </c>
      <c r="C41" s="2">
        <f>params!C53</f>
        <v>3.3762500000000002</v>
      </c>
      <c r="D41" s="2">
        <f>params!D53</f>
        <v>14.18914</v>
      </c>
      <c r="E41" s="2">
        <f>params!E53</f>
        <v>0.19221036367538666</v>
      </c>
      <c r="F41" s="1">
        <f>params!J53</f>
        <v>0.38269214043943295</v>
      </c>
      <c r="G41" s="1">
        <f>(params!H53-params!G53)/1.96</f>
        <v>0.11224489795918369</v>
      </c>
      <c r="H41" t="s">
        <v>95</v>
      </c>
      <c r="I41">
        <f>LN(params!E53/(1-params!E53))</f>
        <v>-1.4357112571500354</v>
      </c>
      <c r="J41">
        <f>LN(params!H53/(1-params!H53))</f>
        <v>-0.40546510810816427</v>
      </c>
      <c r="K41">
        <f t="shared" si="21"/>
        <v>0.52563579032748531</v>
      </c>
      <c r="L41">
        <f t="shared" si="22"/>
        <v>2.4647590251092604</v>
      </c>
    </row>
    <row r="42" spans="1:12">
      <c r="A42" t="str">
        <f>params!A54</f>
        <v>p.trt.lat.msmhiv</v>
      </c>
      <c r="B42" t="str">
        <f>params!B54</f>
        <v>beta</v>
      </c>
      <c r="C42" s="2">
        <f>params!C54</f>
        <v>3.3762500000000002</v>
      </c>
      <c r="D42" s="2">
        <f>params!D54</f>
        <v>14.18914</v>
      </c>
      <c r="E42" s="2">
        <f>params!E54</f>
        <v>0.19221036367538666</v>
      </c>
      <c r="F42" s="1">
        <f>params!J54</f>
        <v>0.38269214043943295</v>
      </c>
      <c r="G42" s="1">
        <f>(params!H54-params!G54)/1.96</f>
        <v>0.11224489795918369</v>
      </c>
      <c r="H42" t="s">
        <v>95</v>
      </c>
      <c r="I42">
        <f>LN(params!E54/(1-params!E54))</f>
        <v>-1.4357112571500354</v>
      </c>
      <c r="J42">
        <f>LN(params!H54/(1-params!H54))</f>
        <v>-0.40546510810816427</v>
      </c>
      <c r="K42">
        <f t="shared" si="21"/>
        <v>0.52563579032748531</v>
      </c>
      <c r="L42">
        <f t="shared" si="22"/>
        <v>2.4647590251092604</v>
      </c>
    </row>
    <row r="43" spans="1:12">
      <c r="A43" t="str">
        <f>params!A55</f>
        <v>p.trt.late.m</v>
      </c>
      <c r="B43" t="str">
        <f>params!B55</f>
        <v>beta</v>
      </c>
      <c r="C43" s="2">
        <f>params!C55</f>
        <v>3.239668</v>
      </c>
      <c r="D43" s="2">
        <f>params!D55</f>
        <v>71.046512000000007</v>
      </c>
      <c r="E43" s="2">
        <f>params!E55</f>
        <v>4.3610641979436822E-2</v>
      </c>
      <c r="F43" s="1">
        <f>params!J55</f>
        <v>0.20284820379831259</v>
      </c>
      <c r="G43" s="1">
        <f>(params!H55-params!G55)/1.96</f>
        <v>3.0612244897959186E-2</v>
      </c>
      <c r="H43" t="s">
        <v>95</v>
      </c>
      <c r="I43">
        <f>LN(params!E55/(1-params!E55))</f>
        <v>-3.087863905731334</v>
      </c>
      <c r="J43">
        <f>LN(params!H55/(1-params!H55))</f>
        <v>-2.1972245773362191</v>
      </c>
      <c r="K43">
        <f t="shared" ref="K43:K46" si="23">(J43-I43)/1.96</f>
        <v>0.45440782060975249</v>
      </c>
      <c r="L43">
        <f t="shared" ref="L43:L46" si="24">F43/(E43*(1-E43))</f>
        <v>4.8634443588220506</v>
      </c>
    </row>
    <row r="44" spans="1:12">
      <c r="A44" t="str">
        <f>params!A56</f>
        <v>p.trt.late.f</v>
      </c>
      <c r="B44" t="str">
        <f>params!B56</f>
        <v>beta</v>
      </c>
      <c r="C44" s="2">
        <f>params!C56</f>
        <v>3.239668</v>
      </c>
      <c r="D44" s="2">
        <f>params!D56</f>
        <v>71.046512000000007</v>
      </c>
      <c r="E44" s="2">
        <f>params!E56</f>
        <v>4.3610641979436822E-2</v>
      </c>
      <c r="F44" s="1">
        <f>params!J56</f>
        <v>0.20284820379831259</v>
      </c>
      <c r="G44" s="1">
        <f>(params!H56-params!G56)/1.96</f>
        <v>3.0612244897959186E-2</v>
      </c>
      <c r="H44" t="s">
        <v>95</v>
      </c>
      <c r="I44">
        <f>LN(params!E56/(1-params!E56))</f>
        <v>-3.087863905731334</v>
      </c>
      <c r="J44">
        <f>LN(params!H56/(1-params!H56))</f>
        <v>-2.1972245773362191</v>
      </c>
      <c r="K44">
        <f t="shared" si="23"/>
        <v>0.45440782060975249</v>
      </c>
      <c r="L44">
        <f t="shared" si="24"/>
        <v>4.8634443588220506</v>
      </c>
    </row>
    <row r="45" spans="1:12">
      <c r="A45" t="str">
        <f>params!A57</f>
        <v>p.trt.late.msm</v>
      </c>
      <c r="B45" t="str">
        <f>params!B57</f>
        <v>beta</v>
      </c>
      <c r="C45" s="2">
        <f>params!C57</f>
        <v>3.239668</v>
      </c>
      <c r="D45" s="2">
        <f>params!D57</f>
        <v>71.046512000000007</v>
      </c>
      <c r="E45" s="2">
        <f>params!E57</f>
        <v>4.3610641979436822E-2</v>
      </c>
      <c r="F45" s="1">
        <f>params!J57</f>
        <v>0.20284820379831259</v>
      </c>
      <c r="G45" s="1">
        <f>(params!H57-params!G57)/1.96</f>
        <v>3.0612244897959186E-2</v>
      </c>
      <c r="H45" t="s">
        <v>95</v>
      </c>
      <c r="I45">
        <f>LN(params!E57/(1-params!E57))</f>
        <v>-3.087863905731334</v>
      </c>
      <c r="J45">
        <f>LN(params!H57/(1-params!H57))</f>
        <v>-2.1972245773362191</v>
      </c>
      <c r="K45">
        <f t="shared" si="23"/>
        <v>0.45440782060975249</v>
      </c>
      <c r="L45">
        <f t="shared" si="24"/>
        <v>4.8634443588220506</v>
      </c>
    </row>
    <row r="46" spans="1:12">
      <c r="A46" t="str">
        <f>params!A58</f>
        <v>p.trt.late.msmhiv</v>
      </c>
      <c r="B46" t="str">
        <f>params!B58</f>
        <v>beta</v>
      </c>
      <c r="C46" s="2">
        <f>params!C58</f>
        <v>3.239668</v>
      </c>
      <c r="D46" s="2">
        <f>params!D58</f>
        <v>71.046512000000007</v>
      </c>
      <c r="E46" s="2">
        <f>params!E58</f>
        <v>4.3610641979436822E-2</v>
      </c>
      <c r="F46" s="1">
        <f>params!J58</f>
        <v>0.20284820379831259</v>
      </c>
      <c r="G46" s="1">
        <f>(params!H58-params!G58)/1.96</f>
        <v>3.0612244897959186E-2</v>
      </c>
      <c r="H46" t="s">
        <v>95</v>
      </c>
      <c r="I46">
        <f>LN(params!E58/(1-params!E58))</f>
        <v>-3.087863905731334</v>
      </c>
      <c r="J46">
        <f>LN(params!H58/(1-params!H58))</f>
        <v>-2.1972245773362191</v>
      </c>
      <c r="K46">
        <f t="shared" si="23"/>
        <v>0.45440782060975249</v>
      </c>
      <c r="L46">
        <f t="shared" si="24"/>
        <v>4.8634443588220506</v>
      </c>
    </row>
    <row r="47" spans="1:12">
      <c r="A47" t="str">
        <f>params!A5</f>
        <v>theta.1</v>
      </c>
      <c r="B47" t="str">
        <f>params!B5</f>
        <v>beta</v>
      </c>
      <c r="C47" s="2">
        <f>params!C5</f>
        <v>46.329329999999999</v>
      </c>
      <c r="D47" s="2">
        <f>params!D5</f>
        <v>10.849489999999999</v>
      </c>
      <c r="E47" s="2">
        <f>params!E5</f>
        <v>0.81025334205917499</v>
      </c>
      <c r="F47" s="1">
        <f>params!J5</f>
        <v>0.38865777215951514</v>
      </c>
      <c r="G47" s="1">
        <f>(params!H9-params!G9)/1.96</f>
        <v>2.0408163265306142E-2</v>
      </c>
      <c r="H47" t="s">
        <v>95</v>
      </c>
      <c r="I47">
        <f>LN(params!E5/(1-params!E5))</f>
        <v>1.4516571635785176</v>
      </c>
      <c r="J47">
        <f>LN(params!H5/(1-params!H5))</f>
        <v>2.1972245773362196</v>
      </c>
      <c r="K47">
        <f>(J47-I47)/1.96</f>
        <v>0.38039153763148059</v>
      </c>
      <c r="L47">
        <f t="shared" si="20"/>
        <v>2.5279727637568632</v>
      </c>
    </row>
    <row r="48" spans="1:12">
      <c r="A48" t="str">
        <f>params!A6</f>
        <v>theta.2</v>
      </c>
      <c r="B48" t="str">
        <f>params!B6</f>
        <v>beta</v>
      </c>
      <c r="C48" s="2">
        <f>params!C6</f>
        <v>547.18281999999999</v>
      </c>
      <c r="D48" s="2">
        <f>params!D6</f>
        <v>70.276859999999999</v>
      </c>
      <c r="E48" s="2">
        <f>params!E6</f>
        <v>0.88618388815282656</v>
      </c>
      <c r="F48" s="1">
        <f>params!J6</f>
        <v>0.31733051384054778</v>
      </c>
      <c r="G48" s="1">
        <f>(params!H10-params!G10)/1.96</f>
        <v>1.4376887755102041E-2</v>
      </c>
      <c r="H48" t="s">
        <v>95</v>
      </c>
      <c r="I48">
        <f>LN(params!E6/(1-params!E6))</f>
        <v>2.0523403857249956</v>
      </c>
      <c r="J48">
        <f>LN(params!H6/(1-params!H6))</f>
        <v>2.3136361501824627</v>
      </c>
      <c r="K48">
        <f t="shared" ref="K48:K53" si="25">(J48-I48)/1.96</f>
        <v>0.13331416553952408</v>
      </c>
      <c r="L48">
        <f t="shared" si="20"/>
        <v>3.1461848821624052</v>
      </c>
    </row>
    <row r="49" spans="1:12">
      <c r="A49" t="str">
        <f>params!A7</f>
        <v>theta.3</v>
      </c>
      <c r="B49" t="str">
        <f>params!B7</f>
        <v>beta</v>
      </c>
      <c r="C49" s="2">
        <f>params!C7</f>
        <v>183.67083</v>
      </c>
      <c r="D49" s="2">
        <f>params!D7</f>
        <v>72.637590000000003</v>
      </c>
      <c r="E49" s="2">
        <f>params!E7</f>
        <v>0.71660084362425547</v>
      </c>
      <c r="F49" s="1">
        <f>params!J7</f>
        <v>0.4497685448941926</v>
      </c>
      <c r="G49" s="1">
        <f>(params!H11-params!G11)/1.96</f>
        <v>6.1241428571428606E-2</v>
      </c>
      <c r="H49" t="s">
        <v>95</v>
      </c>
      <c r="I49">
        <f>LN(params!E7/(1-params!E7))</f>
        <v>0.92766263167459695</v>
      </c>
      <c r="J49">
        <f>LN(params!H7/(1-params!H7))</f>
        <v>1.2083117705773587</v>
      </c>
      <c r="K49">
        <f t="shared" si="25"/>
        <v>0.14318833617487847</v>
      </c>
      <c r="L49">
        <f t="shared" si="20"/>
        <v>2.2146913582965988</v>
      </c>
    </row>
    <row r="50" spans="1:12">
      <c r="A50" t="str">
        <f>params!A8</f>
        <v>theta.4</v>
      </c>
      <c r="B50" t="str">
        <f>params!B8</f>
        <v>beta</v>
      </c>
      <c r="C50" s="2">
        <f>params!C8</f>
        <v>38.079569999999997</v>
      </c>
      <c r="D50" s="2">
        <f>params!D8</f>
        <v>2.4312749999999999</v>
      </c>
      <c r="E50" s="2">
        <f>params!E8</f>
        <v>0.93998458931182505</v>
      </c>
      <c r="F50" s="1">
        <f>params!J8</f>
        <v>0.23456733410324568</v>
      </c>
      <c r="G50" s="1">
        <f>(params!H14-params!G14)/1.96</f>
        <v>0.54591836734693866</v>
      </c>
      <c r="H50" t="s">
        <v>95</v>
      </c>
      <c r="I50">
        <f>LN(params!E8/(1-params!E8))</f>
        <v>2.7512621067345013</v>
      </c>
      <c r="J50">
        <f>LN(params!H8/(1-params!H8))</f>
        <v>4.5951198501345889</v>
      </c>
      <c r="K50">
        <f t="shared" si="25"/>
        <v>0.94074374663269777</v>
      </c>
      <c r="L50">
        <f t="shared" si="20"/>
        <v>4.1579955111195215</v>
      </c>
    </row>
    <row r="51" spans="1:12">
      <c r="A51" t="str">
        <f>params!A9</f>
        <v>theta.5</v>
      </c>
      <c r="B51" t="str">
        <f>params!B9</f>
        <v>beta</v>
      </c>
      <c r="C51" s="2">
        <f>params!C9</f>
        <v>38.079569999999997</v>
      </c>
      <c r="D51" s="2">
        <f>params!D9</f>
        <v>2.4312749999999999</v>
      </c>
      <c r="E51" s="2">
        <f>params!E9</f>
        <v>0.93998458931182505</v>
      </c>
      <c r="F51" s="1">
        <f>params!J9</f>
        <v>0.23456733410324568</v>
      </c>
      <c r="G51" s="1">
        <f>(params!H15-params!G15)/1.96</f>
        <v>0.54591836734693866</v>
      </c>
      <c r="H51" t="s">
        <v>95</v>
      </c>
      <c r="I51">
        <f>LN(params!E9/(1-params!E9))</f>
        <v>2.7512621067345013</v>
      </c>
      <c r="J51">
        <f>LN(params!H9/(1-params!H9))</f>
        <v>4.5951198501345889</v>
      </c>
      <c r="K51">
        <f t="shared" si="25"/>
        <v>0.94074374663269777</v>
      </c>
      <c r="L51">
        <f t="shared" si="20"/>
        <v>4.1579955111195215</v>
      </c>
    </row>
    <row r="52" spans="1:12">
      <c r="A52" t="str">
        <f>params!A10</f>
        <v>theta.6</v>
      </c>
      <c r="B52" t="str">
        <f>params!B10</f>
        <v>beta</v>
      </c>
      <c r="C52" s="2">
        <f>params!C10</f>
        <v>437.13869999999997</v>
      </c>
      <c r="D52" s="2">
        <f>params!D10</f>
        <v>70.366410000000002</v>
      </c>
      <c r="E52" s="2">
        <f>params!E10</f>
        <v>0.86134837144792498</v>
      </c>
      <c r="F52" s="1">
        <f>params!J10</f>
        <v>0.34524199179254428</v>
      </c>
      <c r="G52" s="1">
        <f>(params!H16-params!G16)/1.96</f>
        <v>0.54591836734693866</v>
      </c>
      <c r="H52" t="s">
        <v>95</v>
      </c>
      <c r="I52">
        <f>LN(params!E10/(1-params!E10))</f>
        <v>1.8265345174228587</v>
      </c>
      <c r="J52">
        <f>LN(params!H10/(1-params!H10))</f>
        <v>2.0907605046393996</v>
      </c>
      <c r="K52">
        <f t="shared" si="25"/>
        <v>0.13480917715129637</v>
      </c>
      <c r="L52">
        <f t="shared" si="20"/>
        <v>2.890811685286879</v>
      </c>
    </row>
    <row r="53" spans="1:12">
      <c r="A53" t="str">
        <f>params!A11</f>
        <v>theta.7</v>
      </c>
      <c r="B53" t="str">
        <f>params!B11</f>
        <v>beta</v>
      </c>
      <c r="C53" s="2">
        <f>params!C11</f>
        <v>33.795699999999997</v>
      </c>
      <c r="D53" s="2">
        <f>params!D11</f>
        <v>24.72411</v>
      </c>
      <c r="E53" s="2">
        <f>params!E11</f>
        <v>0.57750871029827333</v>
      </c>
      <c r="F53" s="1">
        <f>params!J11</f>
        <v>0.48971848869053547</v>
      </c>
      <c r="G53" s="1">
        <f>(params!H17-params!G17)/1.96</f>
        <v>0.54591836734693866</v>
      </c>
      <c r="H53" t="s">
        <v>95</v>
      </c>
      <c r="I53">
        <f>LN(params!E11/(1-params!E11))</f>
        <v>0.31255469455565144</v>
      </c>
      <c r="J53">
        <f>LN(params!H11/(1-params!H11))</f>
        <v>0.84745596062460726</v>
      </c>
      <c r="K53">
        <f t="shared" si="25"/>
        <v>0.27290880921885502</v>
      </c>
      <c r="L53">
        <f t="shared" si="20"/>
        <v>2.007105504253254</v>
      </c>
    </row>
    <row r="54" spans="1:12">
      <c r="A54" t="str">
        <f>params!A12</f>
        <v>theta.8</v>
      </c>
      <c r="B54" t="str">
        <f>params!B12</f>
        <v>beta</v>
      </c>
      <c r="C54" s="2">
        <f>params!C12</f>
        <v>99.098730000000003</v>
      </c>
      <c r="D54" s="2">
        <f>params!D12</f>
        <v>59.076079999999997</v>
      </c>
      <c r="E54" s="2">
        <f>params!E12</f>
        <v>0.62651398158783944</v>
      </c>
      <c r="F54" s="1">
        <f>params!J12</f>
        <v>0.48219802147925295</v>
      </c>
      <c r="G54" s="1">
        <f>(params!H18-params!G18)/1.96</f>
        <v>1.5561224489795917</v>
      </c>
      <c r="H54" t="s">
        <v>95</v>
      </c>
      <c r="I54">
        <f>LN(params!E12/(1-params!E12))</f>
        <v>0.51729052116481</v>
      </c>
      <c r="J54">
        <f>LN(params!H12/(1-params!H12))</f>
        <v>0.84745596062460726</v>
      </c>
      <c r="K54">
        <f t="shared" ref="K54" si="26">(J54-I54)/1.96</f>
        <v>0.16845175482642719</v>
      </c>
      <c r="L54">
        <f t="shared" ref="L54" si="27">F54/(E54*(1-E54))</f>
        <v>2.0607262735437479</v>
      </c>
    </row>
    <row r="55" spans="1:12">
      <c r="A55" t="str">
        <f>params!A13</f>
        <v>theta.hiv</v>
      </c>
      <c r="B55" t="str">
        <f>params!B13</f>
        <v>beta</v>
      </c>
      <c r="C55" s="2">
        <f>params!C13</f>
        <v>9.0051260000000006</v>
      </c>
      <c r="D55" s="2">
        <f>params!D13</f>
        <v>2.7279450000000001</v>
      </c>
      <c r="E55" s="2">
        <f>params!E13</f>
        <v>0.76749948926414913</v>
      </c>
      <c r="F55" s="1">
        <f>params!J13</f>
        <v>0.4041491164914493</v>
      </c>
      <c r="G55" s="1">
        <f>(params!H19-params!G19)/1.96</f>
        <v>1.5561224489795917</v>
      </c>
      <c r="H55" t="s">
        <v>95</v>
      </c>
      <c r="I55">
        <f>LN(params!E13/(1-params!E13))</f>
        <v>1.1942453922689182</v>
      </c>
      <c r="J55">
        <f>LN(params!H13/(1-params!H13))</f>
        <v>2.943794955316982</v>
      </c>
      <c r="K55">
        <f t="shared" ref="K55" si="28">(J55-I55)/1.96</f>
        <v>0.89262732808574685</v>
      </c>
      <c r="L55">
        <f t="shared" ref="L55" si="29">F55/(E55*(1-E55))</f>
        <v>2.2648509551936109</v>
      </c>
    </row>
    <row r="56" spans="1:12">
      <c r="A56" t="str">
        <f>params!A2</f>
        <v>pi.m</v>
      </c>
      <c r="B56" t="str">
        <f>params!B2</f>
        <v>beta</v>
      </c>
      <c r="C56" s="2">
        <f>params!C2</f>
        <v>9.0051260000000006</v>
      </c>
      <c r="D56" s="2">
        <f>params!D2</f>
        <v>2.7279450000000001</v>
      </c>
      <c r="E56" s="2">
        <f>params!E2</f>
        <v>0.76749948926414913</v>
      </c>
      <c r="F56" s="1">
        <f>params!J2</f>
        <v>0.4041491164914493</v>
      </c>
      <c r="G56" s="1">
        <f>(params!H6-params!G6)/1.96</f>
        <v>1.1938367346938752E-2</v>
      </c>
      <c r="H56" t="s">
        <v>95</v>
      </c>
      <c r="I56">
        <f>LN(params!E2/(1-params!E2))</f>
        <v>1.1942453922689182</v>
      </c>
      <c r="J56">
        <f>LN(params!H2/(1-params!H2))</f>
        <v>2.943794955316982</v>
      </c>
      <c r="K56">
        <f t="shared" ref="K56" si="30">(J56-I56)/1.96</f>
        <v>0.89262732808574685</v>
      </c>
      <c r="L56">
        <f t="shared" si="20"/>
        <v>2.2648509551936109</v>
      </c>
    </row>
    <row r="57" spans="1:12">
      <c r="A57" t="str">
        <f>params!A3</f>
        <v>pi.f</v>
      </c>
      <c r="B57" t="str">
        <f>params!B3</f>
        <v>beta</v>
      </c>
      <c r="C57" s="2">
        <f>params!C3</f>
        <v>6.0687040000000003</v>
      </c>
      <c r="D57" s="2">
        <f>params!D3</f>
        <v>2.3035220000000001</v>
      </c>
      <c r="E57" s="2">
        <f>params!E3</f>
        <v>0.72486146456151557</v>
      </c>
      <c r="F57" s="1">
        <f>params!J3</f>
        <v>0.4194231583368635</v>
      </c>
      <c r="G57" s="1">
        <f>(params!H7-params!G7)/1.96</f>
        <v>2.6956683673469345E-2</v>
      </c>
      <c r="H57" t="s">
        <v>95</v>
      </c>
      <c r="I57">
        <f>LN(params!E3/(1-params!E3))</f>
        <v>0.96870581718217719</v>
      </c>
      <c r="J57">
        <f>LN(params!H3/(1-params!H3))</f>
        <v>2.9435803636227527</v>
      </c>
      <c r="K57">
        <f t="shared" ref="K57:K58" si="31">(J57-I57)/1.96</f>
        <v>1.0075890543064161</v>
      </c>
      <c r="L57">
        <f t="shared" si="20"/>
        <v>2.1030324447075164</v>
      </c>
    </row>
    <row r="58" spans="1:12">
      <c r="A58" t="str">
        <f>params!A4</f>
        <v>pi.msm</v>
      </c>
      <c r="B58" t="str">
        <f>params!B4</f>
        <v>beta</v>
      </c>
      <c r="C58" s="2">
        <f>params!C4</f>
        <v>7.9797659999999997</v>
      </c>
      <c r="D58" s="2">
        <f>params!D4</f>
        <v>3.7796620000000001</v>
      </c>
      <c r="E58" s="2">
        <f>params!E4</f>
        <v>0.67858453659480711</v>
      </c>
      <c r="F58" s="1">
        <f>params!J4</f>
        <v>0.44685892079693212</v>
      </c>
      <c r="G58" s="1">
        <f>(params!H8-params!G8)/1.96</f>
        <v>2.0408163265306142E-2</v>
      </c>
      <c r="H58" t="s">
        <v>95</v>
      </c>
      <c r="I58">
        <f>LN(params!E4/(1-params!E4))</f>
        <v>0.74727450007945828</v>
      </c>
      <c r="J58">
        <f>LN(params!H4/(1-params!H4))</f>
        <v>2.1972245773362196</v>
      </c>
      <c r="K58">
        <f t="shared" si="31"/>
        <v>0.73977044757998023</v>
      </c>
      <c r="L58">
        <f t="shared" si="20"/>
        <v>2.0488006654055462</v>
      </c>
    </row>
    <row r="59" spans="1:12">
      <c r="A59" t="str">
        <f>params!A59</f>
        <v>rp.1.1.1.1</v>
      </c>
      <c r="B59" t="str">
        <f>params!B59</f>
        <v>gamma</v>
      </c>
      <c r="C59" s="2">
        <f>params!C59</f>
        <v>2.1537000000000002</v>
      </c>
      <c r="D59" s="2">
        <f>params!D59</f>
        <v>0.58360000000000001</v>
      </c>
      <c r="E59" s="2">
        <f>params!E59</f>
        <v>3.6903701165181633</v>
      </c>
      <c r="F59" s="1">
        <f>params!J59</f>
        <v>2.5146486926597005</v>
      </c>
      <c r="G59" s="1">
        <f>(params!H59-params!G59)/1.96</f>
        <v>3.5015306122448977</v>
      </c>
      <c r="H59" t="s">
        <v>96</v>
      </c>
      <c r="I59">
        <f>LN(params!E59)</f>
        <v>1.3057267556019165</v>
      </c>
      <c r="J59">
        <f>LN(params!H59)</f>
        <v>2.3025850929940459</v>
      </c>
      <c r="K59">
        <f t="shared" ref="K59" si="32">(J59-I59)/1.96</f>
        <v>0.50860119254700475</v>
      </c>
      <c r="L59">
        <f t="shared" ref="L59:L80" si="33">F59/E59</f>
        <v>0.68140826347040029</v>
      </c>
    </row>
    <row r="60" spans="1:12">
      <c r="A60" t="str">
        <f>params!A60</f>
        <v>rp.1.1.2.1</v>
      </c>
      <c r="B60" t="str">
        <f>params!B60</f>
        <v>normal</v>
      </c>
      <c r="C60" s="2">
        <f>params!C60</f>
        <v>32.5</v>
      </c>
      <c r="D60" s="2">
        <f>params!D60</f>
        <v>8.92</v>
      </c>
      <c r="E60" s="2">
        <f>params!E60</f>
        <v>32.5</v>
      </c>
      <c r="F60" s="1">
        <f>params!J60</f>
        <v>2.9866369046136159</v>
      </c>
      <c r="G60" s="1">
        <f>(params!H60-params!G60)/1.96</f>
        <v>8.9285714285714288</v>
      </c>
      <c r="H60" t="s">
        <v>96</v>
      </c>
      <c r="I60">
        <f>LN(params!E60)</f>
        <v>3.4812400893356918</v>
      </c>
      <c r="J60">
        <f>LN(params!H60)</f>
        <v>3.912023005428146</v>
      </c>
      <c r="K60">
        <f t="shared" ref="K60:K85" si="34">(J60-I60)/1.96</f>
        <v>0.2197872020879868</v>
      </c>
      <c r="L60">
        <f t="shared" si="33"/>
        <v>9.1896520141957413E-2</v>
      </c>
    </row>
    <row r="61" spans="1:12">
      <c r="A61" t="str">
        <f>params!A61</f>
        <v>rp.1.2.1.1</v>
      </c>
      <c r="B61" t="str">
        <f>params!B61</f>
        <v>gamma</v>
      </c>
      <c r="C61" s="2">
        <f>params!C61</f>
        <v>2.1537000000000002</v>
      </c>
      <c r="D61" s="2">
        <f>params!D61</f>
        <v>0.58360000000000001</v>
      </c>
      <c r="E61" s="2">
        <f>params!E61</f>
        <v>3.6903701165181633</v>
      </c>
      <c r="F61" s="1">
        <f>params!J61</f>
        <v>2.5146486926597005</v>
      </c>
      <c r="G61" s="1">
        <f>(params!H61-params!G61)/1.96</f>
        <v>3.5015306122448977</v>
      </c>
      <c r="H61" t="s">
        <v>96</v>
      </c>
      <c r="I61">
        <f>LN(params!E61)</f>
        <v>1.3057267556019165</v>
      </c>
      <c r="J61">
        <f>LN(params!H61)</f>
        <v>2.3025850929940459</v>
      </c>
      <c r="K61">
        <f t="shared" si="34"/>
        <v>0.50860119254700475</v>
      </c>
      <c r="L61">
        <f t="shared" si="33"/>
        <v>0.68140826347040029</v>
      </c>
    </row>
    <row r="62" spans="1:12">
      <c r="A62" t="str">
        <f>params!A62</f>
        <v>rp.1.2.2.1</v>
      </c>
      <c r="B62" t="str">
        <f>params!B62</f>
        <v>gamma</v>
      </c>
      <c r="C62" s="2">
        <f>params!C62</f>
        <v>1.9183527</v>
      </c>
      <c r="D62" s="2">
        <f>params!D62</f>
        <v>0.10861220000000001</v>
      </c>
      <c r="E62" s="2">
        <f>params!E62</f>
        <v>17.662405328314865</v>
      </c>
      <c r="F62" s="1">
        <f>params!J62</f>
        <v>12.752214763312022</v>
      </c>
      <c r="G62" s="1">
        <f>(params!H62-params!G62)/1.96</f>
        <v>18.000939285714285</v>
      </c>
      <c r="H62" t="s">
        <v>96</v>
      </c>
      <c r="I62">
        <f>LN(params!E62)</f>
        <v>2.8714383879574905</v>
      </c>
      <c r="J62">
        <f>LN(params!H62)</f>
        <v>3.9117838568344006</v>
      </c>
      <c r="K62">
        <f t="shared" si="34"/>
        <v>0.5307885045290357</v>
      </c>
      <c r="L62">
        <f t="shared" si="33"/>
        <v>0.721997628650768</v>
      </c>
    </row>
    <row r="63" spans="1:12">
      <c r="A63" t="str">
        <f>params!A63</f>
        <v>rp.1.1.1.2</v>
      </c>
      <c r="B63" t="str">
        <f>params!B63</f>
        <v>gamma</v>
      </c>
      <c r="C63" s="2">
        <f>params!C63</f>
        <v>3.3580000000000001</v>
      </c>
      <c r="D63" s="2">
        <f>params!D63</f>
        <v>1.5569999999999999</v>
      </c>
      <c r="E63" s="2">
        <f>params!E63</f>
        <v>2.1567116249197174</v>
      </c>
      <c r="F63" s="1">
        <f>params!J63</f>
        <v>1.1769329814067597</v>
      </c>
      <c r="G63" s="1">
        <f>(params!H63-params!G63)/1.96</f>
        <v>1.5561224489795917</v>
      </c>
      <c r="H63" t="s">
        <v>96</v>
      </c>
      <c r="I63">
        <f>LN(params!E63)</f>
        <v>0.76858466580348772</v>
      </c>
      <c r="J63">
        <f>LN(params!H63)</f>
        <v>1.6094379124341003</v>
      </c>
      <c r="K63">
        <f t="shared" si="34"/>
        <v>0.42900675848500641</v>
      </c>
      <c r="L63">
        <f t="shared" si="33"/>
        <v>0.54570716261177044</v>
      </c>
    </row>
    <row r="64" spans="1:12">
      <c r="A64" t="str">
        <f>params!A64</f>
        <v>rp.1.1.2.2</v>
      </c>
      <c r="B64" t="str">
        <f>params!B64</f>
        <v>normal</v>
      </c>
      <c r="C64" s="2">
        <f>params!C64</f>
        <v>32.5</v>
      </c>
      <c r="D64" s="2">
        <f>params!D64</f>
        <v>8.92</v>
      </c>
      <c r="E64" s="2">
        <f>params!E64</f>
        <v>32.5</v>
      </c>
      <c r="F64" s="1">
        <f>params!J64</f>
        <v>2.9866369046136159</v>
      </c>
      <c r="G64" s="1">
        <f>(params!H64-params!G64)/1.96</f>
        <v>8.9285714285714288</v>
      </c>
      <c r="H64" t="s">
        <v>96</v>
      </c>
      <c r="I64">
        <f>LN(params!E64)</f>
        <v>3.4812400893356918</v>
      </c>
      <c r="J64">
        <f>LN(params!H64)</f>
        <v>3.912023005428146</v>
      </c>
      <c r="K64">
        <f t="shared" si="34"/>
        <v>0.2197872020879868</v>
      </c>
      <c r="L64">
        <f t="shared" si="33"/>
        <v>9.1896520141957413E-2</v>
      </c>
    </row>
    <row r="65" spans="1:12">
      <c r="A65" t="str">
        <f>params!A65</f>
        <v>rp.1.2.1.2</v>
      </c>
      <c r="B65" t="str">
        <f>params!B65</f>
        <v>gamma</v>
      </c>
      <c r="C65" s="2">
        <f>params!C65</f>
        <v>3.3580000000000001</v>
      </c>
      <c r="D65" s="2">
        <f>params!D65</f>
        <v>1.5569999999999999</v>
      </c>
      <c r="E65" s="2">
        <f>params!E65</f>
        <v>2.1567116249197174</v>
      </c>
      <c r="F65" s="1">
        <f>params!J65</f>
        <v>1.1769329814067597</v>
      </c>
      <c r="G65" s="1">
        <f>(params!H65-params!G65)/1.96</f>
        <v>1.5561224489795917</v>
      </c>
      <c r="H65" t="s">
        <v>96</v>
      </c>
      <c r="I65">
        <f>LN(params!E65)</f>
        <v>0.76858466580348772</v>
      </c>
      <c r="J65">
        <f>LN(params!H65)</f>
        <v>1.6094379124341003</v>
      </c>
      <c r="K65">
        <f t="shared" si="34"/>
        <v>0.42900675848500641</v>
      </c>
      <c r="L65">
        <f t="shared" si="33"/>
        <v>0.54570716261177044</v>
      </c>
    </row>
    <row r="66" spans="1:12">
      <c r="A66" t="str">
        <f>params!A66</f>
        <v>rp.1.2.2.2</v>
      </c>
      <c r="B66" t="str">
        <f>params!B66</f>
        <v>gamma</v>
      </c>
      <c r="C66" s="2">
        <f>params!C66</f>
        <v>1.9183527</v>
      </c>
      <c r="D66" s="2">
        <f>params!D66</f>
        <v>0.10861220000000001</v>
      </c>
      <c r="E66" s="2">
        <f>params!E66</f>
        <v>17.662405328314865</v>
      </c>
      <c r="F66" s="1">
        <f>params!J66</f>
        <v>12.752214763312022</v>
      </c>
      <c r="G66" s="1">
        <f>(params!H66-params!G66)/1.96</f>
        <v>18.000939285714285</v>
      </c>
      <c r="H66" t="s">
        <v>96</v>
      </c>
      <c r="I66">
        <f>LN(params!E66)</f>
        <v>2.8714383879574905</v>
      </c>
      <c r="J66">
        <f>LN(params!H66)</f>
        <v>3.9117838568344006</v>
      </c>
      <c r="K66">
        <f t="shared" si="34"/>
        <v>0.5307885045290357</v>
      </c>
      <c r="L66">
        <f t="shared" si="33"/>
        <v>0.721997628650768</v>
      </c>
    </row>
    <row r="67" spans="1:12">
      <c r="A67" t="str">
        <f>params!A67</f>
        <v>rp.2.1.1.1</v>
      </c>
      <c r="B67" t="str">
        <f>params!B67</f>
        <v>gamma</v>
      </c>
      <c r="C67" s="2">
        <f>params!C67</f>
        <v>2.1537000000000002</v>
      </c>
      <c r="D67" s="2">
        <f>params!D67</f>
        <v>0.58360000000000001</v>
      </c>
      <c r="E67" s="2">
        <f>params!E67</f>
        <v>3.6903701165181633</v>
      </c>
      <c r="F67" s="1">
        <f>params!J67</f>
        <v>2.5146486926597005</v>
      </c>
      <c r="G67" s="1">
        <f>(params!H67-params!G67)/1.96</f>
        <v>3.5015306122448977</v>
      </c>
      <c r="H67" t="s">
        <v>96</v>
      </c>
      <c r="I67">
        <f>LN(params!E67)</f>
        <v>1.3057267556019165</v>
      </c>
      <c r="J67">
        <f>LN(params!H67)</f>
        <v>2.3025850929940459</v>
      </c>
      <c r="K67">
        <f t="shared" si="34"/>
        <v>0.50860119254700475</v>
      </c>
      <c r="L67">
        <f t="shared" si="33"/>
        <v>0.68140826347040029</v>
      </c>
    </row>
    <row r="68" spans="1:12">
      <c r="A68" t="str">
        <f>params!A68</f>
        <v>rp.2.1.2.1</v>
      </c>
      <c r="B68" t="str">
        <f>params!B68</f>
        <v>normal</v>
      </c>
      <c r="C68" s="2">
        <f>params!C68</f>
        <v>27.5</v>
      </c>
      <c r="D68" s="2">
        <f>params!D68</f>
        <v>11.479799999999999</v>
      </c>
      <c r="E68" s="2">
        <f>params!E68</f>
        <v>27.5</v>
      </c>
      <c r="F68" s="1">
        <f>params!J68</f>
        <v>3.3881853550241314</v>
      </c>
      <c r="G68" s="1">
        <f>(params!H68-params!G68)/1.96</f>
        <v>11.479591836734695</v>
      </c>
      <c r="H68" t="s">
        <v>96</v>
      </c>
      <c r="I68">
        <f>LN(params!E68)</f>
        <v>3.3141860046725258</v>
      </c>
      <c r="J68">
        <f>LN(params!H68)</f>
        <v>3.912023005428146</v>
      </c>
      <c r="K68">
        <f t="shared" si="34"/>
        <v>0.30501887793654092</v>
      </c>
      <c r="L68">
        <f t="shared" si="33"/>
        <v>0.12320674018269569</v>
      </c>
    </row>
    <row r="69" spans="1:12">
      <c r="A69" t="str">
        <f>params!A69</f>
        <v>rp.2.2.1.1</v>
      </c>
      <c r="B69" t="str">
        <f>params!B69</f>
        <v>gamma</v>
      </c>
      <c r="C69" s="2">
        <f>params!C69</f>
        <v>2.1537000000000002</v>
      </c>
      <c r="D69" s="2">
        <f>params!D69</f>
        <v>0.58360000000000001</v>
      </c>
      <c r="E69" s="2">
        <f>params!E69</f>
        <v>3.6903701165181633</v>
      </c>
      <c r="F69" s="1">
        <f>params!J69</f>
        <v>2.5146486926597005</v>
      </c>
      <c r="G69" s="1">
        <f>(params!H69-params!G69)/1.96</f>
        <v>3.5015306122448977</v>
      </c>
      <c r="H69" t="s">
        <v>96</v>
      </c>
      <c r="I69">
        <f>LN(params!E69)</f>
        <v>1.3057267556019165</v>
      </c>
      <c r="J69">
        <f>LN(params!H69)</f>
        <v>2.3025850929940459</v>
      </c>
      <c r="K69">
        <f t="shared" si="34"/>
        <v>0.50860119254700475</v>
      </c>
      <c r="L69">
        <f t="shared" si="33"/>
        <v>0.68140826347040029</v>
      </c>
    </row>
    <row r="70" spans="1:12">
      <c r="A70" t="str">
        <f>params!A70</f>
        <v>rp.2.2.2.1</v>
      </c>
      <c r="B70" t="str">
        <f>params!B70</f>
        <v>gamma</v>
      </c>
      <c r="C70" s="2">
        <f>params!C70</f>
        <v>1.9183527</v>
      </c>
      <c r="D70" s="2">
        <f>params!D70</f>
        <v>0.10861220000000001</v>
      </c>
      <c r="E70" s="2">
        <f>params!E70</f>
        <v>17.662405328314865</v>
      </c>
      <c r="F70" s="1">
        <f>params!J70</f>
        <v>12.752214763312022</v>
      </c>
      <c r="G70" s="1">
        <f>(params!H70-params!G70)/1.96</f>
        <v>18.000939285714285</v>
      </c>
      <c r="H70" t="s">
        <v>96</v>
      </c>
      <c r="I70">
        <f>LN(params!E70)</f>
        <v>2.8714383879574905</v>
      </c>
      <c r="J70">
        <f>LN(params!H70)</f>
        <v>3.9117838568344006</v>
      </c>
      <c r="K70">
        <f t="shared" si="34"/>
        <v>0.5307885045290357</v>
      </c>
      <c r="L70">
        <f t="shared" si="33"/>
        <v>0.721997628650768</v>
      </c>
    </row>
    <row r="71" spans="1:12">
      <c r="A71" t="str">
        <f>params!A71</f>
        <v>rp.2.1.1.2</v>
      </c>
      <c r="B71" t="str">
        <f>params!B71</f>
        <v>gamma</v>
      </c>
      <c r="C71" s="2">
        <f>params!C71</f>
        <v>3.3580000000000001</v>
      </c>
      <c r="D71" s="2">
        <f>params!D71</f>
        <v>1.5569999999999999</v>
      </c>
      <c r="E71" s="2">
        <f>params!E71</f>
        <v>2.1567116249197174</v>
      </c>
      <c r="F71" s="1">
        <f>params!J71</f>
        <v>1.1769329814067597</v>
      </c>
      <c r="G71" s="1">
        <f>(params!H71-params!G71)/1.96</f>
        <v>1.5561224489795917</v>
      </c>
      <c r="H71" t="s">
        <v>96</v>
      </c>
      <c r="I71">
        <f>LN(params!E71)</f>
        <v>0.76858466580348772</v>
      </c>
      <c r="J71">
        <f>LN(params!H71)</f>
        <v>1.6094379124341003</v>
      </c>
      <c r="K71">
        <f t="shared" si="34"/>
        <v>0.42900675848500641</v>
      </c>
      <c r="L71">
        <f t="shared" si="33"/>
        <v>0.54570716261177044</v>
      </c>
    </row>
    <row r="72" spans="1:12">
      <c r="A72" t="str">
        <f>params!A72</f>
        <v>rp.2.1.2.2</v>
      </c>
      <c r="B72" t="str">
        <f>params!B72</f>
        <v>normal</v>
      </c>
      <c r="C72" s="2">
        <f>params!C72</f>
        <v>27.5</v>
      </c>
      <c r="D72" s="2">
        <f>params!D72</f>
        <v>11.479799999999999</v>
      </c>
      <c r="E72" s="2">
        <f>params!E72</f>
        <v>27.5</v>
      </c>
      <c r="F72" s="1">
        <f>params!J72</f>
        <v>3.3881853550241314</v>
      </c>
      <c r="G72" s="1">
        <f>(params!H72-params!G72)/1.96</f>
        <v>11.479591836734695</v>
      </c>
      <c r="H72" t="s">
        <v>96</v>
      </c>
      <c r="I72">
        <f>LN(params!E72)</f>
        <v>3.3141860046725258</v>
      </c>
      <c r="J72">
        <f>LN(params!H72)</f>
        <v>3.912023005428146</v>
      </c>
      <c r="K72">
        <f t="shared" si="34"/>
        <v>0.30501887793654092</v>
      </c>
      <c r="L72">
        <f t="shared" si="33"/>
        <v>0.12320674018269569</v>
      </c>
    </row>
    <row r="73" spans="1:12">
      <c r="A73" t="str">
        <f>params!A73</f>
        <v>rp.2.2.1.2</v>
      </c>
      <c r="B73" t="str">
        <f>params!B73</f>
        <v>gamma</v>
      </c>
      <c r="C73" s="2">
        <f>params!C73</f>
        <v>3.3580000000000001</v>
      </c>
      <c r="D73" s="2">
        <f>params!D73</f>
        <v>1.5569999999999999</v>
      </c>
      <c r="E73" s="2">
        <f>params!E73</f>
        <v>2.1567116249197174</v>
      </c>
      <c r="F73" s="1">
        <f>params!J73</f>
        <v>1.1769329814067597</v>
      </c>
      <c r="G73" s="1">
        <f>(params!H73-params!G73)/1.96</f>
        <v>1.5561224489795917</v>
      </c>
      <c r="H73" t="s">
        <v>96</v>
      </c>
      <c r="I73">
        <f>LN(params!E73)</f>
        <v>0.76858466580348772</v>
      </c>
      <c r="J73">
        <f>LN(params!H73)</f>
        <v>1.6094379124341003</v>
      </c>
      <c r="K73">
        <f t="shared" si="34"/>
        <v>0.42900675848500641</v>
      </c>
      <c r="L73">
        <f t="shared" si="33"/>
        <v>0.54570716261177044</v>
      </c>
    </row>
    <row r="74" spans="1:12">
      <c r="A74" t="str">
        <f>params!A74</f>
        <v>rp.2.2.2.2</v>
      </c>
      <c r="B74" t="str">
        <f>params!B74</f>
        <v>gamma</v>
      </c>
      <c r="C74" s="2">
        <f>params!C74</f>
        <v>1.9183527</v>
      </c>
      <c r="D74" s="2">
        <f>params!D74</f>
        <v>0.10861220000000001</v>
      </c>
      <c r="E74" s="2">
        <f>params!E74</f>
        <v>17.662405328314865</v>
      </c>
      <c r="F74" s="1">
        <f>params!J74</f>
        <v>12.752214763312022</v>
      </c>
      <c r="G74" s="1">
        <f>(params!H74-params!G74)/1.96</f>
        <v>18.000939285714285</v>
      </c>
      <c r="H74" t="s">
        <v>96</v>
      </c>
      <c r="I74">
        <f>LN(params!E74)</f>
        <v>2.8714383879574905</v>
      </c>
      <c r="J74">
        <f>LN(params!H74)</f>
        <v>3.9117838568344006</v>
      </c>
      <c r="K74">
        <f t="shared" si="34"/>
        <v>0.5307885045290357</v>
      </c>
      <c r="L74">
        <f t="shared" si="33"/>
        <v>0.721997628650768</v>
      </c>
    </row>
    <row r="75" spans="1:12">
      <c r="A75" t="str">
        <f>params!A75</f>
        <v>rp.3.1.2.1</v>
      </c>
      <c r="B75" t="str">
        <f>params!B75</f>
        <v>gamma</v>
      </c>
      <c r="C75" s="2">
        <f>params!C75</f>
        <v>1.9183527</v>
      </c>
      <c r="D75" s="2">
        <f>params!D75</f>
        <v>0.10861220000000001</v>
      </c>
      <c r="E75" s="2">
        <f>params!E75</f>
        <v>17.662405328314865</v>
      </c>
      <c r="F75" s="1">
        <f>params!J75</f>
        <v>12.752214763312022</v>
      </c>
      <c r="G75" s="1">
        <f>(params!H75-params!G75)/1.96</f>
        <v>18.000939285714285</v>
      </c>
      <c r="H75" t="s">
        <v>96</v>
      </c>
      <c r="I75">
        <f>LN(params!E75)</f>
        <v>2.8714383879574905</v>
      </c>
      <c r="J75">
        <f>LN(params!H75)</f>
        <v>3.9117838568344006</v>
      </c>
      <c r="K75">
        <f t="shared" si="34"/>
        <v>0.5307885045290357</v>
      </c>
      <c r="L75">
        <f t="shared" si="33"/>
        <v>0.721997628650768</v>
      </c>
    </row>
    <row r="76" spans="1:12">
      <c r="A76" t="str">
        <f>params!A76</f>
        <v>rp.3.2.2.1</v>
      </c>
      <c r="B76" t="str">
        <f>params!B76</f>
        <v>gamma</v>
      </c>
      <c r="C76" s="2">
        <f>params!C76</f>
        <v>1.9183527</v>
      </c>
      <c r="D76" s="2">
        <f>params!D76</f>
        <v>0.10861220000000001</v>
      </c>
      <c r="E76" s="2">
        <f>params!E76</f>
        <v>17.662405328314865</v>
      </c>
      <c r="F76" s="1">
        <f>params!J76</f>
        <v>12.752214763312022</v>
      </c>
      <c r="G76" s="1">
        <f>(params!H76-params!G76)/1.96</f>
        <v>18.000939285714285</v>
      </c>
      <c r="H76" t="s">
        <v>96</v>
      </c>
      <c r="I76">
        <f>LN(params!E76)</f>
        <v>2.8714383879574905</v>
      </c>
      <c r="J76">
        <f>LN(params!H76)</f>
        <v>3.9117838568344006</v>
      </c>
      <c r="K76">
        <f t="shared" si="34"/>
        <v>0.5307885045290357</v>
      </c>
      <c r="L76">
        <f t="shared" si="33"/>
        <v>0.721997628650768</v>
      </c>
    </row>
    <row r="77" spans="1:12">
      <c r="A77" t="str">
        <f>params!A77</f>
        <v>rp.3.1.2.2</v>
      </c>
      <c r="B77" t="str">
        <f>params!B77</f>
        <v>gamma</v>
      </c>
      <c r="C77" s="2">
        <f>params!C77</f>
        <v>1.9183527</v>
      </c>
      <c r="D77" s="2">
        <f>params!D77</f>
        <v>0.10861220000000001</v>
      </c>
      <c r="E77" s="2">
        <f>params!E77</f>
        <v>17.662405328314865</v>
      </c>
      <c r="F77" s="1">
        <f>params!J77</f>
        <v>12.752214763312022</v>
      </c>
      <c r="G77" s="1">
        <f>(params!H77-params!G77)/1.96</f>
        <v>18.000939285714285</v>
      </c>
      <c r="H77" t="s">
        <v>96</v>
      </c>
      <c r="I77">
        <f>LN(params!E77)</f>
        <v>2.8714383879574905</v>
      </c>
      <c r="J77">
        <f>LN(params!H77)</f>
        <v>3.9117838568344006</v>
      </c>
      <c r="K77">
        <f t="shared" si="34"/>
        <v>0.5307885045290357</v>
      </c>
      <c r="L77">
        <f t="shared" si="33"/>
        <v>0.721997628650768</v>
      </c>
    </row>
    <row r="78" spans="1:12">
      <c r="A78" t="str">
        <f>params!A78</f>
        <v>rp.3.2.2.2</v>
      </c>
      <c r="B78" t="str">
        <f>params!B78</f>
        <v>gamma</v>
      </c>
      <c r="C78" s="2">
        <f>params!C78</f>
        <v>1.9183527</v>
      </c>
      <c r="D78" s="2">
        <f>params!D78</f>
        <v>0.10861220000000001</v>
      </c>
      <c r="E78" s="2">
        <f>params!E78</f>
        <v>17.662405328314865</v>
      </c>
      <c r="F78" s="1">
        <f>params!J78</f>
        <v>12.752214763312022</v>
      </c>
      <c r="G78" s="1">
        <f>(params!H78-params!G78)/1.96</f>
        <v>18.000939285714285</v>
      </c>
      <c r="H78" t="s">
        <v>96</v>
      </c>
      <c r="I78">
        <f>LN(params!E78)</f>
        <v>2.8714383879574905</v>
      </c>
      <c r="J78">
        <f>LN(params!H78)</f>
        <v>3.9117838568344006</v>
      </c>
      <c r="K78">
        <f t="shared" si="34"/>
        <v>0.5307885045290357</v>
      </c>
      <c r="L78">
        <f t="shared" si="33"/>
        <v>0.721997628650768</v>
      </c>
    </row>
    <row r="79" spans="1:12">
      <c r="A79" t="str">
        <f>params!A79</f>
        <v>rp.4.1.2.1</v>
      </c>
      <c r="B79" t="str">
        <f>params!B79</f>
        <v>normal</v>
      </c>
      <c r="C79" s="2">
        <f>params!C79</f>
        <v>45</v>
      </c>
      <c r="D79" s="2">
        <f>params!D79</f>
        <v>15.3</v>
      </c>
      <c r="E79" s="2">
        <f>params!E79</f>
        <v>45</v>
      </c>
      <c r="F79" s="1">
        <f>params!J79</f>
        <v>3.9115214431215892</v>
      </c>
      <c r="G79" s="1">
        <f>(params!H79-params!G79)/1.96</f>
        <v>15.306122448979592</v>
      </c>
      <c r="H79" t="s">
        <v>96</v>
      </c>
      <c r="I79">
        <f>LN(params!E79)</f>
        <v>3.8066624897703196</v>
      </c>
      <c r="J79">
        <f>LN(params!H79)</f>
        <v>4.3174881135363101</v>
      </c>
      <c r="K79">
        <f t="shared" si="34"/>
        <v>0.26062531824795432</v>
      </c>
      <c r="L79">
        <f t="shared" si="33"/>
        <v>8.6922698736035323E-2</v>
      </c>
    </row>
    <row r="80" spans="1:12">
      <c r="A80" t="str">
        <f>params!A80</f>
        <v>rp.4.1.2.2</v>
      </c>
      <c r="B80" t="str">
        <f>params!B80</f>
        <v>normal</v>
      </c>
      <c r="C80" s="2">
        <f>params!C80</f>
        <v>45</v>
      </c>
      <c r="D80" s="2">
        <f>params!D80</f>
        <v>15.3</v>
      </c>
      <c r="E80" s="2">
        <f>params!E80</f>
        <v>45</v>
      </c>
      <c r="F80" s="1">
        <f>params!J80</f>
        <v>3.9115214431215892</v>
      </c>
      <c r="G80" s="1">
        <f>(params!H80-params!G80)/1.96</f>
        <v>15.306122448979592</v>
      </c>
      <c r="H80" t="s">
        <v>96</v>
      </c>
      <c r="I80">
        <f>LN(params!E80)</f>
        <v>3.8066624897703196</v>
      </c>
      <c r="J80">
        <f>LN(params!H80)</f>
        <v>4.3174881135363101</v>
      </c>
      <c r="K80">
        <f t="shared" si="34"/>
        <v>0.26062531824795432</v>
      </c>
      <c r="L80">
        <f t="shared" si="33"/>
        <v>8.6922698736035323E-2</v>
      </c>
    </row>
    <row r="81" spans="1:12">
      <c r="A81" t="str">
        <f>params!A81</f>
        <v>rp.5.1.1.1</v>
      </c>
      <c r="B81" t="str">
        <f>params!B81</f>
        <v>gamma</v>
      </c>
      <c r="C81" s="2">
        <f>params!C81</f>
        <v>3.3580000000000001</v>
      </c>
      <c r="D81" s="2">
        <f>params!D81</f>
        <v>1.5569999999999999</v>
      </c>
      <c r="E81" s="2">
        <f>params!E81</f>
        <v>2.1567116249197174</v>
      </c>
      <c r="F81" s="1">
        <f>params!J81</f>
        <v>1.1769329814067597</v>
      </c>
      <c r="G81" s="1">
        <f>(params!H81-params!G81)/1.96</f>
        <v>1.5561224489795917</v>
      </c>
      <c r="H81" t="s">
        <v>96</v>
      </c>
      <c r="I81">
        <f>LN(params!E81)</f>
        <v>0.76858466580348772</v>
      </c>
      <c r="J81">
        <f>LN(params!H81)</f>
        <v>1.6094379124341003</v>
      </c>
      <c r="K81">
        <f t="shared" ref="K81:K84" si="35">(J81-I81)/1.96</f>
        <v>0.42900675848500641</v>
      </c>
      <c r="L81">
        <f t="shared" ref="L81:L84" si="36">F81/E81</f>
        <v>0.54570716261177044</v>
      </c>
    </row>
    <row r="82" spans="1:12">
      <c r="A82" t="str">
        <f>params!A82</f>
        <v>rp.5.1.2.1</v>
      </c>
      <c r="B82" t="str">
        <f>params!B82</f>
        <v>normal</v>
      </c>
      <c r="C82" s="2">
        <f>params!C82</f>
        <v>45</v>
      </c>
      <c r="D82" s="2">
        <f>params!D82</f>
        <v>15.3</v>
      </c>
      <c r="E82" s="2">
        <f>params!E82</f>
        <v>45</v>
      </c>
      <c r="F82" s="1">
        <f>params!J82</f>
        <v>3.9115214431215892</v>
      </c>
      <c r="G82" s="1">
        <f>(params!H82-params!G82)/1.96</f>
        <v>15.306122448979592</v>
      </c>
      <c r="H82" t="s">
        <v>96</v>
      </c>
      <c r="I82">
        <f>LN(params!E82)</f>
        <v>3.8066624897703196</v>
      </c>
      <c r="J82">
        <f>LN(params!H82)</f>
        <v>4.3174881135363101</v>
      </c>
      <c r="K82">
        <f t="shared" si="35"/>
        <v>0.26062531824795432</v>
      </c>
      <c r="L82">
        <f t="shared" si="36"/>
        <v>8.6922698736035323E-2</v>
      </c>
    </row>
    <row r="83" spans="1:12">
      <c r="A83" t="str">
        <f>params!A83</f>
        <v>rp.5.1.1.2</v>
      </c>
      <c r="B83" t="str">
        <f>params!B83</f>
        <v>gamma</v>
      </c>
      <c r="C83" s="2">
        <f>params!C83</f>
        <v>3.3580000000000001</v>
      </c>
      <c r="D83" s="2">
        <f>params!D83</f>
        <v>1.5569999999999999</v>
      </c>
      <c r="E83" s="2">
        <f>params!E83</f>
        <v>2.1567116249197174</v>
      </c>
      <c r="F83" s="1">
        <f>params!J83</f>
        <v>1.1769329814067597</v>
      </c>
      <c r="G83" s="1">
        <f>(params!H83-params!G83)/1.96</f>
        <v>1.5561224489795917</v>
      </c>
      <c r="H83" t="s">
        <v>96</v>
      </c>
      <c r="I83">
        <f>LN(params!E83)</f>
        <v>0.76858466580348772</v>
      </c>
      <c r="J83">
        <f>LN(params!H83)</f>
        <v>1.6094379124341003</v>
      </c>
      <c r="K83">
        <f t="shared" si="35"/>
        <v>0.42900675848500641</v>
      </c>
      <c r="L83">
        <f t="shared" si="36"/>
        <v>0.54570716261177044</v>
      </c>
    </row>
    <row r="84" spans="1:12">
      <c r="A84" t="str">
        <f>params!A84</f>
        <v>rp.5.1.2.2</v>
      </c>
      <c r="B84" t="str">
        <f>params!B84</f>
        <v>normal</v>
      </c>
      <c r="C84" s="2">
        <f>params!C84</f>
        <v>45</v>
      </c>
      <c r="D84" s="2">
        <f>params!D84</f>
        <v>15.3</v>
      </c>
      <c r="E84" s="2">
        <f>params!E84</f>
        <v>45</v>
      </c>
      <c r="F84" s="1">
        <f>params!J84</f>
        <v>3.9115214431215892</v>
      </c>
      <c r="G84" s="1">
        <f>(params!H84-params!G84)/1.96</f>
        <v>15.306122448979592</v>
      </c>
      <c r="H84" t="s">
        <v>96</v>
      </c>
      <c r="I84">
        <f>LN(params!E84)</f>
        <v>3.8066624897703196</v>
      </c>
      <c r="J84">
        <f>LN(params!H84)</f>
        <v>4.3174881135363101</v>
      </c>
      <c r="K84">
        <f t="shared" si="35"/>
        <v>0.26062531824795432</v>
      </c>
      <c r="L84">
        <f t="shared" si="36"/>
        <v>8.6922698736035323E-2</v>
      </c>
    </row>
    <row r="85" spans="1:12">
      <c r="A85" t="str">
        <f>params!A85</f>
        <v>rep.a</v>
      </c>
      <c r="B85" t="str">
        <f>params!B85</f>
        <v>beta</v>
      </c>
      <c r="C85" s="2">
        <f>params!C85</f>
        <v>116.08759999999999</v>
      </c>
      <c r="D85" s="2">
        <f>params!D85</f>
        <v>12.0502</v>
      </c>
      <c r="E85" s="2">
        <f>params!E85</f>
        <v>0.90595905345651317</v>
      </c>
      <c r="F85" s="1">
        <f>params!J85</f>
        <v>0.29074456039039498</v>
      </c>
      <c r="G85" s="1">
        <f>(params!H85-params!G85)/1.96</f>
        <v>2.0408163265306083E-2</v>
      </c>
      <c r="H85" t="s">
        <v>95</v>
      </c>
      <c r="I85">
        <f>LN(params!E85/(1-params!E85))</f>
        <v>2.2652638212116427</v>
      </c>
      <c r="J85">
        <f>LN(params!H85/(1-params!H85))</f>
        <v>2.9444389791664394</v>
      </c>
      <c r="K85">
        <f t="shared" si="34"/>
        <v>0.34651793773203909</v>
      </c>
      <c r="L85">
        <f t="shared" ref="L85:L92" si="37">F85/(E85*(1-E85))</f>
        <v>3.4126051124010228</v>
      </c>
    </row>
    <row r="86" spans="1:12">
      <c r="A86" t="str">
        <f>params!A86</f>
        <v>rep.d</v>
      </c>
      <c r="B86" t="str">
        <f>params!B86</f>
        <v>beta</v>
      </c>
      <c r="C86" s="2">
        <f>params!C86</f>
        <v>109.7</v>
      </c>
      <c r="D86" s="2">
        <f>params!D86</f>
        <v>6.1</v>
      </c>
      <c r="E86" s="2">
        <f>params!E86</f>
        <v>0.94732297063903281</v>
      </c>
      <c r="F86" s="1">
        <f>params!J86</f>
        <v>0.22242135188345571</v>
      </c>
      <c r="G86" s="1">
        <f>(params!H86-params!G86)/1.96</f>
        <v>1.5306122448979605E-2</v>
      </c>
      <c r="H86" t="s">
        <v>95</v>
      </c>
      <c r="I86">
        <f>LN(params!E86/(1-params!E86))</f>
        <v>2.8894605961019191</v>
      </c>
      <c r="J86">
        <f>LN(params!H86/(1-params!H86))</f>
        <v>3.8918202981106256</v>
      </c>
      <c r="K86">
        <f t="shared" ref="K86" si="38">(J86-I86)/1.96</f>
        <v>0.51140801122893187</v>
      </c>
      <c r="L86">
        <f t="shared" si="37"/>
        <v>4.4571487918921395</v>
      </c>
    </row>
    <row r="87" spans="1:12">
      <c r="A87" t="str">
        <f>params!A87</f>
        <v>rand.rep.b</v>
      </c>
      <c r="B87" t="str">
        <f>params!B87</f>
        <v>uniform</v>
      </c>
      <c r="C87" s="2">
        <f>params!C87</f>
        <v>0</v>
      </c>
      <c r="D87" s="2">
        <f>params!D87</f>
        <v>1</v>
      </c>
      <c r="E87" s="2">
        <f>params!E87</f>
        <v>0.5</v>
      </c>
      <c r="F87" s="1">
        <f>params!J87</f>
        <v>0.1</v>
      </c>
      <c r="G87" s="1">
        <f>(params!H87-params!G87)/1.96</f>
        <v>0.2423469387755102</v>
      </c>
      <c r="H87" t="s">
        <v>95</v>
      </c>
      <c r="I87">
        <f>LN(params!E87/(1-params!E87))</f>
        <v>0</v>
      </c>
      <c r="J87">
        <f>LN(params!H87/(1-params!H87))</f>
        <v>3.6635616461296454</v>
      </c>
      <c r="K87">
        <f t="shared" ref="K87:K91" si="39">(J87-I87)/1.96</f>
        <v>1.8691641051681864</v>
      </c>
      <c r="L87">
        <f t="shared" si="37"/>
        <v>0.4</v>
      </c>
    </row>
    <row r="88" spans="1:12">
      <c r="A88" t="str">
        <f>params!A88</f>
        <v>rand.rep.c</v>
      </c>
      <c r="B88" t="str">
        <f>params!B88</f>
        <v>uniform</v>
      </c>
      <c r="C88" s="2">
        <f>params!C88</f>
        <v>0</v>
      </c>
      <c r="D88" s="2">
        <f>params!D88</f>
        <v>1</v>
      </c>
      <c r="E88" s="2">
        <f>params!E88</f>
        <v>0.5</v>
      </c>
      <c r="F88" s="1">
        <f>params!J88</f>
        <v>0.1</v>
      </c>
      <c r="G88" s="1">
        <f>(params!H88-params!G88)/1.96</f>
        <v>0.2423469387755102</v>
      </c>
      <c r="H88" t="s">
        <v>95</v>
      </c>
      <c r="I88">
        <f>LN(params!E88/(1-params!E88))</f>
        <v>0</v>
      </c>
      <c r="J88">
        <f>LN(params!H88/(1-params!H88))</f>
        <v>3.6635616461296454</v>
      </c>
      <c r="K88">
        <f t="shared" si="39"/>
        <v>1.8691641051681864</v>
      </c>
      <c r="L88">
        <f t="shared" si="37"/>
        <v>0.4</v>
      </c>
    </row>
    <row r="89" spans="1:12">
      <c r="A89" t="str">
        <f>params!A89</f>
        <v>rr.rep.symp.m</v>
      </c>
      <c r="B89" t="str">
        <f>params!B89</f>
        <v>beta</v>
      </c>
      <c r="C89" s="2">
        <f>params!C89</f>
        <v>9.0051260000000006</v>
      </c>
      <c r="D89" s="2">
        <f>params!D89</f>
        <v>2.7279450000000001</v>
      </c>
      <c r="E89" s="2">
        <f>params!E89</f>
        <v>0.76749948926414913</v>
      </c>
      <c r="F89" s="1">
        <f>params!J89</f>
        <v>0.4041491164914493</v>
      </c>
      <c r="G89" s="1">
        <f>(params!H89-params!G89)/1.96</f>
        <v>8.5171989795918349E-2</v>
      </c>
      <c r="H89" t="s">
        <v>95</v>
      </c>
      <c r="I89">
        <f>LN(params!E89/(1-params!E89))</f>
        <v>1.1942453922689182</v>
      </c>
      <c r="J89">
        <f>LN(params!H89/(1-params!H89))</f>
        <v>2.943794955316982</v>
      </c>
      <c r="K89">
        <f t="shared" si="39"/>
        <v>0.89262732808574685</v>
      </c>
      <c r="L89">
        <f t="shared" ref="L89" si="40">F89/(E89*(1-E89))</f>
        <v>2.2648509551936109</v>
      </c>
    </row>
    <row r="90" spans="1:12">
      <c r="A90" t="str">
        <f>params!A90</f>
        <v>rr.rep.symp.f</v>
      </c>
      <c r="B90" t="str">
        <f>params!B90</f>
        <v>beta</v>
      </c>
      <c r="C90" s="2">
        <f>params!C90</f>
        <v>9.0051260000000006</v>
      </c>
      <c r="D90" s="2">
        <f>params!D90</f>
        <v>2.7279450000000001</v>
      </c>
      <c r="E90" s="2">
        <f>params!E90</f>
        <v>0.76749948926414913</v>
      </c>
      <c r="F90" s="1">
        <f>params!J90</f>
        <v>0.4041491164914493</v>
      </c>
      <c r="G90" s="1">
        <f>(params!H90-params!G90)/1.96</f>
        <v>8.5171989795918349E-2</v>
      </c>
      <c r="H90" t="s">
        <v>95</v>
      </c>
      <c r="I90">
        <f>LN(params!E90/(1-params!E90))</f>
        <v>1.1942453922689182</v>
      </c>
      <c r="J90">
        <f>LN(params!H90/(1-params!H90))</f>
        <v>2.943794955316982</v>
      </c>
      <c r="K90">
        <f t="shared" ref="K90" si="41">(J90-I90)/1.96</f>
        <v>0.89262732808574685</v>
      </c>
      <c r="L90">
        <f t="shared" ref="L90" si="42">F90/(E90*(1-E90))</f>
        <v>2.2648509551936109</v>
      </c>
    </row>
    <row r="91" spans="1:12">
      <c r="A91" t="str">
        <f>params!A103</f>
        <v>behav.lin</v>
      </c>
      <c r="B91" t="str">
        <f>params!B103</f>
        <v>uniform</v>
      </c>
      <c r="C91">
        <f>params!C103</f>
        <v>0</v>
      </c>
      <c r="D91">
        <f>params!D103</f>
        <v>0.09</v>
      </c>
      <c r="E91" s="2">
        <f>params!E103</f>
        <v>4.4999999999999998E-2</v>
      </c>
      <c r="F91" s="1">
        <f>params!J103</f>
        <v>2.5980799999999998E-2</v>
      </c>
      <c r="G91" s="1">
        <f>params!J103</f>
        <v>2.5980799999999998E-2</v>
      </c>
      <c r="H91" t="s">
        <v>95</v>
      </c>
      <c r="I91">
        <f>LN(params!E103/(1-params!E103))</f>
        <v>-3.0550488507104103</v>
      </c>
      <c r="J91">
        <f>LN(params!H103/(1-params!H103))</f>
        <v>-2.3414222129705817</v>
      </c>
      <c r="K91">
        <f t="shared" si="39"/>
        <v>0.36409522333664723</v>
      </c>
      <c r="L91">
        <f t="shared" si="37"/>
        <v>0.6045561372891215</v>
      </c>
    </row>
    <row r="92" spans="1:12">
      <c r="A92" t="str">
        <f>params!A95</f>
        <v>screen.m1.a</v>
      </c>
      <c r="B92" t="str">
        <f>params!B95</f>
        <v>beta</v>
      </c>
      <c r="C92" s="2">
        <f>params!C95</f>
        <v>2.6302650000000001</v>
      </c>
      <c r="D92" s="2">
        <f>params!D95</f>
        <v>22.260961000000002</v>
      </c>
      <c r="E92" s="2">
        <f>params!E95</f>
        <v>0.1056703675423621</v>
      </c>
      <c r="F92" s="1">
        <f>params!J95</f>
        <v>0.30118655049921456</v>
      </c>
      <c r="G92" s="1">
        <f>(params!H95-params!G95)/1.96</f>
        <v>7.9006102040816331E-2</v>
      </c>
      <c r="H92" t="s">
        <v>95</v>
      </c>
      <c r="I92">
        <f>LN(params!E95/(1-params!E95))</f>
        <v>-2.1357499149538448</v>
      </c>
      <c r="J92">
        <f>LN(params!H95/(1-params!H95))</f>
        <v>-1.098611968668135</v>
      </c>
      <c r="K92">
        <f t="shared" ref="K92" si="43">(J92-I92)/1.96</f>
        <v>0.52915201341107643</v>
      </c>
      <c r="L92">
        <f t="shared" si="37"/>
        <v>3.1870196101579666</v>
      </c>
    </row>
    <row r="93" spans="1:12">
      <c r="A93" t="str">
        <f>params!A96</f>
        <v>screen.m1.d</v>
      </c>
      <c r="B93" t="str">
        <f>params!B96</f>
        <v>beta</v>
      </c>
      <c r="C93" s="2">
        <f>params!C96</f>
        <v>2.6302650000000001</v>
      </c>
      <c r="D93" s="2">
        <f>params!D96</f>
        <v>22.260961000000002</v>
      </c>
      <c r="E93" s="2">
        <f>params!E96</f>
        <v>0.1056703675423621</v>
      </c>
      <c r="F93" s="1">
        <f>params!J96</f>
        <v>0.30118655049921456</v>
      </c>
      <c r="G93" s="1">
        <f>(params!H96-params!G96)/1.96</f>
        <v>7.9006102040816331E-2</v>
      </c>
      <c r="H93" t="s">
        <v>95</v>
      </c>
      <c r="I93">
        <f>LN(params!E96/(1-params!E96))</f>
        <v>-2.1357499149538448</v>
      </c>
      <c r="J93">
        <f>LN(params!H96/(1-params!H96))</f>
        <v>-1.098611968668135</v>
      </c>
      <c r="K93">
        <f t="shared" ref="K93:K99" si="44">(J93-I93)/1.96</f>
        <v>0.52915201341107643</v>
      </c>
      <c r="L93">
        <f t="shared" ref="L93:L99" si="45">F93/(E93*(1-E93))</f>
        <v>3.1870196101579666</v>
      </c>
    </row>
    <row r="94" spans="1:12">
      <c r="A94" t="str">
        <f>params!A97</f>
        <v>rand.screen.m1.b</v>
      </c>
      <c r="B94" t="str">
        <f>params!B97</f>
        <v>uniform</v>
      </c>
      <c r="C94" s="2">
        <f>params!C97</f>
        <v>0</v>
      </c>
      <c r="D94" s="2">
        <f>params!D97</f>
        <v>1</v>
      </c>
      <c r="E94" s="2">
        <f>params!E97</f>
        <v>0.5</v>
      </c>
      <c r="F94" s="1">
        <f>params!J97</f>
        <v>0.1</v>
      </c>
      <c r="G94" s="1">
        <f>(params!H97-params!G97)/1.96</f>
        <v>0.2423469387755102</v>
      </c>
      <c r="H94" t="s">
        <v>95</v>
      </c>
      <c r="I94">
        <f>LN(params!E97/(1-params!E97))</f>
        <v>0</v>
      </c>
      <c r="J94">
        <f>LN(params!H97/(1-params!H97))</f>
        <v>3.6635616461296454</v>
      </c>
      <c r="K94">
        <f t="shared" si="44"/>
        <v>1.8691641051681864</v>
      </c>
      <c r="L94">
        <f t="shared" si="45"/>
        <v>0.4</v>
      </c>
    </row>
    <row r="95" spans="1:12">
      <c r="A95" t="str">
        <f>params!A98</f>
        <v>rand.screen.m1.c</v>
      </c>
      <c r="B95" t="str">
        <f>params!B98</f>
        <v>uniform</v>
      </c>
      <c r="C95" s="2">
        <f>params!C98</f>
        <v>0</v>
      </c>
      <c r="D95" s="2">
        <f>params!D98</f>
        <v>1</v>
      </c>
      <c r="E95" s="2">
        <f>params!E98</f>
        <v>0.5</v>
      </c>
      <c r="F95" s="1">
        <f>params!J98</f>
        <v>0.1</v>
      </c>
      <c r="G95" s="1">
        <f>(params!H98-params!G98)/1.96</f>
        <v>0.2423469387755102</v>
      </c>
      <c r="H95" t="s">
        <v>95</v>
      </c>
      <c r="I95">
        <f>LN(params!E98/(1-params!E98))</f>
        <v>0</v>
      </c>
      <c r="J95">
        <f>LN(params!H98/(1-params!H98))</f>
        <v>3.6635616461296454</v>
      </c>
      <c r="K95">
        <f t="shared" si="44"/>
        <v>1.8691641051681864</v>
      </c>
      <c r="L95">
        <f t="shared" si="45"/>
        <v>0.4</v>
      </c>
    </row>
    <row r="96" spans="1:12">
      <c r="A96" t="str">
        <f>params!A99</f>
        <v>screen.msm1.a</v>
      </c>
      <c r="B96" t="str">
        <f>params!B99</f>
        <v>beta</v>
      </c>
      <c r="C96" s="2">
        <f>params!C99</f>
        <v>5.6789449999999997</v>
      </c>
      <c r="D96" s="2">
        <f>params!D99</f>
        <v>10.181507999999999</v>
      </c>
      <c r="E96" s="2">
        <f>params!E99</f>
        <v>0.35805692309040604</v>
      </c>
      <c r="F96" s="1">
        <f>params!J99</f>
        <v>0.46412713602719963</v>
      </c>
      <c r="G96" s="1">
        <f>(params!H99-params!G99)/1.96</f>
        <v>0.12655500000000003</v>
      </c>
      <c r="H96" t="s">
        <v>95</v>
      </c>
      <c r="I96">
        <f>LN(params!E99/(1-params!E99))</f>
        <v>-0.58380765770222909</v>
      </c>
      <c r="J96">
        <f>LN(params!H99/(1-params!H99))</f>
        <v>0.40546802477568195</v>
      </c>
      <c r="K96">
        <f t="shared" si="44"/>
        <v>0.50473249106015872</v>
      </c>
      <c r="L96">
        <f t="shared" si="45"/>
        <v>2.019241977696395</v>
      </c>
    </row>
    <row r="97" spans="1:12">
      <c r="A97" t="str">
        <f>params!A100</f>
        <v>screen.msm1.d</v>
      </c>
      <c r="B97" t="str">
        <f>params!B100</f>
        <v>beta</v>
      </c>
      <c r="C97" s="2">
        <f>params!C100</f>
        <v>7.0208649999999997</v>
      </c>
      <c r="D97" s="2">
        <f>params!D100</f>
        <v>9.8751759999999997</v>
      </c>
      <c r="E97" s="2">
        <f>params!E100</f>
        <v>0.41553314175788281</v>
      </c>
      <c r="F97" s="1">
        <f>params!J100</f>
        <v>0.47805714394334708</v>
      </c>
      <c r="G97" s="1">
        <f>(params!H100-params!G100)/1.96</f>
        <v>0.12136571428571426</v>
      </c>
      <c r="H97" t="s">
        <v>95</v>
      </c>
      <c r="I97">
        <f>LN(params!E100/(1-params!E100))</f>
        <v>-0.34113770359311607</v>
      </c>
      <c r="J97">
        <f>LN(params!H100/(1-params!H100))</f>
        <v>0.61904536225805762</v>
      </c>
      <c r="K97">
        <f t="shared" si="44"/>
        <v>0.48988931931182328</v>
      </c>
      <c r="L97">
        <f t="shared" si="45"/>
        <v>1.9684040733742816</v>
      </c>
    </row>
    <row r="98" spans="1:12">
      <c r="A98" t="str">
        <f>params!A101</f>
        <v>rand.screen.msm1.b</v>
      </c>
      <c r="B98" t="str">
        <f>params!B101</f>
        <v>uniform</v>
      </c>
      <c r="C98" s="2">
        <f>params!C101</f>
        <v>0</v>
      </c>
      <c r="D98" s="2">
        <f>params!D101</f>
        <v>1</v>
      </c>
      <c r="E98" s="2">
        <f>params!E101</f>
        <v>0.5</v>
      </c>
      <c r="F98" s="1">
        <f>params!J101</f>
        <v>0.1</v>
      </c>
      <c r="G98" s="1">
        <f>(params!H101-params!G101)/1.96</f>
        <v>0.2423469387755102</v>
      </c>
      <c r="H98" t="s">
        <v>95</v>
      </c>
      <c r="I98">
        <f>LN(params!E101/(1-params!E101))</f>
        <v>0</v>
      </c>
      <c r="J98">
        <f>LN(params!H101/(1-params!H101))</f>
        <v>3.6635616461296454</v>
      </c>
      <c r="K98">
        <f t="shared" si="44"/>
        <v>1.8691641051681864</v>
      </c>
      <c r="L98">
        <f t="shared" si="45"/>
        <v>0.4</v>
      </c>
    </row>
    <row r="99" spans="1:12">
      <c r="A99" t="str">
        <f>params!A102</f>
        <v>rand.screen.msm1.c</v>
      </c>
      <c r="B99" t="str">
        <f>params!B102</f>
        <v>uniform</v>
      </c>
      <c r="C99" s="2">
        <f>params!C102</f>
        <v>0</v>
      </c>
      <c r="D99" s="2">
        <f>params!D102</f>
        <v>1</v>
      </c>
      <c r="E99" s="2">
        <f>params!E102</f>
        <v>0.5</v>
      </c>
      <c r="F99" s="1">
        <f>params!J102</f>
        <v>0.1</v>
      </c>
      <c r="G99" s="1">
        <f>(params!H102-params!G102)/1.96</f>
        <v>0.2423469387755102</v>
      </c>
      <c r="H99" t="s">
        <v>95</v>
      </c>
      <c r="I99">
        <f>LN(params!E102/(1-params!E102))</f>
        <v>0</v>
      </c>
      <c r="J99">
        <f>LN(params!H102/(1-params!H102))</f>
        <v>3.6635616461296454</v>
      </c>
      <c r="K99">
        <f t="shared" si="44"/>
        <v>1.8691641051681864</v>
      </c>
      <c r="L99">
        <f t="shared" si="45"/>
        <v>0.4</v>
      </c>
    </row>
    <row r="100" spans="1:12">
      <c r="A100" t="str">
        <f>params!A91</f>
        <v>screen.f1.a</v>
      </c>
      <c r="B100" t="str">
        <f>params!B91</f>
        <v>beta</v>
      </c>
      <c r="C100" s="2">
        <f>params!C91</f>
        <v>2.6302650000000001</v>
      </c>
      <c r="D100" s="2">
        <f>params!D91</f>
        <v>22.260961000000002</v>
      </c>
      <c r="E100" s="2">
        <f>params!E91</f>
        <v>0.1056703675423621</v>
      </c>
      <c r="F100" s="1">
        <f>params!J91</f>
        <v>0.30118655049921456</v>
      </c>
      <c r="G100" s="1">
        <f>(params!H91-params!G91)/1.96</f>
        <v>7.9006102040816331E-2</v>
      </c>
      <c r="H100" t="s">
        <v>95</v>
      </c>
      <c r="I100">
        <f>LN(params!E91/(1-params!E91))</f>
        <v>-2.1357499149538448</v>
      </c>
      <c r="J100">
        <f>LN(params!H91/(1-params!H91))</f>
        <v>-1.098611968668135</v>
      </c>
      <c r="K100">
        <f t="shared" ref="K100:K103" si="46">(J100-I100)/1.96</f>
        <v>0.52915201341107643</v>
      </c>
      <c r="L100">
        <f t="shared" ref="L100:L103" si="47">F100/(E100*(1-E100))</f>
        <v>3.1870196101579666</v>
      </c>
    </row>
    <row r="101" spans="1:12">
      <c r="A101" t="str">
        <f>params!A92</f>
        <v>screen.f1.d</v>
      </c>
      <c r="B101" t="str">
        <f>params!B92</f>
        <v>beta</v>
      </c>
      <c r="C101" s="2">
        <f>params!C92</f>
        <v>2.6302650000000001</v>
      </c>
      <c r="D101" s="2">
        <f>params!D92</f>
        <v>22.260961000000002</v>
      </c>
      <c r="E101" s="2">
        <f>params!E92</f>
        <v>0.1056703675423621</v>
      </c>
      <c r="F101" s="1">
        <f>params!J92</f>
        <v>0.30118655049921456</v>
      </c>
      <c r="G101" s="1">
        <f>(params!H92-params!G92)/1.96</f>
        <v>7.9006102040816331E-2</v>
      </c>
      <c r="H101" t="s">
        <v>95</v>
      </c>
      <c r="I101">
        <f>LN(params!E92/(1-params!E92))</f>
        <v>-2.1357499149538448</v>
      </c>
      <c r="J101">
        <f>LN(params!H92/(1-params!H92))</f>
        <v>-1.098611968668135</v>
      </c>
      <c r="K101">
        <f t="shared" si="46"/>
        <v>0.52915201341107643</v>
      </c>
      <c r="L101">
        <f t="shared" si="47"/>
        <v>3.1870196101579666</v>
      </c>
    </row>
    <row r="102" spans="1:12">
      <c r="A102" t="str">
        <f>params!A93</f>
        <v>rand.screen.f1.b</v>
      </c>
      <c r="B102" t="str">
        <f>params!B93</f>
        <v>uniform</v>
      </c>
      <c r="C102">
        <f>params!C93</f>
        <v>0</v>
      </c>
      <c r="D102">
        <f>params!D93</f>
        <v>1</v>
      </c>
      <c r="E102">
        <f>params!E93</f>
        <v>0.5</v>
      </c>
      <c r="F102" s="1">
        <f>params!J93</f>
        <v>0.1</v>
      </c>
      <c r="G102" s="1">
        <f>(params!H93-params!G93)/1.96</f>
        <v>0.2423469387755102</v>
      </c>
      <c r="H102" t="s">
        <v>95</v>
      </c>
      <c r="I102">
        <f>LN(params!E93/(1-params!E93))</f>
        <v>0</v>
      </c>
      <c r="J102">
        <f>LN(params!H93/(1-params!H93))</f>
        <v>3.6635616461296454</v>
      </c>
      <c r="K102">
        <f t="shared" si="46"/>
        <v>1.8691641051681864</v>
      </c>
      <c r="L102">
        <f t="shared" si="47"/>
        <v>0.4</v>
      </c>
    </row>
    <row r="103" spans="1:12">
      <c r="A103" t="str">
        <f>params!A94</f>
        <v>rand.screen.f1.c</v>
      </c>
      <c r="B103" t="str">
        <f>params!B94</f>
        <v>uniform</v>
      </c>
      <c r="C103">
        <f>params!C94</f>
        <v>0</v>
      </c>
      <c r="D103">
        <f>params!D94</f>
        <v>1</v>
      </c>
      <c r="E103">
        <f>params!E94</f>
        <v>0.5</v>
      </c>
      <c r="F103" s="1">
        <f>params!J94</f>
        <v>0.1</v>
      </c>
      <c r="G103" s="1">
        <f>(params!H94-params!G94)/1.96</f>
        <v>0.2423469387755102</v>
      </c>
      <c r="H103" t="s">
        <v>95</v>
      </c>
      <c r="I103">
        <f>LN(params!E94/(1-params!E94))</f>
        <v>0</v>
      </c>
      <c r="J103">
        <f>LN(params!H94/(1-params!H94))</f>
        <v>3.6635616461296454</v>
      </c>
      <c r="K103">
        <f t="shared" si="46"/>
        <v>1.8691641051681864</v>
      </c>
      <c r="L103">
        <f t="shared" si="47"/>
        <v>0.4</v>
      </c>
    </row>
    <row r="104" spans="1:12">
      <c r="C104" s="2"/>
      <c r="D104" s="2"/>
      <c r="E104" s="2"/>
      <c r="F104" s="1"/>
      <c r="G104" s="1"/>
    </row>
    <row r="105" spans="1:12">
      <c r="C105" s="2"/>
      <c r="D105" s="2"/>
      <c r="E105" s="2"/>
      <c r="F105" s="1"/>
      <c r="G105" s="1"/>
    </row>
    <row r="106" spans="1:12">
      <c r="F106" s="1"/>
      <c r="G106" s="1"/>
    </row>
    <row r="107" spans="1:12">
      <c r="F107" s="1"/>
      <c r="G10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priors.txt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Tuile</dc:creator>
  <cp:lastModifiedBy>Ashleigh</cp:lastModifiedBy>
  <dcterms:created xsi:type="dcterms:W3CDTF">2016-04-12T20:06:31Z</dcterms:created>
  <dcterms:modified xsi:type="dcterms:W3CDTF">2017-09-22T15:03:20Z</dcterms:modified>
</cp:coreProperties>
</file>