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LANEJAMENTO\RELATÓRIOS\Simulador Ofertas\"/>
    </mc:Choice>
  </mc:AlternateContent>
  <xr:revisionPtr revIDLastSave="0" documentId="13_ncr:1_{3F9B2C03-CEC8-4766-9FB1-18DC9912656D}" xr6:coauthVersionLast="47" xr6:coauthVersionMax="47" xr10:uidLastSave="{00000000-0000-0000-0000-000000000000}"/>
  <bookViews>
    <workbookView xWindow="-120" yWindow="-120" windowWidth="29040" windowHeight="15990" xr2:uid="{6894EED4-3583-438C-A92F-6EA7030A3F5A}"/>
  </bookViews>
  <sheets>
    <sheet name="Ofertas" sheetId="1" r:id="rId1"/>
    <sheet name="Simulador" sheetId="5" state="hidden" r:id="rId2"/>
    <sheet name="Planilha2" sheetId="2" state="hidden" r:id="rId3"/>
    <sheet name="DEPARA" sheetId="4" r:id="rId4"/>
  </sheets>
  <definedNames>
    <definedName name="_xlnm._FilterDatabase" localSheetId="3" hidden="1">DEPARA!$A$1:$J$701</definedName>
    <definedName name="_xlnm._FilterDatabase" localSheetId="2" hidden="1">Planilha2!$AA$34:$AH$34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G1" i="1" l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2" i="4"/>
  <c r="T15" i="4"/>
  <c r="L26" i="4" s="1"/>
  <c r="F6" i="4"/>
  <c r="F3" i="4"/>
  <c r="F4" i="4"/>
  <c r="F8" i="4"/>
  <c r="F5" i="4"/>
  <c r="F11" i="4"/>
  <c r="F12" i="4"/>
  <c r="F15" i="4"/>
  <c r="F10" i="4"/>
  <c r="F16" i="4"/>
  <c r="F19" i="4"/>
  <c r="F7" i="4"/>
  <c r="F9" i="4"/>
  <c r="F13" i="4"/>
  <c r="F14" i="4"/>
  <c r="F17" i="4"/>
  <c r="F20" i="4"/>
  <c r="F23" i="4"/>
  <c r="F25" i="4"/>
  <c r="F24" i="4"/>
  <c r="F18" i="4"/>
  <c r="F27" i="4"/>
  <c r="F21" i="4"/>
  <c r="F22" i="4"/>
  <c r="F26" i="4"/>
  <c r="F28" i="4"/>
  <c r="F29" i="4"/>
  <c r="F30" i="4"/>
  <c r="F34" i="4"/>
  <c r="F31" i="4"/>
  <c r="F32" i="4"/>
  <c r="F36" i="4"/>
  <c r="F33" i="4"/>
  <c r="F39" i="4"/>
  <c r="F40" i="4"/>
  <c r="F43" i="4"/>
  <c r="F38" i="4"/>
  <c r="F44" i="4"/>
  <c r="F47" i="4"/>
  <c r="F35" i="4"/>
  <c r="F37" i="4"/>
  <c r="F41" i="4"/>
  <c r="F42" i="4"/>
  <c r="F45" i="4"/>
  <c r="F48" i="4"/>
  <c r="F51" i="4"/>
  <c r="F53" i="4"/>
  <c r="F52" i="4"/>
  <c r="F46" i="4"/>
  <c r="F55" i="4"/>
  <c r="F49" i="4"/>
  <c r="F50" i="4"/>
  <c r="F54" i="4"/>
  <c r="F56" i="4"/>
  <c r="F57" i="4"/>
  <c r="F58" i="4"/>
  <c r="F62" i="4"/>
  <c r="F59" i="4"/>
  <c r="F60" i="4"/>
  <c r="F64" i="4"/>
  <c r="F61" i="4"/>
  <c r="F67" i="4"/>
  <c r="F68" i="4"/>
  <c r="F71" i="4"/>
  <c r="F66" i="4"/>
  <c r="F72" i="4"/>
  <c r="F75" i="4"/>
  <c r="F63" i="4"/>
  <c r="F65" i="4"/>
  <c r="F69" i="4"/>
  <c r="F70" i="4"/>
  <c r="F73" i="4"/>
  <c r="F76" i="4"/>
  <c r="F79" i="4"/>
  <c r="F81" i="4"/>
  <c r="F80" i="4"/>
  <c r="F74" i="4"/>
  <c r="F83" i="4"/>
  <c r="F77" i="4"/>
  <c r="F78" i="4"/>
  <c r="F82" i="4"/>
  <c r="F84" i="4"/>
  <c r="F85" i="4"/>
  <c r="F86" i="4"/>
  <c r="F90" i="4"/>
  <c r="F87" i="4"/>
  <c r="F88" i="4"/>
  <c r="F92" i="4"/>
  <c r="F89" i="4"/>
  <c r="F95" i="4"/>
  <c r="F96" i="4"/>
  <c r="F99" i="4"/>
  <c r="F94" i="4"/>
  <c r="F100" i="4"/>
  <c r="F103" i="4"/>
  <c r="F91" i="4"/>
  <c r="F93" i="4"/>
  <c r="F97" i="4"/>
  <c r="F98" i="4"/>
  <c r="F101" i="4"/>
  <c r="F104" i="4"/>
  <c r="F107" i="4"/>
  <c r="F109" i="4"/>
  <c r="F108" i="4"/>
  <c r="F102" i="4"/>
  <c r="F111" i="4"/>
  <c r="F105" i="4"/>
  <c r="F106" i="4"/>
  <c r="F110" i="4"/>
  <c r="F112" i="4"/>
  <c r="F113" i="4"/>
  <c r="F114" i="4"/>
  <c r="F118" i="4"/>
  <c r="F115" i="4"/>
  <c r="F116" i="4"/>
  <c r="F120" i="4"/>
  <c r="F117" i="4"/>
  <c r="F123" i="4"/>
  <c r="F124" i="4"/>
  <c r="F127" i="4"/>
  <c r="F122" i="4"/>
  <c r="F128" i="4"/>
  <c r="F131" i="4"/>
  <c r="F119" i="4"/>
  <c r="F121" i="4"/>
  <c r="F125" i="4"/>
  <c r="F126" i="4"/>
  <c r="F129" i="4"/>
  <c r="F132" i="4"/>
  <c r="F135" i="4"/>
  <c r="F137" i="4"/>
  <c r="F136" i="4"/>
  <c r="F130" i="4"/>
  <c r="F139" i="4"/>
  <c r="F133" i="4"/>
  <c r="F134" i="4"/>
  <c r="F138" i="4"/>
  <c r="F140" i="4"/>
  <c r="F141" i="4"/>
  <c r="F142" i="4"/>
  <c r="F146" i="4"/>
  <c r="F143" i="4"/>
  <c r="F144" i="4"/>
  <c r="F148" i="4"/>
  <c r="F145" i="4"/>
  <c r="F151" i="4"/>
  <c r="F152" i="4"/>
  <c r="F155" i="4"/>
  <c r="F150" i="4"/>
  <c r="F156" i="4"/>
  <c r="F159" i="4"/>
  <c r="F147" i="4"/>
  <c r="F149" i="4"/>
  <c r="F153" i="4"/>
  <c r="F154" i="4"/>
  <c r="F157" i="4"/>
  <c r="F160" i="4"/>
  <c r="F163" i="4"/>
  <c r="F165" i="4"/>
  <c r="F164" i="4"/>
  <c r="F158" i="4"/>
  <c r="F167" i="4"/>
  <c r="F161" i="4"/>
  <c r="F162" i="4"/>
  <c r="F166" i="4"/>
  <c r="F168" i="4"/>
  <c r="F169" i="4"/>
  <c r="F170" i="4"/>
  <c r="F174" i="4"/>
  <c r="F171" i="4"/>
  <c r="F172" i="4"/>
  <c r="F176" i="4"/>
  <c r="F173" i="4"/>
  <c r="F179" i="4"/>
  <c r="F180" i="4"/>
  <c r="F183" i="4"/>
  <c r="F178" i="4"/>
  <c r="F184" i="4"/>
  <c r="F187" i="4"/>
  <c r="F175" i="4"/>
  <c r="F177" i="4"/>
  <c r="F181" i="4"/>
  <c r="F182" i="4"/>
  <c r="F185" i="4"/>
  <c r="F188" i="4"/>
  <c r="F191" i="4"/>
  <c r="F193" i="4"/>
  <c r="F192" i="4"/>
  <c r="F186" i="4"/>
  <c r="F195" i="4"/>
  <c r="F189" i="4"/>
  <c r="F190" i="4"/>
  <c r="F194" i="4"/>
  <c r="F196" i="4"/>
  <c r="F197" i="4"/>
  <c r="F198" i="4"/>
  <c r="F202" i="4"/>
  <c r="F199" i="4"/>
  <c r="F200" i="4"/>
  <c r="F204" i="4"/>
  <c r="F201" i="4"/>
  <c r="F207" i="4"/>
  <c r="F208" i="4"/>
  <c r="F211" i="4"/>
  <c r="F206" i="4"/>
  <c r="F212" i="4"/>
  <c r="F215" i="4"/>
  <c r="F203" i="4"/>
  <c r="F205" i="4"/>
  <c r="F209" i="4"/>
  <c r="F210" i="4"/>
  <c r="F213" i="4"/>
  <c r="F216" i="4"/>
  <c r="F219" i="4"/>
  <c r="F221" i="4"/>
  <c r="F220" i="4"/>
  <c r="F214" i="4"/>
  <c r="F223" i="4"/>
  <c r="F217" i="4"/>
  <c r="F218" i="4"/>
  <c r="F222" i="4"/>
  <c r="F224" i="4"/>
  <c r="F225" i="4"/>
  <c r="F226" i="4"/>
  <c r="F230" i="4"/>
  <c r="F227" i="4"/>
  <c r="F228" i="4"/>
  <c r="F232" i="4"/>
  <c r="F229" i="4"/>
  <c r="F235" i="4"/>
  <c r="F236" i="4"/>
  <c r="F239" i="4"/>
  <c r="F234" i="4"/>
  <c r="F240" i="4"/>
  <c r="F243" i="4"/>
  <c r="F231" i="4"/>
  <c r="F233" i="4"/>
  <c r="F237" i="4"/>
  <c r="F238" i="4"/>
  <c r="F241" i="4"/>
  <c r="F244" i="4"/>
  <c r="F247" i="4"/>
  <c r="F249" i="4"/>
  <c r="F248" i="4"/>
  <c r="F242" i="4"/>
  <c r="F251" i="4"/>
  <c r="F245" i="4"/>
  <c r="F246" i="4"/>
  <c r="F250" i="4"/>
  <c r="F252" i="4"/>
  <c r="F253" i="4"/>
  <c r="F254" i="4"/>
  <c r="F258" i="4"/>
  <c r="F255" i="4"/>
  <c r="F256" i="4"/>
  <c r="F260" i="4"/>
  <c r="F257" i="4"/>
  <c r="F263" i="4"/>
  <c r="F264" i="4"/>
  <c r="F267" i="4"/>
  <c r="F262" i="4"/>
  <c r="F268" i="4"/>
  <c r="F271" i="4"/>
  <c r="F259" i="4"/>
  <c r="F261" i="4"/>
  <c r="F265" i="4"/>
  <c r="F266" i="4"/>
  <c r="F269" i="4"/>
  <c r="F272" i="4"/>
  <c r="F275" i="4"/>
  <c r="F277" i="4"/>
  <c r="F276" i="4"/>
  <c r="F270" i="4"/>
  <c r="F279" i="4"/>
  <c r="F273" i="4"/>
  <c r="F274" i="4"/>
  <c r="F278" i="4"/>
  <c r="F280" i="4"/>
  <c r="F281" i="4"/>
  <c r="F282" i="4"/>
  <c r="F286" i="4"/>
  <c r="F283" i="4"/>
  <c r="F284" i="4"/>
  <c r="F288" i="4"/>
  <c r="F285" i="4"/>
  <c r="F291" i="4"/>
  <c r="F292" i="4"/>
  <c r="F295" i="4"/>
  <c r="F290" i="4"/>
  <c r="F296" i="4"/>
  <c r="F299" i="4"/>
  <c r="F287" i="4"/>
  <c r="F289" i="4"/>
  <c r="F293" i="4"/>
  <c r="F294" i="4"/>
  <c r="F297" i="4"/>
  <c r="F300" i="4"/>
  <c r="F303" i="4"/>
  <c r="F305" i="4"/>
  <c r="F304" i="4"/>
  <c r="F298" i="4"/>
  <c r="F307" i="4"/>
  <c r="F301" i="4"/>
  <c r="F302" i="4"/>
  <c r="F306" i="4"/>
  <c r="F308" i="4"/>
  <c r="F309" i="4"/>
  <c r="F310" i="4"/>
  <c r="F314" i="4"/>
  <c r="F311" i="4"/>
  <c r="F312" i="4"/>
  <c r="F316" i="4"/>
  <c r="F313" i="4"/>
  <c r="F319" i="4"/>
  <c r="F320" i="4"/>
  <c r="F323" i="4"/>
  <c r="F318" i="4"/>
  <c r="F324" i="4"/>
  <c r="F327" i="4"/>
  <c r="F315" i="4"/>
  <c r="F317" i="4"/>
  <c r="F321" i="4"/>
  <c r="F322" i="4"/>
  <c r="F325" i="4"/>
  <c r="F328" i="4"/>
  <c r="F331" i="4"/>
  <c r="F333" i="4"/>
  <c r="F332" i="4"/>
  <c r="F326" i="4"/>
  <c r="F335" i="4"/>
  <c r="F329" i="4"/>
  <c r="F330" i="4"/>
  <c r="F334" i="4"/>
  <c r="F336" i="4"/>
  <c r="F337" i="4"/>
  <c r="F338" i="4"/>
  <c r="F342" i="4"/>
  <c r="F339" i="4"/>
  <c r="F340" i="4"/>
  <c r="F344" i="4"/>
  <c r="F341" i="4"/>
  <c r="F347" i="4"/>
  <c r="F348" i="4"/>
  <c r="F351" i="4"/>
  <c r="F346" i="4"/>
  <c r="F352" i="4"/>
  <c r="F355" i="4"/>
  <c r="F343" i="4"/>
  <c r="F345" i="4"/>
  <c r="F349" i="4"/>
  <c r="F350" i="4"/>
  <c r="F353" i="4"/>
  <c r="F356" i="4"/>
  <c r="F359" i="4"/>
  <c r="F361" i="4"/>
  <c r="F360" i="4"/>
  <c r="F354" i="4"/>
  <c r="F363" i="4"/>
  <c r="F357" i="4"/>
  <c r="F358" i="4"/>
  <c r="F362" i="4"/>
  <c r="F364" i="4"/>
  <c r="F365" i="4"/>
  <c r="F366" i="4"/>
  <c r="F370" i="4"/>
  <c r="F367" i="4"/>
  <c r="F368" i="4"/>
  <c r="F372" i="4"/>
  <c r="F369" i="4"/>
  <c r="F375" i="4"/>
  <c r="F376" i="4"/>
  <c r="F379" i="4"/>
  <c r="F374" i="4"/>
  <c r="F380" i="4"/>
  <c r="F383" i="4"/>
  <c r="F371" i="4"/>
  <c r="F373" i="4"/>
  <c r="F377" i="4"/>
  <c r="F378" i="4"/>
  <c r="F381" i="4"/>
  <c r="F384" i="4"/>
  <c r="F387" i="4"/>
  <c r="F389" i="4"/>
  <c r="F388" i="4"/>
  <c r="F382" i="4"/>
  <c r="F391" i="4"/>
  <c r="F385" i="4"/>
  <c r="F386" i="4"/>
  <c r="F390" i="4"/>
  <c r="F392" i="4"/>
  <c r="F393" i="4"/>
  <c r="F394" i="4"/>
  <c r="F398" i="4"/>
  <c r="F395" i="4"/>
  <c r="F396" i="4"/>
  <c r="F400" i="4"/>
  <c r="F397" i="4"/>
  <c r="F403" i="4"/>
  <c r="F404" i="4"/>
  <c r="F407" i="4"/>
  <c r="F402" i="4"/>
  <c r="F408" i="4"/>
  <c r="F411" i="4"/>
  <c r="F399" i="4"/>
  <c r="F401" i="4"/>
  <c r="F405" i="4"/>
  <c r="F406" i="4"/>
  <c r="F409" i="4"/>
  <c r="F412" i="4"/>
  <c r="F415" i="4"/>
  <c r="F417" i="4"/>
  <c r="F416" i="4"/>
  <c r="F410" i="4"/>
  <c r="F419" i="4"/>
  <c r="F413" i="4"/>
  <c r="F414" i="4"/>
  <c r="F418" i="4"/>
  <c r="F420" i="4"/>
  <c r="F421" i="4"/>
  <c r="F422" i="4"/>
  <c r="F426" i="4"/>
  <c r="F423" i="4"/>
  <c r="F424" i="4"/>
  <c r="F428" i="4"/>
  <c r="F425" i="4"/>
  <c r="F431" i="4"/>
  <c r="F432" i="4"/>
  <c r="F435" i="4"/>
  <c r="F430" i="4"/>
  <c r="F436" i="4"/>
  <c r="F439" i="4"/>
  <c r="F427" i="4"/>
  <c r="F429" i="4"/>
  <c r="F433" i="4"/>
  <c r="F434" i="4"/>
  <c r="F437" i="4"/>
  <c r="F440" i="4"/>
  <c r="F443" i="4"/>
  <c r="F445" i="4"/>
  <c r="F444" i="4"/>
  <c r="F438" i="4"/>
  <c r="F447" i="4"/>
  <c r="F441" i="4"/>
  <c r="F442" i="4"/>
  <c r="F446" i="4"/>
  <c r="F448" i="4"/>
  <c r="F449" i="4"/>
  <c r="F450" i="4"/>
  <c r="F454" i="4"/>
  <c r="F451" i="4"/>
  <c r="F452" i="4"/>
  <c r="F456" i="4"/>
  <c r="F453" i="4"/>
  <c r="F459" i="4"/>
  <c r="F460" i="4"/>
  <c r="F463" i="4"/>
  <c r="F458" i="4"/>
  <c r="F464" i="4"/>
  <c r="F467" i="4"/>
  <c r="F455" i="4"/>
  <c r="F457" i="4"/>
  <c r="F461" i="4"/>
  <c r="F462" i="4"/>
  <c r="F465" i="4"/>
  <c r="F468" i="4"/>
  <c r="F471" i="4"/>
  <c r="F473" i="4"/>
  <c r="F472" i="4"/>
  <c r="F466" i="4"/>
  <c r="F475" i="4"/>
  <c r="F469" i="4"/>
  <c r="F470" i="4"/>
  <c r="F474" i="4"/>
  <c r="F476" i="4"/>
  <c r="F477" i="4"/>
  <c r="F478" i="4"/>
  <c r="F482" i="4"/>
  <c r="F479" i="4"/>
  <c r="F480" i="4"/>
  <c r="F484" i="4"/>
  <c r="F481" i="4"/>
  <c r="F487" i="4"/>
  <c r="F488" i="4"/>
  <c r="F491" i="4"/>
  <c r="F486" i="4"/>
  <c r="F492" i="4"/>
  <c r="F495" i="4"/>
  <c r="F483" i="4"/>
  <c r="F485" i="4"/>
  <c r="F489" i="4"/>
  <c r="F490" i="4"/>
  <c r="F493" i="4"/>
  <c r="F496" i="4"/>
  <c r="F499" i="4"/>
  <c r="F501" i="4"/>
  <c r="F500" i="4"/>
  <c r="F494" i="4"/>
  <c r="F503" i="4"/>
  <c r="F497" i="4"/>
  <c r="F498" i="4"/>
  <c r="F502" i="4"/>
  <c r="F504" i="4"/>
  <c r="F505" i="4"/>
  <c r="F506" i="4"/>
  <c r="F510" i="4"/>
  <c r="F507" i="4"/>
  <c r="F508" i="4"/>
  <c r="F512" i="4"/>
  <c r="F509" i="4"/>
  <c r="F515" i="4"/>
  <c r="F516" i="4"/>
  <c r="F519" i="4"/>
  <c r="F514" i="4"/>
  <c r="F520" i="4"/>
  <c r="F523" i="4"/>
  <c r="F511" i="4"/>
  <c r="F513" i="4"/>
  <c r="F517" i="4"/>
  <c r="F518" i="4"/>
  <c r="F521" i="4"/>
  <c r="F524" i="4"/>
  <c r="F527" i="4"/>
  <c r="F529" i="4"/>
  <c r="F528" i="4"/>
  <c r="F522" i="4"/>
  <c r="F531" i="4"/>
  <c r="F525" i="4"/>
  <c r="F526" i="4"/>
  <c r="F530" i="4"/>
  <c r="F532" i="4"/>
  <c r="F533" i="4"/>
  <c r="F534" i="4"/>
  <c r="F538" i="4"/>
  <c r="F535" i="4"/>
  <c r="F536" i="4"/>
  <c r="F540" i="4"/>
  <c r="F537" i="4"/>
  <c r="F543" i="4"/>
  <c r="F544" i="4"/>
  <c r="F547" i="4"/>
  <c r="F542" i="4"/>
  <c r="F548" i="4"/>
  <c r="F551" i="4"/>
  <c r="F539" i="4"/>
  <c r="F541" i="4"/>
  <c r="F545" i="4"/>
  <c r="F546" i="4"/>
  <c r="F549" i="4"/>
  <c r="F552" i="4"/>
  <c r="F555" i="4"/>
  <c r="F557" i="4"/>
  <c r="F556" i="4"/>
  <c r="F550" i="4"/>
  <c r="F559" i="4"/>
  <c r="F553" i="4"/>
  <c r="F554" i="4"/>
  <c r="F558" i="4"/>
  <c r="F560" i="4"/>
  <c r="F561" i="4"/>
  <c r="F562" i="4"/>
  <c r="F566" i="4"/>
  <c r="F563" i="4"/>
  <c r="F564" i="4"/>
  <c r="F568" i="4"/>
  <c r="F565" i="4"/>
  <c r="F571" i="4"/>
  <c r="F572" i="4"/>
  <c r="F575" i="4"/>
  <c r="F570" i="4"/>
  <c r="F576" i="4"/>
  <c r="F579" i="4"/>
  <c r="F567" i="4"/>
  <c r="F569" i="4"/>
  <c r="F573" i="4"/>
  <c r="F574" i="4"/>
  <c r="F577" i="4"/>
  <c r="F580" i="4"/>
  <c r="F583" i="4"/>
  <c r="F585" i="4"/>
  <c r="F584" i="4"/>
  <c r="F578" i="4"/>
  <c r="F587" i="4"/>
  <c r="F581" i="4"/>
  <c r="F582" i="4"/>
  <c r="F586" i="4"/>
  <c r="F588" i="4"/>
  <c r="F589" i="4"/>
  <c r="F590" i="4"/>
  <c r="F594" i="4"/>
  <c r="F591" i="4"/>
  <c r="F592" i="4"/>
  <c r="F596" i="4"/>
  <c r="F593" i="4"/>
  <c r="F599" i="4"/>
  <c r="F600" i="4"/>
  <c r="F603" i="4"/>
  <c r="F598" i="4"/>
  <c r="F604" i="4"/>
  <c r="F607" i="4"/>
  <c r="F595" i="4"/>
  <c r="F597" i="4"/>
  <c r="F601" i="4"/>
  <c r="F602" i="4"/>
  <c r="F605" i="4"/>
  <c r="F608" i="4"/>
  <c r="F611" i="4"/>
  <c r="F613" i="4"/>
  <c r="F612" i="4"/>
  <c r="F606" i="4"/>
  <c r="F615" i="4"/>
  <c r="F609" i="4"/>
  <c r="F610" i="4"/>
  <c r="F614" i="4"/>
  <c r="F616" i="4"/>
  <c r="F617" i="4"/>
  <c r="F618" i="4"/>
  <c r="F622" i="4"/>
  <c r="F619" i="4"/>
  <c r="F620" i="4"/>
  <c r="F624" i="4"/>
  <c r="F621" i="4"/>
  <c r="F627" i="4"/>
  <c r="F628" i="4"/>
  <c r="F631" i="4"/>
  <c r="F626" i="4"/>
  <c r="F632" i="4"/>
  <c r="F635" i="4"/>
  <c r="F623" i="4"/>
  <c r="F625" i="4"/>
  <c r="F629" i="4"/>
  <c r="F630" i="4"/>
  <c r="F633" i="4"/>
  <c r="F636" i="4"/>
  <c r="F639" i="4"/>
  <c r="F641" i="4"/>
  <c r="F640" i="4"/>
  <c r="F634" i="4"/>
  <c r="F643" i="4"/>
  <c r="F637" i="4"/>
  <c r="F638" i="4"/>
  <c r="F642" i="4"/>
  <c r="F644" i="4"/>
  <c r="F645" i="4"/>
  <c r="F646" i="4"/>
  <c r="F650" i="4"/>
  <c r="F647" i="4"/>
  <c r="F648" i="4"/>
  <c r="F652" i="4"/>
  <c r="F649" i="4"/>
  <c r="F655" i="4"/>
  <c r="F656" i="4"/>
  <c r="F659" i="4"/>
  <c r="F654" i="4"/>
  <c r="F660" i="4"/>
  <c r="F663" i="4"/>
  <c r="F651" i="4"/>
  <c r="F653" i="4"/>
  <c r="F657" i="4"/>
  <c r="F658" i="4"/>
  <c r="F661" i="4"/>
  <c r="F664" i="4"/>
  <c r="F667" i="4"/>
  <c r="F669" i="4"/>
  <c r="F668" i="4"/>
  <c r="F662" i="4"/>
  <c r="F671" i="4"/>
  <c r="F665" i="4"/>
  <c r="F666" i="4"/>
  <c r="F670" i="4"/>
  <c r="F672" i="4"/>
  <c r="F673" i="4"/>
  <c r="F674" i="4"/>
  <c r="F678" i="4"/>
  <c r="F675" i="4"/>
  <c r="F676" i="4"/>
  <c r="F680" i="4"/>
  <c r="F677" i="4"/>
  <c r="F683" i="4"/>
  <c r="F684" i="4"/>
  <c r="F687" i="4"/>
  <c r="F682" i="4"/>
  <c r="F688" i="4"/>
  <c r="F691" i="4"/>
  <c r="F679" i="4"/>
  <c r="F681" i="4"/>
  <c r="F685" i="4"/>
  <c r="F686" i="4"/>
  <c r="F689" i="4"/>
  <c r="F692" i="4"/>
  <c r="F695" i="4"/>
  <c r="F697" i="4"/>
  <c r="F696" i="4"/>
  <c r="F690" i="4"/>
  <c r="F699" i="4"/>
  <c r="F693" i="4"/>
  <c r="F694" i="4"/>
  <c r="F698" i="4"/>
  <c r="F700" i="4"/>
  <c r="F701" i="4"/>
  <c r="F2" i="4"/>
  <c r="V14" i="4"/>
  <c r="E126" i="4"/>
  <c r="E125" i="4"/>
  <c r="E121" i="4"/>
  <c r="E119" i="4"/>
  <c r="E131" i="4"/>
  <c r="E128" i="4"/>
  <c r="E122" i="4"/>
  <c r="E127" i="4"/>
  <c r="E124" i="4"/>
  <c r="E123" i="4"/>
  <c r="E16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L563" i="4" l="1"/>
  <c r="K563" i="4" s="1"/>
  <c r="N563" i="4" s="1"/>
  <c r="L474" i="4"/>
  <c r="K474" i="4" s="1"/>
  <c r="N474" i="4" s="1"/>
  <c r="L546" i="4"/>
  <c r="K546" i="4" s="1"/>
  <c r="N546" i="4" s="1"/>
  <c r="L467" i="4"/>
  <c r="K467" i="4" s="1"/>
  <c r="N467" i="4" s="1"/>
  <c r="L694" i="4"/>
  <c r="K694" i="4" s="1"/>
  <c r="N694" i="4" s="1"/>
  <c r="L386" i="4"/>
  <c r="K386" i="4" s="1"/>
  <c r="N386" i="4" s="1"/>
  <c r="L693" i="4"/>
  <c r="K693" i="4" s="1"/>
  <c r="N693" i="4" s="1"/>
  <c r="L378" i="4"/>
  <c r="K378" i="4" s="1"/>
  <c r="N378" i="4" s="1"/>
  <c r="L642" i="4"/>
  <c r="K642" i="4" s="1"/>
  <c r="N642" i="4" s="1"/>
  <c r="L258" i="4"/>
  <c r="K258" i="4" s="1"/>
  <c r="N258" i="4" s="1"/>
  <c r="L634" i="4"/>
  <c r="K634" i="4" s="1"/>
  <c r="N634" i="4" s="1"/>
  <c r="L218" i="4"/>
  <c r="K218" i="4" s="1"/>
  <c r="N218" i="4" s="1"/>
  <c r="L688" i="4"/>
  <c r="L627" i="4"/>
  <c r="K627" i="4" s="1"/>
  <c r="N627" i="4" s="1"/>
  <c r="L538" i="4"/>
  <c r="K538" i="4" s="1"/>
  <c r="N538" i="4" s="1"/>
  <c r="L450" i="4"/>
  <c r="K450" i="4" s="1"/>
  <c r="L371" i="4"/>
  <c r="K371" i="4" s="1"/>
  <c r="N371" i="4" s="1"/>
  <c r="L202" i="4"/>
  <c r="K202" i="4" s="1"/>
  <c r="N202" i="4" s="1"/>
  <c r="L686" i="4"/>
  <c r="K686" i="4" s="1"/>
  <c r="N686" i="4" s="1"/>
  <c r="L610" i="4"/>
  <c r="K610" i="4" s="1"/>
  <c r="N610" i="4" s="1"/>
  <c r="L531" i="4"/>
  <c r="K531" i="4" s="1"/>
  <c r="N531" i="4" s="1"/>
  <c r="L442" i="4"/>
  <c r="K442" i="4" s="1"/>
  <c r="N442" i="4" s="1"/>
  <c r="L346" i="4"/>
  <c r="K346" i="4" s="1"/>
  <c r="L194" i="4"/>
  <c r="K194" i="4" s="1"/>
  <c r="N194" i="4" s="1"/>
  <c r="L685" i="4"/>
  <c r="K685" i="4" s="1"/>
  <c r="N685" i="4" s="1"/>
  <c r="L602" i="4"/>
  <c r="K602" i="4" s="1"/>
  <c r="N602" i="4" s="1"/>
  <c r="L514" i="4"/>
  <c r="K514" i="4" s="1"/>
  <c r="L435" i="4"/>
  <c r="K435" i="4" s="1"/>
  <c r="N435" i="4" s="1"/>
  <c r="L330" i="4"/>
  <c r="K330" i="4" s="1"/>
  <c r="N330" i="4" s="1"/>
  <c r="L154" i="4"/>
  <c r="K154" i="4" s="1"/>
  <c r="N154" i="4" s="1"/>
  <c r="L2" i="4"/>
  <c r="K2" i="4" s="1"/>
  <c r="L674" i="4"/>
  <c r="K674" i="4" s="1"/>
  <c r="L595" i="4"/>
  <c r="K595" i="4" s="1"/>
  <c r="N595" i="4" s="1"/>
  <c r="L506" i="4"/>
  <c r="K506" i="4" s="1"/>
  <c r="L418" i="4"/>
  <c r="K418" i="4" s="1"/>
  <c r="N418" i="4" s="1"/>
  <c r="L322" i="4"/>
  <c r="K322" i="4" s="1"/>
  <c r="N322" i="4" s="1"/>
  <c r="L138" i="4"/>
  <c r="K138" i="4" s="1"/>
  <c r="N138" i="4" s="1"/>
  <c r="L701" i="4"/>
  <c r="K701" i="4" s="1"/>
  <c r="N701" i="4" s="1"/>
  <c r="L666" i="4"/>
  <c r="K666" i="4" s="1"/>
  <c r="N666" i="4" s="1"/>
  <c r="L578" i="4"/>
  <c r="K578" i="4" s="1"/>
  <c r="N578" i="4" s="1"/>
  <c r="L499" i="4"/>
  <c r="K499" i="4" s="1"/>
  <c r="N499" i="4" s="1"/>
  <c r="L410" i="4"/>
  <c r="K410" i="4" s="1"/>
  <c r="N410" i="4" s="1"/>
  <c r="L282" i="4"/>
  <c r="K282" i="4" s="1"/>
  <c r="L130" i="4"/>
  <c r="K130" i="4" s="1"/>
  <c r="N130" i="4" s="1"/>
  <c r="L696" i="4"/>
  <c r="K696" i="4" s="1"/>
  <c r="N696" i="4" s="1"/>
  <c r="L659" i="4"/>
  <c r="K659" i="4" s="1"/>
  <c r="N659" i="4" s="1"/>
  <c r="L570" i="4"/>
  <c r="K570" i="4" s="1"/>
  <c r="L482" i="4"/>
  <c r="K482" i="4" s="1"/>
  <c r="L403" i="4"/>
  <c r="K403" i="4" s="1"/>
  <c r="N403" i="4" s="1"/>
  <c r="L266" i="4"/>
  <c r="K266" i="4" s="1"/>
  <c r="N266" i="4" s="1"/>
  <c r="L66" i="4"/>
  <c r="K66" i="4" s="1"/>
  <c r="L700" i="4"/>
  <c r="K700" i="4" s="1"/>
  <c r="N700" i="4" s="1"/>
  <c r="L692" i="4"/>
  <c r="K692" i="4" s="1"/>
  <c r="L684" i="4"/>
  <c r="K684" i="4" s="1"/>
  <c r="N684" i="4" s="1"/>
  <c r="L658" i="4"/>
  <c r="K658" i="4" s="1"/>
  <c r="N658" i="4" s="1"/>
  <c r="L626" i="4"/>
  <c r="K626" i="4" s="1"/>
  <c r="L594" i="4"/>
  <c r="K594" i="4" s="1"/>
  <c r="N594" i="4" s="1"/>
  <c r="L562" i="4"/>
  <c r="K562" i="4" s="1"/>
  <c r="L530" i="4"/>
  <c r="K530" i="4" s="1"/>
  <c r="N530" i="4" s="1"/>
  <c r="L498" i="4"/>
  <c r="K498" i="4" s="1"/>
  <c r="N498" i="4" s="1"/>
  <c r="L466" i="4"/>
  <c r="K466" i="4" s="1"/>
  <c r="N466" i="4" s="1"/>
  <c r="L434" i="4"/>
  <c r="K434" i="4" s="1"/>
  <c r="N434" i="4" s="1"/>
  <c r="L402" i="4"/>
  <c r="K402" i="4" s="1"/>
  <c r="L370" i="4"/>
  <c r="K370" i="4" s="1"/>
  <c r="L314" i="4"/>
  <c r="K314" i="4" s="1"/>
  <c r="L250" i="4"/>
  <c r="K250" i="4" s="1"/>
  <c r="N250" i="4" s="1"/>
  <c r="L186" i="4"/>
  <c r="K186" i="4" s="1"/>
  <c r="N186" i="4" s="1"/>
  <c r="L122" i="4"/>
  <c r="K122" i="4" s="1"/>
  <c r="L58" i="4"/>
  <c r="K58" i="4" s="1"/>
  <c r="L699" i="4"/>
  <c r="K699" i="4" s="1"/>
  <c r="N699" i="4" s="1"/>
  <c r="L691" i="4"/>
  <c r="K691" i="4" s="1"/>
  <c r="N691" i="4" s="1"/>
  <c r="L683" i="4"/>
  <c r="K683" i="4" s="1"/>
  <c r="N683" i="4" s="1"/>
  <c r="L651" i="4"/>
  <c r="K651" i="4" s="1"/>
  <c r="N651" i="4" s="1"/>
  <c r="L619" i="4"/>
  <c r="K619" i="4" s="1"/>
  <c r="N619" i="4" s="1"/>
  <c r="L587" i="4"/>
  <c r="K587" i="4" s="1"/>
  <c r="N587" i="4" s="1"/>
  <c r="L555" i="4"/>
  <c r="K555" i="4" s="1"/>
  <c r="N555" i="4" s="1"/>
  <c r="L523" i="4"/>
  <c r="K523" i="4" s="1"/>
  <c r="N523" i="4" s="1"/>
  <c r="L491" i="4"/>
  <c r="K491" i="4" s="1"/>
  <c r="N491" i="4" s="1"/>
  <c r="L459" i="4"/>
  <c r="K459" i="4" s="1"/>
  <c r="N459" i="4" s="1"/>
  <c r="L427" i="4"/>
  <c r="K427" i="4" s="1"/>
  <c r="N427" i="4" s="1"/>
  <c r="L395" i="4"/>
  <c r="K395" i="4" s="1"/>
  <c r="L363" i="4"/>
  <c r="K363" i="4" s="1"/>
  <c r="N363" i="4" s="1"/>
  <c r="L306" i="4"/>
  <c r="K306" i="4" s="1"/>
  <c r="N306" i="4" s="1"/>
  <c r="L242" i="4"/>
  <c r="K242" i="4" s="1"/>
  <c r="N242" i="4" s="1"/>
  <c r="L178" i="4"/>
  <c r="K178" i="4" s="1"/>
  <c r="L114" i="4"/>
  <c r="K114" i="4" s="1"/>
  <c r="L50" i="4"/>
  <c r="K50" i="4" s="1"/>
  <c r="N50" i="4" s="1"/>
  <c r="L698" i="4"/>
  <c r="K698" i="4" s="1"/>
  <c r="N698" i="4" s="1"/>
  <c r="L690" i="4"/>
  <c r="K690" i="4" s="1"/>
  <c r="N690" i="4" s="1"/>
  <c r="L682" i="4"/>
  <c r="K682" i="4" s="1"/>
  <c r="L650" i="4"/>
  <c r="K650" i="4" s="1"/>
  <c r="N650" i="4" s="1"/>
  <c r="L618" i="4"/>
  <c r="K618" i="4" s="1"/>
  <c r="L586" i="4"/>
  <c r="K586" i="4" s="1"/>
  <c r="N586" i="4" s="1"/>
  <c r="L554" i="4"/>
  <c r="K554" i="4" s="1"/>
  <c r="N554" i="4" s="1"/>
  <c r="L522" i="4"/>
  <c r="K522" i="4" s="1"/>
  <c r="N522" i="4" s="1"/>
  <c r="L490" i="4"/>
  <c r="K490" i="4" s="1"/>
  <c r="N490" i="4" s="1"/>
  <c r="L458" i="4"/>
  <c r="K458" i="4" s="1"/>
  <c r="L426" i="4"/>
  <c r="K426" i="4" s="1"/>
  <c r="L394" i="4"/>
  <c r="K394" i="4" s="1"/>
  <c r="L362" i="4"/>
  <c r="K362" i="4" s="1"/>
  <c r="N362" i="4" s="1"/>
  <c r="L298" i="4"/>
  <c r="K298" i="4" s="1"/>
  <c r="N298" i="4" s="1"/>
  <c r="L234" i="4"/>
  <c r="K234" i="4" s="1"/>
  <c r="L170" i="4"/>
  <c r="K170" i="4" s="1"/>
  <c r="L106" i="4"/>
  <c r="K106" i="4" s="1"/>
  <c r="N106" i="4" s="1"/>
  <c r="L42" i="4"/>
  <c r="K42" i="4" s="1"/>
  <c r="N42" i="4" s="1"/>
  <c r="L697" i="4"/>
  <c r="K697" i="4" s="1"/>
  <c r="N697" i="4" s="1"/>
  <c r="L689" i="4"/>
  <c r="K689" i="4" s="1"/>
  <c r="N689" i="4" s="1"/>
  <c r="L675" i="4"/>
  <c r="K675" i="4" s="1"/>
  <c r="N675" i="4" s="1"/>
  <c r="L643" i="4"/>
  <c r="K643" i="4" s="1"/>
  <c r="N643" i="4" s="1"/>
  <c r="L611" i="4"/>
  <c r="K611" i="4" s="1"/>
  <c r="N611" i="4" s="1"/>
  <c r="L579" i="4"/>
  <c r="K579" i="4" s="1"/>
  <c r="N579" i="4" s="1"/>
  <c r="L547" i="4"/>
  <c r="K547" i="4" s="1"/>
  <c r="N547" i="4" s="1"/>
  <c r="L515" i="4"/>
  <c r="K515" i="4" s="1"/>
  <c r="N515" i="4" s="1"/>
  <c r="L483" i="4"/>
  <c r="K483" i="4" s="1"/>
  <c r="N483" i="4" s="1"/>
  <c r="L451" i="4"/>
  <c r="K451" i="4" s="1"/>
  <c r="L419" i="4"/>
  <c r="K419" i="4" s="1"/>
  <c r="N419" i="4" s="1"/>
  <c r="L387" i="4"/>
  <c r="K387" i="4" s="1"/>
  <c r="N387" i="4" s="1"/>
  <c r="L354" i="4"/>
  <c r="K354" i="4" s="1"/>
  <c r="N354" i="4" s="1"/>
  <c r="L290" i="4"/>
  <c r="K290" i="4" s="1"/>
  <c r="L226" i="4"/>
  <c r="K226" i="4" s="1"/>
  <c r="L162" i="4"/>
  <c r="K162" i="4" s="1"/>
  <c r="N162" i="4" s="1"/>
  <c r="L98" i="4"/>
  <c r="K98" i="4" s="1"/>
  <c r="N98" i="4" s="1"/>
  <c r="L34" i="4"/>
  <c r="K34" i="4" s="1"/>
  <c r="N34" i="4" s="1"/>
  <c r="L90" i="4"/>
  <c r="K90" i="4" s="1"/>
  <c r="N90" i="4" s="1"/>
  <c r="L3" i="4"/>
  <c r="K3" i="4" s="1"/>
  <c r="N3" i="4" s="1"/>
  <c r="L11" i="4"/>
  <c r="K11" i="4" s="1"/>
  <c r="N11" i="4" s="1"/>
  <c r="L19" i="4"/>
  <c r="K19" i="4" s="1"/>
  <c r="N19" i="4" s="1"/>
  <c r="L27" i="4"/>
  <c r="K27" i="4" s="1"/>
  <c r="N27" i="4" s="1"/>
  <c r="L35" i="4"/>
  <c r="K35" i="4" s="1"/>
  <c r="N35" i="4" s="1"/>
  <c r="L43" i="4"/>
  <c r="K43" i="4" s="1"/>
  <c r="N43" i="4" s="1"/>
  <c r="L51" i="4"/>
  <c r="K51" i="4" s="1"/>
  <c r="N51" i="4" s="1"/>
  <c r="L59" i="4"/>
  <c r="K59" i="4" s="1"/>
  <c r="N59" i="4" s="1"/>
  <c r="L67" i="4"/>
  <c r="K67" i="4" s="1"/>
  <c r="N67" i="4" s="1"/>
  <c r="L75" i="4"/>
  <c r="K75" i="4" s="1"/>
  <c r="N75" i="4" s="1"/>
  <c r="L83" i="4"/>
  <c r="K83" i="4" s="1"/>
  <c r="N83" i="4" s="1"/>
  <c r="L91" i="4"/>
  <c r="K91" i="4" s="1"/>
  <c r="N91" i="4" s="1"/>
  <c r="L99" i="4"/>
  <c r="K99" i="4" s="1"/>
  <c r="N99" i="4" s="1"/>
  <c r="L107" i="4"/>
  <c r="K107" i="4" s="1"/>
  <c r="N107" i="4" s="1"/>
  <c r="L115" i="4"/>
  <c r="K115" i="4" s="1"/>
  <c r="N115" i="4" s="1"/>
  <c r="L123" i="4"/>
  <c r="K123" i="4" s="1"/>
  <c r="N123" i="4" s="1"/>
  <c r="J123" i="4" s="1"/>
  <c r="L131" i="4"/>
  <c r="K131" i="4" s="1"/>
  <c r="N131" i="4" s="1"/>
  <c r="J131" i="4" s="1"/>
  <c r="L139" i="4"/>
  <c r="K139" i="4" s="1"/>
  <c r="N139" i="4" s="1"/>
  <c r="L147" i="4"/>
  <c r="K147" i="4" s="1"/>
  <c r="N147" i="4" s="1"/>
  <c r="L155" i="4"/>
  <c r="K155" i="4" s="1"/>
  <c r="N155" i="4" s="1"/>
  <c r="L163" i="4"/>
  <c r="K163" i="4" s="1"/>
  <c r="N163" i="4" s="1"/>
  <c r="L171" i="4"/>
  <c r="K171" i="4" s="1"/>
  <c r="N171" i="4" s="1"/>
  <c r="L179" i="4"/>
  <c r="K179" i="4" s="1"/>
  <c r="N179" i="4" s="1"/>
  <c r="L187" i="4"/>
  <c r="K187" i="4" s="1"/>
  <c r="N187" i="4" s="1"/>
  <c r="L195" i="4"/>
  <c r="K195" i="4" s="1"/>
  <c r="N195" i="4" s="1"/>
  <c r="L203" i="4"/>
  <c r="K203" i="4" s="1"/>
  <c r="N203" i="4" s="1"/>
  <c r="L211" i="4"/>
  <c r="K211" i="4" s="1"/>
  <c r="N211" i="4" s="1"/>
  <c r="L219" i="4"/>
  <c r="K219" i="4" s="1"/>
  <c r="N219" i="4" s="1"/>
  <c r="L227" i="4"/>
  <c r="K227" i="4" s="1"/>
  <c r="N227" i="4" s="1"/>
  <c r="L235" i="4"/>
  <c r="K235" i="4" s="1"/>
  <c r="N235" i="4" s="1"/>
  <c r="L243" i="4"/>
  <c r="K243" i="4" s="1"/>
  <c r="N243" i="4" s="1"/>
  <c r="L251" i="4"/>
  <c r="K251" i="4" s="1"/>
  <c r="N251" i="4" s="1"/>
  <c r="L259" i="4"/>
  <c r="K259" i="4" s="1"/>
  <c r="N259" i="4" s="1"/>
  <c r="L267" i="4"/>
  <c r="K267" i="4" s="1"/>
  <c r="N267" i="4" s="1"/>
  <c r="L275" i="4"/>
  <c r="K275" i="4" s="1"/>
  <c r="N275" i="4" s="1"/>
  <c r="L283" i="4"/>
  <c r="K283" i="4" s="1"/>
  <c r="L291" i="4"/>
  <c r="K291" i="4" s="1"/>
  <c r="N291" i="4" s="1"/>
  <c r="L299" i="4"/>
  <c r="K299" i="4" s="1"/>
  <c r="N299" i="4" s="1"/>
  <c r="L307" i="4"/>
  <c r="K307" i="4" s="1"/>
  <c r="N307" i="4" s="1"/>
  <c r="L315" i="4"/>
  <c r="K315" i="4" s="1"/>
  <c r="N315" i="4" s="1"/>
  <c r="L323" i="4"/>
  <c r="K323" i="4" s="1"/>
  <c r="N323" i="4" s="1"/>
  <c r="L331" i="4"/>
  <c r="K331" i="4" s="1"/>
  <c r="N331" i="4" s="1"/>
  <c r="L339" i="4"/>
  <c r="K339" i="4" s="1"/>
  <c r="N339" i="4" s="1"/>
  <c r="L347" i="4"/>
  <c r="K347" i="4" s="1"/>
  <c r="N347" i="4" s="1"/>
  <c r="L355" i="4"/>
  <c r="K355" i="4" s="1"/>
  <c r="N355" i="4" s="1"/>
  <c r="L4" i="4"/>
  <c r="K4" i="4" s="1"/>
  <c r="N4" i="4" s="1"/>
  <c r="L12" i="4"/>
  <c r="K12" i="4" s="1"/>
  <c r="N12" i="4" s="1"/>
  <c r="L20" i="4"/>
  <c r="K20" i="4" s="1"/>
  <c r="L28" i="4"/>
  <c r="K28" i="4" s="1"/>
  <c r="N28" i="4" s="1"/>
  <c r="L36" i="4"/>
  <c r="K36" i="4" s="1"/>
  <c r="L44" i="4"/>
  <c r="K44" i="4" s="1"/>
  <c r="N44" i="4" s="1"/>
  <c r="L52" i="4"/>
  <c r="K52" i="4" s="1"/>
  <c r="N52" i="4" s="1"/>
  <c r="L60" i="4"/>
  <c r="K60" i="4" s="1"/>
  <c r="N60" i="4" s="1"/>
  <c r="L68" i="4"/>
  <c r="K68" i="4" s="1"/>
  <c r="N68" i="4" s="1"/>
  <c r="L76" i="4"/>
  <c r="K76" i="4" s="1"/>
  <c r="L84" i="4"/>
  <c r="K84" i="4" s="1"/>
  <c r="N84" i="4" s="1"/>
  <c r="L92" i="4"/>
  <c r="K92" i="4" s="1"/>
  <c r="L100" i="4"/>
  <c r="K100" i="4" s="1"/>
  <c r="N100" i="4" s="1"/>
  <c r="L108" i="4"/>
  <c r="K108" i="4" s="1"/>
  <c r="N108" i="4" s="1"/>
  <c r="L116" i="4"/>
  <c r="K116" i="4" s="1"/>
  <c r="N116" i="4" s="1"/>
  <c r="L124" i="4"/>
  <c r="K124" i="4" s="1"/>
  <c r="N124" i="4" s="1"/>
  <c r="J124" i="4" s="1"/>
  <c r="L132" i="4"/>
  <c r="K132" i="4" s="1"/>
  <c r="L140" i="4"/>
  <c r="K140" i="4" s="1"/>
  <c r="N140" i="4" s="1"/>
  <c r="L148" i="4"/>
  <c r="K148" i="4" s="1"/>
  <c r="L156" i="4"/>
  <c r="K156" i="4" s="1"/>
  <c r="N156" i="4" s="1"/>
  <c r="L164" i="4"/>
  <c r="K164" i="4" s="1"/>
  <c r="N164" i="4" s="1"/>
  <c r="L172" i="4"/>
  <c r="K172" i="4" s="1"/>
  <c r="N172" i="4" s="1"/>
  <c r="L180" i="4"/>
  <c r="K180" i="4" s="1"/>
  <c r="N180" i="4" s="1"/>
  <c r="L188" i="4"/>
  <c r="K188" i="4" s="1"/>
  <c r="L196" i="4"/>
  <c r="K196" i="4" s="1"/>
  <c r="N196" i="4" s="1"/>
  <c r="L204" i="4"/>
  <c r="K204" i="4" s="1"/>
  <c r="L212" i="4"/>
  <c r="K212" i="4" s="1"/>
  <c r="N212" i="4" s="1"/>
  <c r="L220" i="4"/>
  <c r="K220" i="4" s="1"/>
  <c r="N220" i="4" s="1"/>
  <c r="L228" i="4"/>
  <c r="K228" i="4" s="1"/>
  <c r="N228" i="4" s="1"/>
  <c r="L236" i="4"/>
  <c r="K236" i="4" s="1"/>
  <c r="N236" i="4" s="1"/>
  <c r="L244" i="4"/>
  <c r="K244" i="4" s="1"/>
  <c r="L252" i="4"/>
  <c r="K252" i="4" s="1"/>
  <c r="N252" i="4" s="1"/>
  <c r="L260" i="4"/>
  <c r="K260" i="4" s="1"/>
  <c r="L268" i="4"/>
  <c r="K268" i="4" s="1"/>
  <c r="N268" i="4" s="1"/>
  <c r="L276" i="4"/>
  <c r="K276" i="4" s="1"/>
  <c r="N276" i="4" s="1"/>
  <c r="L284" i="4"/>
  <c r="L292" i="4"/>
  <c r="K292" i="4" s="1"/>
  <c r="N292" i="4" s="1"/>
  <c r="L300" i="4"/>
  <c r="K300" i="4" s="1"/>
  <c r="L308" i="4"/>
  <c r="K308" i="4" s="1"/>
  <c r="N308" i="4" s="1"/>
  <c r="L316" i="4"/>
  <c r="K316" i="4" s="1"/>
  <c r="L324" i="4"/>
  <c r="K324" i="4" s="1"/>
  <c r="N324" i="4" s="1"/>
  <c r="L332" i="4"/>
  <c r="K332" i="4" s="1"/>
  <c r="N332" i="4" s="1"/>
  <c r="L340" i="4"/>
  <c r="K340" i="4" s="1"/>
  <c r="N340" i="4" s="1"/>
  <c r="L348" i="4"/>
  <c r="K348" i="4" s="1"/>
  <c r="N348" i="4" s="1"/>
  <c r="L356" i="4"/>
  <c r="K356" i="4" s="1"/>
  <c r="L364" i="4"/>
  <c r="K364" i="4" s="1"/>
  <c r="N364" i="4" s="1"/>
  <c r="L372" i="4"/>
  <c r="K372" i="4" s="1"/>
  <c r="L380" i="4"/>
  <c r="K380" i="4" s="1"/>
  <c r="N380" i="4" s="1"/>
  <c r="L388" i="4"/>
  <c r="K388" i="4" s="1"/>
  <c r="N388" i="4" s="1"/>
  <c r="L396" i="4"/>
  <c r="K396" i="4" s="1"/>
  <c r="N396" i="4" s="1"/>
  <c r="L404" i="4"/>
  <c r="K404" i="4" s="1"/>
  <c r="N404" i="4" s="1"/>
  <c r="L412" i="4"/>
  <c r="K412" i="4" s="1"/>
  <c r="L420" i="4"/>
  <c r="K420" i="4" s="1"/>
  <c r="N420" i="4" s="1"/>
  <c r="L428" i="4"/>
  <c r="K428" i="4" s="1"/>
  <c r="L436" i="4"/>
  <c r="K436" i="4" s="1"/>
  <c r="N436" i="4" s="1"/>
  <c r="L444" i="4"/>
  <c r="K444" i="4" s="1"/>
  <c r="N444" i="4" s="1"/>
  <c r="L452" i="4"/>
  <c r="K452" i="4" s="1"/>
  <c r="N452" i="4" s="1"/>
  <c r="L460" i="4"/>
  <c r="K460" i="4" s="1"/>
  <c r="N460" i="4" s="1"/>
  <c r="L468" i="4"/>
  <c r="K468" i="4" s="1"/>
  <c r="L476" i="4"/>
  <c r="K476" i="4" s="1"/>
  <c r="N476" i="4" s="1"/>
  <c r="L484" i="4"/>
  <c r="K484" i="4" s="1"/>
  <c r="L492" i="4"/>
  <c r="K492" i="4" s="1"/>
  <c r="N492" i="4" s="1"/>
  <c r="L500" i="4"/>
  <c r="K500" i="4" s="1"/>
  <c r="N500" i="4" s="1"/>
  <c r="L508" i="4"/>
  <c r="K508" i="4" s="1"/>
  <c r="N508" i="4" s="1"/>
  <c r="L516" i="4"/>
  <c r="K516" i="4" s="1"/>
  <c r="N516" i="4" s="1"/>
  <c r="L524" i="4"/>
  <c r="K524" i="4" s="1"/>
  <c r="L532" i="4"/>
  <c r="K532" i="4" s="1"/>
  <c r="N532" i="4" s="1"/>
  <c r="L540" i="4"/>
  <c r="K540" i="4" s="1"/>
  <c r="L548" i="4"/>
  <c r="K548" i="4" s="1"/>
  <c r="N548" i="4" s="1"/>
  <c r="L556" i="4"/>
  <c r="K556" i="4" s="1"/>
  <c r="N556" i="4" s="1"/>
  <c r="L564" i="4"/>
  <c r="K564" i="4" s="1"/>
  <c r="N564" i="4" s="1"/>
  <c r="L572" i="4"/>
  <c r="K572" i="4" s="1"/>
  <c r="N572" i="4" s="1"/>
  <c r="L580" i="4"/>
  <c r="K580" i="4" s="1"/>
  <c r="L588" i="4"/>
  <c r="K588" i="4" s="1"/>
  <c r="N588" i="4" s="1"/>
  <c r="L596" i="4"/>
  <c r="K596" i="4" s="1"/>
  <c r="L604" i="4"/>
  <c r="K604" i="4" s="1"/>
  <c r="N604" i="4" s="1"/>
  <c r="L612" i="4"/>
  <c r="K612" i="4" s="1"/>
  <c r="N612" i="4" s="1"/>
  <c r="L620" i="4"/>
  <c r="K620" i="4" s="1"/>
  <c r="N620" i="4" s="1"/>
  <c r="L628" i="4"/>
  <c r="K628" i="4" s="1"/>
  <c r="N628" i="4" s="1"/>
  <c r="L636" i="4"/>
  <c r="K636" i="4" s="1"/>
  <c r="L644" i="4"/>
  <c r="K644" i="4" s="1"/>
  <c r="N644" i="4" s="1"/>
  <c r="L652" i="4"/>
  <c r="K652" i="4" s="1"/>
  <c r="N652" i="4" s="1"/>
  <c r="L660" i="4"/>
  <c r="K660" i="4" s="1"/>
  <c r="N660" i="4" s="1"/>
  <c r="L668" i="4"/>
  <c r="K668" i="4" s="1"/>
  <c r="N668" i="4" s="1"/>
  <c r="L676" i="4"/>
  <c r="K676" i="4" s="1"/>
  <c r="N676" i="4" s="1"/>
  <c r="L5" i="4"/>
  <c r="K5" i="4" s="1"/>
  <c r="N5" i="4" s="1"/>
  <c r="L13" i="4"/>
  <c r="K13" i="4" s="1"/>
  <c r="N13" i="4" s="1"/>
  <c r="L21" i="4"/>
  <c r="K21" i="4" s="1"/>
  <c r="N21" i="4" s="1"/>
  <c r="L29" i="4"/>
  <c r="K29" i="4" s="1"/>
  <c r="N29" i="4" s="1"/>
  <c r="L37" i="4"/>
  <c r="K37" i="4" s="1"/>
  <c r="N37" i="4" s="1"/>
  <c r="L45" i="4"/>
  <c r="K45" i="4" s="1"/>
  <c r="N45" i="4" s="1"/>
  <c r="L53" i="4"/>
  <c r="K53" i="4" s="1"/>
  <c r="N53" i="4" s="1"/>
  <c r="L61" i="4"/>
  <c r="K61" i="4" s="1"/>
  <c r="N61" i="4" s="1"/>
  <c r="L69" i="4"/>
  <c r="K69" i="4" s="1"/>
  <c r="N69" i="4" s="1"/>
  <c r="L77" i="4"/>
  <c r="K77" i="4" s="1"/>
  <c r="N77" i="4" s="1"/>
  <c r="L85" i="4"/>
  <c r="K85" i="4" s="1"/>
  <c r="N85" i="4" s="1"/>
  <c r="L93" i="4"/>
  <c r="K93" i="4" s="1"/>
  <c r="N93" i="4" s="1"/>
  <c r="L101" i="4"/>
  <c r="K101" i="4" s="1"/>
  <c r="N101" i="4" s="1"/>
  <c r="L109" i="4"/>
  <c r="K109" i="4" s="1"/>
  <c r="N109" i="4" s="1"/>
  <c r="L117" i="4"/>
  <c r="K117" i="4" s="1"/>
  <c r="N117" i="4" s="1"/>
  <c r="L125" i="4"/>
  <c r="K125" i="4" s="1"/>
  <c r="N125" i="4" s="1"/>
  <c r="J125" i="4" s="1"/>
  <c r="L133" i="4"/>
  <c r="K133" i="4" s="1"/>
  <c r="N133" i="4" s="1"/>
  <c r="L141" i="4"/>
  <c r="K141" i="4" s="1"/>
  <c r="N141" i="4" s="1"/>
  <c r="L149" i="4"/>
  <c r="K149" i="4" s="1"/>
  <c r="N149" i="4" s="1"/>
  <c r="L157" i="4"/>
  <c r="K157" i="4" s="1"/>
  <c r="N157" i="4" s="1"/>
  <c r="L165" i="4"/>
  <c r="K165" i="4" s="1"/>
  <c r="N165" i="4" s="1"/>
  <c r="L173" i="4"/>
  <c r="K173" i="4" s="1"/>
  <c r="N173" i="4" s="1"/>
  <c r="L181" i="4"/>
  <c r="K181" i="4" s="1"/>
  <c r="N181" i="4" s="1"/>
  <c r="L189" i="4"/>
  <c r="K189" i="4" s="1"/>
  <c r="N189" i="4" s="1"/>
  <c r="L197" i="4"/>
  <c r="K197" i="4" s="1"/>
  <c r="N197" i="4" s="1"/>
  <c r="L205" i="4"/>
  <c r="K205" i="4" s="1"/>
  <c r="N205" i="4" s="1"/>
  <c r="L213" i="4"/>
  <c r="K213" i="4" s="1"/>
  <c r="N213" i="4" s="1"/>
  <c r="L221" i="4"/>
  <c r="K221" i="4" s="1"/>
  <c r="N221" i="4" s="1"/>
  <c r="L229" i="4"/>
  <c r="K229" i="4" s="1"/>
  <c r="N229" i="4" s="1"/>
  <c r="L237" i="4"/>
  <c r="K237" i="4" s="1"/>
  <c r="N237" i="4" s="1"/>
  <c r="L245" i="4"/>
  <c r="K245" i="4" s="1"/>
  <c r="N245" i="4" s="1"/>
  <c r="L253" i="4"/>
  <c r="K253" i="4" s="1"/>
  <c r="N253" i="4" s="1"/>
  <c r="L261" i="4"/>
  <c r="K261" i="4" s="1"/>
  <c r="N261" i="4" s="1"/>
  <c r="L269" i="4"/>
  <c r="K269" i="4" s="1"/>
  <c r="N269" i="4" s="1"/>
  <c r="L277" i="4"/>
  <c r="K277" i="4" s="1"/>
  <c r="N277" i="4" s="1"/>
  <c r="L285" i="4"/>
  <c r="K285" i="4" s="1"/>
  <c r="N285" i="4" s="1"/>
  <c r="L293" i="4"/>
  <c r="K293" i="4" s="1"/>
  <c r="N293" i="4" s="1"/>
  <c r="L301" i="4"/>
  <c r="K301" i="4" s="1"/>
  <c r="L309" i="4"/>
  <c r="K309" i="4" s="1"/>
  <c r="N309" i="4" s="1"/>
  <c r="L317" i="4"/>
  <c r="K317" i="4" s="1"/>
  <c r="N317" i="4" s="1"/>
  <c r="L325" i="4"/>
  <c r="K325" i="4" s="1"/>
  <c r="N325" i="4" s="1"/>
  <c r="L333" i="4"/>
  <c r="K333" i="4" s="1"/>
  <c r="N333" i="4" s="1"/>
  <c r="L341" i="4"/>
  <c r="K341" i="4" s="1"/>
  <c r="L349" i="4"/>
  <c r="K349" i="4" s="1"/>
  <c r="N349" i="4" s="1"/>
  <c r="L357" i="4"/>
  <c r="K357" i="4" s="1"/>
  <c r="N357" i="4" s="1"/>
  <c r="L365" i="4"/>
  <c r="K365" i="4" s="1"/>
  <c r="N365" i="4" s="1"/>
  <c r="L373" i="4"/>
  <c r="K373" i="4" s="1"/>
  <c r="N373" i="4" s="1"/>
  <c r="L381" i="4"/>
  <c r="K381" i="4" s="1"/>
  <c r="N381" i="4" s="1"/>
  <c r="L389" i="4"/>
  <c r="K389" i="4" s="1"/>
  <c r="N389" i="4" s="1"/>
  <c r="L397" i="4"/>
  <c r="K397" i="4" s="1"/>
  <c r="L405" i="4"/>
  <c r="K405" i="4" s="1"/>
  <c r="N405" i="4" s="1"/>
  <c r="L413" i="4"/>
  <c r="K413" i="4" s="1"/>
  <c r="L421" i="4"/>
  <c r="K421" i="4" s="1"/>
  <c r="N421" i="4" s="1"/>
  <c r="L429" i="4"/>
  <c r="K429" i="4" s="1"/>
  <c r="N429" i="4" s="1"/>
  <c r="L437" i="4"/>
  <c r="K437" i="4" s="1"/>
  <c r="N437" i="4" s="1"/>
  <c r="L445" i="4"/>
  <c r="K445" i="4" s="1"/>
  <c r="N445" i="4" s="1"/>
  <c r="L453" i="4"/>
  <c r="K453" i="4" s="1"/>
  <c r="N453" i="4" s="1"/>
  <c r="L461" i="4"/>
  <c r="K461" i="4" s="1"/>
  <c r="N461" i="4" s="1"/>
  <c r="L469" i="4"/>
  <c r="K469" i="4" s="1"/>
  <c r="L477" i="4"/>
  <c r="K477" i="4" s="1"/>
  <c r="N477" i="4" s="1"/>
  <c r="L485" i="4"/>
  <c r="K485" i="4" s="1"/>
  <c r="N485" i="4" s="1"/>
  <c r="L493" i="4"/>
  <c r="K493" i="4" s="1"/>
  <c r="N493" i="4" s="1"/>
  <c r="L501" i="4"/>
  <c r="K501" i="4" s="1"/>
  <c r="N501" i="4" s="1"/>
  <c r="L509" i="4"/>
  <c r="K509" i="4" s="1"/>
  <c r="N509" i="4" s="1"/>
  <c r="L517" i="4"/>
  <c r="K517" i="4" s="1"/>
  <c r="N517" i="4" s="1"/>
  <c r="L525" i="4"/>
  <c r="K525" i="4" s="1"/>
  <c r="N525" i="4" s="1"/>
  <c r="L533" i="4"/>
  <c r="K533" i="4" s="1"/>
  <c r="N533" i="4" s="1"/>
  <c r="L541" i="4"/>
  <c r="K541" i="4" s="1"/>
  <c r="N541" i="4" s="1"/>
  <c r="L549" i="4"/>
  <c r="K549" i="4" s="1"/>
  <c r="N549" i="4" s="1"/>
  <c r="L557" i="4"/>
  <c r="K557" i="4" s="1"/>
  <c r="N557" i="4" s="1"/>
  <c r="L565" i="4"/>
  <c r="K565" i="4" s="1"/>
  <c r="N565" i="4" s="1"/>
  <c r="L573" i="4"/>
  <c r="K573" i="4" s="1"/>
  <c r="N573" i="4" s="1"/>
  <c r="L581" i="4"/>
  <c r="K581" i="4" s="1"/>
  <c r="N581" i="4" s="1"/>
  <c r="L589" i="4"/>
  <c r="K589" i="4" s="1"/>
  <c r="N589" i="4" s="1"/>
  <c r="L597" i="4"/>
  <c r="K597" i="4" s="1"/>
  <c r="N597" i="4" s="1"/>
  <c r="L605" i="4"/>
  <c r="K605" i="4" s="1"/>
  <c r="N605" i="4" s="1"/>
  <c r="L613" i="4"/>
  <c r="K613" i="4" s="1"/>
  <c r="N613" i="4" s="1"/>
  <c r="L621" i="4"/>
  <c r="K621" i="4" s="1"/>
  <c r="N621" i="4" s="1"/>
  <c r="L629" i="4"/>
  <c r="K629" i="4" s="1"/>
  <c r="N629" i="4" s="1"/>
  <c r="L637" i="4"/>
  <c r="K637" i="4" s="1"/>
  <c r="N637" i="4" s="1"/>
  <c r="L645" i="4"/>
  <c r="K645" i="4" s="1"/>
  <c r="N645" i="4" s="1"/>
  <c r="L653" i="4"/>
  <c r="K653" i="4" s="1"/>
  <c r="N653" i="4" s="1"/>
  <c r="L661" i="4"/>
  <c r="K661" i="4" s="1"/>
  <c r="N661" i="4" s="1"/>
  <c r="L669" i="4"/>
  <c r="K669" i="4" s="1"/>
  <c r="N669" i="4" s="1"/>
  <c r="L677" i="4"/>
  <c r="K677" i="4" s="1"/>
  <c r="N677" i="4" s="1"/>
  <c r="L6" i="4"/>
  <c r="K6" i="4" s="1"/>
  <c r="L14" i="4"/>
  <c r="K14" i="4" s="1"/>
  <c r="N14" i="4" s="1"/>
  <c r="L22" i="4"/>
  <c r="K22" i="4" s="1"/>
  <c r="N22" i="4" s="1"/>
  <c r="L30" i="4"/>
  <c r="K30" i="4" s="1"/>
  <c r="L38" i="4"/>
  <c r="K38" i="4" s="1"/>
  <c r="N38" i="4" s="1"/>
  <c r="L46" i="4"/>
  <c r="K46" i="4" s="1"/>
  <c r="N46" i="4" s="1"/>
  <c r="L54" i="4"/>
  <c r="K54" i="4" s="1"/>
  <c r="N54" i="4" s="1"/>
  <c r="L62" i="4"/>
  <c r="K62" i="4" s="1"/>
  <c r="N62" i="4" s="1"/>
  <c r="L70" i="4"/>
  <c r="K70" i="4" s="1"/>
  <c r="N70" i="4" s="1"/>
  <c r="L78" i="4"/>
  <c r="K78" i="4" s="1"/>
  <c r="N78" i="4" s="1"/>
  <c r="L86" i="4"/>
  <c r="K86" i="4" s="1"/>
  <c r="L94" i="4"/>
  <c r="K94" i="4" s="1"/>
  <c r="N94" i="4" s="1"/>
  <c r="L102" i="4"/>
  <c r="K102" i="4" s="1"/>
  <c r="N102" i="4" s="1"/>
  <c r="L110" i="4"/>
  <c r="K110" i="4" s="1"/>
  <c r="N110" i="4" s="1"/>
  <c r="L118" i="4"/>
  <c r="K118" i="4" s="1"/>
  <c r="L126" i="4"/>
  <c r="K126" i="4" s="1"/>
  <c r="N126" i="4" s="1"/>
  <c r="J126" i="4" s="1"/>
  <c r="L134" i="4"/>
  <c r="K134" i="4" s="1"/>
  <c r="N134" i="4" s="1"/>
  <c r="L142" i="4"/>
  <c r="K142" i="4" s="1"/>
  <c r="L150" i="4"/>
  <c r="K150" i="4" s="1"/>
  <c r="N150" i="4" s="1"/>
  <c r="L158" i="4"/>
  <c r="K158" i="4" s="1"/>
  <c r="N158" i="4" s="1"/>
  <c r="L166" i="4"/>
  <c r="K166" i="4" s="1"/>
  <c r="N166" i="4" s="1"/>
  <c r="L174" i="4"/>
  <c r="K174" i="4" s="1"/>
  <c r="N174" i="4" s="1"/>
  <c r="L182" i="4"/>
  <c r="K182" i="4" s="1"/>
  <c r="N182" i="4" s="1"/>
  <c r="L190" i="4"/>
  <c r="K190" i="4" s="1"/>
  <c r="N190" i="4" s="1"/>
  <c r="L198" i="4"/>
  <c r="K198" i="4" s="1"/>
  <c r="L206" i="4"/>
  <c r="K206" i="4" s="1"/>
  <c r="N206" i="4" s="1"/>
  <c r="L214" i="4"/>
  <c r="K214" i="4" s="1"/>
  <c r="N214" i="4" s="1"/>
  <c r="L222" i="4"/>
  <c r="K222" i="4" s="1"/>
  <c r="N222" i="4" s="1"/>
  <c r="L230" i="4"/>
  <c r="K230" i="4" s="1"/>
  <c r="L238" i="4"/>
  <c r="K238" i="4" s="1"/>
  <c r="N238" i="4" s="1"/>
  <c r="L246" i="4"/>
  <c r="K246" i="4" s="1"/>
  <c r="N246" i="4" s="1"/>
  <c r="L254" i="4"/>
  <c r="K254" i="4" s="1"/>
  <c r="L262" i="4"/>
  <c r="K262" i="4" s="1"/>
  <c r="L270" i="4"/>
  <c r="K270" i="4" s="1"/>
  <c r="N270" i="4" s="1"/>
  <c r="L278" i="4"/>
  <c r="K278" i="4" s="1"/>
  <c r="N278" i="4" s="1"/>
  <c r="L286" i="4"/>
  <c r="K286" i="4" s="1"/>
  <c r="L294" i="4"/>
  <c r="K294" i="4" s="1"/>
  <c r="N294" i="4" s="1"/>
  <c r="L302" i="4"/>
  <c r="K302" i="4" s="1"/>
  <c r="N302" i="4" s="1"/>
  <c r="L310" i="4"/>
  <c r="K310" i="4" s="1"/>
  <c r="L318" i="4"/>
  <c r="K318" i="4" s="1"/>
  <c r="L326" i="4"/>
  <c r="K326" i="4" s="1"/>
  <c r="N326" i="4" s="1"/>
  <c r="L334" i="4"/>
  <c r="K334" i="4" s="1"/>
  <c r="N334" i="4" s="1"/>
  <c r="L342" i="4"/>
  <c r="K342" i="4" s="1"/>
  <c r="L350" i="4"/>
  <c r="K350" i="4" s="1"/>
  <c r="N350" i="4" s="1"/>
  <c r="L358" i="4"/>
  <c r="K358" i="4" s="1"/>
  <c r="N358" i="4" s="1"/>
  <c r="L366" i="4"/>
  <c r="K366" i="4" s="1"/>
  <c r="L374" i="4"/>
  <c r="K374" i="4" s="1"/>
  <c r="L382" i="4"/>
  <c r="K382" i="4" s="1"/>
  <c r="N382" i="4" s="1"/>
  <c r="L390" i="4"/>
  <c r="K390" i="4" s="1"/>
  <c r="N390" i="4" s="1"/>
  <c r="L398" i="4"/>
  <c r="K398" i="4" s="1"/>
  <c r="L406" i="4"/>
  <c r="K406" i="4" s="1"/>
  <c r="N406" i="4" s="1"/>
  <c r="L414" i="4"/>
  <c r="K414" i="4" s="1"/>
  <c r="N414" i="4" s="1"/>
  <c r="L422" i="4"/>
  <c r="K422" i="4" s="1"/>
  <c r="L430" i="4"/>
  <c r="K430" i="4" s="1"/>
  <c r="L438" i="4"/>
  <c r="K438" i="4" s="1"/>
  <c r="N438" i="4" s="1"/>
  <c r="L446" i="4"/>
  <c r="K446" i="4" s="1"/>
  <c r="N446" i="4" s="1"/>
  <c r="L454" i="4"/>
  <c r="K454" i="4" s="1"/>
  <c r="L462" i="4"/>
  <c r="K462" i="4" s="1"/>
  <c r="N462" i="4" s="1"/>
  <c r="L470" i="4"/>
  <c r="K470" i="4" s="1"/>
  <c r="N470" i="4" s="1"/>
  <c r="L478" i="4"/>
  <c r="K478" i="4" s="1"/>
  <c r="L486" i="4"/>
  <c r="K486" i="4" s="1"/>
  <c r="L494" i="4"/>
  <c r="K494" i="4" s="1"/>
  <c r="N494" i="4" s="1"/>
  <c r="L502" i="4"/>
  <c r="K502" i="4" s="1"/>
  <c r="N502" i="4" s="1"/>
  <c r="L510" i="4"/>
  <c r="K510" i="4" s="1"/>
  <c r="L518" i="4"/>
  <c r="K518" i="4" s="1"/>
  <c r="N518" i="4" s="1"/>
  <c r="L526" i="4"/>
  <c r="K526" i="4" s="1"/>
  <c r="N526" i="4" s="1"/>
  <c r="L534" i="4"/>
  <c r="K534" i="4" s="1"/>
  <c r="L542" i="4"/>
  <c r="K542" i="4" s="1"/>
  <c r="L550" i="4"/>
  <c r="K550" i="4" s="1"/>
  <c r="N550" i="4" s="1"/>
  <c r="L558" i="4"/>
  <c r="K558" i="4" s="1"/>
  <c r="N558" i="4" s="1"/>
  <c r="L566" i="4"/>
  <c r="K566" i="4" s="1"/>
  <c r="L574" i="4"/>
  <c r="K574" i="4" s="1"/>
  <c r="N574" i="4" s="1"/>
  <c r="L582" i="4"/>
  <c r="K582" i="4" s="1"/>
  <c r="N582" i="4" s="1"/>
  <c r="L590" i="4"/>
  <c r="K590" i="4" s="1"/>
  <c r="L598" i="4"/>
  <c r="K598" i="4" s="1"/>
  <c r="L606" i="4"/>
  <c r="K606" i="4" s="1"/>
  <c r="N606" i="4" s="1"/>
  <c r="L614" i="4"/>
  <c r="K614" i="4" s="1"/>
  <c r="N614" i="4" s="1"/>
  <c r="L622" i="4"/>
  <c r="K622" i="4" s="1"/>
  <c r="N622" i="4" s="1"/>
  <c r="L630" i="4"/>
  <c r="K630" i="4" s="1"/>
  <c r="N630" i="4" s="1"/>
  <c r="L638" i="4"/>
  <c r="K638" i="4" s="1"/>
  <c r="N638" i="4" s="1"/>
  <c r="L646" i="4"/>
  <c r="K646" i="4" s="1"/>
  <c r="L654" i="4"/>
  <c r="K654" i="4" s="1"/>
  <c r="L662" i="4"/>
  <c r="K662" i="4" s="1"/>
  <c r="N662" i="4" s="1"/>
  <c r="L670" i="4"/>
  <c r="K670" i="4" s="1"/>
  <c r="N670" i="4" s="1"/>
  <c r="L678" i="4"/>
  <c r="K678" i="4" s="1"/>
  <c r="L7" i="4"/>
  <c r="K7" i="4" s="1"/>
  <c r="N7" i="4" s="1"/>
  <c r="L15" i="4"/>
  <c r="K15" i="4" s="1"/>
  <c r="N15" i="4" s="1"/>
  <c r="L23" i="4"/>
  <c r="K23" i="4" s="1"/>
  <c r="N23" i="4" s="1"/>
  <c r="L31" i="4"/>
  <c r="K31" i="4" s="1"/>
  <c r="N31" i="4" s="1"/>
  <c r="L39" i="4"/>
  <c r="K39" i="4" s="1"/>
  <c r="N39" i="4" s="1"/>
  <c r="L47" i="4"/>
  <c r="K47" i="4" s="1"/>
  <c r="N47" i="4" s="1"/>
  <c r="L55" i="4"/>
  <c r="K55" i="4" s="1"/>
  <c r="N55" i="4" s="1"/>
  <c r="L63" i="4"/>
  <c r="K63" i="4" s="1"/>
  <c r="N63" i="4" s="1"/>
  <c r="L71" i="4"/>
  <c r="K71" i="4" s="1"/>
  <c r="N71" i="4" s="1"/>
  <c r="L79" i="4"/>
  <c r="K79" i="4" s="1"/>
  <c r="N79" i="4" s="1"/>
  <c r="L87" i="4"/>
  <c r="K87" i="4" s="1"/>
  <c r="N87" i="4" s="1"/>
  <c r="L95" i="4"/>
  <c r="K95" i="4" s="1"/>
  <c r="N95" i="4" s="1"/>
  <c r="L103" i="4"/>
  <c r="K103" i="4" s="1"/>
  <c r="N103" i="4" s="1"/>
  <c r="L111" i="4"/>
  <c r="K111" i="4" s="1"/>
  <c r="N111" i="4" s="1"/>
  <c r="L119" i="4"/>
  <c r="K119" i="4" s="1"/>
  <c r="N119" i="4" s="1"/>
  <c r="J119" i="4" s="1"/>
  <c r="L127" i="4"/>
  <c r="K127" i="4" s="1"/>
  <c r="N127" i="4" s="1"/>
  <c r="J127" i="4" s="1"/>
  <c r="L135" i="4"/>
  <c r="K135" i="4" s="1"/>
  <c r="N135" i="4" s="1"/>
  <c r="L143" i="4"/>
  <c r="K143" i="4" s="1"/>
  <c r="N143" i="4" s="1"/>
  <c r="L151" i="4"/>
  <c r="K151" i="4" s="1"/>
  <c r="N151" i="4" s="1"/>
  <c r="L159" i="4"/>
  <c r="K159" i="4" s="1"/>
  <c r="N159" i="4" s="1"/>
  <c r="L167" i="4"/>
  <c r="K167" i="4" s="1"/>
  <c r="N167" i="4" s="1"/>
  <c r="L175" i="4"/>
  <c r="K175" i="4" s="1"/>
  <c r="N175" i="4" s="1"/>
  <c r="L183" i="4"/>
  <c r="K183" i="4" s="1"/>
  <c r="N183" i="4" s="1"/>
  <c r="L191" i="4"/>
  <c r="K191" i="4" s="1"/>
  <c r="N191" i="4" s="1"/>
  <c r="L199" i="4"/>
  <c r="K199" i="4" s="1"/>
  <c r="N199" i="4" s="1"/>
  <c r="L207" i="4"/>
  <c r="K207" i="4" s="1"/>
  <c r="N207" i="4" s="1"/>
  <c r="L215" i="4"/>
  <c r="K215" i="4" s="1"/>
  <c r="N215" i="4" s="1"/>
  <c r="L223" i="4"/>
  <c r="K223" i="4" s="1"/>
  <c r="N223" i="4" s="1"/>
  <c r="L231" i="4"/>
  <c r="K231" i="4" s="1"/>
  <c r="N231" i="4" s="1"/>
  <c r="L239" i="4"/>
  <c r="K239" i="4" s="1"/>
  <c r="N239" i="4" s="1"/>
  <c r="L247" i="4"/>
  <c r="K247" i="4" s="1"/>
  <c r="N247" i="4" s="1"/>
  <c r="L255" i="4"/>
  <c r="K255" i="4" s="1"/>
  <c r="N255" i="4" s="1"/>
  <c r="L263" i="4"/>
  <c r="K263" i="4" s="1"/>
  <c r="N263" i="4" s="1"/>
  <c r="L271" i="4"/>
  <c r="K271" i="4" s="1"/>
  <c r="N271" i="4" s="1"/>
  <c r="L279" i="4"/>
  <c r="K279" i="4" s="1"/>
  <c r="N279" i="4" s="1"/>
  <c r="L287" i="4"/>
  <c r="K287" i="4" s="1"/>
  <c r="N287" i="4" s="1"/>
  <c r="L295" i="4"/>
  <c r="K295" i="4" s="1"/>
  <c r="N295" i="4" s="1"/>
  <c r="L303" i="4"/>
  <c r="K303" i="4" s="1"/>
  <c r="N303" i="4" s="1"/>
  <c r="L311" i="4"/>
  <c r="K311" i="4" s="1"/>
  <c r="L319" i="4"/>
  <c r="K319" i="4" s="1"/>
  <c r="N319" i="4" s="1"/>
  <c r="L327" i="4"/>
  <c r="K327" i="4" s="1"/>
  <c r="N327" i="4" s="1"/>
  <c r="L335" i="4"/>
  <c r="K335" i="4" s="1"/>
  <c r="N335" i="4" s="1"/>
  <c r="L343" i="4"/>
  <c r="K343" i="4" s="1"/>
  <c r="N343" i="4" s="1"/>
  <c r="L351" i="4"/>
  <c r="K351" i="4" s="1"/>
  <c r="N351" i="4" s="1"/>
  <c r="L359" i="4"/>
  <c r="K359" i="4" s="1"/>
  <c r="N359" i="4" s="1"/>
  <c r="L367" i="4"/>
  <c r="K367" i="4" s="1"/>
  <c r="L375" i="4"/>
  <c r="K375" i="4" s="1"/>
  <c r="N375" i="4" s="1"/>
  <c r="L383" i="4"/>
  <c r="K383" i="4" s="1"/>
  <c r="N383" i="4" s="1"/>
  <c r="L391" i="4"/>
  <c r="K391" i="4" s="1"/>
  <c r="N391" i="4" s="1"/>
  <c r="L399" i="4"/>
  <c r="K399" i="4" s="1"/>
  <c r="N399" i="4" s="1"/>
  <c r="L407" i="4"/>
  <c r="K407" i="4" s="1"/>
  <c r="N407" i="4" s="1"/>
  <c r="L415" i="4"/>
  <c r="K415" i="4" s="1"/>
  <c r="N415" i="4" s="1"/>
  <c r="L423" i="4"/>
  <c r="K423" i="4" s="1"/>
  <c r="N423" i="4" s="1"/>
  <c r="L431" i="4"/>
  <c r="K431" i="4" s="1"/>
  <c r="N431" i="4" s="1"/>
  <c r="L439" i="4"/>
  <c r="K439" i="4" s="1"/>
  <c r="N439" i="4" s="1"/>
  <c r="L447" i="4"/>
  <c r="K447" i="4" s="1"/>
  <c r="N447" i="4" s="1"/>
  <c r="L455" i="4"/>
  <c r="K455" i="4" s="1"/>
  <c r="N455" i="4" s="1"/>
  <c r="L463" i="4"/>
  <c r="K463" i="4" s="1"/>
  <c r="N463" i="4" s="1"/>
  <c r="L471" i="4"/>
  <c r="K471" i="4" s="1"/>
  <c r="N471" i="4" s="1"/>
  <c r="L479" i="4"/>
  <c r="K479" i="4" s="1"/>
  <c r="L487" i="4"/>
  <c r="K487" i="4" s="1"/>
  <c r="N487" i="4" s="1"/>
  <c r="L495" i="4"/>
  <c r="K495" i="4" s="1"/>
  <c r="N495" i="4" s="1"/>
  <c r="L503" i="4"/>
  <c r="K503" i="4" s="1"/>
  <c r="N503" i="4" s="1"/>
  <c r="L511" i="4"/>
  <c r="K511" i="4" s="1"/>
  <c r="N511" i="4" s="1"/>
  <c r="L519" i="4"/>
  <c r="K519" i="4" s="1"/>
  <c r="N519" i="4" s="1"/>
  <c r="L527" i="4"/>
  <c r="K527" i="4" s="1"/>
  <c r="N527" i="4" s="1"/>
  <c r="L535" i="4"/>
  <c r="K535" i="4" s="1"/>
  <c r="N535" i="4" s="1"/>
  <c r="L543" i="4"/>
  <c r="K543" i="4" s="1"/>
  <c r="N543" i="4" s="1"/>
  <c r="L551" i="4"/>
  <c r="K551" i="4" s="1"/>
  <c r="N551" i="4" s="1"/>
  <c r="L559" i="4"/>
  <c r="K559" i="4" s="1"/>
  <c r="N559" i="4" s="1"/>
  <c r="L567" i="4"/>
  <c r="K567" i="4" s="1"/>
  <c r="N567" i="4" s="1"/>
  <c r="L575" i="4"/>
  <c r="K575" i="4" s="1"/>
  <c r="N575" i="4" s="1"/>
  <c r="L583" i="4"/>
  <c r="K583" i="4" s="1"/>
  <c r="N583" i="4" s="1"/>
  <c r="L591" i="4"/>
  <c r="K591" i="4" s="1"/>
  <c r="N591" i="4" s="1"/>
  <c r="L599" i="4"/>
  <c r="K599" i="4" s="1"/>
  <c r="N599" i="4" s="1"/>
  <c r="L607" i="4"/>
  <c r="K607" i="4" s="1"/>
  <c r="N607" i="4" s="1"/>
  <c r="L615" i="4"/>
  <c r="K615" i="4" s="1"/>
  <c r="N615" i="4" s="1"/>
  <c r="L623" i="4"/>
  <c r="K623" i="4" s="1"/>
  <c r="N623" i="4" s="1"/>
  <c r="L631" i="4"/>
  <c r="K631" i="4" s="1"/>
  <c r="N631" i="4" s="1"/>
  <c r="L639" i="4"/>
  <c r="K639" i="4" s="1"/>
  <c r="N639" i="4" s="1"/>
  <c r="L647" i="4"/>
  <c r="K647" i="4" s="1"/>
  <c r="N647" i="4" s="1"/>
  <c r="L655" i="4"/>
  <c r="K655" i="4" s="1"/>
  <c r="N655" i="4" s="1"/>
  <c r="L663" i="4"/>
  <c r="K663" i="4" s="1"/>
  <c r="N663" i="4" s="1"/>
  <c r="L671" i="4"/>
  <c r="K671" i="4" s="1"/>
  <c r="N671" i="4" s="1"/>
  <c r="L679" i="4"/>
  <c r="K679" i="4" s="1"/>
  <c r="N679" i="4" s="1"/>
  <c r="L8" i="4"/>
  <c r="K8" i="4" s="1"/>
  <c r="L16" i="4"/>
  <c r="K16" i="4" s="1"/>
  <c r="N16" i="4" s="1"/>
  <c r="J16" i="4" s="1"/>
  <c r="L24" i="4"/>
  <c r="K24" i="4" s="1"/>
  <c r="N24" i="4" s="1"/>
  <c r="L32" i="4"/>
  <c r="K32" i="4" s="1"/>
  <c r="N32" i="4" s="1"/>
  <c r="L40" i="4"/>
  <c r="K40" i="4" s="1"/>
  <c r="N40" i="4" s="1"/>
  <c r="L48" i="4"/>
  <c r="K48" i="4" s="1"/>
  <c r="L56" i="4"/>
  <c r="K56" i="4" s="1"/>
  <c r="N56" i="4" s="1"/>
  <c r="L64" i="4"/>
  <c r="K64" i="4" s="1"/>
  <c r="L72" i="4"/>
  <c r="K72" i="4" s="1"/>
  <c r="N72" i="4" s="1"/>
  <c r="L80" i="4"/>
  <c r="K80" i="4" s="1"/>
  <c r="N80" i="4" s="1"/>
  <c r="L88" i="4"/>
  <c r="K88" i="4" s="1"/>
  <c r="N88" i="4" s="1"/>
  <c r="L96" i="4"/>
  <c r="K96" i="4" s="1"/>
  <c r="N96" i="4" s="1"/>
  <c r="L104" i="4"/>
  <c r="K104" i="4" s="1"/>
  <c r="L112" i="4"/>
  <c r="K112" i="4" s="1"/>
  <c r="N112" i="4" s="1"/>
  <c r="L120" i="4"/>
  <c r="K120" i="4" s="1"/>
  <c r="L128" i="4"/>
  <c r="K128" i="4" s="1"/>
  <c r="N128" i="4" s="1"/>
  <c r="J128" i="4" s="1"/>
  <c r="L136" i="4"/>
  <c r="K136" i="4" s="1"/>
  <c r="N136" i="4" s="1"/>
  <c r="L144" i="4"/>
  <c r="K144" i="4" s="1"/>
  <c r="N144" i="4" s="1"/>
  <c r="L152" i="4"/>
  <c r="K152" i="4" s="1"/>
  <c r="N152" i="4" s="1"/>
  <c r="L160" i="4"/>
  <c r="K160" i="4" s="1"/>
  <c r="L168" i="4"/>
  <c r="K168" i="4" s="1"/>
  <c r="N168" i="4" s="1"/>
  <c r="L176" i="4"/>
  <c r="K176" i="4" s="1"/>
  <c r="L184" i="4"/>
  <c r="K184" i="4" s="1"/>
  <c r="N184" i="4" s="1"/>
  <c r="L192" i="4"/>
  <c r="K192" i="4" s="1"/>
  <c r="N192" i="4" s="1"/>
  <c r="L200" i="4"/>
  <c r="K200" i="4" s="1"/>
  <c r="N200" i="4" s="1"/>
  <c r="L208" i="4"/>
  <c r="K208" i="4" s="1"/>
  <c r="N208" i="4" s="1"/>
  <c r="L216" i="4"/>
  <c r="K216" i="4" s="1"/>
  <c r="L224" i="4"/>
  <c r="K224" i="4" s="1"/>
  <c r="N224" i="4" s="1"/>
  <c r="L232" i="4"/>
  <c r="K232" i="4" s="1"/>
  <c r="L240" i="4"/>
  <c r="K240" i="4" s="1"/>
  <c r="N240" i="4" s="1"/>
  <c r="L248" i="4"/>
  <c r="K248" i="4" s="1"/>
  <c r="N248" i="4" s="1"/>
  <c r="L256" i="4"/>
  <c r="K256" i="4" s="1"/>
  <c r="N256" i="4" s="1"/>
  <c r="L264" i="4"/>
  <c r="K264" i="4" s="1"/>
  <c r="N264" i="4" s="1"/>
  <c r="L272" i="4"/>
  <c r="K272" i="4" s="1"/>
  <c r="L280" i="4"/>
  <c r="K280" i="4" s="1"/>
  <c r="N280" i="4" s="1"/>
  <c r="L288" i="4"/>
  <c r="K288" i="4" s="1"/>
  <c r="L296" i="4"/>
  <c r="K296" i="4" s="1"/>
  <c r="N296" i="4" s="1"/>
  <c r="L304" i="4"/>
  <c r="K304" i="4" s="1"/>
  <c r="N304" i="4" s="1"/>
  <c r="L312" i="4"/>
  <c r="K312" i="4" s="1"/>
  <c r="N312" i="4" s="1"/>
  <c r="L320" i="4"/>
  <c r="K320" i="4" s="1"/>
  <c r="N320" i="4" s="1"/>
  <c r="L328" i="4"/>
  <c r="K328" i="4" s="1"/>
  <c r="L336" i="4"/>
  <c r="K336" i="4" s="1"/>
  <c r="N336" i="4" s="1"/>
  <c r="L344" i="4"/>
  <c r="K344" i="4" s="1"/>
  <c r="L352" i="4"/>
  <c r="K352" i="4" s="1"/>
  <c r="N352" i="4" s="1"/>
  <c r="L360" i="4"/>
  <c r="K360" i="4" s="1"/>
  <c r="N360" i="4" s="1"/>
  <c r="L368" i="4"/>
  <c r="K368" i="4" s="1"/>
  <c r="N368" i="4" s="1"/>
  <c r="L376" i="4"/>
  <c r="K376" i="4" s="1"/>
  <c r="N376" i="4" s="1"/>
  <c r="L384" i="4"/>
  <c r="K384" i="4" s="1"/>
  <c r="L392" i="4"/>
  <c r="K392" i="4" s="1"/>
  <c r="N392" i="4" s="1"/>
  <c r="L400" i="4"/>
  <c r="K400" i="4" s="1"/>
  <c r="L408" i="4"/>
  <c r="K408" i="4" s="1"/>
  <c r="N408" i="4" s="1"/>
  <c r="L416" i="4"/>
  <c r="K416" i="4" s="1"/>
  <c r="N416" i="4" s="1"/>
  <c r="L424" i="4"/>
  <c r="K424" i="4" s="1"/>
  <c r="N424" i="4" s="1"/>
  <c r="L432" i="4"/>
  <c r="K432" i="4" s="1"/>
  <c r="N432" i="4" s="1"/>
  <c r="L440" i="4"/>
  <c r="K440" i="4" s="1"/>
  <c r="L448" i="4"/>
  <c r="K448" i="4" s="1"/>
  <c r="N448" i="4" s="1"/>
  <c r="L456" i="4"/>
  <c r="K456" i="4" s="1"/>
  <c r="L464" i="4"/>
  <c r="K464" i="4" s="1"/>
  <c r="N464" i="4" s="1"/>
  <c r="L472" i="4"/>
  <c r="K472" i="4" s="1"/>
  <c r="N472" i="4" s="1"/>
  <c r="L480" i="4"/>
  <c r="K480" i="4" s="1"/>
  <c r="N480" i="4" s="1"/>
  <c r="L488" i="4"/>
  <c r="K488" i="4" s="1"/>
  <c r="N488" i="4" s="1"/>
  <c r="L496" i="4"/>
  <c r="K496" i="4" s="1"/>
  <c r="L504" i="4"/>
  <c r="K504" i="4" s="1"/>
  <c r="N504" i="4" s="1"/>
  <c r="L512" i="4"/>
  <c r="K512" i="4" s="1"/>
  <c r="L520" i="4"/>
  <c r="K520" i="4" s="1"/>
  <c r="N520" i="4" s="1"/>
  <c r="L528" i="4"/>
  <c r="K528" i="4" s="1"/>
  <c r="N528" i="4" s="1"/>
  <c r="L536" i="4"/>
  <c r="K536" i="4" s="1"/>
  <c r="N536" i="4" s="1"/>
  <c r="L544" i="4"/>
  <c r="K544" i="4" s="1"/>
  <c r="N544" i="4" s="1"/>
  <c r="L552" i="4"/>
  <c r="K552" i="4" s="1"/>
  <c r="L560" i="4"/>
  <c r="K560" i="4" s="1"/>
  <c r="N560" i="4" s="1"/>
  <c r="L568" i="4"/>
  <c r="K568" i="4" s="1"/>
  <c r="L576" i="4"/>
  <c r="K576" i="4" s="1"/>
  <c r="N576" i="4" s="1"/>
  <c r="L584" i="4"/>
  <c r="K584" i="4" s="1"/>
  <c r="N584" i="4" s="1"/>
  <c r="L592" i="4"/>
  <c r="K592" i="4" s="1"/>
  <c r="N592" i="4" s="1"/>
  <c r="L600" i="4"/>
  <c r="K600" i="4" s="1"/>
  <c r="N600" i="4" s="1"/>
  <c r="L608" i="4"/>
  <c r="K608" i="4" s="1"/>
  <c r="L616" i="4"/>
  <c r="K616" i="4" s="1"/>
  <c r="N616" i="4" s="1"/>
  <c r="L624" i="4"/>
  <c r="K624" i="4" s="1"/>
  <c r="L632" i="4"/>
  <c r="K632" i="4" s="1"/>
  <c r="N632" i="4" s="1"/>
  <c r="L640" i="4"/>
  <c r="K640" i="4" s="1"/>
  <c r="N640" i="4" s="1"/>
  <c r="L648" i="4"/>
  <c r="K648" i="4" s="1"/>
  <c r="N648" i="4" s="1"/>
  <c r="L656" i="4"/>
  <c r="K656" i="4" s="1"/>
  <c r="N656" i="4" s="1"/>
  <c r="L664" i="4"/>
  <c r="K664" i="4" s="1"/>
  <c r="L672" i="4"/>
  <c r="K672" i="4" s="1"/>
  <c r="N672" i="4" s="1"/>
  <c r="L680" i="4"/>
  <c r="K680" i="4" s="1"/>
  <c r="L9" i="4"/>
  <c r="K9" i="4" s="1"/>
  <c r="N9" i="4" s="1"/>
  <c r="L17" i="4"/>
  <c r="K17" i="4" s="1"/>
  <c r="N17" i="4" s="1"/>
  <c r="L25" i="4"/>
  <c r="K25" i="4" s="1"/>
  <c r="N25" i="4" s="1"/>
  <c r="L33" i="4"/>
  <c r="K33" i="4" s="1"/>
  <c r="N33" i="4" s="1"/>
  <c r="L41" i="4"/>
  <c r="K41" i="4" s="1"/>
  <c r="N41" i="4" s="1"/>
  <c r="L49" i="4"/>
  <c r="K49" i="4" s="1"/>
  <c r="L57" i="4"/>
  <c r="K57" i="4" s="1"/>
  <c r="N57" i="4" s="1"/>
  <c r="L65" i="4"/>
  <c r="K65" i="4" s="1"/>
  <c r="N65" i="4" s="1"/>
  <c r="L73" i="4"/>
  <c r="K73" i="4" s="1"/>
  <c r="N73" i="4" s="1"/>
  <c r="L81" i="4"/>
  <c r="K81" i="4" s="1"/>
  <c r="N81" i="4" s="1"/>
  <c r="L89" i="4"/>
  <c r="K89" i="4" s="1"/>
  <c r="N89" i="4" s="1"/>
  <c r="L97" i="4"/>
  <c r="K97" i="4" s="1"/>
  <c r="N97" i="4" s="1"/>
  <c r="L105" i="4"/>
  <c r="K105" i="4" s="1"/>
  <c r="L113" i="4"/>
  <c r="K113" i="4" s="1"/>
  <c r="N113" i="4" s="1"/>
  <c r="L121" i="4"/>
  <c r="K121" i="4" s="1"/>
  <c r="N121" i="4" s="1"/>
  <c r="J121" i="4" s="1"/>
  <c r="L129" i="4"/>
  <c r="K129" i="4" s="1"/>
  <c r="N129" i="4" s="1"/>
  <c r="L137" i="4"/>
  <c r="K137" i="4" s="1"/>
  <c r="N137" i="4" s="1"/>
  <c r="L145" i="4"/>
  <c r="K145" i="4" s="1"/>
  <c r="N145" i="4" s="1"/>
  <c r="L153" i="4"/>
  <c r="K153" i="4" s="1"/>
  <c r="N153" i="4" s="1"/>
  <c r="L161" i="4"/>
  <c r="K161" i="4" s="1"/>
  <c r="L169" i="4"/>
  <c r="K169" i="4" s="1"/>
  <c r="N169" i="4" s="1"/>
  <c r="L177" i="4"/>
  <c r="K177" i="4" s="1"/>
  <c r="N177" i="4" s="1"/>
  <c r="L185" i="4"/>
  <c r="K185" i="4" s="1"/>
  <c r="N185" i="4" s="1"/>
  <c r="L193" i="4"/>
  <c r="K193" i="4" s="1"/>
  <c r="N193" i="4" s="1"/>
  <c r="L201" i="4"/>
  <c r="K201" i="4" s="1"/>
  <c r="N201" i="4" s="1"/>
  <c r="L209" i="4"/>
  <c r="K209" i="4" s="1"/>
  <c r="N209" i="4" s="1"/>
  <c r="L217" i="4"/>
  <c r="K217" i="4" s="1"/>
  <c r="L225" i="4"/>
  <c r="K225" i="4" s="1"/>
  <c r="N225" i="4" s="1"/>
  <c r="L233" i="4"/>
  <c r="K233" i="4" s="1"/>
  <c r="N233" i="4" s="1"/>
  <c r="L241" i="4"/>
  <c r="K241" i="4" s="1"/>
  <c r="N241" i="4" s="1"/>
  <c r="L249" i="4"/>
  <c r="K249" i="4" s="1"/>
  <c r="N249" i="4" s="1"/>
  <c r="L257" i="4"/>
  <c r="K257" i="4" s="1"/>
  <c r="N257" i="4" s="1"/>
  <c r="L265" i="4"/>
  <c r="K265" i="4" s="1"/>
  <c r="N265" i="4" s="1"/>
  <c r="L273" i="4"/>
  <c r="K273" i="4" s="1"/>
  <c r="L281" i="4"/>
  <c r="K281" i="4" s="1"/>
  <c r="N281" i="4" s="1"/>
  <c r="L289" i="4"/>
  <c r="K289" i="4" s="1"/>
  <c r="N289" i="4" s="1"/>
  <c r="L297" i="4"/>
  <c r="K297" i="4" s="1"/>
  <c r="N297" i="4" s="1"/>
  <c r="L305" i="4"/>
  <c r="K305" i="4" s="1"/>
  <c r="N305" i="4" s="1"/>
  <c r="L313" i="4"/>
  <c r="K313" i="4" s="1"/>
  <c r="L321" i="4"/>
  <c r="K321" i="4" s="1"/>
  <c r="N321" i="4" s="1"/>
  <c r="L329" i="4"/>
  <c r="K329" i="4" s="1"/>
  <c r="L337" i="4"/>
  <c r="K337" i="4" s="1"/>
  <c r="N337" i="4" s="1"/>
  <c r="L345" i="4"/>
  <c r="K345" i="4" s="1"/>
  <c r="N345" i="4" s="1"/>
  <c r="L353" i="4"/>
  <c r="K353" i="4" s="1"/>
  <c r="N353" i="4" s="1"/>
  <c r="L361" i="4"/>
  <c r="K361" i="4" s="1"/>
  <c r="N361" i="4" s="1"/>
  <c r="L369" i="4"/>
  <c r="K369" i="4" s="1"/>
  <c r="L377" i="4"/>
  <c r="K377" i="4" s="1"/>
  <c r="N377" i="4" s="1"/>
  <c r="L385" i="4"/>
  <c r="K385" i="4" s="1"/>
  <c r="L393" i="4"/>
  <c r="K393" i="4" s="1"/>
  <c r="N393" i="4" s="1"/>
  <c r="L401" i="4"/>
  <c r="K401" i="4" s="1"/>
  <c r="N401" i="4" s="1"/>
  <c r="L409" i="4"/>
  <c r="K409" i="4" s="1"/>
  <c r="N409" i="4" s="1"/>
  <c r="L417" i="4"/>
  <c r="K417" i="4" s="1"/>
  <c r="N417" i="4" s="1"/>
  <c r="L425" i="4"/>
  <c r="K425" i="4" s="1"/>
  <c r="L433" i="4"/>
  <c r="K433" i="4" s="1"/>
  <c r="N433" i="4" s="1"/>
  <c r="L441" i="4"/>
  <c r="K441" i="4" s="1"/>
  <c r="L449" i="4"/>
  <c r="K449" i="4" s="1"/>
  <c r="N449" i="4" s="1"/>
  <c r="L457" i="4"/>
  <c r="K457" i="4" s="1"/>
  <c r="N457" i="4" s="1"/>
  <c r="L465" i="4"/>
  <c r="K465" i="4" s="1"/>
  <c r="N465" i="4" s="1"/>
  <c r="L473" i="4"/>
  <c r="K473" i="4" s="1"/>
  <c r="N473" i="4" s="1"/>
  <c r="L481" i="4"/>
  <c r="K481" i="4" s="1"/>
  <c r="L489" i="4"/>
  <c r="K489" i="4" s="1"/>
  <c r="N489" i="4" s="1"/>
  <c r="L497" i="4"/>
  <c r="K497" i="4" s="1"/>
  <c r="L505" i="4"/>
  <c r="K505" i="4" s="1"/>
  <c r="N505" i="4" s="1"/>
  <c r="L513" i="4"/>
  <c r="K513" i="4" s="1"/>
  <c r="N513" i="4" s="1"/>
  <c r="L521" i="4"/>
  <c r="K521" i="4" s="1"/>
  <c r="N521" i="4" s="1"/>
  <c r="L529" i="4"/>
  <c r="K529" i="4" s="1"/>
  <c r="N529" i="4" s="1"/>
  <c r="L537" i="4"/>
  <c r="K537" i="4" s="1"/>
  <c r="N537" i="4" s="1"/>
  <c r="L545" i="4"/>
  <c r="K545" i="4" s="1"/>
  <c r="N545" i="4" s="1"/>
  <c r="L553" i="4"/>
  <c r="K553" i="4" s="1"/>
  <c r="L561" i="4"/>
  <c r="K561" i="4" s="1"/>
  <c r="N561" i="4" s="1"/>
  <c r="L569" i="4"/>
  <c r="K569" i="4" s="1"/>
  <c r="N569" i="4" s="1"/>
  <c r="L577" i="4"/>
  <c r="K577" i="4" s="1"/>
  <c r="N577" i="4" s="1"/>
  <c r="L585" i="4"/>
  <c r="K585" i="4" s="1"/>
  <c r="N585" i="4" s="1"/>
  <c r="L593" i="4"/>
  <c r="K593" i="4" s="1"/>
  <c r="N593" i="4" s="1"/>
  <c r="L601" i="4"/>
  <c r="K601" i="4" s="1"/>
  <c r="N601" i="4" s="1"/>
  <c r="L609" i="4"/>
  <c r="K609" i="4" s="1"/>
  <c r="L617" i="4"/>
  <c r="K617" i="4" s="1"/>
  <c r="N617" i="4" s="1"/>
  <c r="L625" i="4"/>
  <c r="K625" i="4" s="1"/>
  <c r="N625" i="4" s="1"/>
  <c r="L633" i="4"/>
  <c r="K633" i="4" s="1"/>
  <c r="N633" i="4" s="1"/>
  <c r="L641" i="4"/>
  <c r="K641" i="4" s="1"/>
  <c r="N641" i="4" s="1"/>
  <c r="L649" i="4"/>
  <c r="K649" i="4" s="1"/>
  <c r="N649" i="4" s="1"/>
  <c r="L657" i="4"/>
  <c r="K657" i="4" s="1"/>
  <c r="N657" i="4" s="1"/>
  <c r="L665" i="4"/>
  <c r="K665" i="4" s="1"/>
  <c r="L673" i="4"/>
  <c r="K673" i="4" s="1"/>
  <c r="N673" i="4" s="1"/>
  <c r="L681" i="4"/>
  <c r="K681" i="4" s="1"/>
  <c r="N681" i="4" s="1"/>
  <c r="L695" i="4"/>
  <c r="K695" i="4" s="1"/>
  <c r="N695" i="4" s="1"/>
  <c r="L687" i="4"/>
  <c r="K687" i="4" s="1"/>
  <c r="N687" i="4" s="1"/>
  <c r="L667" i="4"/>
  <c r="K667" i="4" s="1"/>
  <c r="N667" i="4" s="1"/>
  <c r="L635" i="4"/>
  <c r="K635" i="4" s="1"/>
  <c r="N635" i="4" s="1"/>
  <c r="L603" i="4"/>
  <c r="K603" i="4" s="1"/>
  <c r="N603" i="4" s="1"/>
  <c r="L571" i="4"/>
  <c r="K571" i="4" s="1"/>
  <c r="N571" i="4" s="1"/>
  <c r="L539" i="4"/>
  <c r="K539" i="4" s="1"/>
  <c r="N539" i="4" s="1"/>
  <c r="L507" i="4"/>
  <c r="K507" i="4" s="1"/>
  <c r="N507" i="4" s="1"/>
  <c r="L475" i="4"/>
  <c r="K475" i="4" s="1"/>
  <c r="N475" i="4" s="1"/>
  <c r="L443" i="4"/>
  <c r="K443" i="4" s="1"/>
  <c r="N443" i="4" s="1"/>
  <c r="L411" i="4"/>
  <c r="K411" i="4" s="1"/>
  <c r="N411" i="4" s="1"/>
  <c r="L379" i="4"/>
  <c r="K379" i="4" s="1"/>
  <c r="N379" i="4" s="1"/>
  <c r="L338" i="4"/>
  <c r="K338" i="4" s="1"/>
  <c r="L274" i="4"/>
  <c r="K274" i="4" s="1"/>
  <c r="N274" i="4" s="1"/>
  <c r="L210" i="4"/>
  <c r="K210" i="4" s="1"/>
  <c r="N210" i="4" s="1"/>
  <c r="L146" i="4"/>
  <c r="K146" i="4" s="1"/>
  <c r="N146" i="4" s="1"/>
  <c r="L82" i="4"/>
  <c r="K82" i="4" s="1"/>
  <c r="N82" i="4" s="1"/>
  <c r="L18" i="4"/>
  <c r="K18" i="4" s="1"/>
  <c r="N18" i="4" s="1"/>
  <c r="L74" i="4"/>
  <c r="K74" i="4" s="1"/>
  <c r="N74" i="4" s="1"/>
  <c r="L10" i="4"/>
  <c r="K10" i="4" s="1"/>
  <c r="K26" i="4"/>
  <c r="N26" i="4" s="1"/>
  <c r="K688" i="4"/>
  <c r="N688" i="4" s="1"/>
  <c r="K284" i="4"/>
  <c r="N284" i="4" s="1"/>
  <c r="R2" i="4"/>
  <c r="AH11" i="4"/>
  <c r="Z11" i="4"/>
  <c r="M652" i="4" l="1"/>
  <c r="J603" i="4"/>
  <c r="J379" i="4"/>
  <c r="J60" i="4"/>
  <c r="J72" i="4"/>
  <c r="M356" i="4"/>
  <c r="N356" i="4"/>
  <c r="M49" i="4"/>
  <c r="N49" i="4"/>
  <c r="M344" i="4"/>
  <c r="N344" i="4"/>
  <c r="M216" i="4"/>
  <c r="N216" i="4"/>
  <c r="M678" i="4"/>
  <c r="N678" i="4"/>
  <c r="M486" i="4"/>
  <c r="N486" i="4"/>
  <c r="M422" i="4"/>
  <c r="N422" i="4"/>
  <c r="M230" i="4"/>
  <c r="N230" i="4"/>
  <c r="M397" i="4"/>
  <c r="N397" i="4"/>
  <c r="M372" i="4"/>
  <c r="N372" i="4"/>
  <c r="M244" i="4"/>
  <c r="N244" i="4"/>
  <c r="M283" i="4"/>
  <c r="N283" i="4"/>
  <c r="M226" i="4"/>
  <c r="N226" i="4"/>
  <c r="M370" i="4"/>
  <c r="N370" i="4"/>
  <c r="M626" i="4"/>
  <c r="N626" i="4"/>
  <c r="M482" i="4"/>
  <c r="N482" i="4"/>
  <c r="M674" i="4"/>
  <c r="N674" i="4"/>
  <c r="M450" i="4"/>
  <c r="N450" i="4"/>
  <c r="M161" i="4"/>
  <c r="N161" i="4"/>
  <c r="M456" i="4"/>
  <c r="N456" i="4"/>
  <c r="M598" i="4"/>
  <c r="N598" i="4"/>
  <c r="M484" i="4"/>
  <c r="N484" i="4"/>
  <c r="M497" i="4"/>
  <c r="N497" i="4"/>
  <c r="M369" i="4"/>
  <c r="N369" i="4"/>
  <c r="M664" i="4"/>
  <c r="N664" i="4"/>
  <c r="M553" i="4"/>
  <c r="N553" i="4"/>
  <c r="M425" i="4"/>
  <c r="N425" i="4"/>
  <c r="M105" i="4"/>
  <c r="N105" i="4"/>
  <c r="M400" i="4"/>
  <c r="N400" i="4"/>
  <c r="M272" i="4"/>
  <c r="N272" i="4"/>
  <c r="M311" i="4"/>
  <c r="N311" i="4"/>
  <c r="M542" i="4"/>
  <c r="N542" i="4"/>
  <c r="M478" i="4"/>
  <c r="N478" i="4"/>
  <c r="M286" i="4"/>
  <c r="N286" i="4"/>
  <c r="M30" i="4"/>
  <c r="N30" i="4"/>
  <c r="M428" i="4"/>
  <c r="N428" i="4"/>
  <c r="M300" i="4"/>
  <c r="N300" i="4"/>
  <c r="M290" i="4"/>
  <c r="N290" i="4"/>
  <c r="M170" i="4"/>
  <c r="N170" i="4"/>
  <c r="M402" i="4"/>
  <c r="N402" i="4"/>
  <c r="M570" i="4"/>
  <c r="N570" i="4"/>
  <c r="M2" i="4"/>
  <c r="N2" i="4"/>
  <c r="M346" i="4"/>
  <c r="N346" i="4"/>
  <c r="M8" i="4"/>
  <c r="N8" i="4"/>
  <c r="M367" i="4"/>
  <c r="N367" i="4"/>
  <c r="M36" i="4"/>
  <c r="N36" i="4"/>
  <c r="M665" i="4"/>
  <c r="N665" i="4"/>
  <c r="M217" i="4"/>
  <c r="N217" i="4"/>
  <c r="M512" i="4"/>
  <c r="N512" i="4"/>
  <c r="M384" i="4"/>
  <c r="N384" i="4"/>
  <c r="M64" i="4"/>
  <c r="N64" i="4"/>
  <c r="M654" i="4"/>
  <c r="N654" i="4"/>
  <c r="M590" i="4"/>
  <c r="N590" i="4"/>
  <c r="M398" i="4"/>
  <c r="N398" i="4"/>
  <c r="M142" i="4"/>
  <c r="N142" i="4"/>
  <c r="M540" i="4"/>
  <c r="N540" i="4"/>
  <c r="M412" i="4"/>
  <c r="N412" i="4"/>
  <c r="M92" i="4"/>
  <c r="N92" i="4"/>
  <c r="M178" i="4"/>
  <c r="N178" i="4"/>
  <c r="M58" i="4"/>
  <c r="N58" i="4"/>
  <c r="M692" i="4"/>
  <c r="N692" i="4"/>
  <c r="M86" i="4"/>
  <c r="N86" i="4"/>
  <c r="M234" i="4"/>
  <c r="N234" i="4"/>
  <c r="M114" i="4"/>
  <c r="N114" i="4"/>
  <c r="M338" i="4"/>
  <c r="N338" i="4"/>
  <c r="M273" i="4"/>
  <c r="N273" i="4"/>
  <c r="M568" i="4"/>
  <c r="N568" i="4"/>
  <c r="M440" i="4"/>
  <c r="N440" i="4"/>
  <c r="M120" i="4"/>
  <c r="N120" i="4"/>
  <c r="M479" i="4"/>
  <c r="N479" i="4"/>
  <c r="M646" i="4"/>
  <c r="N646" i="4"/>
  <c r="M454" i="4"/>
  <c r="N454" i="4"/>
  <c r="M262" i="4"/>
  <c r="N262" i="4"/>
  <c r="M198" i="4"/>
  <c r="N198" i="4"/>
  <c r="M6" i="4"/>
  <c r="N6" i="4"/>
  <c r="M301" i="4"/>
  <c r="N301" i="4"/>
  <c r="M596" i="4"/>
  <c r="N596" i="4"/>
  <c r="M468" i="4"/>
  <c r="N468" i="4"/>
  <c r="M148" i="4"/>
  <c r="N148" i="4"/>
  <c r="M20" i="4"/>
  <c r="N20" i="4"/>
  <c r="M618" i="4"/>
  <c r="N618" i="4"/>
  <c r="M122" i="4"/>
  <c r="N122" i="4"/>
  <c r="J122" i="4" s="1"/>
  <c r="M10" i="4"/>
  <c r="N10" i="4"/>
  <c r="M510" i="4"/>
  <c r="N510" i="4"/>
  <c r="M318" i="4"/>
  <c r="N318" i="4"/>
  <c r="M254" i="4"/>
  <c r="N254" i="4"/>
  <c r="M524" i="4"/>
  <c r="N524" i="4"/>
  <c r="M204" i="4"/>
  <c r="N204" i="4"/>
  <c r="M76" i="4"/>
  <c r="N76" i="4"/>
  <c r="M451" i="4"/>
  <c r="N451" i="4"/>
  <c r="M394" i="4"/>
  <c r="N394" i="4"/>
  <c r="M66" i="4"/>
  <c r="N66" i="4"/>
  <c r="M282" i="4"/>
  <c r="N282" i="4"/>
  <c r="M514" i="4"/>
  <c r="N514" i="4"/>
  <c r="M609" i="4"/>
  <c r="N609" i="4"/>
  <c r="M481" i="4"/>
  <c r="N481" i="4"/>
  <c r="M534" i="4"/>
  <c r="N534" i="4"/>
  <c r="M329" i="4"/>
  <c r="N329" i="4"/>
  <c r="M624" i="4"/>
  <c r="N624" i="4"/>
  <c r="M496" i="4"/>
  <c r="N496" i="4"/>
  <c r="M385" i="4"/>
  <c r="N385" i="4"/>
  <c r="M680" i="4"/>
  <c r="N680" i="4"/>
  <c r="M552" i="4"/>
  <c r="N552" i="4"/>
  <c r="M232" i="4"/>
  <c r="N232" i="4"/>
  <c r="M104" i="4"/>
  <c r="N104" i="4"/>
  <c r="M566" i="4"/>
  <c r="N566" i="4"/>
  <c r="M374" i="4"/>
  <c r="N374" i="4"/>
  <c r="M310" i="4"/>
  <c r="N310" i="4"/>
  <c r="M118" i="4"/>
  <c r="N118" i="4"/>
  <c r="M413" i="4"/>
  <c r="N413" i="4"/>
  <c r="M580" i="4"/>
  <c r="N580" i="4"/>
  <c r="M260" i="4"/>
  <c r="N260" i="4"/>
  <c r="M132" i="4"/>
  <c r="N132" i="4"/>
  <c r="M426" i="4"/>
  <c r="N426" i="4"/>
  <c r="M682" i="4"/>
  <c r="N682" i="4"/>
  <c r="M562" i="4"/>
  <c r="N562" i="4"/>
  <c r="M506" i="4"/>
  <c r="N506" i="4"/>
  <c r="M328" i="4"/>
  <c r="N328" i="4"/>
  <c r="M342" i="4"/>
  <c r="N342" i="4"/>
  <c r="M176" i="4"/>
  <c r="N176" i="4"/>
  <c r="M48" i="4"/>
  <c r="N48" i="4"/>
  <c r="M441" i="4"/>
  <c r="N441" i="4"/>
  <c r="M313" i="4"/>
  <c r="N313" i="4"/>
  <c r="M608" i="4"/>
  <c r="N608" i="4"/>
  <c r="M288" i="4"/>
  <c r="N288" i="4"/>
  <c r="M160" i="4"/>
  <c r="N160" i="4"/>
  <c r="M430" i="4"/>
  <c r="N430" i="4"/>
  <c r="M366" i="4"/>
  <c r="N366" i="4"/>
  <c r="M469" i="4"/>
  <c r="N469" i="4"/>
  <c r="M341" i="4"/>
  <c r="N341" i="4"/>
  <c r="M636" i="4"/>
  <c r="N636" i="4"/>
  <c r="M316" i="4"/>
  <c r="N316" i="4"/>
  <c r="M188" i="4"/>
  <c r="N188" i="4"/>
  <c r="M458" i="4"/>
  <c r="N458" i="4"/>
  <c r="M395" i="4"/>
  <c r="N395" i="4"/>
  <c r="M314" i="4"/>
  <c r="N314" i="4"/>
  <c r="M453" i="4"/>
  <c r="M423" i="4"/>
  <c r="M201" i="4"/>
  <c r="M647" i="4"/>
  <c r="M199" i="4"/>
  <c r="M622" i="4"/>
  <c r="M174" i="4"/>
  <c r="M21" i="4"/>
  <c r="M227" i="4"/>
  <c r="M649" i="4"/>
  <c r="M255" i="4"/>
  <c r="M38" i="4"/>
  <c r="M525" i="4"/>
  <c r="M77" i="4"/>
  <c r="M650" i="4"/>
  <c r="M146" i="4"/>
  <c r="M507" i="4"/>
  <c r="M94" i="4"/>
  <c r="M581" i="4"/>
  <c r="M133" i="4"/>
  <c r="M5" i="4"/>
  <c r="M339" i="4"/>
  <c r="M619" i="4"/>
  <c r="M202" i="4"/>
  <c r="M33" i="4"/>
  <c r="M150" i="4"/>
  <c r="M637" i="4"/>
  <c r="M509" i="4"/>
  <c r="M189" i="4"/>
  <c r="M61" i="4"/>
  <c r="M594" i="4"/>
  <c r="M258" i="4"/>
  <c r="M537" i="4"/>
  <c r="M89" i="4"/>
  <c r="M206" i="4"/>
  <c r="M565" i="4"/>
  <c r="M245" i="4"/>
  <c r="M117" i="4"/>
  <c r="M3" i="4"/>
  <c r="M563" i="4"/>
  <c r="M593" i="4"/>
  <c r="M145" i="4"/>
  <c r="M31" i="4"/>
  <c r="M621" i="4"/>
  <c r="M173" i="4"/>
  <c r="M59" i="4"/>
  <c r="M90" i="4"/>
  <c r="M538" i="4"/>
  <c r="M535" i="4"/>
  <c r="M87" i="4"/>
  <c r="M62" i="4"/>
  <c r="M677" i="4"/>
  <c r="M357" i="4"/>
  <c r="M229" i="4"/>
  <c r="M115" i="4"/>
  <c r="M675" i="4"/>
  <c r="M693" i="4"/>
  <c r="M257" i="4"/>
  <c r="M591" i="4"/>
  <c r="M143" i="4"/>
  <c r="M285" i="4"/>
  <c r="M171" i="4"/>
  <c r="M34" i="4"/>
  <c r="M513" i="4"/>
  <c r="M129" i="4"/>
  <c r="M424" i="4"/>
  <c r="M40" i="4"/>
  <c r="M399" i="4"/>
  <c r="M335" i="4"/>
  <c r="M79" i="4"/>
  <c r="M438" i="4"/>
  <c r="M54" i="4"/>
  <c r="M541" i="4"/>
  <c r="M349" i="4"/>
  <c r="M93" i="4"/>
  <c r="M29" i="4"/>
  <c r="M388" i="4"/>
  <c r="M4" i="4"/>
  <c r="M107" i="4"/>
  <c r="M419" i="4"/>
  <c r="M363" i="4"/>
  <c r="M266" i="4"/>
  <c r="M386" i="4"/>
  <c r="M667" i="4"/>
  <c r="M65" i="4"/>
  <c r="M488" i="4"/>
  <c r="M360" i="4"/>
  <c r="M655" i="4"/>
  <c r="M207" i="4"/>
  <c r="M15" i="4"/>
  <c r="M182" i="4"/>
  <c r="M669" i="4"/>
  <c r="M477" i="4"/>
  <c r="M452" i="4"/>
  <c r="M68" i="4"/>
  <c r="M43" i="4"/>
  <c r="M641" i="4"/>
  <c r="M194" i="4"/>
  <c r="M617" i="4"/>
  <c r="M211" i="4"/>
  <c r="M50" i="4"/>
  <c r="M459" i="4"/>
  <c r="M411" i="4"/>
  <c r="M606" i="4"/>
  <c r="M281" i="4"/>
  <c r="M153" i="4"/>
  <c r="M448" i="4"/>
  <c r="M192" i="4"/>
  <c r="M128" i="4"/>
  <c r="M615" i="4"/>
  <c r="M487" i="4"/>
  <c r="M359" i="4"/>
  <c r="M295" i="4"/>
  <c r="M577" i="4"/>
  <c r="M679" i="4"/>
  <c r="M284" i="4"/>
  <c r="M605" i="4"/>
  <c r="M256" i="4"/>
  <c r="M345" i="4"/>
  <c r="M561" i="4"/>
  <c r="M235" i="4"/>
  <c r="M523" i="4"/>
  <c r="M196" i="4"/>
  <c r="M516" i="4"/>
  <c r="M157" i="4"/>
  <c r="M501" i="4"/>
  <c r="M158" i="4"/>
  <c r="M502" i="4"/>
  <c r="M167" i="4"/>
  <c r="M463" i="4"/>
  <c r="M168" i="4"/>
  <c r="M576" i="4"/>
  <c r="M193" i="4"/>
  <c r="M26" i="4"/>
  <c r="M250" i="4"/>
  <c r="M602" i="4"/>
  <c r="M449" i="4"/>
  <c r="M321" i="4"/>
  <c r="M616" i="4"/>
  <c r="M296" i="4"/>
  <c r="M630" i="4"/>
  <c r="M259" i="4"/>
  <c r="M531" i="4"/>
  <c r="M220" i="4"/>
  <c r="M604" i="4"/>
  <c r="M181" i="4"/>
  <c r="M526" i="4"/>
  <c r="M688" i="4"/>
  <c r="M634" i="4"/>
  <c r="M18" i="4"/>
  <c r="M443" i="4"/>
  <c r="M687" i="4"/>
  <c r="M633" i="4"/>
  <c r="M569" i="4"/>
  <c r="M505" i="4"/>
  <c r="M377" i="4"/>
  <c r="M249" i="4"/>
  <c r="M185" i="4"/>
  <c r="M121" i="4"/>
  <c r="M57" i="4"/>
  <c r="M672" i="4"/>
  <c r="M544" i="4"/>
  <c r="M480" i="4"/>
  <c r="M416" i="4"/>
  <c r="M352" i="4"/>
  <c r="M224" i="4"/>
  <c r="M96" i="4"/>
  <c r="M32" i="4"/>
  <c r="M583" i="4"/>
  <c r="M519" i="4"/>
  <c r="M455" i="4"/>
  <c r="M391" i="4"/>
  <c r="M327" i="4"/>
  <c r="M263" i="4"/>
  <c r="M135" i="4"/>
  <c r="M71" i="4"/>
  <c r="M7" i="4"/>
  <c r="M558" i="4"/>
  <c r="M494" i="4"/>
  <c r="M302" i="4"/>
  <c r="M238" i="4"/>
  <c r="M110" i="4"/>
  <c r="M46" i="4"/>
  <c r="M661" i="4"/>
  <c r="M597" i="4"/>
  <c r="M533" i="4"/>
  <c r="M405" i="4"/>
  <c r="M277" i="4"/>
  <c r="M213" i="4"/>
  <c r="M149" i="4"/>
  <c r="M85" i="4"/>
  <c r="M572" i="4"/>
  <c r="M508" i="4"/>
  <c r="M444" i="4"/>
  <c r="M380" i="4"/>
  <c r="M252" i="4"/>
  <c r="M124" i="4"/>
  <c r="H128" i="4" s="1"/>
  <c r="M60" i="4"/>
  <c r="M355" i="4"/>
  <c r="M291" i="4"/>
  <c r="M163" i="4"/>
  <c r="M99" i="4"/>
  <c r="M35" i="4"/>
  <c r="M689" i="4"/>
  <c r="M42" i="4"/>
  <c r="M690" i="4"/>
  <c r="M651" i="4"/>
  <c r="M403" i="4"/>
  <c r="M499" i="4"/>
  <c r="M595" i="4"/>
  <c r="M685" i="4"/>
  <c r="M371" i="4"/>
  <c r="M694" i="4"/>
  <c r="M299" i="4"/>
  <c r="M221" i="4"/>
  <c r="M231" i="4"/>
  <c r="M696" i="4"/>
  <c r="M642" i="4"/>
  <c r="M695" i="4"/>
  <c r="M113" i="4"/>
  <c r="M536" i="4"/>
  <c r="M639" i="4"/>
  <c r="M383" i="4"/>
  <c r="M614" i="4"/>
  <c r="M294" i="4"/>
  <c r="M653" i="4"/>
  <c r="M333" i="4"/>
  <c r="M13" i="4"/>
  <c r="M436" i="4"/>
  <c r="M180" i="4"/>
  <c r="M219" i="4"/>
  <c r="M483" i="4"/>
  <c r="M683" i="4"/>
  <c r="M578" i="4"/>
  <c r="M467" i="4"/>
  <c r="M579" i="4"/>
  <c r="M309" i="4"/>
  <c r="M271" i="4"/>
  <c r="M473" i="4"/>
  <c r="M658" i="4"/>
  <c r="M297" i="4"/>
  <c r="M528" i="4"/>
  <c r="M208" i="4"/>
  <c r="M631" i="4"/>
  <c r="M439" i="4"/>
  <c r="M183" i="4"/>
  <c r="M389" i="4"/>
  <c r="M197" i="4"/>
  <c r="M620" i="4"/>
  <c r="M556" i="4"/>
  <c r="M364" i="4"/>
  <c r="M236" i="4"/>
  <c r="M172" i="4"/>
  <c r="M108" i="4"/>
  <c r="M44" i="4"/>
  <c r="M275" i="4"/>
  <c r="M147" i="4"/>
  <c r="M83" i="4"/>
  <c r="M19" i="4"/>
  <c r="M162" i="4"/>
  <c r="M515" i="4"/>
  <c r="M522" i="4"/>
  <c r="M691" i="4"/>
  <c r="M666" i="4"/>
  <c r="M546" i="4"/>
  <c r="M348" i="4"/>
  <c r="M270" i="4"/>
  <c r="M210" i="4"/>
  <c r="M539" i="4"/>
  <c r="M673" i="4"/>
  <c r="M545" i="4"/>
  <c r="M417" i="4"/>
  <c r="M353" i="4"/>
  <c r="M289" i="4"/>
  <c r="M225" i="4"/>
  <c r="M97" i="4"/>
  <c r="M648" i="4"/>
  <c r="M584" i="4"/>
  <c r="M520" i="4"/>
  <c r="M392" i="4"/>
  <c r="M264" i="4"/>
  <c r="M200" i="4"/>
  <c r="M136" i="4"/>
  <c r="M72" i="4"/>
  <c r="M623" i="4"/>
  <c r="M559" i="4"/>
  <c r="M495" i="4"/>
  <c r="M431" i="4"/>
  <c r="M303" i="4"/>
  <c r="M239" i="4"/>
  <c r="M175" i="4"/>
  <c r="M111" i="4"/>
  <c r="M47" i="4"/>
  <c r="M662" i="4"/>
  <c r="M470" i="4"/>
  <c r="M406" i="4"/>
  <c r="M278" i="4"/>
  <c r="M214" i="4"/>
  <c r="M22" i="4"/>
  <c r="M573" i="4"/>
  <c r="M445" i="4"/>
  <c r="M381" i="4"/>
  <c r="M317" i="4"/>
  <c r="M253" i="4"/>
  <c r="M125" i="4"/>
  <c r="M676" i="4"/>
  <c r="M612" i="4"/>
  <c r="M548" i="4"/>
  <c r="M420" i="4"/>
  <c r="M292" i="4"/>
  <c r="M228" i="4"/>
  <c r="M164" i="4"/>
  <c r="M100" i="4"/>
  <c r="M331" i="4"/>
  <c r="M267" i="4"/>
  <c r="M203" i="4"/>
  <c r="M139" i="4"/>
  <c r="M75" i="4"/>
  <c r="M11" i="4"/>
  <c r="M547" i="4"/>
  <c r="M554" i="4"/>
  <c r="M491" i="4"/>
  <c r="M699" i="4"/>
  <c r="M434" i="4"/>
  <c r="M684" i="4"/>
  <c r="M659" i="4"/>
  <c r="M701" i="4"/>
  <c r="M154" i="4"/>
  <c r="M442" i="4"/>
  <c r="M627" i="4"/>
  <c r="M474" i="4"/>
  <c r="M571" i="4"/>
  <c r="M298" i="4"/>
  <c r="M475" i="4"/>
  <c r="M305" i="4"/>
  <c r="M472" i="4"/>
  <c r="M152" i="4"/>
  <c r="M575" i="4"/>
  <c r="M319" i="4"/>
  <c r="M63" i="4"/>
  <c r="M358" i="4"/>
  <c r="M102" i="4"/>
  <c r="M461" i="4"/>
  <c r="M205" i="4"/>
  <c r="M564" i="4"/>
  <c r="M116" i="4"/>
  <c r="M27" i="4"/>
  <c r="M697" i="4"/>
  <c r="M490" i="4"/>
  <c r="M323" i="4"/>
  <c r="M246" i="4"/>
  <c r="M681" i="4"/>
  <c r="M361" i="4"/>
  <c r="M41" i="4"/>
  <c r="M464" i="4"/>
  <c r="M144" i="4"/>
  <c r="M567" i="4"/>
  <c r="M375" i="4"/>
  <c r="M119" i="4"/>
  <c r="M350" i="4"/>
  <c r="M645" i="4"/>
  <c r="M261" i="4"/>
  <c r="M51" i="4"/>
  <c r="M222" i="4"/>
  <c r="M82" i="4"/>
  <c r="M433" i="4"/>
  <c r="M177" i="4"/>
  <c r="M600" i="4"/>
  <c r="M280" i="4"/>
  <c r="M24" i="4"/>
  <c r="M447" i="4"/>
  <c r="M127" i="4"/>
  <c r="M166" i="4"/>
  <c r="M269" i="4"/>
  <c r="M628" i="4"/>
  <c r="M308" i="4"/>
  <c r="M52" i="4"/>
  <c r="M155" i="4"/>
  <c r="M98" i="4"/>
  <c r="M698" i="4"/>
  <c r="M67" i="4"/>
  <c r="M324" i="4"/>
  <c r="M629" i="4"/>
  <c r="M551" i="4"/>
  <c r="M330" i="4"/>
  <c r="M489" i="4"/>
  <c r="M233" i="4"/>
  <c r="M656" i="4"/>
  <c r="M336" i="4"/>
  <c r="M16" i="4"/>
  <c r="M247" i="4"/>
  <c r="M55" i="4"/>
  <c r="M517" i="4"/>
  <c r="M492" i="4"/>
  <c r="M373" i="4"/>
  <c r="M39" i="4"/>
  <c r="M410" i="4"/>
  <c r="M409" i="4"/>
  <c r="M640" i="4"/>
  <c r="M195" i="4"/>
  <c r="M53" i="4"/>
  <c r="M437" i="4"/>
  <c r="M466" i="4"/>
  <c r="M74" i="4"/>
  <c r="M603" i="4"/>
  <c r="M657" i="4"/>
  <c r="M529" i="4"/>
  <c r="M465" i="4"/>
  <c r="M401" i="4"/>
  <c r="M337" i="4"/>
  <c r="M209" i="4"/>
  <c r="M81" i="4"/>
  <c r="M17" i="4"/>
  <c r="M632" i="4"/>
  <c r="M504" i="4"/>
  <c r="M376" i="4"/>
  <c r="M312" i="4"/>
  <c r="M248" i="4"/>
  <c r="M184" i="4"/>
  <c r="M56" i="4"/>
  <c r="M671" i="4"/>
  <c r="M607" i="4"/>
  <c r="M543" i="4"/>
  <c r="M415" i="4"/>
  <c r="M351" i="4"/>
  <c r="M287" i="4"/>
  <c r="M223" i="4"/>
  <c r="M159" i="4"/>
  <c r="M95" i="4"/>
  <c r="M582" i="4"/>
  <c r="M518" i="4"/>
  <c r="M390" i="4"/>
  <c r="M326" i="4"/>
  <c r="M134" i="4"/>
  <c r="M70" i="4"/>
  <c r="M557" i="4"/>
  <c r="M493" i="4"/>
  <c r="M429" i="4"/>
  <c r="M365" i="4"/>
  <c r="M237" i="4"/>
  <c r="M109" i="4"/>
  <c r="M45" i="4"/>
  <c r="M660" i="4"/>
  <c r="M532" i="4"/>
  <c r="M404" i="4"/>
  <c r="M340" i="4"/>
  <c r="M276" i="4"/>
  <c r="M212" i="4"/>
  <c r="M84" i="4"/>
  <c r="M315" i="4"/>
  <c r="M251" i="4"/>
  <c r="M187" i="4"/>
  <c r="M123" i="4"/>
  <c r="M354" i="4"/>
  <c r="M611" i="4"/>
  <c r="M362" i="4"/>
  <c r="M242" i="4"/>
  <c r="M555" i="4"/>
  <c r="M498" i="4"/>
  <c r="M700" i="4"/>
  <c r="M130" i="4"/>
  <c r="M322" i="4"/>
  <c r="M435" i="4"/>
  <c r="M610" i="4"/>
  <c r="M218" i="4"/>
  <c r="M378" i="4"/>
  <c r="M644" i="4"/>
  <c r="M527" i="4"/>
  <c r="M625" i="4"/>
  <c r="M241" i="4"/>
  <c r="M408" i="4"/>
  <c r="M88" i="4"/>
  <c r="M511" i="4"/>
  <c r="M191" i="4"/>
  <c r="M550" i="4"/>
  <c r="M589" i="4"/>
  <c r="M141" i="4"/>
  <c r="M500" i="4"/>
  <c r="M347" i="4"/>
  <c r="M91" i="4"/>
  <c r="M106" i="4"/>
  <c r="M427" i="4"/>
  <c r="M668" i="4"/>
  <c r="M320" i="4"/>
  <c r="M169" i="4"/>
  <c r="M592" i="4"/>
  <c r="M80" i="4"/>
  <c r="M503" i="4"/>
  <c r="M670" i="4"/>
  <c r="M414" i="4"/>
  <c r="M325" i="4"/>
  <c r="M69" i="4"/>
  <c r="M131" i="4"/>
  <c r="M28" i="4"/>
  <c r="M14" i="4"/>
  <c r="H14" i="4" s="1"/>
  <c r="M334" i="4"/>
  <c r="M274" i="4"/>
  <c r="M601" i="4"/>
  <c r="M25" i="4"/>
  <c r="M156" i="4"/>
  <c r="M476" i="4"/>
  <c r="M78" i="4"/>
  <c r="M462" i="4"/>
  <c r="M103" i="4"/>
  <c r="M138" i="4"/>
  <c r="M586" i="4"/>
  <c r="M379" i="4"/>
  <c r="M635" i="4"/>
  <c r="M585" i="4"/>
  <c r="M521" i="4"/>
  <c r="M457" i="4"/>
  <c r="M393" i="4"/>
  <c r="M265" i="4"/>
  <c r="M137" i="4"/>
  <c r="M73" i="4"/>
  <c r="M9" i="4"/>
  <c r="M560" i="4"/>
  <c r="M432" i="4"/>
  <c r="M368" i="4"/>
  <c r="M304" i="4"/>
  <c r="M240" i="4"/>
  <c r="M112" i="4"/>
  <c r="M663" i="4"/>
  <c r="M599" i="4"/>
  <c r="M471" i="4"/>
  <c r="M407" i="4"/>
  <c r="M343" i="4"/>
  <c r="M279" i="4"/>
  <c r="M215" i="4"/>
  <c r="M151" i="4"/>
  <c r="M23" i="4"/>
  <c r="M638" i="4"/>
  <c r="M574" i="4"/>
  <c r="M446" i="4"/>
  <c r="M382" i="4"/>
  <c r="M190" i="4"/>
  <c r="M126" i="4"/>
  <c r="M613" i="4"/>
  <c r="M549" i="4"/>
  <c r="M485" i="4"/>
  <c r="M421" i="4"/>
  <c r="M293" i="4"/>
  <c r="M165" i="4"/>
  <c r="M101" i="4"/>
  <c r="M37" i="4"/>
  <c r="M588" i="4"/>
  <c r="M460" i="4"/>
  <c r="M396" i="4"/>
  <c r="M332" i="4"/>
  <c r="M268" i="4"/>
  <c r="M140" i="4"/>
  <c r="M12" i="4"/>
  <c r="M307" i="4"/>
  <c r="M243" i="4"/>
  <c r="M179" i="4"/>
  <c r="M387" i="4"/>
  <c r="M643" i="4"/>
  <c r="M306" i="4"/>
  <c r="M587" i="4"/>
  <c r="M186" i="4"/>
  <c r="M530" i="4"/>
  <c r="M418" i="4"/>
  <c r="M686" i="4"/>
  <c r="C16" i="1"/>
  <c r="F19" i="5"/>
  <c r="E34" i="4"/>
  <c r="J34" i="4" s="1"/>
  <c r="E31" i="4"/>
  <c r="J31" i="4" s="1"/>
  <c r="E32" i="4"/>
  <c r="J32" i="4" s="1"/>
  <c r="E36" i="4"/>
  <c r="E33" i="4"/>
  <c r="J33" i="4" s="1"/>
  <c r="E40" i="4"/>
  <c r="J40" i="4" s="1"/>
  <c r="E39" i="4"/>
  <c r="J39" i="4" s="1"/>
  <c r="E43" i="4"/>
  <c r="J43" i="4" s="1"/>
  <c r="E38" i="4"/>
  <c r="J38" i="4" s="1"/>
  <c r="E44" i="4"/>
  <c r="J44" i="4" s="1"/>
  <c r="E47" i="4"/>
  <c r="J47" i="4" s="1"/>
  <c r="E35" i="4"/>
  <c r="J35" i="4" s="1"/>
  <c r="E37" i="4"/>
  <c r="J37" i="4" s="1"/>
  <c r="E41" i="4"/>
  <c r="J41" i="4" s="1"/>
  <c r="E42" i="4"/>
  <c r="J42" i="4" s="1"/>
  <c r="E45" i="4"/>
  <c r="J45" i="4" s="1"/>
  <c r="E48" i="4"/>
  <c r="E51" i="4"/>
  <c r="J51" i="4" s="1"/>
  <c r="E53" i="4"/>
  <c r="J53" i="4" s="1"/>
  <c r="E52" i="4"/>
  <c r="J52" i="4" s="1"/>
  <c r="E46" i="4"/>
  <c r="J46" i="4" s="1"/>
  <c r="E55" i="4"/>
  <c r="J55" i="4" s="1"/>
  <c r="E49" i="4"/>
  <c r="E50" i="4"/>
  <c r="J50" i="4" s="1"/>
  <c r="E54" i="4"/>
  <c r="J54" i="4" s="1"/>
  <c r="E56" i="4"/>
  <c r="J56" i="4" s="1"/>
  <c r="E57" i="4"/>
  <c r="J57" i="4" s="1"/>
  <c r="E58" i="4"/>
  <c r="E62" i="4"/>
  <c r="J62" i="4" s="1"/>
  <c r="E59" i="4"/>
  <c r="J59" i="4" s="1"/>
  <c r="E60" i="4"/>
  <c r="E64" i="4"/>
  <c r="E61" i="4"/>
  <c r="J61" i="4" s="1"/>
  <c r="E68" i="4"/>
  <c r="J68" i="4" s="1"/>
  <c r="E67" i="4"/>
  <c r="J67" i="4" s="1"/>
  <c r="E71" i="4"/>
  <c r="J71" i="4" s="1"/>
  <c r="E66" i="4"/>
  <c r="E72" i="4"/>
  <c r="E75" i="4"/>
  <c r="J75" i="4" s="1"/>
  <c r="E63" i="4"/>
  <c r="J63" i="4" s="1"/>
  <c r="E65" i="4"/>
  <c r="J65" i="4" s="1"/>
  <c r="E69" i="4"/>
  <c r="J69" i="4" s="1"/>
  <c r="E70" i="4"/>
  <c r="J70" i="4" s="1"/>
  <c r="E73" i="4"/>
  <c r="J73" i="4" s="1"/>
  <c r="E76" i="4"/>
  <c r="E79" i="4"/>
  <c r="J79" i="4" s="1"/>
  <c r="E81" i="4"/>
  <c r="J81" i="4" s="1"/>
  <c r="E80" i="4"/>
  <c r="J80" i="4" s="1"/>
  <c r="E74" i="4"/>
  <c r="J74" i="4" s="1"/>
  <c r="E83" i="4"/>
  <c r="J83" i="4" s="1"/>
  <c r="E77" i="4"/>
  <c r="J77" i="4" s="1"/>
  <c r="E78" i="4"/>
  <c r="J78" i="4" s="1"/>
  <c r="E82" i="4"/>
  <c r="J82" i="4" s="1"/>
  <c r="E84" i="4"/>
  <c r="J84" i="4" s="1"/>
  <c r="E85" i="4"/>
  <c r="J85" i="4" s="1"/>
  <c r="E86" i="4"/>
  <c r="E90" i="4"/>
  <c r="J90" i="4" s="1"/>
  <c r="E87" i="4"/>
  <c r="J87" i="4" s="1"/>
  <c r="E88" i="4"/>
  <c r="J88" i="4" s="1"/>
  <c r="E92" i="4"/>
  <c r="E89" i="4"/>
  <c r="J89" i="4" s="1"/>
  <c r="E96" i="4"/>
  <c r="J96" i="4" s="1"/>
  <c r="E95" i="4"/>
  <c r="J95" i="4" s="1"/>
  <c r="E99" i="4"/>
  <c r="J99" i="4" s="1"/>
  <c r="E94" i="4"/>
  <c r="J94" i="4" s="1"/>
  <c r="E100" i="4"/>
  <c r="J100" i="4" s="1"/>
  <c r="E103" i="4"/>
  <c r="J103" i="4" s="1"/>
  <c r="E91" i="4"/>
  <c r="J91" i="4" s="1"/>
  <c r="E93" i="4"/>
  <c r="J93" i="4" s="1"/>
  <c r="E97" i="4"/>
  <c r="J97" i="4" s="1"/>
  <c r="E98" i="4"/>
  <c r="J98" i="4" s="1"/>
  <c r="E101" i="4"/>
  <c r="J101" i="4" s="1"/>
  <c r="E104" i="4"/>
  <c r="E107" i="4"/>
  <c r="J107" i="4" s="1"/>
  <c r="E109" i="4"/>
  <c r="J109" i="4" s="1"/>
  <c r="E108" i="4"/>
  <c r="J108" i="4" s="1"/>
  <c r="E102" i="4"/>
  <c r="J102" i="4" s="1"/>
  <c r="E111" i="4"/>
  <c r="J111" i="4" s="1"/>
  <c r="E105" i="4"/>
  <c r="E106" i="4"/>
  <c r="J106" i="4" s="1"/>
  <c r="E110" i="4"/>
  <c r="J110" i="4" s="1"/>
  <c r="E112" i="4"/>
  <c r="J112" i="4" s="1"/>
  <c r="E113" i="4"/>
  <c r="J113" i="4" s="1"/>
  <c r="E114" i="4"/>
  <c r="E118" i="4"/>
  <c r="E115" i="4"/>
  <c r="J115" i="4" s="1"/>
  <c r="E116" i="4"/>
  <c r="J116" i="4" s="1"/>
  <c r="E120" i="4"/>
  <c r="E117" i="4"/>
  <c r="J117" i="4" s="1"/>
  <c r="E129" i="4"/>
  <c r="J129" i="4" s="1"/>
  <c r="E132" i="4"/>
  <c r="E135" i="4"/>
  <c r="J135" i="4" s="1"/>
  <c r="E137" i="4"/>
  <c r="J137" i="4" s="1"/>
  <c r="E136" i="4"/>
  <c r="J136" i="4" s="1"/>
  <c r="E130" i="4"/>
  <c r="J130" i="4" s="1"/>
  <c r="E139" i="4"/>
  <c r="J139" i="4" s="1"/>
  <c r="E133" i="4"/>
  <c r="J133" i="4" s="1"/>
  <c r="E134" i="4"/>
  <c r="J134" i="4" s="1"/>
  <c r="E138" i="4"/>
  <c r="J138" i="4" s="1"/>
  <c r="E140" i="4"/>
  <c r="J140" i="4" s="1"/>
  <c r="E141" i="4"/>
  <c r="J141" i="4" s="1"/>
  <c r="E142" i="4"/>
  <c r="E146" i="4"/>
  <c r="J146" i="4" s="1"/>
  <c r="E143" i="4"/>
  <c r="J143" i="4" s="1"/>
  <c r="E144" i="4"/>
  <c r="J144" i="4" s="1"/>
  <c r="E148" i="4"/>
  <c r="E145" i="4"/>
  <c r="J145" i="4" s="1"/>
  <c r="E152" i="4"/>
  <c r="J152" i="4" s="1"/>
  <c r="E151" i="4"/>
  <c r="J151" i="4" s="1"/>
  <c r="E155" i="4"/>
  <c r="J155" i="4" s="1"/>
  <c r="E150" i="4"/>
  <c r="J150" i="4" s="1"/>
  <c r="E156" i="4"/>
  <c r="J156" i="4" s="1"/>
  <c r="E159" i="4"/>
  <c r="J159" i="4" s="1"/>
  <c r="E147" i="4"/>
  <c r="J147" i="4" s="1"/>
  <c r="E149" i="4"/>
  <c r="J149" i="4" s="1"/>
  <c r="E153" i="4"/>
  <c r="J153" i="4" s="1"/>
  <c r="E154" i="4"/>
  <c r="J154" i="4" s="1"/>
  <c r="E157" i="4"/>
  <c r="J157" i="4" s="1"/>
  <c r="E160" i="4"/>
  <c r="E163" i="4"/>
  <c r="J163" i="4" s="1"/>
  <c r="E165" i="4"/>
  <c r="J165" i="4" s="1"/>
  <c r="E164" i="4"/>
  <c r="J164" i="4" s="1"/>
  <c r="E158" i="4"/>
  <c r="J158" i="4" s="1"/>
  <c r="E167" i="4"/>
  <c r="J167" i="4" s="1"/>
  <c r="E161" i="4"/>
  <c r="E162" i="4"/>
  <c r="J162" i="4" s="1"/>
  <c r="E166" i="4"/>
  <c r="J166" i="4" s="1"/>
  <c r="E168" i="4"/>
  <c r="J168" i="4" s="1"/>
  <c r="E169" i="4"/>
  <c r="J169" i="4" s="1"/>
  <c r="E170" i="4"/>
  <c r="E174" i="4"/>
  <c r="J174" i="4" s="1"/>
  <c r="E171" i="4"/>
  <c r="J171" i="4" s="1"/>
  <c r="E172" i="4"/>
  <c r="J172" i="4" s="1"/>
  <c r="E176" i="4"/>
  <c r="E173" i="4"/>
  <c r="J173" i="4" s="1"/>
  <c r="E180" i="4"/>
  <c r="J180" i="4" s="1"/>
  <c r="E179" i="4"/>
  <c r="J179" i="4" s="1"/>
  <c r="E183" i="4"/>
  <c r="J183" i="4" s="1"/>
  <c r="E178" i="4"/>
  <c r="E184" i="4"/>
  <c r="J184" i="4" s="1"/>
  <c r="E187" i="4"/>
  <c r="J187" i="4" s="1"/>
  <c r="E175" i="4"/>
  <c r="J175" i="4" s="1"/>
  <c r="E177" i="4"/>
  <c r="J177" i="4" s="1"/>
  <c r="E181" i="4"/>
  <c r="J181" i="4" s="1"/>
  <c r="E182" i="4"/>
  <c r="J182" i="4" s="1"/>
  <c r="E185" i="4"/>
  <c r="J185" i="4" s="1"/>
  <c r="E188" i="4"/>
  <c r="E191" i="4"/>
  <c r="J191" i="4" s="1"/>
  <c r="E193" i="4"/>
  <c r="J193" i="4" s="1"/>
  <c r="E192" i="4"/>
  <c r="J192" i="4" s="1"/>
  <c r="E186" i="4"/>
  <c r="J186" i="4" s="1"/>
  <c r="E195" i="4"/>
  <c r="J195" i="4" s="1"/>
  <c r="E189" i="4"/>
  <c r="J189" i="4" s="1"/>
  <c r="E190" i="4"/>
  <c r="J190" i="4" s="1"/>
  <c r="E194" i="4"/>
  <c r="J194" i="4" s="1"/>
  <c r="E196" i="4"/>
  <c r="J196" i="4" s="1"/>
  <c r="E197" i="4"/>
  <c r="J197" i="4" s="1"/>
  <c r="E198" i="4"/>
  <c r="E202" i="4"/>
  <c r="J202" i="4" s="1"/>
  <c r="E199" i="4"/>
  <c r="J199" i="4" s="1"/>
  <c r="E200" i="4"/>
  <c r="J200" i="4" s="1"/>
  <c r="E204" i="4"/>
  <c r="E201" i="4"/>
  <c r="J201" i="4" s="1"/>
  <c r="E208" i="4"/>
  <c r="J208" i="4" s="1"/>
  <c r="E207" i="4"/>
  <c r="J207" i="4" s="1"/>
  <c r="E211" i="4"/>
  <c r="J211" i="4" s="1"/>
  <c r="E206" i="4"/>
  <c r="J206" i="4" s="1"/>
  <c r="E212" i="4"/>
  <c r="J212" i="4" s="1"/>
  <c r="E215" i="4"/>
  <c r="J215" i="4" s="1"/>
  <c r="E203" i="4"/>
  <c r="J203" i="4" s="1"/>
  <c r="E205" i="4"/>
  <c r="J205" i="4" s="1"/>
  <c r="E209" i="4"/>
  <c r="J209" i="4" s="1"/>
  <c r="E210" i="4"/>
  <c r="J210" i="4" s="1"/>
  <c r="E213" i="4"/>
  <c r="J213" i="4" s="1"/>
  <c r="E216" i="4"/>
  <c r="E219" i="4"/>
  <c r="J219" i="4" s="1"/>
  <c r="E221" i="4"/>
  <c r="J221" i="4" s="1"/>
  <c r="E220" i="4"/>
  <c r="J220" i="4" s="1"/>
  <c r="E214" i="4"/>
  <c r="J214" i="4" s="1"/>
  <c r="E223" i="4"/>
  <c r="J223" i="4" s="1"/>
  <c r="E217" i="4"/>
  <c r="E218" i="4"/>
  <c r="J218" i="4" s="1"/>
  <c r="E222" i="4"/>
  <c r="J222" i="4" s="1"/>
  <c r="E224" i="4"/>
  <c r="J224" i="4" s="1"/>
  <c r="E225" i="4"/>
  <c r="J225" i="4" s="1"/>
  <c r="E226" i="4"/>
  <c r="E230" i="4"/>
  <c r="E227" i="4"/>
  <c r="J227" i="4" s="1"/>
  <c r="E228" i="4"/>
  <c r="J228" i="4" s="1"/>
  <c r="E232" i="4"/>
  <c r="E229" i="4"/>
  <c r="J229" i="4" s="1"/>
  <c r="E236" i="4"/>
  <c r="J236" i="4" s="1"/>
  <c r="E235" i="4"/>
  <c r="J235" i="4" s="1"/>
  <c r="E239" i="4"/>
  <c r="J239" i="4" s="1"/>
  <c r="E234" i="4"/>
  <c r="E240" i="4"/>
  <c r="J240" i="4" s="1"/>
  <c r="E243" i="4"/>
  <c r="J243" i="4" s="1"/>
  <c r="E231" i="4"/>
  <c r="J231" i="4" s="1"/>
  <c r="E233" i="4"/>
  <c r="J233" i="4" s="1"/>
  <c r="E237" i="4"/>
  <c r="J237" i="4" s="1"/>
  <c r="E238" i="4"/>
  <c r="J238" i="4" s="1"/>
  <c r="E241" i="4"/>
  <c r="J241" i="4" s="1"/>
  <c r="E244" i="4"/>
  <c r="E247" i="4"/>
  <c r="J247" i="4" s="1"/>
  <c r="E249" i="4"/>
  <c r="J249" i="4" s="1"/>
  <c r="E248" i="4"/>
  <c r="J248" i="4" s="1"/>
  <c r="E242" i="4"/>
  <c r="J242" i="4" s="1"/>
  <c r="E251" i="4"/>
  <c r="J251" i="4" s="1"/>
  <c r="E245" i="4"/>
  <c r="J245" i="4" s="1"/>
  <c r="E246" i="4"/>
  <c r="J246" i="4" s="1"/>
  <c r="E250" i="4"/>
  <c r="J250" i="4" s="1"/>
  <c r="E252" i="4"/>
  <c r="J252" i="4" s="1"/>
  <c r="E253" i="4"/>
  <c r="J253" i="4" s="1"/>
  <c r="E254" i="4"/>
  <c r="E258" i="4"/>
  <c r="J258" i="4" s="1"/>
  <c r="E255" i="4"/>
  <c r="J255" i="4" s="1"/>
  <c r="E256" i="4"/>
  <c r="J256" i="4" s="1"/>
  <c r="E260" i="4"/>
  <c r="E257" i="4"/>
  <c r="J257" i="4" s="1"/>
  <c r="E264" i="4"/>
  <c r="J264" i="4" s="1"/>
  <c r="E263" i="4"/>
  <c r="J263" i="4" s="1"/>
  <c r="E267" i="4"/>
  <c r="J267" i="4" s="1"/>
  <c r="E262" i="4"/>
  <c r="E268" i="4"/>
  <c r="J268" i="4" s="1"/>
  <c r="E271" i="4"/>
  <c r="J271" i="4" s="1"/>
  <c r="E259" i="4"/>
  <c r="J259" i="4" s="1"/>
  <c r="E261" i="4"/>
  <c r="J261" i="4" s="1"/>
  <c r="E265" i="4"/>
  <c r="J265" i="4" s="1"/>
  <c r="E266" i="4"/>
  <c r="J266" i="4" s="1"/>
  <c r="E269" i="4"/>
  <c r="J269" i="4" s="1"/>
  <c r="E272" i="4"/>
  <c r="E275" i="4"/>
  <c r="J275" i="4" s="1"/>
  <c r="E277" i="4"/>
  <c r="J277" i="4" s="1"/>
  <c r="E276" i="4"/>
  <c r="J276" i="4" s="1"/>
  <c r="E270" i="4"/>
  <c r="J270" i="4" s="1"/>
  <c r="E279" i="4"/>
  <c r="J279" i="4" s="1"/>
  <c r="E273" i="4"/>
  <c r="E274" i="4"/>
  <c r="J274" i="4" s="1"/>
  <c r="E278" i="4"/>
  <c r="J278" i="4" s="1"/>
  <c r="E280" i="4"/>
  <c r="J280" i="4" s="1"/>
  <c r="E281" i="4"/>
  <c r="J281" i="4" s="1"/>
  <c r="E282" i="4"/>
  <c r="E286" i="4"/>
  <c r="E283" i="4"/>
  <c r="E284" i="4"/>
  <c r="J284" i="4" s="1"/>
  <c r="E288" i="4"/>
  <c r="E285" i="4"/>
  <c r="J285" i="4" s="1"/>
  <c r="E292" i="4"/>
  <c r="J292" i="4" s="1"/>
  <c r="E291" i="4"/>
  <c r="J291" i="4" s="1"/>
  <c r="E295" i="4"/>
  <c r="J295" i="4" s="1"/>
  <c r="E290" i="4"/>
  <c r="E296" i="4"/>
  <c r="J296" i="4" s="1"/>
  <c r="E299" i="4"/>
  <c r="J299" i="4" s="1"/>
  <c r="E287" i="4"/>
  <c r="J287" i="4" s="1"/>
  <c r="E289" i="4"/>
  <c r="J289" i="4" s="1"/>
  <c r="E293" i="4"/>
  <c r="J293" i="4" s="1"/>
  <c r="E294" i="4"/>
  <c r="J294" i="4" s="1"/>
  <c r="E297" i="4"/>
  <c r="J297" i="4" s="1"/>
  <c r="E300" i="4"/>
  <c r="E303" i="4"/>
  <c r="J303" i="4" s="1"/>
  <c r="E305" i="4"/>
  <c r="J305" i="4" s="1"/>
  <c r="E304" i="4"/>
  <c r="J304" i="4" s="1"/>
  <c r="E298" i="4"/>
  <c r="J298" i="4" s="1"/>
  <c r="E307" i="4"/>
  <c r="J307" i="4" s="1"/>
  <c r="E301" i="4"/>
  <c r="E302" i="4"/>
  <c r="J302" i="4" s="1"/>
  <c r="E306" i="4"/>
  <c r="J306" i="4" s="1"/>
  <c r="E308" i="4"/>
  <c r="J308" i="4" s="1"/>
  <c r="E309" i="4"/>
  <c r="J309" i="4" s="1"/>
  <c r="E310" i="4"/>
  <c r="E314" i="4"/>
  <c r="E311" i="4"/>
  <c r="E312" i="4"/>
  <c r="J312" i="4" s="1"/>
  <c r="E316" i="4"/>
  <c r="E313" i="4"/>
  <c r="E320" i="4"/>
  <c r="J320" i="4" s="1"/>
  <c r="E319" i="4"/>
  <c r="J319" i="4" s="1"/>
  <c r="E323" i="4"/>
  <c r="J323" i="4" s="1"/>
  <c r="E318" i="4"/>
  <c r="E324" i="4"/>
  <c r="J324" i="4" s="1"/>
  <c r="E327" i="4"/>
  <c r="J327" i="4" s="1"/>
  <c r="E315" i="4"/>
  <c r="J315" i="4" s="1"/>
  <c r="E317" i="4"/>
  <c r="J317" i="4" s="1"/>
  <c r="E321" i="4"/>
  <c r="J321" i="4" s="1"/>
  <c r="E322" i="4"/>
  <c r="J322" i="4" s="1"/>
  <c r="E325" i="4"/>
  <c r="J325" i="4" s="1"/>
  <c r="E328" i="4"/>
  <c r="E331" i="4"/>
  <c r="J331" i="4" s="1"/>
  <c r="E333" i="4"/>
  <c r="J333" i="4" s="1"/>
  <c r="E332" i="4"/>
  <c r="J332" i="4" s="1"/>
  <c r="E326" i="4"/>
  <c r="J326" i="4" s="1"/>
  <c r="E335" i="4"/>
  <c r="J335" i="4" s="1"/>
  <c r="E329" i="4"/>
  <c r="E330" i="4"/>
  <c r="J330" i="4" s="1"/>
  <c r="E334" i="4"/>
  <c r="J334" i="4" s="1"/>
  <c r="E336" i="4"/>
  <c r="J336" i="4" s="1"/>
  <c r="E337" i="4"/>
  <c r="J337" i="4" s="1"/>
  <c r="E338" i="4"/>
  <c r="E342" i="4"/>
  <c r="E339" i="4"/>
  <c r="J339" i="4" s="1"/>
  <c r="E340" i="4"/>
  <c r="J340" i="4" s="1"/>
  <c r="E344" i="4"/>
  <c r="E341" i="4"/>
  <c r="E348" i="4"/>
  <c r="J348" i="4" s="1"/>
  <c r="E347" i="4"/>
  <c r="J347" i="4" s="1"/>
  <c r="E351" i="4"/>
  <c r="J351" i="4" s="1"/>
  <c r="E346" i="4"/>
  <c r="E352" i="4"/>
  <c r="J352" i="4" s="1"/>
  <c r="E355" i="4"/>
  <c r="J355" i="4" s="1"/>
  <c r="E343" i="4"/>
  <c r="J343" i="4" s="1"/>
  <c r="E345" i="4"/>
  <c r="J345" i="4" s="1"/>
  <c r="E350" i="4"/>
  <c r="J350" i="4" s="1"/>
  <c r="E349" i="4"/>
  <c r="J349" i="4" s="1"/>
  <c r="E353" i="4"/>
  <c r="J353" i="4" s="1"/>
  <c r="E356" i="4"/>
  <c r="E359" i="4"/>
  <c r="J359" i="4" s="1"/>
  <c r="E361" i="4"/>
  <c r="J361" i="4" s="1"/>
  <c r="E360" i="4"/>
  <c r="J360" i="4" s="1"/>
  <c r="E354" i="4"/>
  <c r="J354" i="4" s="1"/>
  <c r="E363" i="4"/>
  <c r="J363" i="4" s="1"/>
  <c r="E357" i="4"/>
  <c r="J357" i="4" s="1"/>
  <c r="E358" i="4"/>
  <c r="J358" i="4" s="1"/>
  <c r="E362" i="4"/>
  <c r="J362" i="4" s="1"/>
  <c r="E364" i="4"/>
  <c r="J364" i="4" s="1"/>
  <c r="E365" i="4"/>
  <c r="J365" i="4" s="1"/>
  <c r="E366" i="4"/>
  <c r="E370" i="4"/>
  <c r="E367" i="4"/>
  <c r="E368" i="4"/>
  <c r="J368" i="4" s="1"/>
  <c r="E372" i="4"/>
  <c r="E369" i="4"/>
  <c r="E376" i="4"/>
  <c r="J376" i="4" s="1"/>
  <c r="E375" i="4"/>
  <c r="J375" i="4" s="1"/>
  <c r="E379" i="4"/>
  <c r="E374" i="4"/>
  <c r="E380" i="4"/>
  <c r="J380" i="4" s="1"/>
  <c r="E383" i="4"/>
  <c r="J383" i="4" s="1"/>
  <c r="E371" i="4"/>
  <c r="J371" i="4" s="1"/>
  <c r="E373" i="4"/>
  <c r="J373" i="4" s="1"/>
  <c r="E377" i="4"/>
  <c r="J377" i="4" s="1"/>
  <c r="E378" i="4"/>
  <c r="J378" i="4" s="1"/>
  <c r="E381" i="4"/>
  <c r="J381" i="4" s="1"/>
  <c r="E384" i="4"/>
  <c r="E387" i="4"/>
  <c r="J387" i="4" s="1"/>
  <c r="E389" i="4"/>
  <c r="J389" i="4" s="1"/>
  <c r="E388" i="4"/>
  <c r="J388" i="4" s="1"/>
  <c r="E382" i="4"/>
  <c r="J382" i="4" s="1"/>
  <c r="E391" i="4"/>
  <c r="J391" i="4" s="1"/>
  <c r="E385" i="4"/>
  <c r="E386" i="4"/>
  <c r="J386" i="4" s="1"/>
  <c r="E390" i="4"/>
  <c r="J390" i="4" s="1"/>
  <c r="E392" i="4"/>
  <c r="J392" i="4" s="1"/>
  <c r="E393" i="4"/>
  <c r="J393" i="4" s="1"/>
  <c r="E394" i="4"/>
  <c r="E398" i="4"/>
  <c r="E395" i="4"/>
  <c r="E396" i="4"/>
  <c r="J396" i="4" s="1"/>
  <c r="E400" i="4"/>
  <c r="E397" i="4"/>
  <c r="E404" i="4"/>
  <c r="J404" i="4" s="1"/>
  <c r="E403" i="4"/>
  <c r="J403" i="4" s="1"/>
  <c r="E407" i="4"/>
  <c r="J407" i="4" s="1"/>
  <c r="E402" i="4"/>
  <c r="E408" i="4"/>
  <c r="J408" i="4" s="1"/>
  <c r="E411" i="4"/>
  <c r="J411" i="4" s="1"/>
  <c r="E399" i="4"/>
  <c r="J399" i="4" s="1"/>
  <c r="E401" i="4"/>
  <c r="J401" i="4" s="1"/>
  <c r="E405" i="4"/>
  <c r="J405" i="4" s="1"/>
  <c r="E406" i="4"/>
  <c r="J406" i="4" s="1"/>
  <c r="E409" i="4"/>
  <c r="J409" i="4" s="1"/>
  <c r="E412" i="4"/>
  <c r="E415" i="4"/>
  <c r="J415" i="4" s="1"/>
  <c r="E417" i="4"/>
  <c r="J417" i="4" s="1"/>
  <c r="E416" i="4"/>
  <c r="J416" i="4" s="1"/>
  <c r="E410" i="4"/>
  <c r="J410" i="4" s="1"/>
  <c r="E419" i="4"/>
  <c r="J419" i="4" s="1"/>
  <c r="E413" i="4"/>
  <c r="E414" i="4"/>
  <c r="J414" i="4" s="1"/>
  <c r="E418" i="4"/>
  <c r="J418" i="4" s="1"/>
  <c r="E420" i="4"/>
  <c r="J420" i="4" s="1"/>
  <c r="E421" i="4"/>
  <c r="J421" i="4" s="1"/>
  <c r="E422" i="4"/>
  <c r="E426" i="4"/>
  <c r="E423" i="4"/>
  <c r="J423" i="4" s="1"/>
  <c r="E424" i="4"/>
  <c r="J424" i="4" s="1"/>
  <c r="E428" i="4"/>
  <c r="E425" i="4"/>
  <c r="E432" i="4"/>
  <c r="J432" i="4" s="1"/>
  <c r="E431" i="4"/>
  <c r="J431" i="4" s="1"/>
  <c r="E435" i="4"/>
  <c r="J435" i="4" s="1"/>
  <c r="E430" i="4"/>
  <c r="E436" i="4"/>
  <c r="J436" i="4" s="1"/>
  <c r="E439" i="4"/>
  <c r="J439" i="4" s="1"/>
  <c r="E427" i="4"/>
  <c r="J427" i="4" s="1"/>
  <c r="E429" i="4"/>
  <c r="J429" i="4" s="1"/>
  <c r="E433" i="4"/>
  <c r="J433" i="4" s="1"/>
  <c r="E434" i="4"/>
  <c r="J434" i="4" s="1"/>
  <c r="E437" i="4"/>
  <c r="J437" i="4" s="1"/>
  <c r="E440" i="4"/>
  <c r="E443" i="4"/>
  <c r="J443" i="4" s="1"/>
  <c r="E445" i="4"/>
  <c r="J445" i="4" s="1"/>
  <c r="E444" i="4"/>
  <c r="J444" i="4" s="1"/>
  <c r="E438" i="4"/>
  <c r="J438" i="4" s="1"/>
  <c r="E447" i="4"/>
  <c r="J447" i="4" s="1"/>
  <c r="E441" i="4"/>
  <c r="E442" i="4"/>
  <c r="J442" i="4" s="1"/>
  <c r="E446" i="4"/>
  <c r="J446" i="4" s="1"/>
  <c r="E448" i="4"/>
  <c r="J448" i="4" s="1"/>
  <c r="E449" i="4"/>
  <c r="J449" i="4" s="1"/>
  <c r="E450" i="4"/>
  <c r="E454" i="4"/>
  <c r="E451" i="4"/>
  <c r="E452" i="4"/>
  <c r="J452" i="4" s="1"/>
  <c r="E456" i="4"/>
  <c r="E453" i="4"/>
  <c r="J453" i="4" s="1"/>
  <c r="E460" i="4"/>
  <c r="J460" i="4" s="1"/>
  <c r="E459" i="4"/>
  <c r="J459" i="4" s="1"/>
  <c r="E463" i="4"/>
  <c r="J463" i="4" s="1"/>
  <c r="E458" i="4"/>
  <c r="E464" i="4"/>
  <c r="J464" i="4" s="1"/>
  <c r="E467" i="4"/>
  <c r="J467" i="4" s="1"/>
  <c r="E455" i="4"/>
  <c r="J455" i="4" s="1"/>
  <c r="E457" i="4"/>
  <c r="J457" i="4" s="1"/>
  <c r="E461" i="4"/>
  <c r="J461" i="4" s="1"/>
  <c r="E462" i="4"/>
  <c r="J462" i="4" s="1"/>
  <c r="E465" i="4"/>
  <c r="J465" i="4" s="1"/>
  <c r="E468" i="4"/>
  <c r="E471" i="4"/>
  <c r="J471" i="4" s="1"/>
  <c r="E473" i="4"/>
  <c r="J473" i="4" s="1"/>
  <c r="E472" i="4"/>
  <c r="J472" i="4" s="1"/>
  <c r="E466" i="4"/>
  <c r="J466" i="4" s="1"/>
  <c r="E475" i="4"/>
  <c r="J475" i="4" s="1"/>
  <c r="E469" i="4"/>
  <c r="E470" i="4"/>
  <c r="J470" i="4" s="1"/>
  <c r="E474" i="4"/>
  <c r="J474" i="4" s="1"/>
  <c r="E476" i="4"/>
  <c r="J476" i="4" s="1"/>
  <c r="E477" i="4"/>
  <c r="J477" i="4" s="1"/>
  <c r="E478" i="4"/>
  <c r="E482" i="4"/>
  <c r="E479" i="4"/>
  <c r="E480" i="4"/>
  <c r="J480" i="4" s="1"/>
  <c r="E484" i="4"/>
  <c r="E481" i="4"/>
  <c r="E488" i="4"/>
  <c r="J488" i="4" s="1"/>
  <c r="E487" i="4"/>
  <c r="J487" i="4" s="1"/>
  <c r="E491" i="4"/>
  <c r="J491" i="4" s="1"/>
  <c r="E486" i="4"/>
  <c r="E492" i="4"/>
  <c r="J492" i="4" s="1"/>
  <c r="E495" i="4"/>
  <c r="J495" i="4" s="1"/>
  <c r="E483" i="4"/>
  <c r="J483" i="4" s="1"/>
  <c r="E485" i="4"/>
  <c r="J485" i="4" s="1"/>
  <c r="E489" i="4"/>
  <c r="J489" i="4" s="1"/>
  <c r="E490" i="4"/>
  <c r="J490" i="4" s="1"/>
  <c r="E493" i="4"/>
  <c r="J493" i="4" s="1"/>
  <c r="E496" i="4"/>
  <c r="E499" i="4"/>
  <c r="J499" i="4" s="1"/>
  <c r="E501" i="4"/>
  <c r="J501" i="4" s="1"/>
  <c r="E500" i="4"/>
  <c r="J500" i="4" s="1"/>
  <c r="E494" i="4"/>
  <c r="J494" i="4" s="1"/>
  <c r="E503" i="4"/>
  <c r="J503" i="4" s="1"/>
  <c r="E497" i="4"/>
  <c r="E498" i="4"/>
  <c r="J498" i="4" s="1"/>
  <c r="E502" i="4"/>
  <c r="J502" i="4" s="1"/>
  <c r="E504" i="4"/>
  <c r="J504" i="4" s="1"/>
  <c r="E505" i="4"/>
  <c r="J505" i="4" s="1"/>
  <c r="E506" i="4"/>
  <c r="E510" i="4"/>
  <c r="E507" i="4"/>
  <c r="J507" i="4" s="1"/>
  <c r="E508" i="4"/>
  <c r="J508" i="4" s="1"/>
  <c r="E512" i="4"/>
  <c r="E509" i="4"/>
  <c r="J509" i="4" s="1"/>
  <c r="E516" i="4"/>
  <c r="J516" i="4" s="1"/>
  <c r="E515" i="4"/>
  <c r="J515" i="4" s="1"/>
  <c r="E519" i="4"/>
  <c r="J519" i="4" s="1"/>
  <c r="E514" i="4"/>
  <c r="E520" i="4"/>
  <c r="J520" i="4" s="1"/>
  <c r="E523" i="4"/>
  <c r="J523" i="4" s="1"/>
  <c r="E511" i="4"/>
  <c r="J511" i="4" s="1"/>
  <c r="E513" i="4"/>
  <c r="J513" i="4" s="1"/>
  <c r="E517" i="4"/>
  <c r="J517" i="4" s="1"/>
  <c r="E518" i="4"/>
  <c r="J518" i="4" s="1"/>
  <c r="E521" i="4"/>
  <c r="J521" i="4" s="1"/>
  <c r="E524" i="4"/>
  <c r="E527" i="4"/>
  <c r="J527" i="4" s="1"/>
  <c r="E529" i="4"/>
  <c r="J529" i="4" s="1"/>
  <c r="E528" i="4"/>
  <c r="J528" i="4" s="1"/>
  <c r="E522" i="4"/>
  <c r="J522" i="4" s="1"/>
  <c r="E531" i="4"/>
  <c r="J531" i="4" s="1"/>
  <c r="E525" i="4"/>
  <c r="J525" i="4" s="1"/>
  <c r="E526" i="4"/>
  <c r="J526" i="4" s="1"/>
  <c r="E530" i="4"/>
  <c r="J530" i="4" s="1"/>
  <c r="E532" i="4"/>
  <c r="J532" i="4" s="1"/>
  <c r="E533" i="4"/>
  <c r="J533" i="4" s="1"/>
  <c r="E534" i="4"/>
  <c r="E538" i="4"/>
  <c r="J538" i="4" s="1"/>
  <c r="E535" i="4"/>
  <c r="J535" i="4" s="1"/>
  <c r="E536" i="4"/>
  <c r="J536" i="4" s="1"/>
  <c r="E540" i="4"/>
  <c r="E537" i="4"/>
  <c r="J537" i="4" s="1"/>
  <c r="E544" i="4"/>
  <c r="J544" i="4" s="1"/>
  <c r="E543" i="4"/>
  <c r="J543" i="4" s="1"/>
  <c r="E547" i="4"/>
  <c r="J547" i="4" s="1"/>
  <c r="E542" i="4"/>
  <c r="E548" i="4"/>
  <c r="J548" i="4" s="1"/>
  <c r="E551" i="4"/>
  <c r="J551" i="4" s="1"/>
  <c r="E539" i="4"/>
  <c r="J539" i="4" s="1"/>
  <c r="E541" i="4"/>
  <c r="J541" i="4" s="1"/>
  <c r="E545" i="4"/>
  <c r="J545" i="4" s="1"/>
  <c r="E546" i="4"/>
  <c r="J546" i="4" s="1"/>
  <c r="E549" i="4"/>
  <c r="J549" i="4" s="1"/>
  <c r="E552" i="4"/>
  <c r="E555" i="4"/>
  <c r="J555" i="4" s="1"/>
  <c r="E557" i="4"/>
  <c r="J557" i="4" s="1"/>
  <c r="E556" i="4"/>
  <c r="J556" i="4" s="1"/>
  <c r="E550" i="4"/>
  <c r="J550" i="4" s="1"/>
  <c r="E559" i="4"/>
  <c r="J559" i="4" s="1"/>
  <c r="E553" i="4"/>
  <c r="E554" i="4"/>
  <c r="J554" i="4" s="1"/>
  <c r="E558" i="4"/>
  <c r="J558" i="4" s="1"/>
  <c r="E560" i="4"/>
  <c r="J560" i="4" s="1"/>
  <c r="E561" i="4"/>
  <c r="J561" i="4" s="1"/>
  <c r="E562" i="4"/>
  <c r="E566" i="4"/>
  <c r="E563" i="4"/>
  <c r="J563" i="4" s="1"/>
  <c r="E564" i="4"/>
  <c r="J564" i="4" s="1"/>
  <c r="E568" i="4"/>
  <c r="E565" i="4"/>
  <c r="J565" i="4" s="1"/>
  <c r="E572" i="4"/>
  <c r="J572" i="4" s="1"/>
  <c r="E571" i="4"/>
  <c r="J571" i="4" s="1"/>
  <c r="E575" i="4"/>
  <c r="J575" i="4" s="1"/>
  <c r="E570" i="4"/>
  <c r="E576" i="4"/>
  <c r="J576" i="4" s="1"/>
  <c r="E579" i="4"/>
  <c r="J579" i="4" s="1"/>
  <c r="E567" i="4"/>
  <c r="J567" i="4" s="1"/>
  <c r="E569" i="4"/>
  <c r="J569" i="4" s="1"/>
  <c r="E573" i="4"/>
  <c r="J573" i="4" s="1"/>
  <c r="E574" i="4"/>
  <c r="J574" i="4" s="1"/>
  <c r="E577" i="4"/>
  <c r="J577" i="4" s="1"/>
  <c r="E580" i="4"/>
  <c r="E583" i="4"/>
  <c r="J583" i="4" s="1"/>
  <c r="E585" i="4"/>
  <c r="J585" i="4" s="1"/>
  <c r="E584" i="4"/>
  <c r="J584" i="4" s="1"/>
  <c r="E578" i="4"/>
  <c r="J578" i="4" s="1"/>
  <c r="E587" i="4"/>
  <c r="J587" i="4" s="1"/>
  <c r="E581" i="4"/>
  <c r="J581" i="4" s="1"/>
  <c r="E582" i="4"/>
  <c r="J582" i="4" s="1"/>
  <c r="E586" i="4"/>
  <c r="J586" i="4" s="1"/>
  <c r="E588" i="4"/>
  <c r="J588" i="4" s="1"/>
  <c r="E589" i="4"/>
  <c r="J589" i="4" s="1"/>
  <c r="E590" i="4"/>
  <c r="E594" i="4"/>
  <c r="J594" i="4" s="1"/>
  <c r="E591" i="4"/>
  <c r="J591" i="4" s="1"/>
  <c r="E592" i="4"/>
  <c r="J592" i="4" s="1"/>
  <c r="E596" i="4"/>
  <c r="E593" i="4"/>
  <c r="J593" i="4" s="1"/>
  <c r="E600" i="4"/>
  <c r="J600" i="4" s="1"/>
  <c r="E599" i="4"/>
  <c r="J599" i="4" s="1"/>
  <c r="E603" i="4"/>
  <c r="E598" i="4"/>
  <c r="E604" i="4"/>
  <c r="J604" i="4" s="1"/>
  <c r="E607" i="4"/>
  <c r="J607" i="4" s="1"/>
  <c r="E595" i="4"/>
  <c r="J595" i="4" s="1"/>
  <c r="E597" i="4"/>
  <c r="J597" i="4" s="1"/>
  <c r="E601" i="4"/>
  <c r="J601" i="4" s="1"/>
  <c r="E602" i="4"/>
  <c r="J602" i="4" s="1"/>
  <c r="E605" i="4"/>
  <c r="J605" i="4" s="1"/>
  <c r="E608" i="4"/>
  <c r="E611" i="4"/>
  <c r="J611" i="4" s="1"/>
  <c r="E613" i="4"/>
  <c r="J613" i="4" s="1"/>
  <c r="E612" i="4"/>
  <c r="J612" i="4" s="1"/>
  <c r="E606" i="4"/>
  <c r="J606" i="4" s="1"/>
  <c r="E615" i="4"/>
  <c r="J615" i="4" s="1"/>
  <c r="E609" i="4"/>
  <c r="E610" i="4"/>
  <c r="J610" i="4" s="1"/>
  <c r="E614" i="4"/>
  <c r="J614" i="4" s="1"/>
  <c r="E616" i="4"/>
  <c r="J616" i="4" s="1"/>
  <c r="E617" i="4"/>
  <c r="J617" i="4" s="1"/>
  <c r="E618" i="4"/>
  <c r="E622" i="4"/>
  <c r="J622" i="4" s="1"/>
  <c r="E619" i="4"/>
  <c r="J619" i="4" s="1"/>
  <c r="E620" i="4"/>
  <c r="J620" i="4" s="1"/>
  <c r="E624" i="4"/>
  <c r="E621" i="4"/>
  <c r="J621" i="4" s="1"/>
  <c r="E628" i="4"/>
  <c r="J628" i="4" s="1"/>
  <c r="E627" i="4"/>
  <c r="J627" i="4" s="1"/>
  <c r="E631" i="4"/>
  <c r="J631" i="4" s="1"/>
  <c r="E626" i="4"/>
  <c r="E632" i="4"/>
  <c r="J632" i="4" s="1"/>
  <c r="E635" i="4"/>
  <c r="J635" i="4" s="1"/>
  <c r="E623" i="4"/>
  <c r="J623" i="4" s="1"/>
  <c r="E625" i="4"/>
  <c r="J625" i="4" s="1"/>
  <c r="E629" i="4"/>
  <c r="J629" i="4" s="1"/>
  <c r="E630" i="4"/>
  <c r="J630" i="4" s="1"/>
  <c r="E633" i="4"/>
  <c r="J633" i="4" s="1"/>
  <c r="E636" i="4"/>
  <c r="E639" i="4"/>
  <c r="J639" i="4" s="1"/>
  <c r="E641" i="4"/>
  <c r="J641" i="4" s="1"/>
  <c r="E640" i="4"/>
  <c r="J640" i="4" s="1"/>
  <c r="E634" i="4"/>
  <c r="J634" i="4" s="1"/>
  <c r="E643" i="4"/>
  <c r="J643" i="4" s="1"/>
  <c r="E637" i="4"/>
  <c r="J637" i="4" s="1"/>
  <c r="E638" i="4"/>
  <c r="J638" i="4" s="1"/>
  <c r="E642" i="4"/>
  <c r="J642" i="4" s="1"/>
  <c r="E644" i="4"/>
  <c r="J644" i="4" s="1"/>
  <c r="E645" i="4"/>
  <c r="J645" i="4" s="1"/>
  <c r="E646" i="4"/>
  <c r="E650" i="4"/>
  <c r="J650" i="4" s="1"/>
  <c r="E647" i="4"/>
  <c r="J647" i="4" s="1"/>
  <c r="E648" i="4"/>
  <c r="J648" i="4" s="1"/>
  <c r="E652" i="4"/>
  <c r="J652" i="4" s="1"/>
  <c r="E649" i="4"/>
  <c r="J649" i="4" s="1"/>
  <c r="E656" i="4"/>
  <c r="J656" i="4" s="1"/>
  <c r="E655" i="4"/>
  <c r="J655" i="4" s="1"/>
  <c r="E659" i="4"/>
  <c r="J659" i="4" s="1"/>
  <c r="E654" i="4"/>
  <c r="E660" i="4"/>
  <c r="J660" i="4" s="1"/>
  <c r="E663" i="4"/>
  <c r="J663" i="4" s="1"/>
  <c r="E651" i="4"/>
  <c r="J651" i="4" s="1"/>
  <c r="E653" i="4"/>
  <c r="J653" i="4" s="1"/>
  <c r="E657" i="4"/>
  <c r="J657" i="4" s="1"/>
  <c r="E658" i="4"/>
  <c r="J658" i="4" s="1"/>
  <c r="E661" i="4"/>
  <c r="J661" i="4" s="1"/>
  <c r="E664" i="4"/>
  <c r="E667" i="4"/>
  <c r="J667" i="4" s="1"/>
  <c r="E669" i="4"/>
  <c r="J669" i="4" s="1"/>
  <c r="E668" i="4"/>
  <c r="J668" i="4" s="1"/>
  <c r="E662" i="4"/>
  <c r="J662" i="4" s="1"/>
  <c r="E671" i="4"/>
  <c r="J671" i="4" s="1"/>
  <c r="E665" i="4"/>
  <c r="E666" i="4"/>
  <c r="J666" i="4" s="1"/>
  <c r="E670" i="4"/>
  <c r="J670" i="4" s="1"/>
  <c r="E672" i="4"/>
  <c r="J672" i="4" s="1"/>
  <c r="E673" i="4"/>
  <c r="J673" i="4" s="1"/>
  <c r="E674" i="4"/>
  <c r="E678" i="4"/>
  <c r="E675" i="4"/>
  <c r="J675" i="4" s="1"/>
  <c r="E676" i="4"/>
  <c r="J676" i="4" s="1"/>
  <c r="E680" i="4"/>
  <c r="E677" i="4"/>
  <c r="J677" i="4" s="1"/>
  <c r="E684" i="4"/>
  <c r="J684" i="4" s="1"/>
  <c r="E683" i="4"/>
  <c r="J683" i="4" s="1"/>
  <c r="E687" i="4"/>
  <c r="J687" i="4" s="1"/>
  <c r="E682" i="4"/>
  <c r="E688" i="4"/>
  <c r="J688" i="4" s="1"/>
  <c r="E691" i="4"/>
  <c r="J691" i="4" s="1"/>
  <c r="E679" i="4"/>
  <c r="J679" i="4" s="1"/>
  <c r="E681" i="4"/>
  <c r="J681" i="4" s="1"/>
  <c r="E685" i="4"/>
  <c r="J685" i="4" s="1"/>
  <c r="E686" i="4"/>
  <c r="J686" i="4" s="1"/>
  <c r="E689" i="4"/>
  <c r="J689" i="4" s="1"/>
  <c r="E692" i="4"/>
  <c r="E695" i="4"/>
  <c r="J695" i="4" s="1"/>
  <c r="E697" i="4"/>
  <c r="J697" i="4" s="1"/>
  <c r="E696" i="4"/>
  <c r="J696" i="4" s="1"/>
  <c r="E690" i="4"/>
  <c r="J690" i="4" s="1"/>
  <c r="E699" i="4"/>
  <c r="J699" i="4" s="1"/>
  <c r="E693" i="4"/>
  <c r="J693" i="4" s="1"/>
  <c r="E694" i="4"/>
  <c r="J694" i="4" s="1"/>
  <c r="E698" i="4"/>
  <c r="J698" i="4" s="1"/>
  <c r="E700" i="4"/>
  <c r="J700" i="4" s="1"/>
  <c r="E701" i="4"/>
  <c r="J701" i="4" s="1"/>
  <c r="E2" i="4"/>
  <c r="E6" i="4"/>
  <c r="E3" i="4"/>
  <c r="J3" i="4" s="1"/>
  <c r="E4" i="4"/>
  <c r="J4" i="4" s="1"/>
  <c r="E8" i="4"/>
  <c r="E5" i="4"/>
  <c r="J5" i="4" s="1"/>
  <c r="E12" i="4"/>
  <c r="J12" i="4" s="1"/>
  <c r="E11" i="4"/>
  <c r="J11" i="4" s="1"/>
  <c r="E15" i="4"/>
  <c r="J15" i="4" s="1"/>
  <c r="E10" i="4"/>
  <c r="E19" i="4"/>
  <c r="J19" i="4" s="1"/>
  <c r="E7" i="4"/>
  <c r="J7" i="4" s="1"/>
  <c r="E9" i="4"/>
  <c r="J9" i="4" s="1"/>
  <c r="E13" i="4"/>
  <c r="J13" i="4" s="1"/>
  <c r="E14" i="4"/>
  <c r="J14" i="4" s="1"/>
  <c r="E17" i="4"/>
  <c r="J17" i="4" s="1"/>
  <c r="E20" i="4"/>
  <c r="E23" i="4"/>
  <c r="J23" i="4" s="1"/>
  <c r="E25" i="4"/>
  <c r="J25" i="4" s="1"/>
  <c r="E24" i="4"/>
  <c r="J24" i="4" s="1"/>
  <c r="E18" i="4"/>
  <c r="J18" i="4" s="1"/>
  <c r="E27" i="4"/>
  <c r="J27" i="4" s="1"/>
  <c r="E21" i="4"/>
  <c r="J21" i="4" s="1"/>
  <c r="E22" i="4"/>
  <c r="J22" i="4" s="1"/>
  <c r="E26" i="4"/>
  <c r="J26" i="4" s="1"/>
  <c r="E28" i="4"/>
  <c r="J28" i="4" s="1"/>
  <c r="E29" i="4"/>
  <c r="J29" i="4" s="1"/>
  <c r="E30" i="4"/>
  <c r="AG42" i="2"/>
  <c r="AG45" i="2"/>
  <c r="AG46" i="2"/>
  <c r="AG60" i="2"/>
  <c r="AG47" i="2"/>
  <c r="AG48" i="2"/>
  <c r="AG49" i="2"/>
  <c r="AG53" i="2"/>
  <c r="AG54" i="2"/>
  <c r="AG35" i="2"/>
  <c r="AG36" i="2"/>
  <c r="AG61" i="2"/>
  <c r="AG50" i="2"/>
  <c r="AG51" i="2"/>
  <c r="AG52" i="2"/>
  <c r="AG38" i="2"/>
  <c r="AG39" i="2"/>
  <c r="AG41" i="2"/>
  <c r="AG43" i="2"/>
  <c r="AG55" i="2"/>
  <c r="AG37" i="2"/>
  <c r="AG40" i="2"/>
  <c r="AG44" i="2"/>
  <c r="AG62" i="2"/>
  <c r="AG56" i="2"/>
  <c r="AG58" i="2"/>
  <c r="AG59" i="2"/>
  <c r="AG57" i="2"/>
  <c r="AA56" i="2"/>
  <c r="AA58" i="2"/>
  <c r="AA59" i="2"/>
  <c r="AA57" i="2"/>
  <c r="AA42" i="2"/>
  <c r="AA45" i="2"/>
  <c r="AA46" i="2"/>
  <c r="F19" i="1" l="1"/>
  <c r="J458" i="4"/>
  <c r="J441" i="4"/>
  <c r="J426" i="4"/>
  <c r="J413" i="4"/>
  <c r="J566" i="4"/>
  <c r="J680" i="4"/>
  <c r="J329" i="4"/>
  <c r="J514" i="4"/>
  <c r="J451" i="4"/>
  <c r="J254" i="4"/>
  <c r="J468" i="4"/>
  <c r="J198" i="4"/>
  <c r="J273" i="4"/>
  <c r="J86" i="4"/>
  <c r="J92" i="4"/>
  <c r="J398" i="4"/>
  <c r="J36" i="4"/>
  <c r="J2" i="4"/>
  <c r="J290" i="4"/>
  <c r="J286" i="4"/>
  <c r="J553" i="4"/>
  <c r="J484" i="4"/>
  <c r="J450" i="4"/>
  <c r="J370" i="4"/>
  <c r="J372" i="4"/>
  <c r="J288" i="4"/>
  <c r="J506" i="4"/>
  <c r="J118" i="4"/>
  <c r="J534" i="4"/>
  <c r="J282" i="4"/>
  <c r="J618" i="4"/>
  <c r="J596" i="4"/>
  <c r="J120" i="4"/>
  <c r="J338" i="4"/>
  <c r="J590" i="4"/>
  <c r="J512" i="4"/>
  <c r="J478" i="4"/>
  <c r="J400" i="4"/>
  <c r="J674" i="4"/>
  <c r="J226" i="4"/>
  <c r="J678" i="4"/>
  <c r="J314" i="4"/>
  <c r="J316" i="4"/>
  <c r="J366" i="4"/>
  <c r="J176" i="4"/>
  <c r="J562" i="4"/>
  <c r="J260" i="4"/>
  <c r="J310" i="4"/>
  <c r="J232" i="4"/>
  <c r="J204" i="4"/>
  <c r="J510" i="4"/>
  <c r="J454" i="4"/>
  <c r="J114" i="4"/>
  <c r="J58" i="4"/>
  <c r="J540" i="4"/>
  <c r="J8" i="4"/>
  <c r="J428" i="4"/>
  <c r="J456" i="4"/>
  <c r="J482" i="4"/>
  <c r="J230" i="4"/>
  <c r="J342" i="4"/>
  <c r="J624" i="4"/>
  <c r="J394" i="4"/>
  <c r="J148" i="4"/>
  <c r="J6" i="4"/>
  <c r="J646" i="4"/>
  <c r="J568" i="4"/>
  <c r="J142" i="4"/>
  <c r="J64" i="4"/>
  <c r="J170" i="4"/>
  <c r="J30" i="4"/>
  <c r="J422" i="4"/>
  <c r="J344" i="4"/>
  <c r="J486" i="4"/>
  <c r="J49" i="4"/>
  <c r="J384" i="4"/>
  <c r="J328" i="4"/>
  <c r="J479" i="4"/>
  <c r="J188" i="4"/>
  <c r="J469" i="4"/>
  <c r="J48" i="4"/>
  <c r="J132" i="4"/>
  <c r="J104" i="4"/>
  <c r="J385" i="4"/>
  <c r="J76" i="4"/>
  <c r="J318" i="4"/>
  <c r="J262" i="4"/>
  <c r="J692" i="4"/>
  <c r="J412" i="4"/>
  <c r="J367" i="4"/>
  <c r="J570" i="4"/>
  <c r="J300" i="4"/>
  <c r="J664" i="4"/>
  <c r="J598" i="4"/>
  <c r="J397" i="4"/>
  <c r="J356" i="4"/>
  <c r="J160" i="4"/>
  <c r="J341" i="4"/>
  <c r="J608" i="4"/>
  <c r="J496" i="4"/>
  <c r="J481" i="4"/>
  <c r="J66" i="4"/>
  <c r="J20" i="4"/>
  <c r="J301" i="4"/>
  <c r="J440" i="4"/>
  <c r="J654" i="4"/>
  <c r="J217" i="4"/>
  <c r="J402" i="4"/>
  <c r="J542" i="4"/>
  <c r="J105" i="4"/>
  <c r="J369" i="4"/>
  <c r="J283" i="4"/>
  <c r="J216" i="4"/>
  <c r="J272" i="4"/>
  <c r="J395" i="4"/>
  <c r="J636" i="4"/>
  <c r="J430" i="4"/>
  <c r="J313" i="4"/>
  <c r="J682" i="4"/>
  <c r="J580" i="4"/>
  <c r="J374" i="4"/>
  <c r="J552" i="4"/>
  <c r="J609" i="4"/>
  <c r="J524" i="4"/>
  <c r="J10" i="4"/>
  <c r="J234" i="4"/>
  <c r="J178" i="4"/>
  <c r="J665" i="4"/>
  <c r="J346" i="4"/>
  <c r="J311" i="4"/>
  <c r="J425" i="4"/>
  <c r="J497" i="4"/>
  <c r="J161" i="4"/>
  <c r="J626" i="4"/>
  <c r="J244" i="4"/>
  <c r="H122" i="4"/>
  <c r="H121" i="4"/>
  <c r="H473" i="4"/>
  <c r="H119" i="4"/>
  <c r="H127" i="4"/>
  <c r="H16" i="4"/>
  <c r="H165" i="4"/>
  <c r="H568" i="4"/>
  <c r="H286" i="4"/>
  <c r="H221" i="4"/>
  <c r="H547" i="4"/>
  <c r="H491" i="4"/>
  <c r="H277" i="4"/>
  <c r="H123" i="4"/>
  <c r="H40" i="4"/>
  <c r="A40" i="4" s="1"/>
  <c r="H305" i="4"/>
  <c r="H109" i="4"/>
  <c r="H450" i="4"/>
  <c r="H219" i="4"/>
  <c r="H603" i="4"/>
  <c r="H398" i="4"/>
  <c r="H674" i="4"/>
  <c r="H151" i="4"/>
  <c r="H389" i="4"/>
  <c r="H417" i="4"/>
  <c r="H295" i="4"/>
  <c r="H512" i="4"/>
  <c r="H131" i="4"/>
  <c r="H207" i="4"/>
  <c r="H627" i="4"/>
  <c r="H249" i="4"/>
  <c r="H193" i="4"/>
  <c r="H340" i="4"/>
  <c r="H86" i="4"/>
  <c r="H639" i="4"/>
  <c r="H107" i="4"/>
  <c r="H163" i="4"/>
  <c r="H428" i="4"/>
  <c r="H459" i="4"/>
  <c r="H71" i="4"/>
  <c r="H555" i="4"/>
  <c r="H435" i="4"/>
  <c r="H683" i="4"/>
  <c r="H680" i="4"/>
  <c r="H288" i="4"/>
  <c r="H445" i="4"/>
  <c r="H331" i="4"/>
  <c r="H463" i="4"/>
  <c r="H599" i="4"/>
  <c r="H23" i="4"/>
  <c r="H613" i="4"/>
  <c r="H333" i="4"/>
  <c r="H372" i="4"/>
  <c r="H557" i="4"/>
  <c r="H631" i="4"/>
  <c r="H641" i="4"/>
  <c r="H562" i="4"/>
  <c r="H407" i="4"/>
  <c r="H443" i="4"/>
  <c r="H53" i="4"/>
  <c r="H403" i="4"/>
  <c r="H480" i="4"/>
  <c r="H471" i="4"/>
  <c r="H312" i="4"/>
  <c r="H142" i="4"/>
  <c r="H39" i="4"/>
  <c r="H646" i="4"/>
  <c r="H501" i="4"/>
  <c r="H415" i="4"/>
  <c r="H659" i="4"/>
  <c r="H422" i="4"/>
  <c r="H30" i="4"/>
  <c r="H669" i="4"/>
  <c r="H79" i="4"/>
  <c r="H170" i="4"/>
  <c r="H15" i="4"/>
  <c r="H452" i="4"/>
  <c r="H8" i="4"/>
  <c r="H527" i="4"/>
  <c r="H263" i="4"/>
  <c r="H310" i="4"/>
  <c r="H316" i="4"/>
  <c r="H575" i="4"/>
  <c r="H687" i="4"/>
  <c r="H303" i="4"/>
  <c r="H571" i="4"/>
  <c r="H275" i="4"/>
  <c r="B3" i="1"/>
  <c r="H368" i="4"/>
  <c r="H351" i="4"/>
  <c r="H95" i="4"/>
  <c r="H611" i="4"/>
  <c r="H487" i="4"/>
  <c r="H400" i="4"/>
  <c r="H482" i="4"/>
  <c r="H291" i="4"/>
  <c r="H394" i="4"/>
  <c r="H2" i="4"/>
  <c r="H359" i="4"/>
  <c r="H431" i="4"/>
  <c r="H314" i="4"/>
  <c r="H379" i="4"/>
  <c r="H648" i="4"/>
  <c r="H624" i="4"/>
  <c r="H114" i="4"/>
  <c r="H590" i="4"/>
  <c r="H135" i="4"/>
  <c r="H347" i="4"/>
  <c r="H247" i="4"/>
  <c r="H319" i="4"/>
  <c r="H396" i="4"/>
  <c r="H515" i="4"/>
  <c r="H534" i="4"/>
  <c r="H284" i="4"/>
  <c r="H592" i="4"/>
  <c r="H536" i="4"/>
  <c r="H32" i="4"/>
  <c r="H510" i="4"/>
  <c r="H202" i="4"/>
  <c r="H370" i="4"/>
  <c r="H387" i="4"/>
  <c r="H424" i="4"/>
  <c r="H239" i="4"/>
  <c r="H198" i="4"/>
  <c r="H191" i="4"/>
  <c r="H484" i="4"/>
  <c r="H618" i="4"/>
  <c r="H51" i="4"/>
  <c r="H323" i="4"/>
  <c r="H67" i="4"/>
  <c r="H519" i="4"/>
  <c r="H583" i="4"/>
  <c r="H543" i="4"/>
  <c r="H655" i="4"/>
  <c r="H226" i="4"/>
  <c r="H456" i="4"/>
  <c r="H478" i="4"/>
  <c r="H540" i="4"/>
  <c r="H566" i="4"/>
  <c r="H508" i="4"/>
  <c r="H366" i="4"/>
  <c r="H454" i="4"/>
  <c r="H183" i="4"/>
  <c r="H667" i="4"/>
  <c r="H254" i="4"/>
  <c r="H235" i="4"/>
  <c r="H506" i="4"/>
  <c r="H499" i="4"/>
  <c r="H695" i="4"/>
  <c r="H232" i="4"/>
  <c r="H58" i="4"/>
  <c r="H125" i="4"/>
  <c r="H11" i="4"/>
  <c r="A11" i="4" s="1"/>
  <c r="H267" i="4"/>
  <c r="H344" i="4"/>
  <c r="H179" i="4"/>
  <c r="H118" i="4"/>
  <c r="H596" i="4"/>
  <c r="H200" i="4"/>
  <c r="H120" i="4"/>
  <c r="H338" i="4"/>
  <c r="H375" i="4"/>
  <c r="A23" i="4"/>
  <c r="H426" i="4"/>
  <c r="H282" i="4"/>
  <c r="H92" i="4"/>
  <c r="H620" i="4"/>
  <c r="H4" i="4"/>
  <c r="H230" i="4"/>
  <c r="A501" i="4"/>
  <c r="A445" i="4"/>
  <c r="A277" i="4"/>
  <c r="H112" i="4"/>
  <c r="H80" i="4"/>
  <c r="H256" i="4"/>
  <c r="H64" i="4"/>
  <c r="H144" i="4"/>
  <c r="H260" i="4"/>
  <c r="H258" i="4"/>
  <c r="H36" i="4"/>
  <c r="H62" i="4"/>
  <c r="I1" i="1" s="1"/>
  <c r="H6" i="4"/>
  <c r="H564" i="4"/>
  <c r="H622" i="4"/>
  <c r="H137" i="4"/>
  <c r="H81" i="4"/>
  <c r="H126" i="4"/>
  <c r="H697" i="4"/>
  <c r="H228" i="4"/>
  <c r="H88" i="4"/>
  <c r="H25" i="4"/>
  <c r="H650" i="4"/>
  <c r="H174" i="4"/>
  <c r="H146" i="4"/>
  <c r="H585" i="4"/>
  <c r="H148" i="4"/>
  <c r="H529" i="4"/>
  <c r="H185" i="4"/>
  <c r="H192" i="4"/>
  <c r="H87" i="4"/>
  <c r="H361" i="4"/>
  <c r="H90" i="4"/>
  <c r="H34" i="4"/>
  <c r="H211" i="4"/>
  <c r="H60" i="4"/>
  <c r="H176" i="4"/>
  <c r="H594" i="4"/>
  <c r="H678" i="4"/>
  <c r="H172" i="4"/>
  <c r="H116" i="4"/>
  <c r="H155" i="4"/>
  <c r="H204" i="4"/>
  <c r="H342" i="4"/>
  <c r="H99" i="4"/>
  <c r="H43" i="4"/>
  <c r="A53" i="4"/>
  <c r="H83" i="4"/>
  <c r="H63" i="4"/>
  <c r="H124" i="4"/>
  <c r="H676" i="4"/>
  <c r="H538" i="4"/>
  <c r="H652" i="4"/>
  <c r="H679" i="4"/>
  <c r="H586" i="4"/>
  <c r="H178" i="4"/>
  <c r="H140" i="4"/>
  <c r="H464" i="4"/>
  <c r="H161" i="4"/>
  <c r="H546" i="4"/>
  <c r="H381" i="4"/>
  <c r="H18" i="4"/>
  <c r="H341" i="4"/>
  <c r="H664" i="4"/>
  <c r="H367" i="4"/>
  <c r="H70" i="4"/>
  <c r="H460" i="4"/>
  <c r="H373" i="4"/>
  <c r="H455" i="4"/>
  <c r="H21" i="4"/>
  <c r="H7" i="4"/>
  <c r="H322" i="4"/>
  <c r="H671" i="4"/>
  <c r="H346" i="4"/>
  <c r="H549" i="4"/>
  <c r="H405" i="4"/>
  <c r="H644" i="4"/>
  <c r="H429" i="4"/>
  <c r="H500" i="4"/>
  <c r="H606" i="4"/>
  <c r="H250" i="4"/>
  <c r="H279" i="4"/>
  <c r="H657" i="4"/>
  <c r="H365" i="4"/>
  <c r="H511" i="4"/>
  <c r="H222" i="4"/>
  <c r="H542" i="4"/>
  <c r="H181" i="4"/>
  <c r="H504" i="4"/>
  <c r="H215" i="4"/>
  <c r="H525" i="4"/>
  <c r="H465" i="4"/>
  <c r="H643" i="4"/>
  <c r="H376" i="4"/>
  <c r="H242" i="4"/>
  <c r="H414" i="4"/>
  <c r="H302" i="4"/>
  <c r="H244" i="4"/>
  <c r="H265" i="4"/>
  <c r="H588" i="4"/>
  <c r="H299" i="4"/>
  <c r="H609" i="4"/>
  <c r="H442" i="4"/>
  <c r="H150" i="4"/>
  <c r="H401" i="4"/>
  <c r="H436" i="4"/>
  <c r="H133" i="4"/>
  <c r="H518" i="4"/>
  <c r="H582" i="4"/>
  <c r="H607" i="4"/>
  <c r="H28" i="4"/>
  <c r="H416" i="4"/>
  <c r="H591" i="4"/>
  <c r="H425" i="4"/>
  <c r="H503" i="4"/>
  <c r="H186" i="4"/>
  <c r="H238" i="4"/>
  <c r="H371" i="4"/>
  <c r="H315" i="4"/>
  <c r="H550" i="4"/>
  <c r="H353" i="4"/>
  <c r="H313" i="4"/>
  <c r="H339" i="4"/>
  <c r="H42" i="4"/>
  <c r="H432" i="4"/>
  <c r="H136" i="4"/>
  <c r="H584" i="4"/>
  <c r="H285" i="4"/>
  <c r="H608" i="4"/>
  <c r="H251" i="4"/>
  <c r="H629" i="4"/>
  <c r="H337" i="4"/>
  <c r="H663" i="4"/>
  <c r="H434" i="4"/>
  <c r="H406" i="4"/>
  <c r="H489" i="4"/>
  <c r="H13" i="4"/>
  <c r="H495" i="4"/>
  <c r="H526" i="4"/>
  <c r="H642" i="4"/>
  <c r="H306" i="4"/>
  <c r="H335" i="4"/>
  <c r="H421" i="4"/>
  <c r="H567" i="4"/>
  <c r="H216" i="4"/>
  <c r="H466" i="4"/>
  <c r="H237" i="4"/>
  <c r="H560" i="4"/>
  <c r="H271" i="4"/>
  <c r="H581" i="4"/>
  <c r="H134" i="4"/>
  <c r="H476" i="4"/>
  <c r="H276" i="4"/>
  <c r="H132" i="4"/>
  <c r="H666" i="4"/>
  <c r="H169" i="4"/>
  <c r="H108" i="4"/>
  <c r="H141" i="4"/>
  <c r="H509" i="4"/>
  <c r="H628" i="4"/>
  <c r="H220" i="4"/>
  <c r="H129" i="4"/>
  <c r="H241" i="4"/>
  <c r="H84" i="4"/>
  <c r="H408" i="4"/>
  <c r="H105" i="4"/>
  <c r="H490" i="4"/>
  <c r="H325" i="4"/>
  <c r="H94" i="4"/>
  <c r="H345" i="4"/>
  <c r="H670" i="4"/>
  <c r="H382" i="4"/>
  <c r="H395" i="4"/>
  <c r="H98" i="4"/>
  <c r="H488" i="4"/>
  <c r="H640" i="4"/>
  <c r="H278" i="4"/>
  <c r="H598" i="4"/>
  <c r="H307" i="4"/>
  <c r="H12" i="4"/>
  <c r="H393" i="4"/>
  <c r="H636" i="4"/>
  <c r="H104" i="4"/>
  <c r="H153" i="4"/>
  <c r="H330" i="4"/>
  <c r="H75" i="4"/>
  <c r="H502" i="4"/>
  <c r="H324" i="4"/>
  <c r="H89" i="4"/>
  <c r="H589" i="4"/>
  <c r="H522" i="4"/>
  <c r="H612" i="4"/>
  <c r="H700" i="4"/>
  <c r="H358" i="4"/>
  <c r="H188" i="4"/>
  <c r="H209" i="4"/>
  <c r="H532" i="4"/>
  <c r="H243" i="4"/>
  <c r="H553" i="4"/>
  <c r="H386" i="4"/>
  <c r="H160" i="4"/>
  <c r="H410" i="4"/>
  <c r="H56" i="4"/>
  <c r="H380" i="4"/>
  <c r="H77" i="4"/>
  <c r="H462" i="4"/>
  <c r="H73" i="4"/>
  <c r="H194" i="4"/>
  <c r="H38" i="4"/>
  <c r="H54" i="4"/>
  <c r="H236" i="4"/>
  <c r="H635" i="4"/>
  <c r="H91" i="4"/>
  <c r="H632" i="4"/>
  <c r="H446" i="4"/>
  <c r="H180" i="4"/>
  <c r="H46" i="4"/>
  <c r="H117" i="4"/>
  <c r="H461" i="4"/>
  <c r="H248" i="4"/>
  <c r="H26" i="4"/>
  <c r="H467" i="4"/>
  <c r="H318" i="4"/>
  <c r="H301" i="4"/>
  <c r="H470" i="4"/>
  <c r="H701" i="4"/>
  <c r="H698" i="4"/>
  <c r="H10" i="4"/>
  <c r="H261" i="4"/>
  <c r="H227" i="4"/>
  <c r="H615" i="4"/>
  <c r="H320" i="4"/>
  <c r="H24" i="4"/>
  <c r="H472" i="4"/>
  <c r="H173" i="4"/>
  <c r="H496" i="4"/>
  <c r="H139" i="4"/>
  <c r="H517" i="4"/>
  <c r="H225" i="4"/>
  <c r="H551" i="4"/>
  <c r="H269" i="4"/>
  <c r="H692" i="4"/>
  <c r="H20" i="4"/>
  <c r="H41" i="4"/>
  <c r="H364" i="4"/>
  <c r="H385" i="4"/>
  <c r="H212" i="4"/>
  <c r="H469" i="4"/>
  <c r="H468" i="4"/>
  <c r="H214" i="4"/>
  <c r="H329" i="4"/>
  <c r="H384" i="4"/>
  <c r="H690" i="4"/>
  <c r="H217" i="4"/>
  <c r="H691" i="4"/>
  <c r="H649" i="4"/>
  <c r="H33" i="4"/>
  <c r="H356" i="4"/>
  <c r="H377" i="4"/>
  <c r="H85" i="4"/>
  <c r="H411" i="4"/>
  <c r="H45" i="4"/>
  <c r="H493" i="4"/>
  <c r="H130" i="4"/>
  <c r="H453" i="4"/>
  <c r="H100" i="4"/>
  <c r="H479" i="4"/>
  <c r="H505" i="4"/>
  <c r="H438" i="4"/>
  <c r="H528" i="4"/>
  <c r="H530" i="4"/>
  <c r="H616" i="4"/>
  <c r="H246" i="4"/>
  <c r="H168" i="4"/>
  <c r="H157" i="4"/>
  <c r="H196" i="4"/>
  <c r="H348" i="4"/>
  <c r="H677" i="4"/>
  <c r="H486" i="4"/>
  <c r="H448" i="4"/>
  <c r="H412" i="4"/>
  <c r="H617" i="4"/>
  <c r="H72" i="4"/>
  <c r="H175" i="4"/>
  <c r="H363" i="4"/>
  <c r="H388" i="4"/>
  <c r="H102" i="4"/>
  <c r="H96" i="4"/>
  <c r="H437" i="4"/>
  <c r="H44" i="4"/>
  <c r="H321" i="4"/>
  <c r="H149" i="4"/>
  <c r="H266" i="4"/>
  <c r="H27" i="4"/>
  <c r="H439" i="4"/>
  <c r="H264" i="4"/>
  <c r="H374" i="4"/>
  <c r="H47" i="4"/>
  <c r="H317" i="4"/>
  <c r="H115" i="4"/>
  <c r="H101" i="4"/>
  <c r="H569" i="4"/>
  <c r="H474" i="4"/>
  <c r="H626" i="4"/>
  <c r="H653" i="4"/>
  <c r="H485" i="4"/>
  <c r="H76" i="4"/>
  <c r="H326" i="4"/>
  <c r="H296" i="4"/>
  <c r="H675" i="4"/>
  <c r="H378" i="4"/>
  <c r="H213" i="4"/>
  <c r="H661" i="4"/>
  <c r="H233" i="4"/>
  <c r="H558" i="4"/>
  <c r="H199" i="4"/>
  <c r="H587" i="4"/>
  <c r="H292" i="4"/>
  <c r="H673" i="4"/>
  <c r="H352" i="4"/>
  <c r="H521" i="4"/>
  <c r="H82" i="4"/>
  <c r="H111" i="4"/>
  <c r="H559" i="4"/>
  <c r="H177" i="4"/>
  <c r="H531" i="4"/>
  <c r="H272" i="4"/>
  <c r="H577" i="4"/>
  <c r="H184" i="4"/>
  <c r="H656" i="4"/>
  <c r="H634" i="4"/>
  <c r="H638" i="4"/>
  <c r="H300" i="4"/>
  <c r="H593" i="4"/>
  <c r="H689" i="4"/>
  <c r="H93" i="4"/>
  <c r="H59" i="4"/>
  <c r="H447" i="4"/>
  <c r="H152" i="4"/>
  <c r="H533" i="4"/>
  <c r="H106" i="4"/>
  <c r="H554" i="4"/>
  <c r="H262" i="4"/>
  <c r="H513" i="4"/>
  <c r="H224" i="4"/>
  <c r="H548" i="4"/>
  <c r="H182" i="4"/>
  <c r="H572" i="4"/>
  <c r="H17" i="4"/>
  <c r="H187" i="4"/>
  <c r="H257" i="4"/>
  <c r="H327" i="4"/>
  <c r="H22" i="4"/>
  <c r="H457" i="4"/>
  <c r="H497" i="4"/>
  <c r="H524" i="4"/>
  <c r="H255" i="4"/>
  <c r="H574" i="4"/>
  <c r="H614" i="4"/>
  <c r="H159" i="4"/>
  <c r="H458" i="4"/>
  <c r="H190" i="4"/>
  <c r="H451" i="4"/>
  <c r="H9" i="4"/>
  <c r="H492" i="4"/>
  <c r="H259" i="4"/>
  <c r="H3" i="4"/>
  <c r="H355" i="4"/>
  <c r="H74" i="4"/>
  <c r="H423" i="4"/>
  <c r="H311" i="4"/>
  <c r="H404" i="4"/>
  <c r="H597" i="4"/>
  <c r="H49" i="4"/>
  <c r="H409" i="4"/>
  <c r="H523" i="4"/>
  <c r="H336" i="4"/>
  <c r="H332" i="4"/>
  <c r="H66" i="4"/>
  <c r="H55" i="4"/>
  <c r="H162" i="4"/>
  <c r="H280" i="4"/>
  <c r="H78" i="4"/>
  <c r="H645" i="4"/>
  <c r="H565" i="4"/>
  <c r="H357" i="4"/>
  <c r="H483" i="4"/>
  <c r="H563" i="4"/>
  <c r="H360" i="4"/>
  <c r="H156" i="4"/>
  <c r="H297" i="4"/>
  <c r="H444" i="4"/>
  <c r="H688" i="4"/>
  <c r="H556" i="4"/>
  <c r="H138" i="4"/>
  <c r="H97" i="4"/>
  <c r="H420" i="4"/>
  <c r="H441" i="4"/>
  <c r="H274" i="4"/>
  <c r="H48" i="4"/>
  <c r="H298" i="4"/>
  <c r="H621" i="4"/>
  <c r="H268" i="4"/>
  <c r="H647" i="4"/>
  <c r="H350" i="4"/>
  <c r="H537" i="4"/>
  <c r="H539" i="4"/>
  <c r="H514" i="4"/>
  <c r="H145" i="4"/>
  <c r="H171" i="4"/>
  <c r="H619" i="4"/>
  <c r="H440" i="4"/>
  <c r="H294" i="4"/>
  <c r="H309" i="4"/>
  <c r="H682" i="4"/>
  <c r="H433" i="4"/>
  <c r="H287" i="4"/>
  <c r="H535" i="4"/>
  <c r="H699" i="4"/>
  <c r="H696" i="4"/>
  <c r="H494" i="4"/>
  <c r="H35" i="4"/>
  <c r="H158" i="4"/>
  <c r="H507" i="4"/>
  <c r="H210" i="4"/>
  <c r="H600" i="4"/>
  <c r="H231" i="4"/>
  <c r="H5" i="4"/>
  <c r="H328" i="4"/>
  <c r="H578" i="4"/>
  <c r="H349" i="4"/>
  <c r="H672" i="4"/>
  <c r="H245" i="4"/>
  <c r="H630" i="4"/>
  <c r="H633" i="4"/>
  <c r="H601" i="4"/>
  <c r="H623" i="4"/>
  <c r="H449" i="4"/>
  <c r="H189" i="4"/>
  <c r="H166" i="4"/>
  <c r="H154" i="4"/>
  <c r="H234" i="4"/>
  <c r="H602" i="4"/>
  <c r="H289" i="4"/>
  <c r="H281" i="4"/>
  <c r="H52" i="4"/>
  <c r="H637" i="4"/>
  <c r="H477" i="4"/>
  <c r="H206" i="4"/>
  <c r="H68" i="4"/>
  <c r="H362" i="4"/>
  <c r="H391" i="4"/>
  <c r="H544" i="4"/>
  <c r="H334" i="4"/>
  <c r="H660" i="4"/>
  <c r="H552" i="4"/>
  <c r="H694" i="4"/>
  <c r="H308" i="4"/>
  <c r="H604" i="4"/>
  <c r="H218" i="4"/>
  <c r="H343" i="4"/>
  <c r="H143" i="4"/>
  <c r="H684" i="4"/>
  <c r="H693" i="4"/>
  <c r="H208" i="4"/>
  <c r="H61" i="4"/>
  <c r="H475" i="4"/>
  <c r="H570" i="4"/>
  <c r="H147" i="4"/>
  <c r="H427" i="4"/>
  <c r="H541" i="4"/>
  <c r="H201" i="4"/>
  <c r="H167" i="4"/>
  <c r="H545" i="4"/>
  <c r="H253" i="4"/>
  <c r="H579" i="4"/>
  <c r="H399" i="4"/>
  <c r="H110" i="4"/>
  <c r="H430" i="4"/>
  <c r="H69" i="4"/>
  <c r="H392" i="4"/>
  <c r="H103" i="4"/>
  <c r="H413" i="4"/>
  <c r="H203" i="4"/>
  <c r="H668" i="4"/>
  <c r="H164" i="4"/>
  <c r="H270" i="4"/>
  <c r="H240" i="4"/>
  <c r="H197" i="4"/>
  <c r="H625" i="4"/>
  <c r="H651" i="4"/>
  <c r="H580" i="4"/>
  <c r="H481" i="4"/>
  <c r="H19" i="4"/>
  <c r="H610" i="4"/>
  <c r="H113" i="4"/>
  <c r="H229" i="4"/>
  <c r="H369" i="4"/>
  <c r="H402" i="4"/>
  <c r="H686" i="4"/>
  <c r="H290" i="4"/>
  <c r="H252" i="4"/>
  <c r="H576" i="4"/>
  <c r="H273" i="4"/>
  <c r="H658" i="4"/>
  <c r="H304" i="4"/>
  <c r="H65" i="4"/>
  <c r="H390" i="4"/>
  <c r="H31" i="4"/>
  <c r="H419" i="4"/>
  <c r="H57" i="4"/>
  <c r="H383" i="4"/>
  <c r="H681" i="4"/>
  <c r="H685" i="4"/>
  <c r="H223" i="4"/>
  <c r="H293" i="4"/>
  <c r="H595" i="4"/>
  <c r="H573" i="4"/>
  <c r="H498" i="4"/>
  <c r="H520" i="4"/>
  <c r="H561" i="4"/>
  <c r="H283" i="4"/>
  <c r="H354" i="4"/>
  <c r="H195" i="4"/>
  <c r="H605" i="4"/>
  <c r="H205" i="4"/>
  <c r="H37" i="4"/>
  <c r="H665" i="4"/>
  <c r="H654" i="4"/>
  <c r="H662" i="4"/>
  <c r="H418" i="4"/>
  <c r="H29" i="4"/>
  <c r="H50" i="4"/>
  <c r="H397" i="4"/>
  <c r="H516" i="4"/>
  <c r="A22" i="4"/>
  <c r="A16" i="4"/>
  <c r="A128" i="4"/>
  <c r="F1" i="5"/>
  <c r="AA54" i="2"/>
  <c r="AA55" i="2"/>
  <c r="AA60" i="2"/>
  <c r="AA61" i="2"/>
  <c r="AA62" i="2"/>
  <c r="AA35" i="2"/>
  <c r="AA36" i="2"/>
  <c r="AA37" i="2"/>
  <c r="AA47" i="2"/>
  <c r="AA50" i="2"/>
  <c r="AA38" i="2"/>
  <c r="AA39" i="2"/>
  <c r="AA40" i="2"/>
  <c r="AA48" i="2"/>
  <c r="AA51" i="2"/>
  <c r="AA41" i="2"/>
  <c r="AA43" i="2"/>
  <c r="AA44" i="2"/>
  <c r="AA49" i="2"/>
  <c r="AA52" i="2"/>
  <c r="AA53" i="2"/>
  <c r="AC7" i="2"/>
  <c r="AC8" i="2"/>
  <c r="AC10" i="2"/>
  <c r="AC9" i="2"/>
  <c r="AC11" i="2"/>
  <c r="AC12" i="2"/>
  <c r="AC13" i="2"/>
  <c r="AC14" i="2"/>
  <c r="AC15" i="2"/>
  <c r="AC16" i="2"/>
  <c r="AC18" i="2"/>
  <c r="AC17" i="2"/>
  <c r="AC19" i="2"/>
  <c r="AC20" i="2"/>
  <c r="AC21" i="2"/>
  <c r="AC22" i="2"/>
  <c r="Q4" i="2" s="1"/>
  <c r="AC23" i="2"/>
  <c r="AC24" i="2"/>
  <c r="AC25" i="2"/>
  <c r="AC26" i="2"/>
  <c r="AC27" i="2"/>
  <c r="AC28" i="2"/>
  <c r="AC29" i="2"/>
  <c r="AC6" i="2"/>
  <c r="S15" i="2"/>
  <c r="S8" i="2"/>
  <c r="S23" i="2"/>
  <c r="S16" i="2"/>
  <c r="S24" i="2"/>
  <c r="S9" i="2"/>
  <c r="S17" i="2"/>
  <c r="S25" i="2"/>
  <c r="S11" i="2"/>
  <c r="S12" i="2"/>
  <c r="S19" i="2"/>
  <c r="S13" i="2"/>
  <c r="S20" i="2"/>
  <c r="S21" i="2"/>
  <c r="S6" i="2"/>
  <c r="S14" i="2"/>
  <c r="S22" i="2"/>
  <c r="S27" i="2"/>
  <c r="S28" i="2"/>
  <c r="S29" i="2"/>
  <c r="S10" i="2"/>
  <c r="S18" i="2"/>
  <c r="S26" i="2"/>
  <c r="S7" i="2"/>
  <c r="A3" i="4" l="1"/>
  <c r="A134" i="4"/>
  <c r="A421" i="4"/>
  <c r="A28" i="4"/>
  <c r="A7" i="4"/>
  <c r="A323" i="4"/>
  <c r="A331" i="4"/>
  <c r="A428" i="4"/>
  <c r="A415" i="4"/>
  <c r="A631" i="4"/>
  <c r="A459" i="4"/>
  <c r="A167" i="4"/>
  <c r="A287" i="4"/>
  <c r="A358" i="4"/>
  <c r="A464" i="4"/>
  <c r="A15" i="4"/>
  <c r="A151" i="4"/>
  <c r="A258" i="4"/>
  <c r="A473" i="4"/>
  <c r="A249" i="4"/>
  <c r="A2" i="4"/>
  <c r="L3" i="1"/>
  <c r="A475" i="4"/>
  <c r="Q14" i="4"/>
  <c r="A638" i="4"/>
  <c r="A115" i="4"/>
  <c r="A505" i="4"/>
  <c r="A85" i="4"/>
  <c r="A308" i="4"/>
  <c r="A630" i="4"/>
  <c r="A152" i="4"/>
  <c r="A520" i="4"/>
  <c r="A240" i="4"/>
  <c r="A433" i="4"/>
  <c r="A645" i="4"/>
  <c r="A523" i="4"/>
  <c r="A224" i="4"/>
  <c r="A59" i="4"/>
  <c r="A184" i="4"/>
  <c r="A661" i="4"/>
  <c r="A246" i="4"/>
  <c r="A24" i="4"/>
  <c r="A470" i="4"/>
  <c r="A302" i="4"/>
  <c r="A367" i="4"/>
  <c r="A140" i="4"/>
  <c r="A155" i="4"/>
  <c r="A60" i="4"/>
  <c r="A137" i="4"/>
  <c r="A596" i="4"/>
  <c r="A232" i="4"/>
  <c r="A454" i="4"/>
  <c r="A226" i="4"/>
  <c r="A618" i="4"/>
  <c r="A202" i="4"/>
  <c r="A396" i="4"/>
  <c r="A648" i="4"/>
  <c r="A482" i="4"/>
  <c r="A310" i="4"/>
  <c r="A669" i="4"/>
  <c r="A142" i="4"/>
  <c r="A613" i="4"/>
  <c r="A683" i="4"/>
  <c r="A639" i="4"/>
  <c r="A512" i="4"/>
  <c r="A219" i="4"/>
  <c r="A547" i="4"/>
  <c r="A352" i="4"/>
  <c r="A213" i="4"/>
  <c r="A264" i="4"/>
  <c r="A616" i="4"/>
  <c r="A551" i="4"/>
  <c r="A320" i="4"/>
  <c r="A153" i="4"/>
  <c r="A325" i="4"/>
  <c r="A414" i="4"/>
  <c r="A181" i="4"/>
  <c r="A322" i="4"/>
  <c r="A83" i="4"/>
  <c r="A116" i="4"/>
  <c r="A211" i="4"/>
  <c r="A650" i="4"/>
  <c r="A622" i="4"/>
  <c r="A260" i="4"/>
  <c r="A282" i="4"/>
  <c r="A118" i="4"/>
  <c r="A695" i="4"/>
  <c r="A366" i="4"/>
  <c r="A655" i="4"/>
  <c r="A484" i="4"/>
  <c r="A510" i="4"/>
  <c r="A319" i="4"/>
  <c r="A379" i="4"/>
  <c r="A400" i="4"/>
  <c r="A263" i="4"/>
  <c r="A30" i="4"/>
  <c r="A312" i="4"/>
  <c r="A562" i="4"/>
  <c r="A435" i="4"/>
  <c r="A86" i="4"/>
  <c r="A295" i="4"/>
  <c r="A450" i="4"/>
  <c r="A221" i="4"/>
  <c r="A684" i="4"/>
  <c r="A660" i="4"/>
  <c r="A189" i="4"/>
  <c r="A78" i="4"/>
  <c r="A355" i="4"/>
  <c r="A327" i="4"/>
  <c r="A419" i="4"/>
  <c r="A252" i="4"/>
  <c r="A19" i="4"/>
  <c r="A309" i="4"/>
  <c r="A441" i="4"/>
  <c r="A49" i="4"/>
  <c r="A553" i="4"/>
  <c r="A584" i="4"/>
  <c r="A442" i="4"/>
  <c r="A172" i="4"/>
  <c r="A34" i="4"/>
  <c r="A529" i="4"/>
  <c r="A25" i="4"/>
  <c r="A564" i="4"/>
  <c r="A144" i="4"/>
  <c r="A426" i="4"/>
  <c r="A179" i="4"/>
  <c r="A499" i="4"/>
  <c r="A543" i="4"/>
  <c r="A191" i="4"/>
  <c r="A32" i="4"/>
  <c r="A247" i="4"/>
  <c r="A314" i="4"/>
  <c r="A487" i="4"/>
  <c r="A275" i="4"/>
  <c r="A527" i="4"/>
  <c r="A422" i="4"/>
  <c r="A471" i="4"/>
  <c r="A599" i="4"/>
  <c r="A555" i="4"/>
  <c r="A340" i="4"/>
  <c r="A417" i="4"/>
  <c r="A109" i="4"/>
  <c r="A286" i="4"/>
  <c r="A227" i="4"/>
  <c r="A467" i="4"/>
  <c r="A243" i="4"/>
  <c r="A98" i="4"/>
  <c r="A141" i="4"/>
  <c r="A581" i="4"/>
  <c r="A335" i="4"/>
  <c r="A376" i="4"/>
  <c r="A21" i="4"/>
  <c r="A678" i="4"/>
  <c r="A90" i="4"/>
  <c r="A148" i="4"/>
  <c r="A88" i="4"/>
  <c r="Q6" i="4"/>
  <c r="A6" i="4"/>
  <c r="A64" i="4"/>
  <c r="A230" i="4"/>
  <c r="A344" i="4"/>
  <c r="A506" i="4"/>
  <c r="A508" i="4"/>
  <c r="A583" i="4"/>
  <c r="A198" i="4"/>
  <c r="A536" i="4"/>
  <c r="A347" i="4"/>
  <c r="A431" i="4"/>
  <c r="A611" i="4"/>
  <c r="A571" i="4"/>
  <c r="Q8" i="4"/>
  <c r="A8" i="4"/>
  <c r="A659" i="4"/>
  <c r="A480" i="4"/>
  <c r="A641" i="4"/>
  <c r="A463" i="4"/>
  <c r="A71" i="4"/>
  <c r="A193" i="4"/>
  <c r="A389" i="4"/>
  <c r="A305" i="4"/>
  <c r="A568" i="4"/>
  <c r="A31" i="4"/>
  <c r="A420" i="4"/>
  <c r="A187" i="4"/>
  <c r="A385" i="4"/>
  <c r="A29" i="4"/>
  <c r="A391" i="4"/>
  <c r="A97" i="4"/>
  <c r="A404" i="4"/>
  <c r="A101" i="4"/>
  <c r="A411" i="4"/>
  <c r="A364" i="4"/>
  <c r="Q26" i="4"/>
  <c r="A26" i="4"/>
  <c r="A395" i="4"/>
  <c r="A271" i="4"/>
  <c r="A582" i="4"/>
  <c r="A511" i="4"/>
  <c r="A381" i="4"/>
  <c r="A652" i="4"/>
  <c r="A43" i="4"/>
  <c r="A594" i="4"/>
  <c r="A361" i="4"/>
  <c r="A585" i="4"/>
  <c r="A228" i="4"/>
  <c r="A62" i="4"/>
  <c r="A256" i="4"/>
  <c r="Q4" i="4"/>
  <c r="A4" i="4"/>
  <c r="A375" i="4"/>
  <c r="A267" i="4"/>
  <c r="A235" i="4"/>
  <c r="A566" i="4"/>
  <c r="A519" i="4"/>
  <c r="A239" i="4"/>
  <c r="A592" i="4"/>
  <c r="A135" i="4"/>
  <c r="A359" i="4"/>
  <c r="A95" i="4"/>
  <c r="A303" i="4"/>
  <c r="A452" i="4"/>
  <c r="A403" i="4"/>
  <c r="A165" i="4"/>
  <c r="A253" i="4"/>
  <c r="A42" i="4"/>
  <c r="A546" i="4"/>
  <c r="A538" i="4"/>
  <c r="A99" i="4"/>
  <c r="A146" i="4"/>
  <c r="A697" i="4"/>
  <c r="A36" i="4"/>
  <c r="A620" i="4"/>
  <c r="A338" i="4"/>
  <c r="A254" i="4"/>
  <c r="A540" i="4"/>
  <c r="A67" i="4"/>
  <c r="A424" i="4"/>
  <c r="A284" i="4"/>
  <c r="A590" i="4"/>
  <c r="A351" i="4"/>
  <c r="A687" i="4"/>
  <c r="A557" i="4"/>
  <c r="A627" i="4"/>
  <c r="A674" i="4"/>
  <c r="A123" i="4"/>
  <c r="A268" i="4"/>
  <c r="A209" i="4"/>
  <c r="A324" i="4"/>
  <c r="Q12" i="4"/>
  <c r="A12" i="4"/>
  <c r="A84" i="4"/>
  <c r="A600" i="4"/>
  <c r="A451" i="4"/>
  <c r="A377" i="4"/>
  <c r="A526" i="4"/>
  <c r="A161" i="4"/>
  <c r="A342" i="4"/>
  <c r="A174" i="4"/>
  <c r="A120" i="4"/>
  <c r="A667" i="4"/>
  <c r="A478" i="4"/>
  <c r="A534" i="4"/>
  <c r="A114" i="4"/>
  <c r="A394" i="4"/>
  <c r="A368" i="4"/>
  <c r="A575" i="4"/>
  <c r="A170" i="4"/>
  <c r="A646" i="4"/>
  <c r="A443" i="4"/>
  <c r="A372" i="4"/>
  <c r="A288" i="4"/>
  <c r="A163" i="4"/>
  <c r="A207" i="4"/>
  <c r="A398" i="4"/>
  <c r="A127" i="4"/>
  <c r="A602" i="4"/>
  <c r="A535" i="4"/>
  <c r="A497" i="4"/>
  <c r="A111" i="4"/>
  <c r="A321" i="4"/>
  <c r="Q20" i="4"/>
  <c r="A503" i="4"/>
  <c r="A460" i="4"/>
  <c r="A676" i="4"/>
  <c r="A192" i="4"/>
  <c r="A92" i="4"/>
  <c r="A125" i="4"/>
  <c r="A387" i="4"/>
  <c r="A658" i="4"/>
  <c r="A208" i="4"/>
  <c r="A694" i="4"/>
  <c r="A688" i="4"/>
  <c r="A190" i="4"/>
  <c r="A548" i="4"/>
  <c r="A447" i="4"/>
  <c r="A701" i="4"/>
  <c r="A279" i="4"/>
  <c r="A70" i="4"/>
  <c r="A124" i="4"/>
  <c r="A204" i="4"/>
  <c r="A176" i="4"/>
  <c r="A81" i="4"/>
  <c r="A200" i="4"/>
  <c r="A58" i="4"/>
  <c r="A183" i="4"/>
  <c r="A456" i="4"/>
  <c r="A51" i="4"/>
  <c r="A370" i="4"/>
  <c r="A515" i="4"/>
  <c r="A624" i="4"/>
  <c r="A291" i="4"/>
  <c r="A316" i="4"/>
  <c r="A79" i="4"/>
  <c r="A39" i="4"/>
  <c r="A407" i="4"/>
  <c r="A333" i="4"/>
  <c r="A680" i="4"/>
  <c r="A107" i="4"/>
  <c r="A131" i="4"/>
  <c r="A603" i="4"/>
  <c r="A491" i="4"/>
  <c r="Q21" i="4"/>
  <c r="Q28" i="4"/>
  <c r="Q5" i="4"/>
  <c r="Q13" i="4"/>
  <c r="Q29" i="4"/>
  <c r="Q22" i="4"/>
  <c r="Q2" i="4"/>
  <c r="Q3" i="4"/>
  <c r="Q25" i="4"/>
  <c r="Q10" i="4"/>
  <c r="P62" i="4"/>
  <c r="P34" i="4"/>
  <c r="P49" i="4"/>
  <c r="P10" i="4"/>
  <c r="P31" i="4"/>
  <c r="A61" i="4"/>
  <c r="P59" i="4"/>
  <c r="P77" i="4"/>
  <c r="P38" i="4"/>
  <c r="P6" i="4"/>
  <c r="P3" i="4"/>
  <c r="P21" i="4"/>
  <c r="P105" i="4"/>
  <c r="P94" i="4"/>
  <c r="P87" i="4"/>
  <c r="P90" i="4"/>
  <c r="P66" i="4"/>
  <c r="P64" i="4"/>
  <c r="P58" i="4"/>
  <c r="P2" i="4"/>
  <c r="A33" i="4"/>
  <c r="P30" i="4"/>
  <c r="P33" i="4"/>
  <c r="P5" i="4"/>
  <c r="P36" i="4"/>
  <c r="P20" i="4"/>
  <c r="P61" i="4"/>
  <c r="P48" i="4"/>
  <c r="A87" i="4"/>
  <c r="P92" i="4"/>
  <c r="P104" i="4"/>
  <c r="P86" i="4"/>
  <c r="P89" i="4"/>
  <c r="P76" i="4"/>
  <c r="P8" i="4"/>
  <c r="A544" i="4"/>
  <c r="A171" i="4"/>
  <c r="A576" i="4"/>
  <c r="A278" i="4"/>
  <c r="A477" i="4"/>
  <c r="A496" i="4"/>
  <c r="A455" i="4"/>
  <c r="A336" i="4"/>
  <c r="A405" i="4"/>
  <c r="A672" i="4"/>
  <c r="A392" i="4"/>
  <c r="A233" i="4"/>
  <c r="A518" i="4"/>
  <c r="A686" i="4"/>
  <c r="A132" i="4"/>
  <c r="A384" i="4"/>
  <c r="A388" i="4"/>
  <c r="A178" i="4"/>
  <c r="A261" i="4"/>
  <c r="A317" i="4"/>
  <c r="A369" i="4"/>
  <c r="A418" i="4"/>
  <c r="A474" i="4"/>
  <c r="A524" i="4"/>
  <c r="A570" i="4"/>
  <c r="A626" i="4"/>
  <c r="A662" i="4"/>
  <c r="A649" i="4"/>
  <c r="A285" i="4"/>
  <c r="A339" i="4"/>
  <c r="A489" i="4"/>
  <c r="A632" i="4"/>
  <c r="A461" i="4"/>
  <c r="A274" i="4"/>
  <c r="A386" i="4"/>
  <c r="A605" i="4"/>
  <c r="A666" i="4"/>
  <c r="A495" i="4"/>
  <c r="A558" i="4"/>
  <c r="A119" i="4"/>
  <c r="A212" i="4"/>
  <c r="A201" i="4"/>
  <c r="A397" i="4"/>
  <c r="A479" i="4"/>
  <c r="A693" i="4"/>
  <c r="A281" i="4"/>
  <c r="A413" i="4"/>
  <c r="A185" i="4"/>
  <c r="A297" i="4"/>
  <c r="A500" i="4"/>
  <c r="A612" i="4"/>
  <c r="A476" i="4"/>
  <c r="A150" i="4"/>
  <c r="A122" i="4"/>
  <c r="A214" i="4"/>
  <c r="A507" i="4"/>
  <c r="A356" i="4"/>
  <c r="A216" i="4"/>
  <c r="A628" i="4"/>
  <c r="A206" i="4"/>
  <c r="A197" i="4"/>
  <c r="A410" i="4"/>
  <c r="A162" i="4"/>
  <c r="A528" i="4"/>
  <c r="A126" i="4"/>
  <c r="A537" i="4"/>
  <c r="A486" i="4"/>
  <c r="A365" i="4"/>
  <c r="A492" i="4"/>
  <c r="A164" i="4"/>
  <c r="A328" i="4"/>
  <c r="A195" i="4"/>
  <c r="A255" i="4"/>
  <c r="A531" i="4"/>
  <c r="A604" i="4"/>
  <c r="A166" i="4"/>
  <c r="A215" i="4"/>
  <c r="A294" i="4"/>
  <c r="A635" i="4"/>
  <c r="A293" i="4"/>
  <c r="A298" i="4"/>
  <c r="A203" i="4"/>
  <c r="A644" i="4"/>
  <c r="A670" i="4"/>
  <c r="A691" i="4"/>
  <c r="A408" i="4"/>
  <c r="A121" i="4"/>
  <c r="A329" i="4"/>
  <c r="A533" i="4"/>
  <c r="A633" i="4"/>
  <c r="A580" i="4"/>
  <c r="A341" i="4"/>
  <c r="A218" i="4"/>
  <c r="A472" i="4"/>
  <c r="A696" i="4"/>
  <c r="A244" i="4"/>
  <c r="A563" i="4"/>
  <c r="A236" i="4"/>
  <c r="A348" i="4"/>
  <c r="A504" i="4"/>
  <c r="A572" i="4"/>
  <c r="A699" i="4"/>
  <c r="A383" i="4"/>
  <c r="A561" i="4"/>
  <c r="A427" i="4"/>
  <c r="A188" i="4"/>
  <c r="A234" i="4"/>
  <c r="A326" i="4"/>
  <c r="A373" i="4"/>
  <c r="A429" i="4"/>
  <c r="A481" i="4"/>
  <c r="A530" i="4"/>
  <c r="A586" i="4"/>
  <c r="A636" i="4"/>
  <c r="A682" i="4"/>
  <c r="A679" i="4"/>
  <c r="A196" i="4"/>
  <c r="A588" i="4"/>
  <c r="A304" i="4"/>
  <c r="A399" i="4"/>
  <c r="A610" i="4"/>
  <c r="A307" i="4"/>
  <c r="A401" i="4"/>
  <c r="A242" i="4"/>
  <c r="A423" i="4"/>
  <c r="A681" i="4"/>
  <c r="A133" i="4"/>
  <c r="A439" i="4"/>
  <c r="A266" i="4"/>
  <c r="A229" i="4"/>
  <c r="A315" i="4"/>
  <c r="A539" i="4"/>
  <c r="A651" i="4"/>
  <c r="A353" i="4"/>
  <c r="A598" i="4"/>
  <c r="A138" i="4"/>
  <c r="A290" i="4"/>
  <c r="A591" i="4"/>
  <c r="A664" i="4"/>
  <c r="A532" i="4"/>
  <c r="A657" i="4"/>
  <c r="A654" i="4"/>
  <c r="A210" i="4"/>
  <c r="A579" i="4"/>
  <c r="A525" i="4"/>
  <c r="A270" i="4"/>
  <c r="A272" i="4"/>
  <c r="A549" i="4"/>
  <c r="A560" i="4"/>
  <c r="A220" i="4"/>
  <c r="A334" i="4"/>
  <c r="A173" i="4"/>
  <c r="A143" i="4"/>
  <c r="A280" i="4"/>
  <c r="A629" i="4"/>
  <c r="A656" i="4"/>
  <c r="A614" i="4"/>
  <c r="A337" i="4"/>
  <c r="A393" i="4"/>
  <c r="A283" i="4"/>
  <c r="A160" i="4"/>
  <c r="A332" i="4"/>
  <c r="A444" i="4"/>
  <c r="A556" i="4"/>
  <c r="A668" i="4"/>
  <c r="A301" i="4"/>
  <c r="A692" i="4"/>
  <c r="A513" i="4"/>
  <c r="A637" i="4"/>
  <c r="A130" i="4"/>
  <c r="A545" i="4"/>
  <c r="A490" i="4"/>
  <c r="A569" i="4"/>
  <c r="A180" i="4"/>
  <c r="A186" i="4"/>
  <c r="A248" i="4"/>
  <c r="A554" i="4"/>
  <c r="A690" i="4"/>
  <c r="A663" i="4"/>
  <c r="A542" i="4"/>
  <c r="A159" i="4"/>
  <c r="A462" i="4"/>
  <c r="A607" i="4"/>
  <c r="A677" i="4"/>
  <c r="A129" i="4"/>
  <c r="A685" i="4"/>
  <c r="A145" i="4"/>
  <c r="A194" i="4"/>
  <c r="A250" i="4"/>
  <c r="A300" i="4"/>
  <c r="A346" i="4"/>
  <c r="A402" i="4"/>
  <c r="A438" i="4"/>
  <c r="A485" i="4"/>
  <c r="A593" i="4"/>
  <c r="A642" i="4"/>
  <c r="A698" i="4"/>
  <c r="A578" i="4"/>
  <c r="A265" i="4"/>
  <c r="A615" i="4"/>
  <c r="A378" i="4"/>
  <c r="A276" i="4"/>
  <c r="A136" i="4"/>
  <c r="A330" i="4"/>
  <c r="A416" i="4"/>
  <c r="A493" i="4"/>
  <c r="A623" i="4"/>
  <c r="A175" i="4"/>
  <c r="A262" i="4"/>
  <c r="A292" i="4"/>
  <c r="A573" i="4"/>
  <c r="A238" i="4"/>
  <c r="A601" i="4"/>
  <c r="A241" i="4"/>
  <c r="A382" i="4"/>
  <c r="A446" i="4"/>
  <c r="A541" i="4"/>
  <c r="A509" i="4"/>
  <c r="A432" i="4"/>
  <c r="A671" i="4"/>
  <c r="A609" i="4"/>
  <c r="A689" i="4"/>
  <c r="A502" i="4"/>
  <c r="A273" i="4"/>
  <c r="A117" i="4"/>
  <c r="A675" i="4"/>
  <c r="A177" i="4"/>
  <c r="A521" i="4"/>
  <c r="A621" i="4"/>
  <c r="A156" i="4"/>
  <c r="A237" i="4"/>
  <c r="A363" i="4"/>
  <c r="A436" i="4"/>
  <c r="A516" i="4"/>
  <c r="A643" i="4"/>
  <c r="A465" i="4"/>
  <c r="A457" i="4"/>
  <c r="A169" i="4"/>
  <c r="A245" i="4"/>
  <c r="A349" i="4"/>
  <c r="A469" i="4"/>
  <c r="A617" i="4"/>
  <c r="A608" i="4"/>
  <c r="A589" i="4"/>
  <c r="A374" i="4"/>
  <c r="A440" i="4"/>
  <c r="A296" i="4"/>
  <c r="A619" i="4"/>
  <c r="A700" i="4"/>
  <c r="A665" i="4"/>
  <c r="A574" i="4"/>
  <c r="A606" i="4"/>
  <c r="A430" i="4"/>
  <c r="A434" i="4"/>
  <c r="A634" i="4"/>
  <c r="A251" i="4"/>
  <c r="A448" i="4"/>
  <c r="A587" i="4"/>
  <c r="A406" i="4"/>
  <c r="A409" i="4"/>
  <c r="A522" i="4"/>
  <c r="A147" i="4"/>
  <c r="A371" i="4"/>
  <c r="A595" i="4"/>
  <c r="A199" i="4"/>
  <c r="A289" i="4"/>
  <c r="A205" i="4"/>
  <c r="A306" i="4"/>
  <c r="A412" i="4"/>
  <c r="A514" i="4"/>
  <c r="A653" i="4"/>
  <c r="A157" i="4"/>
  <c r="A437" i="4"/>
  <c r="A449" i="4"/>
  <c r="A552" i="4"/>
  <c r="A168" i="4"/>
  <c r="A380" i="4"/>
  <c r="A468" i="4"/>
  <c r="A390" i="4"/>
  <c r="A259" i="4"/>
  <c r="A483" i="4"/>
  <c r="A217" i="4"/>
  <c r="A149" i="4"/>
  <c r="A257" i="4"/>
  <c r="A362" i="4"/>
  <c r="A458" i="4"/>
  <c r="A550" i="4"/>
  <c r="A597" i="4"/>
  <c r="A343" i="4"/>
  <c r="A354" i="4"/>
  <c r="A488" i="4"/>
  <c r="A559" i="4"/>
  <c r="A225" i="4"/>
  <c r="A313" i="4"/>
  <c r="A345" i="4"/>
  <c r="A154" i="4"/>
  <c r="A299" i="4"/>
  <c r="A231" i="4"/>
  <c r="A565" i="4"/>
  <c r="A269" i="4"/>
  <c r="A360" i="4"/>
  <c r="A498" i="4"/>
  <c r="A567" i="4"/>
  <c r="A640" i="4"/>
  <c r="A577" i="4"/>
  <c r="A625" i="4"/>
  <c r="A494" i="4"/>
  <c r="A466" i="4"/>
  <c r="A311" i="4"/>
  <c r="A517" i="4"/>
  <c r="A647" i="4"/>
  <c r="A673" i="4"/>
  <c r="A139" i="4"/>
  <c r="A158" i="4"/>
  <c r="A318" i="4"/>
  <c r="A182" i="4"/>
  <c r="A357" i="4"/>
  <c r="A350" i="4"/>
  <c r="A425" i="4"/>
  <c r="A453" i="4"/>
  <c r="A223" i="4"/>
  <c r="A222" i="4"/>
  <c r="P60" i="4"/>
  <c r="P32" i="4"/>
  <c r="P37" i="4"/>
  <c r="P80" i="4"/>
  <c r="P85" i="4"/>
  <c r="P102" i="4"/>
  <c r="P108" i="4"/>
  <c r="Q9" i="4"/>
  <c r="A80" i="4"/>
  <c r="P78" i="4"/>
  <c r="A14" i="4"/>
  <c r="Q17" i="4"/>
  <c r="P96" i="4"/>
  <c r="A100" i="4"/>
  <c r="A52" i="4"/>
  <c r="P50" i="4"/>
  <c r="P98" i="4"/>
  <c r="A91" i="4"/>
  <c r="A65" i="4"/>
  <c r="P71" i="4"/>
  <c r="A74" i="4"/>
  <c r="P79" i="4"/>
  <c r="P100" i="4"/>
  <c r="A10" i="4"/>
  <c r="Q11" i="4"/>
  <c r="A68" i="4"/>
  <c r="P65" i="4"/>
  <c r="A63" i="4"/>
  <c r="P70" i="4"/>
  <c r="A9" i="4"/>
  <c r="Q15" i="4"/>
  <c r="P35" i="4"/>
  <c r="A82" i="4"/>
  <c r="P83" i="4"/>
  <c r="A54" i="4"/>
  <c r="P55" i="4"/>
  <c r="A106" i="4"/>
  <c r="P110" i="4"/>
  <c r="P63" i="4"/>
  <c r="A13" i="4"/>
  <c r="Q16" i="4"/>
  <c r="A75" i="4"/>
  <c r="P69" i="4"/>
  <c r="A57" i="4"/>
  <c r="P57" i="4"/>
  <c r="P73" i="4"/>
  <c r="P101" i="4"/>
  <c r="P112" i="4"/>
  <c r="A112" i="4"/>
  <c r="A55" i="4"/>
  <c r="P52" i="4"/>
  <c r="A104" i="4"/>
  <c r="P103" i="4"/>
  <c r="A5" i="4"/>
  <c r="Q7" i="4"/>
  <c r="A37" i="4"/>
  <c r="P43" i="4"/>
  <c r="A93" i="4"/>
  <c r="P99" i="4"/>
  <c r="A41" i="4"/>
  <c r="P44" i="4"/>
  <c r="Q27" i="4"/>
  <c r="A50" i="4"/>
  <c r="P54" i="4"/>
  <c r="A18" i="4"/>
  <c r="Q23" i="4"/>
  <c r="A69" i="4"/>
  <c r="P72" i="4"/>
  <c r="A103" i="4"/>
  <c r="P97" i="4"/>
  <c r="A89" i="4"/>
  <c r="P91" i="4"/>
  <c r="A17" i="4"/>
  <c r="Q18" i="4"/>
  <c r="P82" i="4"/>
  <c r="P45" i="4"/>
  <c r="A46" i="4"/>
  <c r="P51" i="4"/>
  <c r="A72" i="4"/>
  <c r="P68" i="4"/>
  <c r="A105" i="4"/>
  <c r="P109" i="4"/>
  <c r="A45" i="4"/>
  <c r="P46" i="4"/>
  <c r="A110" i="4"/>
  <c r="P111" i="4"/>
  <c r="P88" i="4"/>
  <c r="A47" i="4"/>
  <c r="P41" i="4"/>
  <c r="A35" i="4"/>
  <c r="P42" i="4"/>
  <c r="A66" i="4"/>
  <c r="P67" i="4"/>
  <c r="A102" i="4"/>
  <c r="P107" i="4"/>
  <c r="A38" i="4"/>
  <c r="P39" i="4"/>
  <c r="A77" i="4"/>
  <c r="P81" i="4"/>
  <c r="A44" i="4"/>
  <c r="P40" i="4"/>
  <c r="A27" i="4"/>
  <c r="Q24" i="4"/>
  <c r="A94" i="4"/>
  <c r="P95" i="4"/>
  <c r="P84" i="4"/>
  <c r="P53" i="4"/>
  <c r="A20" i="4"/>
  <c r="Q19" i="4"/>
  <c r="A96" i="4"/>
  <c r="P93" i="4"/>
  <c r="A56" i="4"/>
  <c r="P56" i="4"/>
  <c r="A108" i="4"/>
  <c r="P106" i="4"/>
  <c r="A113" i="4"/>
  <c r="P113" i="4"/>
  <c r="A73" i="4"/>
  <c r="P74" i="4"/>
  <c r="A76" i="4"/>
  <c r="P75" i="4"/>
  <c r="A48" i="4"/>
  <c r="P47" i="4"/>
  <c r="P27" i="4"/>
  <c r="P12" i="4"/>
  <c r="P9" i="4"/>
  <c r="P19" i="4"/>
  <c r="P24" i="4"/>
  <c r="P26" i="4"/>
  <c r="P17" i="4"/>
  <c r="P4" i="4"/>
  <c r="P11" i="4"/>
  <c r="P28" i="4"/>
  <c r="P16" i="4"/>
  <c r="P15" i="4"/>
  <c r="P29" i="4"/>
  <c r="P23" i="4"/>
  <c r="P7" i="4"/>
  <c r="P13" i="4"/>
  <c r="P18" i="4"/>
  <c r="P14" i="4"/>
  <c r="P25" i="4"/>
  <c r="P22" i="4"/>
  <c r="P356" i="4"/>
  <c r="P355" i="4"/>
  <c r="P180" i="4"/>
  <c r="P244" i="4"/>
  <c r="P308" i="4"/>
  <c r="P450" i="4"/>
  <c r="P224" i="4"/>
  <c r="P162" i="4"/>
  <c r="P692" i="4"/>
  <c r="P196" i="4"/>
  <c r="P516" i="4"/>
  <c r="P350" i="4"/>
  <c r="P606" i="4"/>
  <c r="P170" i="4"/>
  <c r="P322" i="4"/>
  <c r="P466" i="4"/>
  <c r="P538" i="4"/>
  <c r="P185" i="4"/>
  <c r="P257" i="4"/>
  <c r="P329" i="4"/>
  <c r="P393" i="4"/>
  <c r="P456" i="4"/>
  <c r="P521" i="4"/>
  <c r="P585" i="4"/>
  <c r="P649" i="4"/>
  <c r="P498" i="4"/>
  <c r="P187" i="4"/>
  <c r="P251" i="4"/>
  <c r="P315" i="4"/>
  <c r="P379" i="4"/>
  <c r="P448" i="4"/>
  <c r="P200" i="4"/>
  <c r="P272" i="4"/>
  <c r="P360" i="4"/>
  <c r="P432" i="4"/>
  <c r="P504" i="4"/>
  <c r="P479" i="4"/>
  <c r="P213" i="4"/>
  <c r="P487" i="4"/>
  <c r="P688" i="4"/>
  <c r="P653" i="4"/>
  <c r="P230" i="4"/>
  <c r="P546" i="4"/>
  <c r="P337" i="4"/>
  <c r="P400" i="4"/>
  <c r="P465" i="4"/>
  <c r="P529" i="4"/>
  <c r="P513" i="4"/>
  <c r="P296" i="4"/>
  <c r="P409" i="4"/>
  <c r="P500" i="4"/>
  <c r="P388" i="4"/>
  <c r="P644" i="4"/>
  <c r="P286" i="4"/>
  <c r="P478" i="4"/>
  <c r="P670" i="4"/>
  <c r="P394" i="4"/>
  <c r="P682" i="4"/>
  <c r="P212" i="4"/>
  <c r="P340" i="4"/>
  <c r="P404" i="4"/>
  <c r="P468" i="4"/>
  <c r="P532" i="4"/>
  <c r="P597" i="4"/>
  <c r="P660" i="4"/>
  <c r="P174" i="4"/>
  <c r="P238" i="4"/>
  <c r="P302" i="4"/>
  <c r="P430" i="4"/>
  <c r="P494" i="4"/>
  <c r="P273" i="4"/>
  <c r="P601" i="4"/>
  <c r="P203" i="4"/>
  <c r="P395" i="4"/>
  <c r="P216" i="4"/>
  <c r="P333" i="4"/>
  <c r="P242" i="4"/>
  <c r="P142" i="4"/>
  <c r="P261" i="4"/>
  <c r="P580" i="4"/>
  <c r="P222" i="4"/>
  <c r="P414" i="4"/>
  <c r="P542" i="4"/>
  <c r="P250" i="4"/>
  <c r="P610" i="4"/>
  <c r="P149" i="4"/>
  <c r="P276" i="4"/>
  <c r="P156" i="4"/>
  <c r="P220" i="4"/>
  <c r="P284" i="4"/>
  <c r="P348" i="4"/>
  <c r="P412" i="4"/>
  <c r="P476" i="4"/>
  <c r="P541" i="4"/>
  <c r="P604" i="4"/>
  <c r="P668" i="4"/>
  <c r="P182" i="4"/>
  <c r="P246" i="4"/>
  <c r="P310" i="4"/>
  <c r="P374" i="4"/>
  <c r="P438" i="4"/>
  <c r="P502" i="4"/>
  <c r="P566" i="4"/>
  <c r="P630" i="4"/>
  <c r="P694" i="4"/>
  <c r="P130" i="4"/>
  <c r="P202" i="4"/>
  <c r="P274" i="4"/>
  <c r="P346" i="4"/>
  <c r="P418" i="4"/>
  <c r="P490" i="4"/>
  <c r="P570" i="4"/>
  <c r="P642" i="4"/>
  <c r="P145" i="4"/>
  <c r="P209" i="4"/>
  <c r="P281" i="4"/>
  <c r="P352" i="4"/>
  <c r="P417" i="4"/>
  <c r="P481" i="4"/>
  <c r="P545" i="4"/>
  <c r="P609" i="4"/>
  <c r="P673" i="4"/>
  <c r="P178" i="4"/>
  <c r="P211" i="4"/>
  <c r="P233" i="4"/>
  <c r="P384" i="4"/>
  <c r="P677" i="4"/>
  <c r="P565" i="4"/>
  <c r="P667" i="4"/>
  <c r="P402" i="4"/>
  <c r="P628" i="4"/>
  <c r="P324" i="4"/>
  <c r="P158" i="4"/>
  <c r="P164" i="4"/>
  <c r="P228" i="4"/>
  <c r="P292" i="4"/>
  <c r="P420" i="4"/>
  <c r="P485" i="4"/>
  <c r="P548" i="4"/>
  <c r="P612" i="4"/>
  <c r="P676" i="4"/>
  <c r="P126" i="4"/>
  <c r="P190" i="4"/>
  <c r="P254" i="4"/>
  <c r="P318" i="4"/>
  <c r="P382" i="4"/>
  <c r="P446" i="4"/>
  <c r="P510" i="4"/>
  <c r="P574" i="4"/>
  <c r="P638" i="4"/>
  <c r="P138" i="4"/>
  <c r="P210" i="4"/>
  <c r="P282" i="4"/>
  <c r="P354" i="4"/>
  <c r="P426" i="4"/>
  <c r="P506" i="4"/>
  <c r="P578" i="4"/>
  <c r="P650" i="4"/>
  <c r="P153" i="4"/>
  <c r="P217" i="4"/>
  <c r="P288" i="4"/>
  <c r="P361" i="4"/>
  <c r="P425" i="4"/>
  <c r="P489" i="4"/>
  <c r="P553" i="4"/>
  <c r="P617" i="4"/>
  <c r="P155" i="4"/>
  <c r="P411" i="4"/>
  <c r="P160" i="4"/>
  <c r="P240" i="4"/>
  <c r="P696" i="4"/>
  <c r="P231" i="4"/>
  <c r="P535" i="4"/>
  <c r="P245" i="4"/>
  <c r="P316" i="4"/>
  <c r="P397" i="4"/>
  <c r="P651" i="4"/>
  <c r="P559" i="4"/>
  <c r="P380" i="4"/>
  <c r="P373" i="4"/>
  <c r="P132" i="4"/>
  <c r="P452" i="4"/>
  <c r="P172" i="4"/>
  <c r="P236" i="4"/>
  <c r="P300" i="4"/>
  <c r="P364" i="4"/>
  <c r="P429" i="4"/>
  <c r="P492" i="4"/>
  <c r="P556" i="4"/>
  <c r="P620" i="4"/>
  <c r="P684" i="4"/>
  <c r="P134" i="4"/>
  <c r="P198" i="4"/>
  <c r="P262" i="4"/>
  <c r="P326" i="4"/>
  <c r="P390" i="4"/>
  <c r="P454" i="4"/>
  <c r="P518" i="4"/>
  <c r="P582" i="4"/>
  <c r="P646" i="4"/>
  <c r="P146" i="4"/>
  <c r="P218" i="4"/>
  <c r="P290" i="4"/>
  <c r="P362" i="4"/>
  <c r="P442" i="4"/>
  <c r="P514" i="4"/>
  <c r="P586" i="4"/>
  <c r="P658" i="4"/>
  <c r="P161" i="4"/>
  <c r="P225" i="4"/>
  <c r="P297" i="4"/>
  <c r="P369" i="4"/>
  <c r="P433" i="4"/>
  <c r="P497" i="4"/>
  <c r="P561" i="4"/>
  <c r="P624" i="4"/>
  <c r="P689" i="4"/>
  <c r="P306" i="4"/>
  <c r="P163" i="4"/>
  <c r="P227" i="4"/>
  <c r="P291" i="4"/>
  <c r="P419" i="4"/>
  <c r="P672" i="4"/>
  <c r="P168" i="4"/>
  <c r="P248" i="4"/>
  <c r="P328" i="4"/>
  <c r="P408" i="4"/>
  <c r="P372" i="4"/>
  <c r="P611" i="4"/>
  <c r="P127" i="4"/>
  <c r="P616" i="4"/>
  <c r="P564" i="4"/>
  <c r="P270" i="4"/>
  <c r="P398" i="4"/>
  <c r="P526" i="4"/>
  <c r="P654" i="4"/>
  <c r="P154" i="4"/>
  <c r="P298" i="4"/>
  <c r="P594" i="4"/>
  <c r="P169" i="4"/>
  <c r="P313" i="4"/>
  <c r="P441" i="4"/>
  <c r="P568" i="4"/>
  <c r="P697" i="4"/>
  <c r="P171" i="4"/>
  <c r="P299" i="4"/>
  <c r="P177" i="4"/>
  <c r="P345" i="4"/>
  <c r="P488" i="4"/>
  <c r="P625" i="4"/>
  <c r="P255" i="4"/>
  <c r="P463" i="4"/>
  <c r="P671" i="4"/>
  <c r="P260" i="4"/>
  <c r="P413" i="4"/>
  <c r="P557" i="4"/>
  <c r="P701" i="4"/>
  <c r="P491" i="4"/>
  <c r="P619" i="4"/>
  <c r="P159" i="4"/>
  <c r="P407" i="4"/>
  <c r="P588" i="4"/>
  <c r="P143" i="4"/>
  <c r="P436" i="4"/>
  <c r="P206" i="4"/>
  <c r="P334" i="4"/>
  <c r="P462" i="4"/>
  <c r="P590" i="4"/>
  <c r="P226" i="4"/>
  <c r="P378" i="4"/>
  <c r="P522" i="4"/>
  <c r="P666" i="4"/>
  <c r="P232" i="4"/>
  <c r="P377" i="4"/>
  <c r="P505" i="4"/>
  <c r="P633" i="4"/>
  <c r="P370" i="4"/>
  <c r="P235" i="4"/>
  <c r="P363" i="4"/>
  <c r="P256" i="4"/>
  <c r="P416" i="4"/>
  <c r="P560" i="4"/>
  <c r="P167" i="4"/>
  <c r="P335" i="4"/>
  <c r="P567" i="4"/>
  <c r="P197" i="4"/>
  <c r="P341" i="4"/>
  <c r="P484" i="4"/>
  <c r="P637" i="4"/>
  <c r="P555" i="4"/>
  <c r="P691" i="4"/>
  <c r="P455" i="4"/>
  <c r="P275" i="4"/>
  <c r="P188" i="4"/>
  <c r="P444" i="4"/>
  <c r="P636" i="4"/>
  <c r="P214" i="4"/>
  <c r="P386" i="4"/>
  <c r="P602" i="4"/>
  <c r="P249" i="4"/>
  <c r="P385" i="4"/>
  <c r="P641" i="4"/>
  <c r="P184" i="4"/>
  <c r="P421" i="4"/>
  <c r="P431" i="4"/>
  <c r="P293" i="4"/>
  <c r="P509" i="4"/>
  <c r="P252" i="4"/>
  <c r="P317" i="4"/>
  <c r="P508" i="4"/>
  <c r="P572" i="4"/>
  <c r="P700" i="4"/>
  <c r="P150" i="4"/>
  <c r="P278" i="4"/>
  <c r="P342" i="4"/>
  <c r="P406" i="4"/>
  <c r="P470" i="4"/>
  <c r="P534" i="4"/>
  <c r="P598" i="4"/>
  <c r="P662" i="4"/>
  <c r="P234" i="4"/>
  <c r="P314" i="4"/>
  <c r="P458" i="4"/>
  <c r="P530" i="4"/>
  <c r="P674" i="4"/>
  <c r="P176" i="4"/>
  <c r="P321" i="4"/>
  <c r="P449" i="4"/>
  <c r="P512" i="4"/>
  <c r="P577" i="4"/>
  <c r="P434" i="4"/>
  <c r="P179" i="4"/>
  <c r="P243" i="4"/>
  <c r="P307" i="4"/>
  <c r="P371" i="4"/>
  <c r="P289" i="4"/>
  <c r="P264" i="4"/>
  <c r="P353" i="4"/>
  <c r="P424" i="4"/>
  <c r="P496" i="4"/>
  <c r="P569" i="4"/>
  <c r="P632" i="4"/>
  <c r="P175" i="4"/>
  <c r="P263" i="4"/>
  <c r="P351" i="4"/>
  <c r="P471" i="4"/>
  <c r="P575" i="4"/>
  <c r="P128" i="4"/>
  <c r="P133" i="4"/>
  <c r="P204" i="4"/>
  <c r="P349" i="4"/>
  <c r="P493" i="4"/>
  <c r="P573" i="4"/>
  <c r="P645" i="4"/>
  <c r="P427" i="4"/>
  <c r="P499" i="4"/>
  <c r="P563" i="4"/>
  <c r="P627" i="4"/>
  <c r="P699" i="4"/>
  <c r="P359" i="4"/>
  <c r="P519" i="4"/>
  <c r="P191" i="4"/>
  <c r="P576" i="4"/>
  <c r="P640" i="4"/>
  <c r="P183" i="4"/>
  <c r="P271" i="4"/>
  <c r="P367" i="4"/>
  <c r="P591" i="4"/>
  <c r="P192" i="4"/>
  <c r="P148" i="4"/>
  <c r="P277" i="4"/>
  <c r="P357" i="4"/>
  <c r="P428" i="4"/>
  <c r="P501" i="4"/>
  <c r="P581" i="4"/>
  <c r="P652" i="4"/>
  <c r="P141" i="4"/>
  <c r="P443" i="4"/>
  <c r="P507" i="4"/>
  <c r="P571" i="4"/>
  <c r="P635" i="4"/>
  <c r="P495" i="4"/>
  <c r="P623" i="4"/>
  <c r="P223" i="4"/>
  <c r="P280" i="4"/>
  <c r="P269" i="4"/>
  <c r="P140" i="4"/>
  <c r="P205" i="4"/>
  <c r="P268" i="4"/>
  <c r="P332" i="4"/>
  <c r="P396" i="4"/>
  <c r="P460" i="4"/>
  <c r="P524" i="4"/>
  <c r="P166" i="4"/>
  <c r="P294" i="4"/>
  <c r="P358" i="4"/>
  <c r="P422" i="4"/>
  <c r="P486" i="4"/>
  <c r="P550" i="4"/>
  <c r="P614" i="4"/>
  <c r="P678" i="4"/>
  <c r="P186" i="4"/>
  <c r="P258" i="4"/>
  <c r="P330" i="4"/>
  <c r="P474" i="4"/>
  <c r="P618" i="4"/>
  <c r="P698" i="4"/>
  <c r="P129" i="4"/>
  <c r="P193" i="4"/>
  <c r="P265" i="4"/>
  <c r="P593" i="4"/>
  <c r="P657" i="4"/>
  <c r="P131" i="4"/>
  <c r="P195" i="4"/>
  <c r="P259" i="4"/>
  <c r="P323" i="4"/>
  <c r="P387" i="4"/>
  <c r="P136" i="4"/>
  <c r="P208" i="4"/>
  <c r="P368" i="4"/>
  <c r="P440" i="4"/>
  <c r="P520" i="4"/>
  <c r="P584" i="4"/>
  <c r="P648" i="4"/>
  <c r="P241" i="4"/>
  <c r="S22" i="4" a="1"/>
  <c r="S22" i="4" s="1"/>
  <c r="P199" i="4"/>
  <c r="P287" i="4"/>
  <c r="P383" i="4"/>
  <c r="P503" i="4"/>
  <c r="P599" i="4"/>
  <c r="P157" i="4"/>
  <c r="P221" i="4"/>
  <c r="P365" i="4"/>
  <c r="P437" i="4"/>
  <c r="P589" i="4"/>
  <c r="P661" i="4"/>
  <c r="P285" i="4"/>
  <c r="P515" i="4"/>
  <c r="P579" i="4"/>
  <c r="P643" i="4"/>
  <c r="P551" i="4"/>
  <c r="P687" i="4"/>
  <c r="P247" i="4"/>
  <c r="P615" i="4"/>
  <c r="P366" i="4"/>
  <c r="P558" i="4"/>
  <c r="P622" i="4"/>
  <c r="P686" i="4"/>
  <c r="P194" i="4"/>
  <c r="P266" i="4"/>
  <c r="P338" i="4"/>
  <c r="P410" i="4"/>
  <c r="P482" i="4"/>
  <c r="P554" i="4"/>
  <c r="P634" i="4"/>
  <c r="P137" i="4"/>
  <c r="P201" i="4"/>
  <c r="P344" i="4"/>
  <c r="P473" i="4"/>
  <c r="P537" i="4"/>
  <c r="P665" i="4"/>
  <c r="P562" i="4"/>
  <c r="P139" i="4"/>
  <c r="P267" i="4"/>
  <c r="P331" i="4"/>
  <c r="P144" i="4"/>
  <c r="P304" i="4"/>
  <c r="P376" i="4"/>
  <c r="P457" i="4"/>
  <c r="P528" i="4"/>
  <c r="P592" i="4"/>
  <c r="P656" i="4"/>
  <c r="P295" i="4"/>
  <c r="P399" i="4"/>
  <c r="P511" i="4"/>
  <c r="P607" i="4"/>
  <c r="P336" i="4"/>
  <c r="P165" i="4"/>
  <c r="P445" i="4"/>
  <c r="P517" i="4"/>
  <c r="P596" i="4"/>
  <c r="P669" i="4"/>
  <c r="P381" i="4"/>
  <c r="P459" i="4"/>
  <c r="P523" i="4"/>
  <c r="P587" i="4"/>
  <c r="P659" i="4"/>
  <c r="P583" i="4"/>
  <c r="P279" i="4"/>
  <c r="P647" i="4"/>
  <c r="P626" i="4"/>
  <c r="P147" i="4"/>
  <c r="P339" i="4"/>
  <c r="P403" i="4"/>
  <c r="P152" i="4"/>
  <c r="P312" i="4"/>
  <c r="P464" i="4"/>
  <c r="P536" i="4"/>
  <c r="P600" i="4"/>
  <c r="P664" i="4"/>
  <c r="P135" i="4"/>
  <c r="P215" i="4"/>
  <c r="P303" i="4"/>
  <c r="P415" i="4"/>
  <c r="P527" i="4"/>
  <c r="P639" i="4"/>
  <c r="P401" i="4"/>
  <c r="P173" i="4"/>
  <c r="P237" i="4"/>
  <c r="P309" i="4"/>
  <c r="P389" i="4"/>
  <c r="P453" i="4"/>
  <c r="P533" i="4"/>
  <c r="P605" i="4"/>
  <c r="P477" i="4"/>
  <c r="P467" i="4"/>
  <c r="P531" i="4"/>
  <c r="P595" i="4"/>
  <c r="P423" i="4"/>
  <c r="P679" i="4"/>
  <c r="P311" i="4"/>
  <c r="P695" i="4"/>
  <c r="P301" i="4"/>
  <c r="P451" i="4"/>
  <c r="P680" i="4"/>
  <c r="P690" i="4"/>
  <c r="P219" i="4"/>
  <c r="P283" i="4"/>
  <c r="P347" i="4"/>
  <c r="P681" i="4"/>
  <c r="P320" i="4"/>
  <c r="P392" i="4"/>
  <c r="P472" i="4"/>
  <c r="P544" i="4"/>
  <c r="P608" i="4"/>
  <c r="P319" i="4"/>
  <c r="P439" i="4"/>
  <c r="P655" i="4"/>
  <c r="P305" i="4"/>
  <c r="P181" i="4"/>
  <c r="P461" i="4"/>
  <c r="P540" i="4"/>
  <c r="P613" i="4"/>
  <c r="P685" i="4"/>
  <c r="P525" i="4"/>
  <c r="P475" i="4"/>
  <c r="P539" i="4"/>
  <c r="P603" i="4"/>
  <c r="P675" i="4"/>
  <c r="P375" i="4"/>
  <c r="P207" i="4"/>
  <c r="P229" i="4"/>
  <c r="P480" i="4"/>
  <c r="P552" i="4"/>
  <c r="P151" i="4"/>
  <c r="P239" i="4"/>
  <c r="P327" i="4"/>
  <c r="P447" i="4"/>
  <c r="P543" i="4"/>
  <c r="P663" i="4"/>
  <c r="P189" i="4"/>
  <c r="P253" i="4"/>
  <c r="P325" i="4"/>
  <c r="P405" i="4"/>
  <c r="P469" i="4"/>
  <c r="P549" i="4"/>
  <c r="P629" i="4"/>
  <c r="P693" i="4"/>
  <c r="P621" i="4"/>
  <c r="P483" i="4"/>
  <c r="P547" i="4"/>
  <c r="P683" i="4"/>
  <c r="P631" i="4"/>
  <c r="P343" i="4"/>
  <c r="P391" i="4"/>
  <c r="P435" i="4"/>
  <c r="I22" i="5"/>
  <c r="F3" i="5"/>
  <c r="F13" i="1" l="1"/>
  <c r="T19" i="4"/>
  <c r="F25" i="5"/>
  <c r="F12" i="5"/>
  <c r="F15" i="5"/>
  <c r="F47" i="5"/>
  <c r="F3" i="1"/>
  <c r="L19" i="1"/>
  <c r="I3" i="1"/>
  <c r="I19" i="1" s="1"/>
  <c r="F8" i="1"/>
  <c r="G55" i="1" s="1"/>
  <c r="G22" i="1" l="1"/>
  <c r="G54" i="1"/>
  <c r="G56" i="1" s="1"/>
  <c r="G57" i="1" s="1"/>
  <c r="G70" i="1" s="1"/>
  <c r="F15" i="1"/>
  <c r="F25" i="1"/>
  <c r="R3" i="1"/>
  <c r="O3" i="1"/>
  <c r="F12" i="1"/>
  <c r="I8" i="1"/>
  <c r="J55" i="1" s="1"/>
  <c r="I13" i="1"/>
  <c r="L13" i="1"/>
  <c r="L8" i="1"/>
  <c r="M55" i="1" s="1"/>
  <c r="F47" i="1" l="1"/>
  <c r="M22" i="1"/>
  <c r="J54" i="1"/>
  <c r="J56" i="1" s="1"/>
  <c r="J57" i="1" s="1"/>
  <c r="J61" i="1" s="1"/>
  <c r="J22" i="1"/>
  <c r="L12" i="1"/>
  <c r="I12" i="1"/>
  <c r="M54" i="1"/>
  <c r="M56" i="1" s="1"/>
  <c r="M57" i="1" s="1"/>
  <c r="G61" i="1"/>
  <c r="G64" i="1"/>
  <c r="G67" i="1"/>
  <c r="R13" i="1"/>
  <c r="R8" i="1"/>
  <c r="S55" i="1" s="1"/>
  <c r="L25" i="1"/>
  <c r="L15" i="1"/>
  <c r="O13" i="1"/>
  <c r="I15" i="1"/>
  <c r="I25" i="1"/>
  <c r="O8" i="1"/>
  <c r="P55" i="1" s="1"/>
  <c r="L47" i="1" l="1"/>
  <c r="I47" i="1"/>
  <c r="O19" i="1"/>
  <c r="O47" i="1" s="1"/>
  <c r="J67" i="1"/>
  <c r="R12" i="1"/>
  <c r="R19" i="1"/>
  <c r="J64" i="1"/>
  <c r="J70" i="1"/>
  <c r="O12" i="1"/>
  <c r="S54" i="1"/>
  <c r="S56" i="1" s="1"/>
  <c r="S57" i="1" s="1"/>
  <c r="M70" i="1"/>
  <c r="M67" i="1"/>
  <c r="M61" i="1"/>
  <c r="M64" i="1"/>
  <c r="P54" i="1"/>
  <c r="P56" i="1" s="1"/>
  <c r="P57" i="1" s="1"/>
  <c r="R25" i="1"/>
  <c r="R15" i="1"/>
  <c r="O25" i="1"/>
  <c r="O15" i="1"/>
  <c r="P22" i="1" l="1"/>
  <c r="S22" i="1"/>
  <c r="R47" i="1"/>
  <c r="P61" i="1"/>
  <c r="P70" i="1"/>
  <c r="P67" i="1"/>
  <c r="P64" i="1"/>
  <c r="S70" i="1"/>
  <c r="S67" i="1"/>
  <c r="S64" i="1"/>
  <c r="S6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</valueMetadata>
</metadata>
</file>

<file path=xl/sharedStrings.xml><?xml version="1.0" encoding="utf-8"?>
<sst xmlns="http://schemas.openxmlformats.org/spreadsheetml/2006/main" count="3433" uniqueCount="252">
  <si>
    <t>1GB</t>
  </si>
  <si>
    <t>300GB</t>
  </si>
  <si>
    <t>R$</t>
  </si>
  <si>
    <t>Fibra+</t>
  </si>
  <si>
    <t>Foco em + Internet Móvel</t>
  </si>
  <si>
    <t>Globoplay</t>
  </si>
  <si>
    <t>350MB</t>
  </si>
  <si>
    <t>500MB</t>
  </si>
  <si>
    <t>750MB</t>
  </si>
  <si>
    <t>150GB</t>
  </si>
  <si>
    <t>100GB</t>
  </si>
  <si>
    <t>Até 15GB</t>
  </si>
  <si>
    <t>Entre 16GB e 30GB</t>
  </si>
  <si>
    <t>Plano(s) Sugerido(s)</t>
  </si>
  <si>
    <t>Preço</t>
  </si>
  <si>
    <t>59,90, 79,90</t>
  </si>
  <si>
    <t>Entre 31GB e 60GB</t>
  </si>
  <si>
    <t>25GB, 100GB</t>
  </si>
  <si>
    <t>79,90, 159,90</t>
  </si>
  <si>
    <t>Entre 61GB e 120GB</t>
  </si>
  <si>
    <t>Entre 121GB e 200GB</t>
  </si>
  <si>
    <t>Entre 201GB e 300GB</t>
  </si>
  <si>
    <t>Acima de 300GB</t>
  </si>
  <si>
    <t>300GB (ou plano personalizado)</t>
  </si>
  <si>
    <t xml:space="preserve">20GB, </t>
  </si>
  <si>
    <t>20GB</t>
  </si>
  <si>
    <t>50GB</t>
  </si>
  <si>
    <t>Faixa de Velocidade</t>
  </si>
  <si>
    <t>Perfil de Cliente</t>
  </si>
  <si>
    <t>Entre 800M e 1GB</t>
  </si>
  <si>
    <t>Ultra heavy users, múltiplos dispositivos, streaming 4K, downloads intensivos</t>
  </si>
  <si>
    <t>Entre 600M e 800M</t>
  </si>
  <si>
    <t>Usuários pesados, streaming 4K/HD, gaming, múltiplos dispositivos conectados</t>
  </si>
  <si>
    <t>Entre 400M e 600M</t>
  </si>
  <si>
    <t>Famílias conectadas, gaming casual, streaming HD, downloads moderados</t>
  </si>
  <si>
    <t>Entre 280M e 400M</t>
  </si>
  <si>
    <t>Consumidores intermediários, streaming HD, videoconferências, navegação intensa</t>
  </si>
  <si>
    <t>Entre 150M e 280M</t>
  </si>
  <si>
    <t>Usuários moderados, redes sociais, vídeos em resolução média, navegação comum</t>
  </si>
  <si>
    <t>Entre 80M e 150M</t>
  </si>
  <si>
    <t>Consumidores leves, streaming ocasional, videoconferências ocasionais</t>
  </si>
  <si>
    <t>Entre 40M e 80M</t>
  </si>
  <si>
    <t>Uso básico, navegação leve, redes sociais, vídeos em baixa resolução</t>
  </si>
  <si>
    <t>INFERIOR a 40M</t>
  </si>
  <si>
    <t>Uso mínimo, navegação em sites simples, mensagens de texto e e-mails</t>
  </si>
  <si>
    <t>-</t>
  </si>
  <si>
    <t>Multi por:</t>
  </si>
  <si>
    <t>Velocidade de Internet</t>
  </si>
  <si>
    <t>Dados Móveis</t>
  </si>
  <si>
    <t>Valor Total (R$)</t>
  </si>
  <si>
    <t>15GB (49,90)</t>
  </si>
  <si>
    <t>1GB (299,90)</t>
  </si>
  <si>
    <t>750MB (129,90)</t>
  </si>
  <si>
    <t>500MB (99,90)</t>
  </si>
  <si>
    <t>350MB (79,90)</t>
  </si>
  <si>
    <t>Velocidade</t>
  </si>
  <si>
    <t>QTD</t>
  </si>
  <si>
    <t>15GB</t>
  </si>
  <si>
    <t>200GB</t>
  </si>
  <si>
    <t>600GB</t>
  </si>
  <si>
    <t>50GB (69,90)</t>
  </si>
  <si>
    <t>200GB (159,90)</t>
  </si>
  <si>
    <t>300GB (209,90)</t>
  </si>
  <si>
    <t>600GB (309,90)</t>
  </si>
  <si>
    <t>Não tem</t>
  </si>
  <si>
    <t>Faixa</t>
  </si>
  <si>
    <t>FAIXA 1</t>
  </si>
  <si>
    <t>FAIXA 2</t>
  </si>
  <si>
    <t>Faixa de Preço (R$)</t>
  </si>
  <si>
    <t>Combos Disponíveis</t>
  </si>
  <si>
    <t>Até R$ 150,00</t>
  </si>
  <si>
    <t>350MB + 15GB = 129,80</t>
  </si>
  <si>
    <t>500MB + 15GB = 149,80</t>
  </si>
  <si>
    <t>Entre R$ 150,01 e R$ 170,00</t>
  </si>
  <si>
    <t>500MB + 20GB = 159,80</t>
  </si>
  <si>
    <t>350MB + 25GB = 159,80</t>
  </si>
  <si>
    <t>Entre R$ 170,01 e R$ 190,00</t>
  </si>
  <si>
    <t>750MB + 15GB = 179,80</t>
  </si>
  <si>
    <t>500MB + 25GB = 179,80</t>
  </si>
  <si>
    <t>750MB + 20GB = 189,80</t>
  </si>
  <si>
    <t>Entre R$ 190,01 e R$ 210,00</t>
  </si>
  <si>
    <t>750MB + 25GB = 209,80</t>
  </si>
  <si>
    <t>1GB + 15GB = 349,80</t>
  </si>
  <si>
    <t>Entre R$ 210,01 e R$ 230,00</t>
  </si>
  <si>
    <t>750MB + 100GB = 289,80</t>
  </si>
  <si>
    <t>500MB + 100GB = 259,80</t>
  </si>
  <si>
    <t>Entre R$ 230,01 e R$ 250,00</t>
  </si>
  <si>
    <t>1GB + 20GB = 359,80</t>
  </si>
  <si>
    <t>750MB + 150GB = 339,80</t>
  </si>
  <si>
    <t>Entre R$ 250,01 e R$ 270,00</t>
  </si>
  <si>
    <t>500MB + 150GB = 309,80</t>
  </si>
  <si>
    <t>1GB + 25GB = 379,80</t>
  </si>
  <si>
    <t>Entre R$ 270,01 e R$ 290,00</t>
  </si>
  <si>
    <t>750MB + 300GB = 439,80</t>
  </si>
  <si>
    <t>1GB + 100GB = 459,80</t>
  </si>
  <si>
    <t>Entre R$ 290,01 e R$ 310,00</t>
  </si>
  <si>
    <t>1GB + 150GB = 509,80</t>
  </si>
  <si>
    <t>1GB + 300GB = 609,80</t>
  </si>
  <si>
    <t>COMBINATORIA</t>
  </si>
  <si>
    <t>Até R$ 129,80</t>
  </si>
  <si>
    <t>Entre R$ 129,81 e R$ 139,80</t>
  </si>
  <si>
    <t>Entre R$ 139,81 e R$ 149,80</t>
  </si>
  <si>
    <t>Entre R$ 149,81 e R$ 159,80</t>
  </si>
  <si>
    <t>Entre R$ 159,81 e R$ 169,80</t>
  </si>
  <si>
    <t>Entre R$ 169,81 e R$ 179,80</t>
  </si>
  <si>
    <t>Entre R$ 179,81 e R$ 189,80</t>
  </si>
  <si>
    <t>Entre R$ 189,81 e R$ 199,80</t>
  </si>
  <si>
    <t>Entre R$ 199,81 e R$ 209,80</t>
  </si>
  <si>
    <t>Entre R$ 209,81 e R$ 219,80</t>
  </si>
  <si>
    <t>Entre R$ 219,81 e R$ 229,80</t>
  </si>
  <si>
    <t>Entre R$ 229,81 e R$ 239,80</t>
  </si>
  <si>
    <t>Entre R$ 239,81 e R$ 249,80</t>
  </si>
  <si>
    <t>Entre R$ 249,81 e R$ 259,80</t>
  </si>
  <si>
    <t>Entre R$ 259,81 e R$ 269,80</t>
  </si>
  <si>
    <t>Entre R$ 269,81 e R$ 279,80</t>
  </si>
  <si>
    <t>Entre R$ 279,81 e R$ 289,80</t>
  </si>
  <si>
    <t>Entre R$ 289,81 e R$ 299,80</t>
  </si>
  <si>
    <t>Entre R$ 299,81 e R$ 309,80</t>
  </si>
  <si>
    <t>Entre R$ 309,81 e R$ 319,80</t>
  </si>
  <si>
    <t>Entre R$ 319,81 e R$ 329,80</t>
  </si>
  <si>
    <t>Entre R$ 329,81 e R$ 339,80</t>
  </si>
  <si>
    <t>Entre R$ 339,81 e R$ 349,80</t>
  </si>
  <si>
    <t>Entre R$ 349,81 e R$ 359,80</t>
  </si>
  <si>
    <t>Entre R$ 359,81 e R$ 369,80</t>
  </si>
  <si>
    <t>Entre R$ 369,81 e R$ 379,80</t>
  </si>
  <si>
    <t>Entre R$ 379,81 e R$ 389,80</t>
  </si>
  <si>
    <t>Entre R$ 389,81 e R$ 399,80</t>
  </si>
  <si>
    <t>Entre R$ 399,81 e R$ 409,80</t>
  </si>
  <si>
    <t>Entre R$ 409,81 e R$ 419,80</t>
  </si>
  <si>
    <t>Entre R$ 419,81 e R$ 429,80</t>
  </si>
  <si>
    <t>Entre R$ 429,81 e R$ 439,80</t>
  </si>
  <si>
    <t>Entre R$ 439,81 e R$ 449,80</t>
  </si>
  <si>
    <t>Entre R$ 449,81 e R$ 459,80</t>
  </si>
  <si>
    <t>Entre R$ 459,81 e R$ 469,80</t>
  </si>
  <si>
    <t>Entre R$ 469,81 e R$ 479,80</t>
  </si>
  <si>
    <t>Entre R$ 479,81 e R$ 489,80</t>
  </si>
  <si>
    <t>Entre R$ 489,81 e R$ 499,80</t>
  </si>
  <si>
    <t>Entre R$ 499,81 e R$ 509,80</t>
  </si>
  <si>
    <t>Entre R$ 509,81 e R$ 519,80</t>
  </si>
  <si>
    <t>Entre R$ 519,81 e R$ 529,80</t>
  </si>
  <si>
    <t>Entre R$ 589,81 e R$ 609,80</t>
  </si>
  <si>
    <t>Faixa Velocidade</t>
  </si>
  <si>
    <t>Entre R$ 189,81 e R$ 229,80</t>
  </si>
  <si>
    <t>Entre R$ 239,81 e R$ 279,80</t>
  </si>
  <si>
    <t>Entre R$ 289,81 e R$ 329,80</t>
  </si>
  <si>
    <t>Entre R$ 359,81 e R$ 379,80</t>
  </si>
  <si>
    <t>Entre R$ 379,81 e R$ 399,80</t>
  </si>
  <si>
    <t>Entre R$ 399,81 e R$ 429,80</t>
  </si>
  <si>
    <t>Entre R$ 429,81 e R$ 449,80</t>
  </si>
  <si>
    <t>Entre R$ 449,81 e R$ 499,80</t>
  </si>
  <si>
    <t>Entre R$ 499,81 e R$ 589,80</t>
  </si>
  <si>
    <t>350 Mega</t>
  </si>
  <si>
    <t>500 Mega</t>
  </si>
  <si>
    <t>750 Mega</t>
  </si>
  <si>
    <t>1 Giga</t>
  </si>
  <si>
    <t>Perfil Cliente</t>
  </si>
  <si>
    <t>FAIXA 3</t>
  </si>
  <si>
    <t>FAIXA 4</t>
  </si>
  <si>
    <t>FAIXA 5</t>
  </si>
  <si>
    <t>FAIXA 6</t>
  </si>
  <si>
    <t>FAIXA 7</t>
  </si>
  <si>
    <t>FAIXA 8</t>
  </si>
  <si>
    <t>FAIXA 9</t>
  </si>
  <si>
    <t>FAIXA 10</t>
  </si>
  <si>
    <t>FAIXA 11</t>
  </si>
  <si>
    <t>FAIXA 12</t>
  </si>
  <si>
    <t>FAIXA 13</t>
  </si>
  <si>
    <t>FAIXA 14</t>
  </si>
  <si>
    <t>FAIXA 15</t>
  </si>
  <si>
    <t>FAIXA 16</t>
  </si>
  <si>
    <t>FAIXA 17</t>
  </si>
  <si>
    <t>FAIXA 18</t>
  </si>
  <si>
    <t>FAIXA 19</t>
  </si>
  <si>
    <t>FAIXA 20</t>
  </si>
  <si>
    <t>FAIXA 21</t>
  </si>
  <si>
    <t>FAIXA 22</t>
  </si>
  <si>
    <t>FAIXA 23</t>
  </si>
  <si>
    <t>FAIXA 24</t>
  </si>
  <si>
    <t>VALOR</t>
  </si>
  <si>
    <t>FAIXA</t>
  </si>
  <si>
    <t>28GB (59,90)</t>
  </si>
  <si>
    <t>28GB</t>
  </si>
  <si>
    <t>Faixa de Preço</t>
  </si>
  <si>
    <t>Internet Banda Larga</t>
  </si>
  <si>
    <t>Internet Móvel</t>
  </si>
  <si>
    <t>vlr_bl</t>
  </si>
  <si>
    <t>vlr_movel</t>
  </si>
  <si>
    <t>vlr_total</t>
  </si>
  <si>
    <t>FAIXAS</t>
  </si>
  <si>
    <t>FAIXA 0</t>
  </si>
  <si>
    <t>Combinatoria</t>
  </si>
  <si>
    <t>Final:</t>
  </si>
  <si>
    <t>Opção Adc. 1</t>
  </si>
  <si>
    <t>Opção Adc. 2</t>
  </si>
  <si>
    <t>35GB</t>
  </si>
  <si>
    <t>Vlr. BL:</t>
  </si>
  <si>
    <t>Vlr. Móvel:</t>
  </si>
  <si>
    <t>Vl. Adic:</t>
  </si>
  <si>
    <r>
      <t>ATUALIZADO EM:</t>
    </r>
    <r>
      <rPr>
        <b/>
        <sz val="11"/>
        <rFont val="Arial"/>
        <family val="2"/>
      </rPr>
      <t xml:space="preserve"> 02/09/2024</t>
    </r>
  </si>
  <si>
    <t>Melhor Opção</t>
  </si>
  <si>
    <t>Foco em + Velocidade</t>
  </si>
  <si>
    <t>RSC - Ofertas Sugeridas</t>
  </si>
  <si>
    <t>Simulador</t>
  </si>
  <si>
    <t>RSC - Simulador</t>
  </si>
  <si>
    <t>Clique ^</t>
  </si>
  <si>
    <t>Ofertas</t>
  </si>
  <si>
    <t>FAIXA 25</t>
  </si>
  <si>
    <t>FAIXA 26</t>
  </si>
  <si>
    <t>FAIXA 27</t>
  </si>
  <si>
    <t>Entre R$ 239,81 e R$ 259,80</t>
  </si>
  <si>
    <t>Entre R$ 259,81 e R$ 279,80</t>
  </si>
  <si>
    <t>Entre R$ 189,81 e R$ 209,80</t>
  </si>
  <si>
    <t>Entre R$ 289,81 e R$ 309,80</t>
  </si>
  <si>
    <t>Entre R$ 309,81 e R$ 329,80</t>
  </si>
  <si>
    <t>Entre R$ 209,81 e R$ 229,80</t>
  </si>
  <si>
    <t>OS VALORES INFORMADOS NA TABELA ACIMA JÁ CONTEMPLAM O DESCONTO DE R$ 10,00 PARA PAGAMENTO EM DCC + FATURA DIGITAL</t>
  </si>
  <si>
    <t>Portabilidade:</t>
  </si>
  <si>
    <t>vlr_total_portin</t>
  </si>
  <si>
    <t>vlr_movel_portin</t>
  </si>
  <si>
    <t>Não</t>
  </si>
  <si>
    <t>Sim</t>
  </si>
  <si>
    <t>Faixa 1</t>
  </si>
  <si>
    <t>Faixa 2</t>
  </si>
  <si>
    <t>Faixa 3</t>
  </si>
  <si>
    <t>Faixa 4</t>
  </si>
  <si>
    <t>Receita Produtos RVV:</t>
  </si>
  <si>
    <t>Comissionamento:</t>
  </si>
  <si>
    <t>Móvel:</t>
  </si>
  <si>
    <t>BL:</t>
  </si>
  <si>
    <t>LP FAIXA</t>
  </si>
  <si>
    <t>Estimativa de receita, considera clientes MPLAY, com fatura coboletada e marcada no sistema, bonus de marcação mplay de R$28,00 está presente no calculo final. Este painel não é uma ferramenta oficial de apuração de RVV, mas sim de um simulador para ajudar na escolha da oferta.</t>
  </si>
  <si>
    <t>Movel + BL:</t>
  </si>
  <si>
    <t>Multi:</t>
  </si>
  <si>
    <t>Base UR:</t>
  </si>
  <si>
    <t>350mb</t>
  </si>
  <si>
    <t>100gb</t>
  </si>
  <si>
    <t>50gb</t>
  </si>
  <si>
    <t>1 dep</t>
  </si>
  <si>
    <t>total</t>
  </si>
  <si>
    <t>Qtd Linhas:</t>
  </si>
  <si>
    <t>VALID</t>
  </si>
  <si>
    <t>Vlr_dep</t>
  </si>
  <si>
    <t>Vlr_movel_total</t>
  </si>
  <si>
    <t>SIM</t>
  </si>
  <si>
    <t>NAO</t>
  </si>
  <si>
    <t>TT</t>
  </si>
  <si>
    <t>DEP GR</t>
  </si>
  <si>
    <t>DEPS TOTAL</t>
  </si>
  <si>
    <t>Vlr_movel_total_portin</t>
  </si>
  <si>
    <t>Tipo_plano</t>
  </si>
  <si>
    <t>Controle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</si>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</sst>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3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rgb="FFC00000"/>
      <name val="Aptos Narrow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b/>
      <sz val="16"/>
      <color rgb="FFC00000"/>
      <name val="Arial"/>
      <family val="2"/>
    </font>
    <font>
      <b/>
      <sz val="14"/>
      <color rgb="FFC00000"/>
      <name val="Arial"/>
      <family val="2"/>
    </font>
    <font>
      <b/>
      <sz val="11"/>
      <color rgb="FFC00000"/>
      <name val="Arial"/>
      <family val="2"/>
    </font>
    <font>
      <b/>
      <sz val="16"/>
      <color theme="1"/>
      <name val="Arial"/>
      <family val="2"/>
    </font>
    <font>
      <b/>
      <sz val="12"/>
      <color rgb="FFC00000"/>
      <name val="Arial"/>
      <family val="2"/>
    </font>
    <font>
      <b/>
      <sz val="24"/>
      <color rgb="FFC00000"/>
      <name val="Arial"/>
      <family val="2"/>
    </font>
    <font>
      <b/>
      <sz val="11"/>
      <color rgb="FFFFC000"/>
      <name val="Arial"/>
      <family val="2"/>
    </font>
    <font>
      <b/>
      <sz val="22"/>
      <color rgb="FFC00000"/>
      <name val="Arial"/>
      <family val="2"/>
    </font>
    <font>
      <b/>
      <sz val="16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26"/>
      <color rgb="FFFFC000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Aptos Narrow"/>
      <family val="2"/>
      <scheme val="minor"/>
    </font>
    <font>
      <b/>
      <sz val="22"/>
      <color theme="0"/>
      <name val="Arial"/>
      <family val="2"/>
    </font>
    <font>
      <b/>
      <sz val="36"/>
      <color rgb="FFC00000"/>
      <name val="Arial"/>
      <family val="2"/>
    </font>
    <font>
      <b/>
      <sz val="36"/>
      <color rgb="FFFFC000"/>
      <name val="Arial"/>
      <family val="2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b/>
      <sz val="14"/>
      <color rgb="FFFF2F2F"/>
      <name val="Arial"/>
      <family val="2"/>
    </font>
    <font>
      <b/>
      <sz val="11"/>
      <color theme="0"/>
      <name val="Aptos Narrow"/>
      <family val="2"/>
      <scheme val="minor"/>
    </font>
    <font>
      <b/>
      <sz val="28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FF2F2F"/>
      </bottom>
      <diagonal/>
    </border>
    <border>
      <left style="thin">
        <color rgb="FFFF2F2F"/>
      </left>
      <right/>
      <top style="thin">
        <color rgb="FFFF2F2F"/>
      </top>
      <bottom/>
      <diagonal/>
    </border>
    <border>
      <left/>
      <right style="thin">
        <color rgb="FFFF2F2F"/>
      </right>
      <top style="thin">
        <color rgb="FFFF2F2F"/>
      </top>
      <bottom/>
      <diagonal/>
    </border>
    <border>
      <left style="thin">
        <color rgb="FFFF2F2F"/>
      </left>
      <right/>
      <top/>
      <bottom style="thin">
        <color rgb="FFFF2F2F"/>
      </bottom>
      <diagonal/>
    </border>
    <border>
      <left/>
      <right style="thin">
        <color rgb="FFFF2F2F"/>
      </right>
      <top/>
      <bottom style="thin">
        <color rgb="FFFF2F2F"/>
      </bottom>
      <diagonal/>
    </border>
    <border>
      <left style="thin">
        <color rgb="FFFF2F2F"/>
      </left>
      <right/>
      <top/>
      <bottom/>
      <diagonal/>
    </border>
    <border>
      <left/>
      <right style="thin">
        <color rgb="FFFF2F2F"/>
      </right>
      <top/>
      <bottom/>
      <diagonal/>
    </border>
    <border>
      <left/>
      <right/>
      <top style="thin">
        <color rgb="FFFF2F2F"/>
      </top>
      <bottom/>
      <diagonal/>
    </border>
    <border>
      <left style="thin">
        <color rgb="FFFF2F2F"/>
      </left>
      <right style="thin">
        <color rgb="FFFF2F2F"/>
      </right>
      <top/>
      <bottom style="thin">
        <color rgb="FFFF2F2F"/>
      </bottom>
      <diagonal/>
    </border>
    <border>
      <left style="thin">
        <color rgb="FFFF2F2F"/>
      </left>
      <right style="thin">
        <color rgb="FFFF2F2F"/>
      </right>
      <top style="thin">
        <color rgb="FFFF2F2F"/>
      </top>
      <bottom/>
      <diagonal/>
    </border>
    <border>
      <left style="thin">
        <color rgb="FFFF2F2F"/>
      </left>
      <right style="thin">
        <color rgb="FFFF2F2F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1" applyNumberFormat="1" applyFont="1"/>
    <xf numFmtId="0" fontId="2" fillId="0" borderId="0" xfId="0" applyFont="1"/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7" xfId="0" applyFont="1" applyBorder="1"/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5" fillId="0" borderId="6" xfId="0" applyFont="1" applyBorder="1"/>
    <xf numFmtId="0" fontId="21" fillId="0" borderId="0" xfId="0" applyFont="1"/>
    <xf numFmtId="0" fontId="5" fillId="0" borderId="8" xfId="0" applyFont="1" applyBorder="1" applyAlignment="1">
      <alignment vertical="top"/>
    </xf>
    <xf numFmtId="0" fontId="5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5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12" xfId="0" applyFont="1" applyBorder="1"/>
    <xf numFmtId="0" fontId="5" fillId="0" borderId="5" xfId="0" applyFont="1" applyBorder="1" applyAlignment="1">
      <alignment vertical="top"/>
    </xf>
    <xf numFmtId="0" fontId="5" fillId="0" borderId="5" xfId="0" applyFont="1" applyBorder="1"/>
    <xf numFmtId="0" fontId="5" fillId="0" borderId="9" xfId="0" applyFont="1" applyBorder="1"/>
    <xf numFmtId="0" fontId="12" fillId="0" borderId="6" xfId="0" applyFont="1" applyBorder="1"/>
    <xf numFmtId="0" fontId="12" fillId="0" borderId="12" xfId="0" applyFont="1" applyBorder="1"/>
    <xf numFmtId="0" fontId="12" fillId="0" borderId="7" xfId="0" applyFont="1" applyBorder="1"/>
    <xf numFmtId="0" fontId="5" fillId="0" borderId="11" xfId="0" applyFont="1" applyBorder="1"/>
    <xf numFmtId="164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vertical="center"/>
    </xf>
    <xf numFmtId="0" fontId="12" fillId="0" borderId="6" xfId="0" applyFont="1" applyBorder="1" applyAlignment="1">
      <alignment horizontal="left" indent="1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vertical="top"/>
    </xf>
    <xf numFmtId="0" fontId="9" fillId="0" borderId="2" xfId="0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22" fillId="2" borderId="8" xfId="0" applyFont="1" applyFill="1" applyBorder="1" applyAlignment="1">
      <alignment horizontal="left" vertical="center"/>
    </xf>
    <xf numFmtId="0" fontId="22" fillId="2" borderId="6" xfId="0" applyFont="1" applyFill="1" applyBorder="1" applyAlignment="1">
      <alignment horizontal="left" vertical="center"/>
    </xf>
    <xf numFmtId="0" fontId="31" fillId="0" borderId="0" xfId="0" applyFont="1"/>
    <xf numFmtId="0" fontId="30" fillId="0" borderId="1" xfId="0" applyFont="1" applyBorder="1"/>
    <xf numFmtId="0" fontId="24" fillId="0" borderId="1" xfId="0" applyFont="1" applyBorder="1"/>
    <xf numFmtId="7" fontId="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7" fontId="29" fillId="0" borderId="9" xfId="0" applyNumberFormat="1" applyFont="1" applyBorder="1"/>
    <xf numFmtId="7" fontId="29" fillId="0" borderId="7" xfId="0" applyNumberFormat="1" applyFont="1" applyBorder="1"/>
    <xf numFmtId="0" fontId="29" fillId="0" borderId="10" xfId="0" applyFont="1" applyBorder="1"/>
    <xf numFmtId="164" fontId="29" fillId="0" borderId="11" xfId="0" applyNumberFormat="1" applyFont="1" applyBorder="1"/>
    <xf numFmtId="7" fontId="29" fillId="0" borderId="11" xfId="0" applyNumberFormat="1" applyFont="1" applyBorder="1"/>
    <xf numFmtId="0" fontId="29" fillId="0" borderId="8" xfId="0" applyFont="1" applyBorder="1"/>
    <xf numFmtId="0" fontId="29" fillId="0" borderId="6" xfId="0" applyFont="1" applyBorder="1" applyAlignment="1">
      <alignment horizontal="left"/>
    </xf>
    <xf numFmtId="7" fontId="29" fillId="0" borderId="9" xfId="0" applyNumberFormat="1" applyFont="1" applyBorder="1" applyAlignment="1">
      <alignment horizontal="center" vertical="center"/>
    </xf>
    <xf numFmtId="7" fontId="29" fillId="0" borderId="0" xfId="0" applyNumberFormat="1" applyFont="1" applyAlignment="1">
      <alignment horizontal="center" vertical="center"/>
    </xf>
    <xf numFmtId="165" fontId="29" fillId="0" borderId="7" xfId="0" applyNumberFormat="1" applyFont="1" applyBorder="1" applyAlignment="1">
      <alignment horizontal="center" vertical="center"/>
    </xf>
    <xf numFmtId="0" fontId="32" fillId="0" borderId="5" xfId="0" applyFont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3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vertical="center"/>
    </xf>
    <xf numFmtId="0" fontId="22" fillId="2" borderId="10" xfId="0" applyFont="1" applyFill="1" applyBorder="1" applyAlignment="1">
      <alignment horizontal="left" vertical="center"/>
    </xf>
    <xf numFmtId="0" fontId="31" fillId="0" borderId="0" xfId="0" applyFont="1" applyAlignment="1">
      <alignment horizontal="center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22" fillId="2" borderId="14" xfId="0" applyFont="1" applyFill="1" applyBorder="1" applyAlignment="1">
      <alignment horizontal="left" vertical="center"/>
    </xf>
    <xf numFmtId="0" fontId="22" fillId="2" borderId="15" xfId="0" applyFont="1" applyFill="1" applyBorder="1" applyAlignment="1">
      <alignment horizontal="left" vertical="center"/>
    </xf>
    <xf numFmtId="164" fontId="11" fillId="0" borderId="6" xfId="1" applyNumberFormat="1" applyFont="1" applyBorder="1" applyAlignment="1" applyProtection="1">
      <alignment horizontal="center" vertical="center"/>
      <protection locked="0"/>
    </xf>
    <xf numFmtId="164" fontId="11" fillId="0" borderId="7" xfId="1" applyNumberFormat="1" applyFont="1" applyBorder="1" applyAlignment="1" applyProtection="1">
      <alignment horizontal="center" vertical="center"/>
      <protection locked="0"/>
    </xf>
    <xf numFmtId="164" fontId="11" fillId="0" borderId="10" xfId="1" applyNumberFormat="1" applyFont="1" applyBorder="1" applyAlignment="1" applyProtection="1">
      <alignment horizontal="center" vertical="center"/>
      <protection locked="0"/>
    </xf>
    <xf numFmtId="164" fontId="11" fillId="0" borderId="11" xfId="1" applyNumberFormat="1" applyFont="1" applyBorder="1" applyAlignment="1" applyProtection="1">
      <alignment horizontal="center" vertical="center"/>
      <protection locked="0"/>
    </xf>
    <xf numFmtId="0" fontId="22" fillId="2" borderId="13" xfId="0" applyFont="1" applyFill="1" applyBorder="1" applyAlignment="1">
      <alignment horizontal="left" vertical="center"/>
    </xf>
    <xf numFmtId="164" fontId="11" fillId="0" borderId="8" xfId="1" applyNumberFormat="1" applyFont="1" applyBorder="1" applyAlignment="1" applyProtection="1">
      <alignment horizontal="center" vertical="center"/>
      <protection locked="0"/>
    </xf>
    <xf numFmtId="164" fontId="11" fillId="0" borderId="9" xfId="1" applyNumberFormat="1" applyFont="1" applyBorder="1" applyAlignment="1" applyProtection="1">
      <alignment horizontal="center" vertical="center"/>
      <protection locked="0"/>
    </xf>
    <xf numFmtId="7" fontId="19" fillId="2" borderId="10" xfId="1" applyNumberFormat="1" applyFont="1" applyFill="1" applyBorder="1" applyAlignment="1" applyProtection="1">
      <alignment horizontal="center" vertical="top"/>
    </xf>
    <xf numFmtId="7" fontId="19" fillId="2" borderId="11" xfId="1" applyNumberFormat="1" applyFont="1" applyFill="1" applyBorder="1" applyAlignment="1" applyProtection="1">
      <alignment horizontal="center" vertical="top"/>
    </xf>
    <xf numFmtId="7" fontId="19" fillId="2" borderId="8" xfId="1" applyNumberFormat="1" applyFont="1" applyFill="1" applyBorder="1" applyAlignment="1" applyProtection="1">
      <alignment horizontal="center" vertical="top"/>
    </xf>
    <xf numFmtId="7" fontId="19" fillId="2" borderId="9" xfId="1" applyNumberFormat="1" applyFont="1" applyFill="1" applyBorder="1" applyAlignment="1" applyProtection="1">
      <alignment horizontal="center" vertical="top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29" fillId="0" borderId="0" xfId="0" applyFont="1" applyAlignment="1">
      <alignment horizontal="left" vertical="top" wrapText="1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164" fontId="16" fillId="0" borderId="12" xfId="2" applyNumberFormat="1" applyFont="1" applyBorder="1" applyAlignment="1" applyProtection="1">
      <alignment horizontal="center" vertical="center"/>
    </xf>
    <xf numFmtId="164" fontId="16" fillId="0" borderId="7" xfId="2" applyNumberFormat="1" applyFont="1" applyBorder="1" applyAlignment="1" applyProtection="1">
      <alignment horizontal="center" vertical="center"/>
    </xf>
    <xf numFmtId="164" fontId="16" fillId="0" borderId="5" xfId="2" applyNumberFormat="1" applyFont="1" applyBorder="1" applyAlignment="1" applyProtection="1">
      <alignment horizontal="center" vertical="center"/>
    </xf>
    <xf numFmtId="164" fontId="16" fillId="0" borderId="9" xfId="2" applyNumberFormat="1" applyFont="1" applyBorder="1" applyAlignment="1" applyProtection="1">
      <alignment horizontal="center" vertical="center"/>
    </xf>
    <xf numFmtId="0" fontId="17" fillId="0" borderId="10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6" fillId="2" borderId="0" xfId="3" applyFont="1" applyFill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27" fillId="3" borderId="10" xfId="0" applyFont="1" applyFill="1" applyBorder="1" applyAlignment="1" applyProtection="1">
      <alignment horizontal="center" vertical="center"/>
      <protection locked="0"/>
    </xf>
    <xf numFmtId="0" fontId="27" fillId="3" borderId="0" xfId="0" applyFont="1" applyFill="1" applyAlignment="1" applyProtection="1">
      <alignment horizontal="center" vertical="center"/>
      <protection locked="0"/>
    </xf>
    <xf numFmtId="0" fontId="27" fillId="3" borderId="11" xfId="0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7" fontId="28" fillId="2" borderId="0" xfId="1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7" fontId="28" fillId="2" borderId="10" xfId="1" applyNumberFormat="1" applyFont="1" applyFill="1" applyBorder="1" applyAlignment="1">
      <alignment horizontal="center" vertical="top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 wrapText="1"/>
    </xf>
    <xf numFmtId="0" fontId="24" fillId="2" borderId="10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825527</xdr:colOff>
      <xdr:row>36</xdr:row>
      <xdr:rowOff>171317</xdr:rowOff>
    </xdr:from>
    <xdr:to>
      <xdr:col>6</xdr:col>
      <xdr:colOff>108855</xdr:colOff>
      <xdr:row>39</xdr:row>
      <xdr:rowOff>133168</xdr:rowOff>
    </xdr:to>
    <xdr:grpSp>
      <xdr:nvGrpSpPr>
        <xdr:cNvPr id="94" name="Agrupar 93">
          <a:extLst>
            <a:ext uri="{FF2B5EF4-FFF2-40B4-BE49-F238E27FC236}">
              <a16:creationId xmlns:a16="http://schemas.microsoft.com/office/drawing/2014/main" id="{03769F46-2C3B-405F-8270-6969EEE85620}"/>
            </a:ext>
          </a:extLst>
        </xdr:cNvPr>
        <xdr:cNvGrpSpPr/>
      </xdr:nvGrpSpPr>
      <xdr:grpSpPr>
        <a:xfrm>
          <a:off x="3321077" y="7638917"/>
          <a:ext cx="254878" cy="342851"/>
          <a:chOff x="2389339" y="6275554"/>
          <a:chExt cx="286041" cy="372548"/>
        </a:xfrm>
      </xdr:grpSpPr>
      <xdr:sp macro="" textlink="">
        <xdr:nvSpPr>
          <xdr:cNvPr id="95" name="Elipse 94">
            <a:extLst>
              <a:ext uri="{FF2B5EF4-FFF2-40B4-BE49-F238E27FC236}">
                <a16:creationId xmlns:a16="http://schemas.microsoft.com/office/drawing/2014/main" id="{4156032D-B931-2928-3932-8A742926B884}"/>
              </a:ext>
            </a:extLst>
          </xdr:cNvPr>
          <xdr:cNvSpPr/>
        </xdr:nvSpPr>
        <xdr:spPr>
          <a:xfrm>
            <a:off x="2432345" y="6366140"/>
            <a:ext cx="217713" cy="190499"/>
          </a:xfrm>
          <a:prstGeom prst="ellipse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6" name="CaixaDeTexto 95">
            <a:extLst>
              <a:ext uri="{FF2B5EF4-FFF2-40B4-BE49-F238E27FC236}">
                <a16:creationId xmlns:a16="http://schemas.microsoft.com/office/drawing/2014/main" id="{FAD5D4DB-D090-17FC-8CA5-65F98C7CAD77}"/>
              </a:ext>
            </a:extLst>
          </xdr:cNvPr>
          <xdr:cNvSpPr txBox="1"/>
        </xdr:nvSpPr>
        <xdr:spPr>
          <a:xfrm>
            <a:off x="2389339" y="6275554"/>
            <a:ext cx="286041" cy="37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+</a:t>
            </a:r>
          </a:p>
        </xdr:txBody>
      </xdr:sp>
    </xdr:grpSp>
    <xdr:clientData/>
  </xdr:twoCellAnchor>
  <xdr:twoCellAnchor>
    <xdr:from>
      <xdr:col>5</xdr:col>
      <xdr:colOff>127000</xdr:colOff>
      <xdr:row>9</xdr:row>
      <xdr:rowOff>165553</xdr:rowOff>
    </xdr:from>
    <xdr:to>
      <xdr:col>6</xdr:col>
      <xdr:colOff>738187</xdr:colOff>
      <xdr:row>11</xdr:row>
      <xdr:rowOff>87374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5AB2BB93-3A4A-639D-2E79-07622E558F3B}"/>
            </a:ext>
          </a:extLst>
        </xdr:cNvPr>
        <xdr:cNvGrpSpPr/>
      </xdr:nvGrpSpPr>
      <xdr:grpSpPr>
        <a:xfrm>
          <a:off x="2622550" y="2280103"/>
          <a:ext cx="1582737" cy="379021"/>
          <a:chOff x="2197100" y="1769803"/>
          <a:chExt cx="1500187" cy="328221"/>
        </a:xfrm>
      </xdr:grpSpPr>
      <xdr:cxnSp macro="">
        <xdr:nvCxnSpPr>
          <xdr:cNvPr id="12" name="Conector reto 11">
            <a:extLst>
              <a:ext uri="{FF2B5EF4-FFF2-40B4-BE49-F238E27FC236}">
                <a16:creationId xmlns:a16="http://schemas.microsoft.com/office/drawing/2014/main" id="{DF7A2BC8-4584-EEF4-E8F4-20DCE7ACFAEB}"/>
              </a:ext>
            </a:extLst>
          </xdr:cNvPr>
          <xdr:cNvCxnSpPr/>
        </xdr:nvCxnSpPr>
        <xdr:spPr>
          <a:xfrm>
            <a:off x="2197100" y="1920876"/>
            <a:ext cx="1500187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29" name="Agrupar 28">
            <a:extLst>
              <a:ext uri="{FF2B5EF4-FFF2-40B4-BE49-F238E27FC236}">
                <a16:creationId xmlns:a16="http://schemas.microsoft.com/office/drawing/2014/main" id="{F8566593-068E-4D7E-A856-6D1CD0BE15DB}"/>
              </a:ext>
            </a:extLst>
          </xdr:cNvPr>
          <xdr:cNvGrpSpPr/>
        </xdr:nvGrpSpPr>
        <xdr:grpSpPr>
          <a:xfrm>
            <a:off x="2832286" y="1769803"/>
            <a:ext cx="235852" cy="328221"/>
            <a:chOff x="2390113" y="6300158"/>
            <a:chExt cx="273988" cy="342851"/>
          </a:xfrm>
        </xdr:grpSpPr>
        <xdr:sp macro="" textlink="">
          <xdr:nvSpPr>
            <xdr:cNvPr id="30" name="Elipse 29">
              <a:extLst>
                <a:ext uri="{FF2B5EF4-FFF2-40B4-BE49-F238E27FC236}">
                  <a16:creationId xmlns:a16="http://schemas.microsoft.com/office/drawing/2014/main" id="{9898F118-F730-3138-B263-DCE14B0CFDF6}"/>
                </a:ext>
              </a:extLst>
            </xdr:cNvPr>
            <xdr:cNvSpPr/>
          </xdr:nvSpPr>
          <xdr:spPr>
            <a:xfrm>
              <a:off x="2432345" y="6366140"/>
              <a:ext cx="217713" cy="1904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C7603A9C-9CCA-D902-871D-BA481B0E35E6}"/>
                </a:ext>
              </a:extLst>
            </xdr:cNvPr>
            <xdr:cNvSpPr txBox="1"/>
          </xdr:nvSpPr>
          <xdr:spPr>
            <a:xfrm>
              <a:off x="2390113" y="6300158"/>
              <a:ext cx="273988" cy="342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600" b="1">
                  <a:solidFill>
                    <a:srgbClr val="C00000"/>
                  </a:solidFill>
                </a:rPr>
                <a:t>+</a:t>
              </a:r>
            </a:p>
          </xdr:txBody>
        </xdr:sp>
      </xdr:grpSp>
    </xdr:grpSp>
    <xdr:clientData/>
  </xdr:twoCellAnchor>
  <xdr:twoCellAnchor>
    <xdr:from>
      <xdr:col>8</xdr:col>
      <xdr:colOff>120650</xdr:colOff>
      <xdr:row>9</xdr:row>
      <xdr:rowOff>165553</xdr:rowOff>
    </xdr:from>
    <xdr:to>
      <xdr:col>9</xdr:col>
      <xdr:colOff>731837</xdr:colOff>
      <xdr:row>11</xdr:row>
      <xdr:rowOff>87374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6A9D1491-06D7-48FB-9E86-4178681510BF}"/>
            </a:ext>
          </a:extLst>
        </xdr:cNvPr>
        <xdr:cNvGrpSpPr/>
      </xdr:nvGrpSpPr>
      <xdr:grpSpPr>
        <a:xfrm>
          <a:off x="4616450" y="2280103"/>
          <a:ext cx="1582737" cy="379021"/>
          <a:chOff x="2197100" y="1769803"/>
          <a:chExt cx="1500187" cy="328221"/>
        </a:xfrm>
      </xdr:grpSpPr>
      <xdr:cxnSp macro="">
        <xdr:nvCxnSpPr>
          <xdr:cNvPr id="54" name="Conector reto 53">
            <a:extLst>
              <a:ext uri="{FF2B5EF4-FFF2-40B4-BE49-F238E27FC236}">
                <a16:creationId xmlns:a16="http://schemas.microsoft.com/office/drawing/2014/main" id="{EC315BCE-4FA2-520F-30EB-B5DF2C808F4E}"/>
              </a:ext>
            </a:extLst>
          </xdr:cNvPr>
          <xdr:cNvCxnSpPr/>
        </xdr:nvCxnSpPr>
        <xdr:spPr>
          <a:xfrm>
            <a:off x="2197100" y="1920876"/>
            <a:ext cx="1500187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974C5C7B-969E-95A0-FA3F-CE86EAE735D5}"/>
              </a:ext>
            </a:extLst>
          </xdr:cNvPr>
          <xdr:cNvGrpSpPr/>
        </xdr:nvGrpSpPr>
        <xdr:grpSpPr>
          <a:xfrm>
            <a:off x="2825843" y="1769803"/>
            <a:ext cx="235852" cy="328221"/>
            <a:chOff x="2382628" y="6300158"/>
            <a:chExt cx="273988" cy="342851"/>
          </a:xfrm>
        </xdr:grpSpPr>
        <xdr:sp macro="" textlink="">
          <xdr:nvSpPr>
            <xdr:cNvPr id="56" name="Elipse 55">
              <a:extLst>
                <a:ext uri="{FF2B5EF4-FFF2-40B4-BE49-F238E27FC236}">
                  <a16:creationId xmlns:a16="http://schemas.microsoft.com/office/drawing/2014/main" id="{40FD31E5-88E0-9EF9-BC62-E8B0C2B1FFE8}"/>
                </a:ext>
              </a:extLst>
            </xdr:cNvPr>
            <xdr:cNvSpPr/>
          </xdr:nvSpPr>
          <xdr:spPr>
            <a:xfrm>
              <a:off x="2432345" y="6366140"/>
              <a:ext cx="217713" cy="1904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7B948BEE-B1CF-D6B0-C316-74457A9BF817}"/>
                </a:ext>
              </a:extLst>
            </xdr:cNvPr>
            <xdr:cNvSpPr txBox="1"/>
          </xdr:nvSpPr>
          <xdr:spPr>
            <a:xfrm>
              <a:off x="2382628" y="6300158"/>
              <a:ext cx="273988" cy="342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600" b="1">
                  <a:solidFill>
                    <a:srgbClr val="C00000"/>
                  </a:solidFill>
                </a:rPr>
                <a:t>+</a:t>
              </a:r>
            </a:p>
          </xdr:txBody>
        </xdr:sp>
      </xdr:grpSp>
    </xdr:grpSp>
    <xdr:clientData/>
  </xdr:twoCellAnchor>
  <xdr:twoCellAnchor>
    <xdr:from>
      <xdr:col>11</xdr:col>
      <xdr:colOff>184150</xdr:colOff>
      <xdr:row>9</xdr:row>
      <xdr:rowOff>175078</xdr:rowOff>
    </xdr:from>
    <xdr:to>
      <xdr:col>12</xdr:col>
      <xdr:colOff>795337</xdr:colOff>
      <xdr:row>11</xdr:row>
      <xdr:rowOff>96899</xdr:rowOff>
    </xdr:to>
    <xdr:grpSp>
      <xdr:nvGrpSpPr>
        <xdr:cNvPr id="58" name="Agrupar 57">
          <a:extLst>
            <a:ext uri="{FF2B5EF4-FFF2-40B4-BE49-F238E27FC236}">
              <a16:creationId xmlns:a16="http://schemas.microsoft.com/office/drawing/2014/main" id="{E79FC658-B55A-4C29-8D9D-8CE09BBB8C75}"/>
            </a:ext>
          </a:extLst>
        </xdr:cNvPr>
        <xdr:cNvGrpSpPr/>
      </xdr:nvGrpSpPr>
      <xdr:grpSpPr>
        <a:xfrm>
          <a:off x="6680200" y="2289628"/>
          <a:ext cx="1582737" cy="379021"/>
          <a:chOff x="2197100" y="1778051"/>
          <a:chExt cx="1500187" cy="328221"/>
        </a:xfrm>
      </xdr:grpSpPr>
      <xdr:cxnSp macro="">
        <xdr:nvCxnSpPr>
          <xdr:cNvPr id="59" name="Conector reto 58">
            <a:extLst>
              <a:ext uri="{FF2B5EF4-FFF2-40B4-BE49-F238E27FC236}">
                <a16:creationId xmlns:a16="http://schemas.microsoft.com/office/drawing/2014/main" id="{3E5F4C0E-DAE6-CF21-B9E4-62AFF2B8F1CC}"/>
              </a:ext>
            </a:extLst>
          </xdr:cNvPr>
          <xdr:cNvCxnSpPr/>
        </xdr:nvCxnSpPr>
        <xdr:spPr>
          <a:xfrm>
            <a:off x="2197100" y="1920876"/>
            <a:ext cx="1500187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60" name="Agrupar 59">
            <a:extLst>
              <a:ext uri="{FF2B5EF4-FFF2-40B4-BE49-F238E27FC236}">
                <a16:creationId xmlns:a16="http://schemas.microsoft.com/office/drawing/2014/main" id="{51A8CF08-9B22-3333-E9C2-553B0D5DBFBB}"/>
              </a:ext>
            </a:extLst>
          </xdr:cNvPr>
          <xdr:cNvGrpSpPr/>
        </xdr:nvGrpSpPr>
        <xdr:grpSpPr>
          <a:xfrm>
            <a:off x="2832286" y="1778051"/>
            <a:ext cx="235852" cy="328221"/>
            <a:chOff x="2390113" y="6308774"/>
            <a:chExt cx="273988" cy="342851"/>
          </a:xfrm>
        </xdr:grpSpPr>
        <xdr:sp macro="" textlink="">
          <xdr:nvSpPr>
            <xdr:cNvPr id="61" name="Elipse 60">
              <a:extLst>
                <a:ext uri="{FF2B5EF4-FFF2-40B4-BE49-F238E27FC236}">
                  <a16:creationId xmlns:a16="http://schemas.microsoft.com/office/drawing/2014/main" id="{3A0E02CF-215A-B489-F8A7-9FBB30315FF1}"/>
                </a:ext>
              </a:extLst>
            </xdr:cNvPr>
            <xdr:cNvSpPr/>
          </xdr:nvSpPr>
          <xdr:spPr>
            <a:xfrm>
              <a:off x="2432345" y="6366140"/>
              <a:ext cx="217713" cy="1904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F58B0B7-4E61-8127-7FED-65873EC087D9}"/>
                </a:ext>
              </a:extLst>
            </xdr:cNvPr>
            <xdr:cNvSpPr txBox="1"/>
          </xdr:nvSpPr>
          <xdr:spPr>
            <a:xfrm>
              <a:off x="2390113" y="6308774"/>
              <a:ext cx="273988" cy="342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600" b="1">
                  <a:solidFill>
                    <a:srgbClr val="C00000"/>
                  </a:solidFill>
                </a:rPr>
                <a:t>+</a:t>
              </a:r>
            </a:p>
          </xdr:txBody>
        </xdr:sp>
      </xdr:grpSp>
    </xdr:grpSp>
    <xdr:clientData/>
  </xdr:twoCellAnchor>
  <xdr:twoCellAnchor>
    <xdr:from>
      <xdr:col>14</xdr:col>
      <xdr:colOff>133350</xdr:colOff>
      <xdr:row>9</xdr:row>
      <xdr:rowOff>168267</xdr:rowOff>
    </xdr:from>
    <xdr:to>
      <xdr:col>15</xdr:col>
      <xdr:colOff>744537</xdr:colOff>
      <xdr:row>11</xdr:row>
      <xdr:rowOff>116510</xdr:rowOff>
    </xdr:to>
    <xdr:grpSp>
      <xdr:nvGrpSpPr>
        <xdr:cNvPr id="63" name="Agrupar 62">
          <a:extLst>
            <a:ext uri="{FF2B5EF4-FFF2-40B4-BE49-F238E27FC236}">
              <a16:creationId xmlns:a16="http://schemas.microsoft.com/office/drawing/2014/main" id="{29AE1C60-8AA3-4558-B51B-9DF08A412985}"/>
            </a:ext>
          </a:extLst>
        </xdr:cNvPr>
        <xdr:cNvGrpSpPr/>
      </xdr:nvGrpSpPr>
      <xdr:grpSpPr>
        <a:xfrm>
          <a:off x="8629650" y="2282817"/>
          <a:ext cx="1582737" cy="405443"/>
          <a:chOff x="2197100" y="1772679"/>
          <a:chExt cx="1500187" cy="355628"/>
        </a:xfrm>
      </xdr:grpSpPr>
      <xdr:cxnSp macro="">
        <xdr:nvCxnSpPr>
          <xdr:cNvPr id="64" name="Conector reto 63">
            <a:extLst>
              <a:ext uri="{FF2B5EF4-FFF2-40B4-BE49-F238E27FC236}">
                <a16:creationId xmlns:a16="http://schemas.microsoft.com/office/drawing/2014/main" id="{D3D48058-3011-B39E-20E0-6D1A57CDF193}"/>
              </a:ext>
            </a:extLst>
          </xdr:cNvPr>
          <xdr:cNvCxnSpPr/>
        </xdr:nvCxnSpPr>
        <xdr:spPr>
          <a:xfrm>
            <a:off x="2197100" y="1920876"/>
            <a:ext cx="1500187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65" name="Agrupar 64">
            <a:extLst>
              <a:ext uri="{FF2B5EF4-FFF2-40B4-BE49-F238E27FC236}">
                <a16:creationId xmlns:a16="http://schemas.microsoft.com/office/drawing/2014/main" id="{031A70F7-F333-73EC-2A43-3A3E39C5CA6F}"/>
              </a:ext>
            </a:extLst>
          </xdr:cNvPr>
          <xdr:cNvGrpSpPr/>
        </xdr:nvGrpSpPr>
        <xdr:grpSpPr>
          <a:xfrm>
            <a:off x="2823259" y="1772679"/>
            <a:ext cx="269435" cy="355628"/>
            <a:chOff x="2379625" y="6303167"/>
            <a:chExt cx="313001" cy="371480"/>
          </a:xfrm>
        </xdr:grpSpPr>
        <xdr:sp macro="" textlink="">
          <xdr:nvSpPr>
            <xdr:cNvPr id="66" name="Elipse 65">
              <a:extLst>
                <a:ext uri="{FF2B5EF4-FFF2-40B4-BE49-F238E27FC236}">
                  <a16:creationId xmlns:a16="http://schemas.microsoft.com/office/drawing/2014/main" id="{C4F1ECCF-226D-55A6-EB9C-B47D3D31128E}"/>
                </a:ext>
              </a:extLst>
            </xdr:cNvPr>
            <xdr:cNvSpPr/>
          </xdr:nvSpPr>
          <xdr:spPr>
            <a:xfrm>
              <a:off x="2432345" y="6366140"/>
              <a:ext cx="217713" cy="1904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7397DBFA-2291-10F1-C597-0C70251CC57A}"/>
                </a:ext>
              </a:extLst>
            </xdr:cNvPr>
            <xdr:cNvSpPr txBox="1"/>
          </xdr:nvSpPr>
          <xdr:spPr>
            <a:xfrm>
              <a:off x="2379625" y="6303167"/>
              <a:ext cx="313001" cy="371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600" b="1">
                  <a:solidFill>
                    <a:srgbClr val="C00000"/>
                  </a:solidFill>
                </a:rPr>
                <a:t>+</a:t>
              </a:r>
            </a:p>
          </xdr:txBody>
        </xdr:sp>
      </xdr:grpSp>
    </xdr:grpSp>
    <xdr:clientData/>
  </xdr:twoCellAnchor>
  <xdr:twoCellAnchor>
    <xdr:from>
      <xdr:col>17</xdr:col>
      <xdr:colOff>120650</xdr:colOff>
      <xdr:row>9</xdr:row>
      <xdr:rowOff>165553</xdr:rowOff>
    </xdr:from>
    <xdr:to>
      <xdr:col>18</xdr:col>
      <xdr:colOff>731837</xdr:colOff>
      <xdr:row>11</xdr:row>
      <xdr:rowOff>87374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91C8C4DA-6035-4A46-AD63-45477C519FEE}"/>
            </a:ext>
          </a:extLst>
        </xdr:cNvPr>
        <xdr:cNvGrpSpPr/>
      </xdr:nvGrpSpPr>
      <xdr:grpSpPr>
        <a:xfrm>
          <a:off x="10617200" y="2280103"/>
          <a:ext cx="1582737" cy="379021"/>
          <a:chOff x="2197100" y="1769803"/>
          <a:chExt cx="1500187" cy="328221"/>
        </a:xfrm>
      </xdr:grpSpPr>
      <xdr:cxnSp macro="">
        <xdr:nvCxnSpPr>
          <xdr:cNvPr id="69" name="Conector reto 68">
            <a:extLst>
              <a:ext uri="{FF2B5EF4-FFF2-40B4-BE49-F238E27FC236}">
                <a16:creationId xmlns:a16="http://schemas.microsoft.com/office/drawing/2014/main" id="{05A0CF19-A9AC-3FE8-8B65-4775EC92E1CF}"/>
              </a:ext>
            </a:extLst>
          </xdr:cNvPr>
          <xdr:cNvCxnSpPr/>
        </xdr:nvCxnSpPr>
        <xdr:spPr>
          <a:xfrm>
            <a:off x="2197100" y="1920876"/>
            <a:ext cx="1500187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70" name="Agrupar 69">
            <a:extLst>
              <a:ext uri="{FF2B5EF4-FFF2-40B4-BE49-F238E27FC236}">
                <a16:creationId xmlns:a16="http://schemas.microsoft.com/office/drawing/2014/main" id="{276292BD-1ADD-7F7C-5FB2-9964E23453D7}"/>
              </a:ext>
            </a:extLst>
          </xdr:cNvPr>
          <xdr:cNvGrpSpPr/>
        </xdr:nvGrpSpPr>
        <xdr:grpSpPr>
          <a:xfrm>
            <a:off x="2832286" y="1769803"/>
            <a:ext cx="235852" cy="328221"/>
            <a:chOff x="2390113" y="6300158"/>
            <a:chExt cx="273988" cy="342851"/>
          </a:xfrm>
        </xdr:grpSpPr>
        <xdr:sp macro="" textlink="">
          <xdr:nvSpPr>
            <xdr:cNvPr id="71" name="Elipse 70">
              <a:extLst>
                <a:ext uri="{FF2B5EF4-FFF2-40B4-BE49-F238E27FC236}">
                  <a16:creationId xmlns:a16="http://schemas.microsoft.com/office/drawing/2014/main" id="{96E3F3D0-1765-5F31-84F4-1632E96F41B2}"/>
                </a:ext>
              </a:extLst>
            </xdr:cNvPr>
            <xdr:cNvSpPr/>
          </xdr:nvSpPr>
          <xdr:spPr>
            <a:xfrm>
              <a:off x="2432345" y="6366140"/>
              <a:ext cx="217713" cy="1904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0B65EF7-DA48-09D6-0E29-FDA7BE2BF284}"/>
                </a:ext>
              </a:extLst>
            </xdr:cNvPr>
            <xdr:cNvSpPr txBox="1"/>
          </xdr:nvSpPr>
          <xdr:spPr>
            <a:xfrm>
              <a:off x="2390113" y="6300158"/>
              <a:ext cx="273988" cy="342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600" b="1">
                  <a:solidFill>
                    <a:srgbClr val="C00000"/>
                  </a:solidFill>
                </a:rPr>
                <a:t>+</a:t>
              </a:r>
            </a:p>
          </xdr:txBody>
        </xdr:sp>
      </xdr:grpSp>
    </xdr:grpSp>
    <xdr:clientData/>
  </xdr:twoCellAnchor>
  <xdr:twoCellAnchor>
    <xdr:from>
      <xdr:col>8</xdr:col>
      <xdr:colOff>862265</xdr:colOff>
      <xdr:row>36</xdr:row>
      <xdr:rowOff>167236</xdr:rowOff>
    </xdr:from>
    <xdr:to>
      <xdr:col>9</xdr:col>
      <xdr:colOff>129265</xdr:colOff>
      <xdr:row>39</xdr:row>
      <xdr:rowOff>129087</xdr:rowOff>
    </xdr:to>
    <xdr:grpSp>
      <xdr:nvGrpSpPr>
        <xdr:cNvPr id="73" name="Agrupar 72">
          <a:extLst>
            <a:ext uri="{FF2B5EF4-FFF2-40B4-BE49-F238E27FC236}">
              <a16:creationId xmlns:a16="http://schemas.microsoft.com/office/drawing/2014/main" id="{342C1628-706C-44BE-86E2-F359183D9E97}"/>
            </a:ext>
          </a:extLst>
        </xdr:cNvPr>
        <xdr:cNvGrpSpPr/>
      </xdr:nvGrpSpPr>
      <xdr:grpSpPr>
        <a:xfrm>
          <a:off x="5358065" y="7634836"/>
          <a:ext cx="238550" cy="342851"/>
          <a:chOff x="2389339" y="6275554"/>
          <a:chExt cx="267814" cy="372548"/>
        </a:xfrm>
      </xdr:grpSpPr>
      <xdr:sp macro="" textlink="">
        <xdr:nvSpPr>
          <xdr:cNvPr id="74" name="Elipse 73">
            <a:extLst>
              <a:ext uri="{FF2B5EF4-FFF2-40B4-BE49-F238E27FC236}">
                <a16:creationId xmlns:a16="http://schemas.microsoft.com/office/drawing/2014/main" id="{3AA411E8-CA33-1952-A567-CB3BFEB2F45A}"/>
              </a:ext>
            </a:extLst>
          </xdr:cNvPr>
          <xdr:cNvSpPr/>
        </xdr:nvSpPr>
        <xdr:spPr>
          <a:xfrm>
            <a:off x="2432345" y="6366140"/>
            <a:ext cx="217713" cy="190499"/>
          </a:xfrm>
          <a:prstGeom prst="ellipse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5" name="CaixaDeTexto 74">
            <a:extLst>
              <a:ext uri="{FF2B5EF4-FFF2-40B4-BE49-F238E27FC236}">
                <a16:creationId xmlns:a16="http://schemas.microsoft.com/office/drawing/2014/main" id="{9FBF8371-15DB-5F93-D9A2-75A117C9EA1D}"/>
              </a:ext>
            </a:extLst>
          </xdr:cNvPr>
          <xdr:cNvSpPr txBox="1"/>
        </xdr:nvSpPr>
        <xdr:spPr>
          <a:xfrm>
            <a:off x="2389339" y="6275554"/>
            <a:ext cx="267814" cy="37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+</a:t>
            </a:r>
          </a:p>
        </xdr:txBody>
      </xdr:sp>
    </xdr:grpSp>
    <xdr:clientData/>
  </xdr:twoCellAnchor>
  <xdr:twoCellAnchor>
    <xdr:from>
      <xdr:col>11</xdr:col>
      <xdr:colOff>830969</xdr:colOff>
      <xdr:row>36</xdr:row>
      <xdr:rowOff>176761</xdr:rowOff>
    </xdr:from>
    <xdr:to>
      <xdr:col>12</xdr:col>
      <xdr:colOff>129265</xdr:colOff>
      <xdr:row>39</xdr:row>
      <xdr:rowOff>138612</xdr:rowOff>
    </xdr:to>
    <xdr:grpSp>
      <xdr:nvGrpSpPr>
        <xdr:cNvPr id="76" name="Agrupar 75">
          <a:extLst>
            <a:ext uri="{FF2B5EF4-FFF2-40B4-BE49-F238E27FC236}">
              <a16:creationId xmlns:a16="http://schemas.microsoft.com/office/drawing/2014/main" id="{79EA0560-F109-4A58-BE7A-4964B62F912F}"/>
            </a:ext>
          </a:extLst>
        </xdr:cNvPr>
        <xdr:cNvGrpSpPr/>
      </xdr:nvGrpSpPr>
      <xdr:grpSpPr>
        <a:xfrm>
          <a:off x="7327019" y="7644361"/>
          <a:ext cx="269846" cy="342851"/>
          <a:chOff x="2389339" y="6275554"/>
          <a:chExt cx="302750" cy="372548"/>
        </a:xfrm>
      </xdr:grpSpPr>
      <xdr:sp macro="" textlink="">
        <xdr:nvSpPr>
          <xdr:cNvPr id="77" name="Elipse 76">
            <a:extLst>
              <a:ext uri="{FF2B5EF4-FFF2-40B4-BE49-F238E27FC236}">
                <a16:creationId xmlns:a16="http://schemas.microsoft.com/office/drawing/2014/main" id="{4BDD2CD3-2603-0C5E-499B-B1B84FFAACB6}"/>
              </a:ext>
            </a:extLst>
          </xdr:cNvPr>
          <xdr:cNvSpPr/>
        </xdr:nvSpPr>
        <xdr:spPr>
          <a:xfrm>
            <a:off x="2432345" y="6366140"/>
            <a:ext cx="217713" cy="190499"/>
          </a:xfrm>
          <a:prstGeom prst="ellipse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0866B202-8193-6512-F230-2A7EAC20C699}"/>
              </a:ext>
            </a:extLst>
          </xdr:cNvPr>
          <xdr:cNvSpPr txBox="1"/>
        </xdr:nvSpPr>
        <xdr:spPr>
          <a:xfrm>
            <a:off x="2389339" y="6275554"/>
            <a:ext cx="302750" cy="37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+</a:t>
            </a:r>
          </a:p>
        </xdr:txBody>
      </xdr:sp>
    </xdr:grpSp>
    <xdr:clientData/>
  </xdr:twoCellAnchor>
  <xdr:twoCellAnchor>
    <xdr:from>
      <xdr:col>14</xdr:col>
      <xdr:colOff>854103</xdr:colOff>
      <xdr:row>36</xdr:row>
      <xdr:rowOff>179482</xdr:rowOff>
    </xdr:from>
    <xdr:to>
      <xdr:col>15</xdr:col>
      <xdr:colOff>170088</xdr:colOff>
      <xdr:row>39</xdr:row>
      <xdr:rowOff>141333</xdr:rowOff>
    </xdr:to>
    <xdr:grpSp>
      <xdr:nvGrpSpPr>
        <xdr:cNvPr id="80" name="Agrupar 79">
          <a:extLst>
            <a:ext uri="{FF2B5EF4-FFF2-40B4-BE49-F238E27FC236}">
              <a16:creationId xmlns:a16="http://schemas.microsoft.com/office/drawing/2014/main" id="{5DD7CCCC-61C3-4C79-9E45-ED9C3BB1FEC9}"/>
            </a:ext>
          </a:extLst>
        </xdr:cNvPr>
        <xdr:cNvGrpSpPr/>
      </xdr:nvGrpSpPr>
      <xdr:grpSpPr>
        <a:xfrm>
          <a:off x="9350403" y="7647082"/>
          <a:ext cx="287535" cy="342851"/>
          <a:chOff x="2389339" y="6275554"/>
          <a:chExt cx="322496" cy="372548"/>
        </a:xfrm>
      </xdr:grpSpPr>
      <xdr:sp macro="" textlink="">
        <xdr:nvSpPr>
          <xdr:cNvPr id="81" name="Elipse 80">
            <a:extLst>
              <a:ext uri="{FF2B5EF4-FFF2-40B4-BE49-F238E27FC236}">
                <a16:creationId xmlns:a16="http://schemas.microsoft.com/office/drawing/2014/main" id="{DBF3563D-FE08-8A98-F67A-E5E8FD858804}"/>
              </a:ext>
            </a:extLst>
          </xdr:cNvPr>
          <xdr:cNvSpPr/>
        </xdr:nvSpPr>
        <xdr:spPr>
          <a:xfrm>
            <a:off x="2432345" y="6366140"/>
            <a:ext cx="217713" cy="190499"/>
          </a:xfrm>
          <a:prstGeom prst="ellipse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2" name="CaixaDeTexto 81">
            <a:extLst>
              <a:ext uri="{FF2B5EF4-FFF2-40B4-BE49-F238E27FC236}">
                <a16:creationId xmlns:a16="http://schemas.microsoft.com/office/drawing/2014/main" id="{49F825DC-B203-906F-08D9-24038A327E2E}"/>
              </a:ext>
            </a:extLst>
          </xdr:cNvPr>
          <xdr:cNvSpPr txBox="1"/>
        </xdr:nvSpPr>
        <xdr:spPr>
          <a:xfrm>
            <a:off x="2389339" y="6275554"/>
            <a:ext cx="322496" cy="37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+</a:t>
            </a:r>
          </a:p>
        </xdr:txBody>
      </xdr:sp>
    </xdr:grpSp>
    <xdr:clientData/>
  </xdr:twoCellAnchor>
  <xdr:twoCellAnchor>
    <xdr:from>
      <xdr:col>17</xdr:col>
      <xdr:colOff>836416</xdr:colOff>
      <xdr:row>36</xdr:row>
      <xdr:rowOff>182204</xdr:rowOff>
    </xdr:from>
    <xdr:to>
      <xdr:col>18</xdr:col>
      <xdr:colOff>170090</xdr:colOff>
      <xdr:row>39</xdr:row>
      <xdr:rowOff>144055</xdr:rowOff>
    </xdr:to>
    <xdr:grpSp>
      <xdr:nvGrpSpPr>
        <xdr:cNvPr id="103" name="Agrupar 102">
          <a:extLst>
            <a:ext uri="{FF2B5EF4-FFF2-40B4-BE49-F238E27FC236}">
              <a16:creationId xmlns:a16="http://schemas.microsoft.com/office/drawing/2014/main" id="{93761E4E-4639-4297-AB07-B9CE5BDD0CD2}"/>
            </a:ext>
          </a:extLst>
        </xdr:cNvPr>
        <xdr:cNvGrpSpPr/>
      </xdr:nvGrpSpPr>
      <xdr:grpSpPr>
        <a:xfrm>
          <a:off x="11332966" y="7649804"/>
          <a:ext cx="305224" cy="342851"/>
          <a:chOff x="2389339" y="6275554"/>
          <a:chExt cx="342242" cy="372548"/>
        </a:xfrm>
      </xdr:grpSpPr>
      <xdr:sp macro="" textlink="">
        <xdr:nvSpPr>
          <xdr:cNvPr id="104" name="Elipse 103">
            <a:extLst>
              <a:ext uri="{FF2B5EF4-FFF2-40B4-BE49-F238E27FC236}">
                <a16:creationId xmlns:a16="http://schemas.microsoft.com/office/drawing/2014/main" id="{B3CB71F8-947E-C747-A0BD-E0C29128036D}"/>
              </a:ext>
            </a:extLst>
          </xdr:cNvPr>
          <xdr:cNvSpPr/>
        </xdr:nvSpPr>
        <xdr:spPr>
          <a:xfrm>
            <a:off x="2432345" y="6366140"/>
            <a:ext cx="217713" cy="190499"/>
          </a:xfrm>
          <a:prstGeom prst="ellipse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5" name="CaixaDeTexto 104">
            <a:extLst>
              <a:ext uri="{FF2B5EF4-FFF2-40B4-BE49-F238E27FC236}">
                <a16:creationId xmlns:a16="http://schemas.microsoft.com/office/drawing/2014/main" id="{B2ED0AE4-6159-74D0-7627-DEFAA0B4DB6D}"/>
              </a:ext>
            </a:extLst>
          </xdr:cNvPr>
          <xdr:cNvSpPr txBox="1"/>
        </xdr:nvSpPr>
        <xdr:spPr>
          <a:xfrm>
            <a:off x="2389339" y="6275554"/>
            <a:ext cx="342242" cy="37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+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37</xdr:row>
      <xdr:rowOff>28442</xdr:rowOff>
    </xdr:from>
    <xdr:to>
      <xdr:col>8</xdr:col>
      <xdr:colOff>352425</xdr:colOff>
      <xdr:row>39</xdr:row>
      <xdr:rowOff>171268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7D8F4AF-2E6F-442A-A518-8E37B0DAFD1F}"/>
            </a:ext>
          </a:extLst>
        </xdr:cNvPr>
        <xdr:cNvGrpSpPr/>
      </xdr:nvGrpSpPr>
      <xdr:grpSpPr>
        <a:xfrm>
          <a:off x="3552825" y="7381742"/>
          <a:ext cx="276225" cy="361901"/>
          <a:chOff x="2389338" y="6294184"/>
          <a:chExt cx="286041" cy="372548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10C9DB3-6435-0839-D578-4B02A108C3BB}"/>
              </a:ext>
            </a:extLst>
          </xdr:cNvPr>
          <xdr:cNvSpPr/>
        </xdr:nvSpPr>
        <xdr:spPr>
          <a:xfrm>
            <a:off x="2432345" y="6366140"/>
            <a:ext cx="217713" cy="190499"/>
          </a:xfrm>
          <a:prstGeom prst="ellipse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FF1D8585-2995-28D2-BF49-2D158F0F964F}"/>
              </a:ext>
            </a:extLst>
          </xdr:cNvPr>
          <xdr:cNvSpPr txBox="1"/>
        </xdr:nvSpPr>
        <xdr:spPr>
          <a:xfrm>
            <a:off x="2389338" y="6294184"/>
            <a:ext cx="286041" cy="3725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+</a:t>
            </a:r>
          </a:p>
        </xdr:txBody>
      </xdr:sp>
    </xdr:grpSp>
    <xdr:clientData/>
  </xdr:twoCellAnchor>
  <xdr:twoCellAnchor>
    <xdr:from>
      <xdr:col>5</xdr:col>
      <xdr:colOff>104775</xdr:colOff>
      <xdr:row>9</xdr:row>
      <xdr:rowOff>127453</xdr:rowOff>
    </xdr:from>
    <xdr:to>
      <xdr:col>11</xdr:col>
      <xdr:colOff>419101</xdr:colOff>
      <xdr:row>10</xdr:row>
      <xdr:rowOff>279804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E422C791-6DCD-4902-9289-8BDD152E46D3}"/>
            </a:ext>
          </a:extLst>
        </xdr:cNvPr>
        <xdr:cNvGrpSpPr/>
      </xdr:nvGrpSpPr>
      <xdr:grpSpPr>
        <a:xfrm>
          <a:off x="1943100" y="2041978"/>
          <a:ext cx="3409951" cy="342851"/>
          <a:chOff x="2197100" y="1684677"/>
          <a:chExt cx="1500187" cy="452904"/>
        </a:xfrm>
      </xdr:grpSpPr>
      <xdr:cxnSp macro="">
        <xdr:nvCxnSpPr>
          <xdr:cNvPr id="6" name="Conector reto 5">
            <a:extLst>
              <a:ext uri="{FF2B5EF4-FFF2-40B4-BE49-F238E27FC236}">
                <a16:creationId xmlns:a16="http://schemas.microsoft.com/office/drawing/2014/main" id="{CF675F99-96E4-340A-30D2-860ED0C28EE7}"/>
              </a:ext>
            </a:extLst>
          </xdr:cNvPr>
          <xdr:cNvCxnSpPr/>
        </xdr:nvCxnSpPr>
        <xdr:spPr>
          <a:xfrm>
            <a:off x="2197100" y="1920876"/>
            <a:ext cx="1500187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430C0A4B-1EA6-9ED5-C7AB-D049E4D4E64C}"/>
              </a:ext>
            </a:extLst>
          </xdr:cNvPr>
          <xdr:cNvGrpSpPr/>
        </xdr:nvGrpSpPr>
        <xdr:grpSpPr>
          <a:xfrm>
            <a:off x="2876941" y="1684677"/>
            <a:ext cx="120535" cy="452904"/>
            <a:chOff x="2441956" y="6211240"/>
            <a:chExt cx="140023" cy="473092"/>
          </a:xfrm>
        </xdr:grpSpPr>
        <xdr:sp macro="" textlink="">
          <xdr:nvSpPr>
            <xdr:cNvPr id="8" name="Elipse 7">
              <a:extLst>
                <a:ext uri="{FF2B5EF4-FFF2-40B4-BE49-F238E27FC236}">
                  <a16:creationId xmlns:a16="http://schemas.microsoft.com/office/drawing/2014/main" id="{3E1D1545-5B60-E2F4-E64A-EA0232DEB898}"/>
                </a:ext>
              </a:extLst>
            </xdr:cNvPr>
            <xdr:cNvSpPr/>
          </xdr:nvSpPr>
          <xdr:spPr>
            <a:xfrm>
              <a:off x="2459304" y="6315541"/>
              <a:ext cx="107954" cy="232422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2BB8BAD-91A4-F649-CCAF-6AF5EB28CA8C}"/>
                </a:ext>
              </a:extLst>
            </xdr:cNvPr>
            <xdr:cNvSpPr txBox="1"/>
          </xdr:nvSpPr>
          <xdr:spPr>
            <a:xfrm>
              <a:off x="2441956" y="6211240"/>
              <a:ext cx="140023" cy="473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600" b="1">
                  <a:solidFill>
                    <a:srgbClr val="C00000"/>
                  </a:solidFill>
                </a:rPr>
                <a:t>+</a:t>
              </a:r>
            </a:p>
          </xdr:txBody>
        </xdr:sp>
      </xdr:grpSp>
    </xdr:grp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6">
  <rv s="0">
    <v>0</v>
    <v>4</v>
  </rv>
  <rv s="0">
    <v>1</v>
    <v>4</v>
  </rv>
  <rv s="0">
    <v>2</v>
    <v>4</v>
  </rv>
  <rv s="0">
    <v>3</v>
    <v>4</v>
  </rv>
  <rv s="0">
    <v>4</v>
    <v>4</v>
  </rv>
  <rv s="0">
    <v>5</v>
    <v>4</v>
  </rv>
  <rv s="0">
    <v>6</v>
    <v>4</v>
  </rv>
  <rv s="0">
    <v>7</v>
    <v>4</v>
  </rv>
  <rv s="0">
    <v>8</v>
    <v>4</v>
  </rv>
  <rv s="0">
    <v>9</v>
    <v>4</v>
  </rv>
  <rv s="0">
    <v>10</v>
    <v>5</v>
  </rv>
  <rv s="0">
    <v>0</v>
    <v>5</v>
  </rv>
  <rv s="0">
    <v>6</v>
    <v>5</v>
  </rv>
  <rv s="0">
    <v>2</v>
    <v>5</v>
  </rv>
  <rv s="0">
    <v>8</v>
    <v>5</v>
  </rv>
  <rv s="0">
    <v>4</v>
    <v>5</v>
  </rv>
  <rv s="0">
    <v>1</v>
    <v>5</v>
  </rv>
  <rv s="0">
    <v>7</v>
    <v>5</v>
  </rv>
  <rv s="0">
    <v>3</v>
    <v>5</v>
  </rv>
  <rv s="0">
    <v>11</v>
    <v>5</v>
  </rv>
  <rv s="0">
    <v>9</v>
    <v>5</v>
  </rv>
  <rv s="0">
    <v>5</v>
    <v>5</v>
  </rv>
  <rv s="0">
    <v>12</v>
    <v>5</v>
  </rv>
  <rv s="0">
    <v>13</v>
    <v>5</v>
  </rv>
  <rv s="0">
    <v>14</v>
    <v>5</v>
  </rv>
  <rv s="0">
    <v>15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841F-751D-4708-B3BA-C2D82E911A60}">
  <dimension ref="A1:T71"/>
  <sheetViews>
    <sheetView showGridLines="0" tabSelected="1" zoomScaleNormal="100" workbookViewId="0">
      <selection activeCell="F19" sqref="F19:G21"/>
    </sheetView>
  </sheetViews>
  <sheetFormatPr defaultColWidth="0" defaultRowHeight="14.25" zeroHeight="1" x14ac:dyDescent="0.2"/>
  <cols>
    <col min="1" max="1" width="2.42578125" style="5" customWidth="1"/>
    <col min="2" max="2" width="15.42578125" style="5" customWidth="1"/>
    <col min="3" max="4" width="9" style="5" customWidth="1"/>
    <col min="5" max="5" width="1.5703125" style="5" customWidth="1"/>
    <col min="6" max="7" width="14.5703125" style="5" customWidth="1"/>
    <col min="8" max="8" width="0.85546875" style="5" customWidth="1"/>
    <col min="9" max="10" width="14.5703125" style="5" customWidth="1"/>
    <col min="11" max="11" width="0.85546875" style="5" customWidth="1"/>
    <col min="12" max="13" width="14.5703125" style="5" customWidth="1"/>
    <col min="14" max="14" width="0.85546875" style="5" customWidth="1"/>
    <col min="15" max="16" width="14.5703125" style="5" customWidth="1"/>
    <col min="17" max="17" width="0.85546875" style="5" customWidth="1"/>
    <col min="18" max="19" width="14.5703125" style="5" customWidth="1"/>
    <col min="20" max="20" width="4.42578125" style="5" customWidth="1"/>
    <col min="21" max="16384" width="9.140625" style="5" hidden="1"/>
  </cols>
  <sheetData>
    <row r="1" spans="2:19" x14ac:dyDescent="0.2">
      <c r="F1" s="68" t="str">
        <f>IF(C16&lt;=129.8,"FAIXA 0",
IF(C16&lt;=139.8,"FAIXA 1",
IF(C16&lt;=149.8,"FAIXA 2",
IF(C16&lt;=159.8,"FAIXA 3",
IF(C16&lt;=169.8,"FAIXA 4",
IF(C16&lt;=179.8,"FAIXA 5",
IF(C16&lt;=189.8,"FAIXA 7",
IF(C16&lt;=199.8,"FAIXA 6",
IF(C16&lt;=209.8,"FAIXA 8",
IF(C16&lt;=219.8,"FAIXA 9",
IF(C16&lt;=229.8,"FAIXA 10",
IF(C16&lt;=239.8,"FAIXA 11",
IF(C16&lt;=249.8,"FAIXA 12",
IF(C16&lt;=259.8,"FAIXA 13",
IF(C16&lt;=269.8,"FAIXA 14",
IF(C16&lt;=289.8,"FAIXA 15",
IF(C16&lt;=309.8,"FAIXA 16",
IF(C16&lt;=339.8,"FAIXA 17",
IF(C16&lt;=349.8,"FAIXA 18",
IF(C16&lt;=359.8,"FAIXA 19",
IF(C16&lt;=369.8,"FAIXA 20",
IF(C16&lt;=389.8,"FAIXA 21",
IF(C16&lt;=409.8,"FAIXA 22",
IF(C16&lt;=409.8,"FAIXA 23",
IF(C16&lt;=439.8,"FAIXA 24",
IF(C16&lt;=459.8,"FAIXA 25",
IF(C16&lt;=509.8,"FAIXA 26",
IF(C16&lt;=609.8,"FAIXA 27",
"FAIXA 27"))))))))))))))))))))))))))))</f>
        <v>FAIXA 2</v>
      </c>
      <c r="G1" s="42" t="str">
        <f>LEFT(F1,5)&amp;" "&amp;RIGHT(F1,2)+3</f>
        <v>FAIXA 5</v>
      </c>
      <c r="H1" s="7"/>
      <c r="I1" s="42" t="str">
        <f>VLOOKUP(LEFT(F1,5)&amp;" "&amp;RIGHT(F1,2)+2&amp;B3,DEPARA!A:J,8,0)</f>
        <v/>
      </c>
      <c r="J1" s="7"/>
      <c r="K1" s="7"/>
      <c r="L1" s="7"/>
      <c r="M1" s="7"/>
      <c r="N1" s="7"/>
      <c r="O1" s="7"/>
      <c r="P1" s="7"/>
      <c r="Q1" s="7"/>
      <c r="R1" s="7"/>
      <c r="S1" s="42"/>
    </row>
    <row r="2" spans="2:19" ht="18" x14ac:dyDescent="0.25">
      <c r="B2" s="31" t="s">
        <v>201</v>
      </c>
      <c r="C2" s="31"/>
      <c r="D2" s="31"/>
      <c r="E2" s="31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3"/>
    </row>
    <row r="3" spans="2:19" s="42" customFormat="1" ht="8.25" customHeight="1" x14ac:dyDescent="0.2">
      <c r="B3" s="42" t="str">
        <f>IF(C16&lt;=129.8,"Até R$ 129,80",
IF(C16&lt;=139.8,"Entre R$ 129,81 e R$ 139,80",
IF(C16&lt;=149.8,"Entre R$ 139,81 e R$ 149,80",
IF(C16&lt;=159.8,"Entre R$ 149,81 e R$ 159,80",
IF(C16&lt;=169.8,"Entre R$ 159,81 e R$ 169,80",
IF(C16&lt;=179.8,"Entre R$ 169,81 e R$ 179,80",
IF(C16&lt;=189.8,"Entre R$ 179,81 e R$ 189,80",
IF(C16&lt;=209.8,"Entre R$ 189,81 e R$ 209,80",
IF(C16&lt;=229.8,"Entre R$ 209,81 e R$ 229,80",
IF(C16&lt;=239.8,"Entre R$ 229,81 e R$ 239,80",
IF(C16&lt;=259.8,"Entre R$ 239,81 e R$ 259,80",
IF(C16&lt;=279.8,"Entre R$ 259,81 e R$ 279,80",
IF(C16&lt;=289.8,"Entre R$ 279,81 e R$ 289,80",
IF(C16&lt;=309.8,"Entre R$ 289,81 e R$ 309,80",
IF(C16&lt;=329.8,"Entre R$ 309,81 e R$ 329,80",
IF(C16&lt;=339.8,"Entre R$ 329,81 e R$ 339,80",
IF(C16&lt;=349.8,"Entre R$ 339,81 e R$ 349,80",
IF(C16&lt;=359.8,"Entre R$ 349,81 e R$ 359,80",
IF(C16&lt;=379.8,"Entre R$ 359,81 e R$ 379,80",
IF(C16&lt;=399.8,"Entre R$ 379,81 e R$ 399,80",
IF(C16&lt;=429.8,"Entre R$ 399,81 e R$ 429,80",
IF(C16&lt;=449.8,"Entre R$ 429,81 e R$ 449,80",
IF(C16&lt;=499.8,"Entre R$ 449,81 e R$ 499,80",
IF(C16&lt;=589.8,"Entre R$ 499,81 e R$ 589,80",
IF(C16&lt;=609.8,"Entre R$ 589,81 e R$ 609,80","Acima de R$ 609,80")))))))))))))))))))))))))</f>
        <v>Entre R$ 139,81 e R$ 149,80</v>
      </c>
      <c r="F3" s="42" t="str">
        <f>VLOOKUP(F1&amp;B3,DEPARA!A:I,3,0)</f>
        <v>500 Mega</v>
      </c>
      <c r="I3" s="42" t="str">
        <f>LEFT(F1,5)&amp;" "&amp;RIGHT(F1,2)+1</f>
        <v>FAIXA 3</v>
      </c>
      <c r="L3" s="42" t="str">
        <f>LEFT(F1,5)&amp;" "&amp;RIGHT(F1,2)+2</f>
        <v>FAIXA 4</v>
      </c>
      <c r="O3" s="42" t="str">
        <f>LEFT(I3,5)&amp;" "&amp;RIGHT(I3,2)+2</f>
        <v>FAIXA 5</v>
      </c>
      <c r="R3" s="42" t="str">
        <f>LEFT(L3,5)&amp;" "&amp;RIGHT(L3,2)+2</f>
        <v>FAIXA 6</v>
      </c>
    </row>
    <row r="4" spans="2:19" ht="20.25" customHeight="1" x14ac:dyDescent="0.2">
      <c r="B4" s="119" t="s">
        <v>155</v>
      </c>
      <c r="C4" s="120"/>
      <c r="D4" s="121"/>
      <c r="F4" s="86" t="s">
        <v>199</v>
      </c>
      <c r="G4" s="87"/>
      <c r="H4" s="32"/>
      <c r="I4" s="86" t="s">
        <v>4</v>
      </c>
      <c r="J4" s="87"/>
      <c r="L4" s="86" t="s">
        <v>200</v>
      </c>
      <c r="M4" s="87"/>
      <c r="O4" s="86" t="s">
        <v>192</v>
      </c>
      <c r="P4" s="87"/>
      <c r="R4" s="86" t="s">
        <v>193</v>
      </c>
      <c r="S4" s="87"/>
    </row>
    <row r="5" spans="2:19" ht="20.25" customHeight="1" x14ac:dyDescent="0.2">
      <c r="B5" s="122"/>
      <c r="C5" s="123"/>
      <c r="D5" s="124"/>
      <c r="F5" s="88"/>
      <c r="G5" s="89"/>
      <c r="H5" s="32"/>
      <c r="I5" s="88"/>
      <c r="J5" s="89"/>
      <c r="L5" s="88"/>
      <c r="M5" s="89"/>
      <c r="O5" s="88"/>
      <c r="P5" s="89"/>
      <c r="R5" s="88"/>
      <c r="S5" s="89"/>
    </row>
    <row r="6" spans="2:19" ht="4.5" customHeight="1" x14ac:dyDescent="0.2">
      <c r="F6" s="8"/>
      <c r="G6" s="8"/>
      <c r="I6" s="8"/>
      <c r="J6" s="8"/>
      <c r="L6" s="8"/>
      <c r="M6" s="8"/>
      <c r="O6" s="8"/>
      <c r="P6" s="8"/>
      <c r="R6" s="8"/>
      <c r="S6" s="8"/>
    </row>
    <row r="7" spans="2:19" ht="27" customHeight="1" x14ac:dyDescent="0.25">
      <c r="B7" s="41" t="s">
        <v>233</v>
      </c>
      <c r="C7" s="69" t="s">
        <v>219</v>
      </c>
      <c r="D7" s="70"/>
      <c r="F7" s="33" t="s">
        <v>3</v>
      </c>
      <c r="G7" s="9"/>
      <c r="I7" s="33" t="s">
        <v>3</v>
      </c>
      <c r="J7" s="9"/>
      <c r="L7" s="33" t="s">
        <v>3</v>
      </c>
      <c r="M7" s="9"/>
      <c r="O7" s="33" t="s">
        <v>3</v>
      </c>
      <c r="P7" s="9"/>
      <c r="R7" s="33" t="s">
        <v>3</v>
      </c>
      <c r="S7" s="9"/>
    </row>
    <row r="8" spans="2:19" ht="27" customHeight="1" x14ac:dyDescent="0.2">
      <c r="B8" s="67" t="s">
        <v>216</v>
      </c>
      <c r="C8" s="107" t="s">
        <v>219</v>
      </c>
      <c r="D8" s="108"/>
      <c r="F8" s="90" t="str">
        <f>VLOOKUP(F1&amp;B3,DEPARA!A:I,3,0)</f>
        <v>500 Mega</v>
      </c>
      <c r="G8" s="91"/>
      <c r="I8" s="90" t="str">
        <f>VLOOKUP(I3&amp;B3,DEPARA!A:I,3,0)</f>
        <v>500 Mega</v>
      </c>
      <c r="J8" s="91"/>
      <c r="K8" s="34"/>
      <c r="L8" s="90" t="str">
        <f>VLOOKUP(L3&amp;B3,DEPARA!A:I,3,0)</f>
        <v>350 Mega</v>
      </c>
      <c r="M8" s="91"/>
      <c r="N8" s="34"/>
      <c r="O8" s="90" t="str">
        <f>IFERROR(VLOOKUP(O3&amp;B3,DEPARA!A:I,3,0),"")</f>
        <v>350 Mega</v>
      </c>
      <c r="P8" s="91"/>
      <c r="Q8" s="34"/>
      <c r="R8" s="90" t="str">
        <f>IFERROR(VLOOKUP(R3&amp;B3,DEPARA!A:I,3,0),"")</f>
        <v>500 Mega</v>
      </c>
      <c r="S8" s="91"/>
    </row>
    <row r="9" spans="2:19" ht="27" customHeight="1" x14ac:dyDescent="0.2">
      <c r="B9" s="40" t="s">
        <v>239</v>
      </c>
      <c r="C9" s="117">
        <v>3</v>
      </c>
      <c r="D9" s="118"/>
      <c r="F9" s="90"/>
      <c r="G9" s="91"/>
      <c r="I9" s="90"/>
      <c r="J9" s="91"/>
      <c r="K9" s="34"/>
      <c r="L9" s="90"/>
      <c r="M9" s="91"/>
      <c r="N9" s="34"/>
      <c r="O9" s="90"/>
      <c r="P9" s="91"/>
      <c r="Q9" s="34"/>
      <c r="R9" s="90"/>
      <c r="S9" s="91"/>
    </row>
    <row r="10" spans="2:19" ht="18" customHeight="1" x14ac:dyDescent="0.25">
      <c r="F10" s="92" t="s">
        <v>5</v>
      </c>
      <c r="G10" s="93"/>
      <c r="I10" s="92" t="s">
        <v>5</v>
      </c>
      <c r="J10" s="93"/>
      <c r="K10" s="34"/>
      <c r="L10" s="92" t="s">
        <v>5</v>
      </c>
      <c r="M10" s="93"/>
      <c r="N10" s="34"/>
      <c r="O10" s="92" t="s">
        <v>5</v>
      </c>
      <c r="P10" s="93"/>
      <c r="Q10" s="34"/>
      <c r="R10" s="92" t="s">
        <v>5</v>
      </c>
      <c r="S10" s="93"/>
    </row>
    <row r="11" spans="2:19" ht="18" customHeight="1" x14ac:dyDescent="0.2">
      <c r="B11" s="71" t="s">
        <v>196</v>
      </c>
      <c r="C11" s="73">
        <v>60</v>
      </c>
      <c r="D11" s="74"/>
      <c r="F11" s="94"/>
      <c r="G11" s="95"/>
      <c r="I11" s="94"/>
      <c r="J11" s="95"/>
      <c r="L11" s="94"/>
      <c r="M11" s="95"/>
      <c r="O11" s="94"/>
      <c r="P11" s="95"/>
      <c r="R11" s="94"/>
      <c r="S11" s="95"/>
    </row>
    <row r="12" spans="2:19" ht="18" customHeight="1" x14ac:dyDescent="0.3">
      <c r="B12" s="72"/>
      <c r="C12" s="75"/>
      <c r="D12" s="76"/>
      <c r="F12" s="98" t="e" vm="1">
        <f>VLOOKUP(F13,DEPARA!U1:V7,2,0)</f>
        <v>#VALUE!</v>
      </c>
      <c r="G12" s="99"/>
      <c r="I12" s="100" t="e" vm="2">
        <f>VLOOKUP(I13,DEPARA!U1:V7,2,0)</f>
        <v>#VALUE!</v>
      </c>
      <c r="J12" s="101"/>
      <c r="L12" s="100" t="e" vm="1">
        <f>VLOOKUP(L13,DEPARA!U1:V7,2,0)</f>
        <v>#VALUE!</v>
      </c>
      <c r="M12" s="101"/>
      <c r="O12" s="100" t="e" vm="2">
        <f>IFERROR(VLOOKUP(O13,DEPARA!U1:V7,2,0),"")</f>
        <v>#VALUE!</v>
      </c>
      <c r="P12" s="101"/>
      <c r="R12" s="100" t="e" vm="1">
        <f>IFERROR(VLOOKUP(R13,DEPARA!U1:V7,2,0),"")</f>
        <v>#VALUE!</v>
      </c>
      <c r="S12" s="101"/>
    </row>
    <row r="13" spans="2:19" ht="18" customHeight="1" x14ac:dyDescent="0.2">
      <c r="B13" s="72" t="s">
        <v>195</v>
      </c>
      <c r="C13" s="75">
        <v>80</v>
      </c>
      <c r="D13" s="76"/>
      <c r="F13" s="96" t="str">
        <f>VLOOKUP(F1&amp;B3,DEPARA!A:I,4,0)</f>
        <v>28GB</v>
      </c>
      <c r="G13" s="97"/>
      <c r="I13" s="96" t="str">
        <f>VLOOKUP(I3&amp;B3,DEPARA!A:I,4,0)</f>
        <v>50GB</v>
      </c>
      <c r="J13" s="97"/>
      <c r="L13" s="96" t="str">
        <f>VLOOKUP(L3&amp;B3,DEPARA!A:I,4,0)</f>
        <v>35GB</v>
      </c>
      <c r="M13" s="97"/>
      <c r="O13" s="96" t="str">
        <f>IFERROR(VLOOKUP(O3&amp;B3,DEPARA!A:I,4,0),"")</f>
        <v>200GB</v>
      </c>
      <c r="P13" s="97"/>
      <c r="R13" s="96" t="str">
        <f>IFERROR(VLOOKUP(R3&amp;B3,DEPARA!A:I,4,0),"")</f>
        <v>35GB</v>
      </c>
      <c r="S13" s="97"/>
    </row>
    <row r="14" spans="2:19" ht="18" customHeight="1" x14ac:dyDescent="0.2">
      <c r="B14" s="77"/>
      <c r="C14" s="78"/>
      <c r="D14" s="79"/>
      <c r="F14" s="96"/>
      <c r="G14" s="97"/>
      <c r="I14" s="96"/>
      <c r="J14" s="97"/>
      <c r="L14" s="96"/>
      <c r="M14" s="97"/>
      <c r="O14" s="96"/>
      <c r="P14" s="97"/>
      <c r="R14" s="96"/>
      <c r="S14" s="97"/>
    </row>
    <row r="15" spans="2:19" ht="18" customHeight="1" x14ac:dyDescent="0.2">
      <c r="F15" s="113" t="e" vm="3">
        <f>VLOOKUP(F13,DEPARA!U1:X7,4,0)</f>
        <v>#VALUE!</v>
      </c>
      <c r="G15" s="114"/>
      <c r="I15" s="113" t="e" vm="4">
        <f>VLOOKUP(I13,DEPARA!U1:X7,4,0)</f>
        <v>#VALUE!</v>
      </c>
      <c r="J15" s="114"/>
      <c r="L15" s="113" t="e" vm="5">
        <f>VLOOKUP(L13,DEPARA!U1:X7,4,0)</f>
        <v>#VALUE!</v>
      </c>
      <c r="M15" s="114"/>
      <c r="O15" s="113" t="e" vm="6">
        <f>IFERROR(VLOOKUP(O13,DEPARA!U1:X7,4,0),"")</f>
        <v>#VALUE!</v>
      </c>
      <c r="P15" s="114"/>
      <c r="R15" s="113" t="e" vm="5">
        <f>IFERROR(VLOOKUP(R13,DEPARA!U1:X7,4,0),"")</f>
        <v>#VALUE!</v>
      </c>
      <c r="S15" s="114"/>
    </row>
    <row r="16" spans="2:19" ht="18" customHeight="1" x14ac:dyDescent="0.2">
      <c r="B16" s="71" t="s">
        <v>191</v>
      </c>
      <c r="C16" s="109">
        <f>SUM(C11,C13)</f>
        <v>140</v>
      </c>
      <c r="D16" s="110"/>
      <c r="F16" s="115"/>
      <c r="G16" s="116"/>
      <c r="I16" s="115"/>
      <c r="J16" s="116"/>
      <c r="L16" s="115"/>
      <c r="M16" s="116"/>
      <c r="O16" s="115"/>
      <c r="P16" s="116"/>
      <c r="R16" s="115"/>
      <c r="S16" s="116"/>
    </row>
    <row r="17" spans="1:19" x14ac:dyDescent="0.2">
      <c r="B17" s="77"/>
      <c r="C17" s="111"/>
      <c r="D17" s="112"/>
    </row>
    <row r="18" spans="1:19" ht="20.25" customHeight="1" x14ac:dyDescent="0.2">
      <c r="C18" s="19"/>
      <c r="F18" s="84" t="s">
        <v>46</v>
      </c>
      <c r="G18" s="85"/>
      <c r="I18" s="84" t="s">
        <v>46</v>
      </c>
      <c r="J18" s="85"/>
      <c r="L18" s="84" t="s">
        <v>46</v>
      </c>
      <c r="M18" s="85"/>
      <c r="O18" s="84" t="s">
        <v>46</v>
      </c>
      <c r="P18" s="85"/>
      <c r="R18" s="84" t="s">
        <v>46</v>
      </c>
      <c r="S18" s="85"/>
    </row>
    <row r="19" spans="1:19" ht="13.5" customHeight="1" x14ac:dyDescent="0.2">
      <c r="B19" s="39" t="s">
        <v>198</v>
      </c>
      <c r="F19" s="80" t="str">
        <f>IF(VLOOKUP(F1&amp;B3,DEPARA!A:J,10,0)="",VLOOKUP(LEFT(F1,5)&amp;" "&amp;RIGHT(F1,2)+1&amp;B3,DEPARA!A:J,10,0),IF(VLOOKUP(F1&amp;B3,DEPARA!A:J,10,0)="",VLOOKUP(LEFT(F1,5)&amp;" "&amp;RIGHT(F1,2)+2&amp;B3,DEPARA!A:J,10,0),"NOK"))</f>
        <v/>
      </c>
      <c r="G19" s="81"/>
      <c r="H19" s="18"/>
      <c r="I19" s="80">
        <f>(IF(IF(IF(IF(VLOOKUP(I3&amp;B3,DEPARA!A:J,10,0)="",VLOOKUP(LEFT(I3,5)&amp;" "&amp;RIGHT(I3,2)+1&amp;B3,DEPARA!A:J,10,0),VLOOKUP(I3&amp;B3,DEPARA!A:J,10,0))="",VLOOKUP(LEFT(I3,5)&amp;" "&amp;RIGHT(I3,2)+2&amp;B3,DEPARA!A:J,10,0),VLOOKUP(I3&amp;B3,DEPARA!A:J,10,0))="",VLOOKUP(LEFT(I3,5)&amp;" "&amp;RIGHT(I3,2)+3&amp;B3,DEPARA!A:J,10,0),VLOOKUP(I3&amp;B3,DEPARA!A:J,10,0))="",VLOOKUP(LEFT(I3,5)&amp;" "&amp;RIGHT(I3,2)+4&amp;B3,DEPARA!A:J,10,0),VLOOKUP(I3&amp;B3,DEPARA!A:J,10,0)))</f>
        <v>244.8</v>
      </c>
      <c r="J19" s="81"/>
      <c r="K19" s="18"/>
      <c r="L19" s="80" t="str">
        <f>(IF(AND(C7="Sim",C8="Sim"),VLOOKUP(L3&amp;B3,DEPARA!A:I,10,0),VLOOKUP(L3&amp;B3,DEPARA!A:I,8,0)))</f>
        <v/>
      </c>
      <c r="M19" s="81"/>
      <c r="N19" s="18"/>
      <c r="O19" s="80">
        <f>(IF(AND(C7="Sim",C8="Sim"),VLOOKUP(O13,DEPARA!U1:Z7,6,0),VLOOKUP(O13,DEPARA!U1:Y7,5,0)))+VLOOKUP(O8,DEPARA!AF1:AH4,2,0)+0.1</f>
        <v>239.9</v>
      </c>
      <c r="P19" s="81"/>
      <c r="Q19" s="18"/>
      <c r="R19" s="80">
        <f>(IF(AND(C7="Sim",C8="Sim"),VLOOKUP(R13,DEPARA!U1:Z7,6,0),VLOOKUP(R13,DEPARA!U1:Y7,5,0)))+VLOOKUP(R8,DEPARA!AF1:AH4,2,0)+0.1</f>
        <v>144.9</v>
      </c>
      <c r="S19" s="81"/>
    </row>
    <row r="20" spans="1:19" ht="13.5" customHeight="1" x14ac:dyDescent="0.2">
      <c r="F20" s="80"/>
      <c r="G20" s="81"/>
      <c r="H20" s="18"/>
      <c r="I20" s="80"/>
      <c r="J20" s="81"/>
      <c r="K20" s="18"/>
      <c r="L20" s="80"/>
      <c r="M20" s="81"/>
      <c r="N20" s="35"/>
      <c r="O20" s="80"/>
      <c r="P20" s="81"/>
      <c r="Q20" s="18"/>
      <c r="R20" s="80"/>
      <c r="S20" s="81"/>
    </row>
    <row r="21" spans="1:19" ht="13.5" customHeight="1" x14ac:dyDescent="0.2">
      <c r="F21" s="82"/>
      <c r="G21" s="83"/>
      <c r="H21" s="18"/>
      <c r="I21" s="82"/>
      <c r="J21" s="83"/>
      <c r="K21" s="18"/>
      <c r="L21" s="82"/>
      <c r="M21" s="83"/>
      <c r="N21" s="18"/>
      <c r="O21" s="82"/>
      <c r="P21" s="83"/>
      <c r="Q21" s="18"/>
      <c r="R21" s="82"/>
      <c r="S21" s="83"/>
    </row>
    <row r="22" spans="1:19" ht="30.75" customHeight="1" x14ac:dyDescent="0.2">
      <c r="B22" s="38"/>
      <c r="C22" s="38"/>
      <c r="D22" s="11"/>
      <c r="F22" s="36" t="s">
        <v>197</v>
      </c>
      <c r="G22" s="37" t="e">
        <f>F19-C16</f>
        <v>#VALUE!</v>
      </c>
      <c r="H22" s="12"/>
      <c r="I22" s="36" t="s">
        <v>197</v>
      </c>
      <c r="J22" s="37">
        <f>I19-C16</f>
        <v>104.80000000000001</v>
      </c>
      <c r="K22" s="12"/>
      <c r="L22" s="36" t="s">
        <v>197</v>
      </c>
      <c r="M22" s="37" t="e">
        <f>L19-C16</f>
        <v>#VALUE!</v>
      </c>
      <c r="N22" s="12"/>
      <c r="O22" s="36" t="s">
        <v>197</v>
      </c>
      <c r="P22" s="37">
        <f>IFERROR(O19-C16,"")</f>
        <v>99.9</v>
      </c>
      <c r="Q22" s="12"/>
      <c r="R22" s="36" t="s">
        <v>197</v>
      </c>
      <c r="S22" s="37">
        <f>IFERROR(R19-C16,"")</f>
        <v>4.9000000000000057</v>
      </c>
    </row>
    <row r="23" spans="1:19" ht="3.75" customHeight="1" x14ac:dyDescent="0.2">
      <c r="B23" s="10"/>
      <c r="C23" s="10"/>
      <c r="D23" s="10"/>
      <c r="F23" s="13"/>
      <c r="G23" s="14"/>
      <c r="H23" s="12"/>
      <c r="I23" s="13"/>
      <c r="J23" s="14"/>
      <c r="K23" s="12"/>
      <c r="L23" s="13"/>
      <c r="M23" s="14"/>
      <c r="N23" s="12"/>
      <c r="O23" s="13"/>
      <c r="P23" s="14"/>
      <c r="Q23" s="12"/>
      <c r="R23" s="13"/>
      <c r="S23" s="14"/>
    </row>
    <row r="24" spans="1:19" x14ac:dyDescent="0.2">
      <c r="F24" s="15"/>
      <c r="G24" s="9"/>
      <c r="I24" s="15"/>
      <c r="J24" s="9"/>
      <c r="L24" s="15"/>
      <c r="M24" s="9"/>
      <c r="O24" s="15"/>
      <c r="P24" s="9"/>
      <c r="R24" s="15"/>
      <c r="S24" s="9"/>
    </row>
    <row r="25" spans="1:19" ht="15" customHeight="1" x14ac:dyDescent="0.2">
      <c r="A25" s="16"/>
      <c r="B25" s="106" t="s">
        <v>215</v>
      </c>
      <c r="C25" s="106"/>
      <c r="D25" s="106"/>
      <c r="E25" s="16"/>
      <c r="F25" s="102" t="e" vm="7">
        <f>VLOOKUP(F13,DEPARA!U1:W7,3,0)</f>
        <v>#VALUE!</v>
      </c>
      <c r="G25" s="103"/>
      <c r="I25" s="102" t="e" vm="8">
        <f>VLOOKUP(I13,DEPARA!U1:W7,3,0)</f>
        <v>#VALUE!</v>
      </c>
      <c r="J25" s="103"/>
      <c r="L25" s="102" t="e" vm="9">
        <f>VLOOKUP(L13,DEPARA!U1:W7,3,0)</f>
        <v>#VALUE!</v>
      </c>
      <c r="M25" s="103"/>
      <c r="O25" s="102" t="e" vm="10">
        <f>IFERROR(VLOOKUP(O13,DEPARA!U1:W7,3,0),"")</f>
        <v>#VALUE!</v>
      </c>
      <c r="P25" s="103"/>
      <c r="R25" s="102" t="e" vm="9">
        <f>IFERROR(VLOOKUP(R13,DEPARA!U1:W7,3,0),"")</f>
        <v>#VALUE!</v>
      </c>
      <c r="S25" s="103"/>
    </row>
    <row r="26" spans="1:19" x14ac:dyDescent="0.2">
      <c r="A26" s="16"/>
      <c r="B26" s="106"/>
      <c r="C26" s="106"/>
      <c r="D26" s="106"/>
      <c r="E26" s="16"/>
      <c r="F26" s="102"/>
      <c r="G26" s="103"/>
      <c r="I26" s="102"/>
      <c r="J26" s="103"/>
      <c r="L26" s="102"/>
      <c r="M26" s="103"/>
      <c r="O26" s="102"/>
      <c r="P26" s="103"/>
      <c r="R26" s="102"/>
      <c r="S26" s="103"/>
    </row>
    <row r="27" spans="1:19" x14ac:dyDescent="0.2">
      <c r="A27" s="16"/>
      <c r="B27" s="106"/>
      <c r="C27" s="106"/>
      <c r="D27" s="106"/>
      <c r="E27" s="16"/>
      <c r="F27" s="102"/>
      <c r="G27" s="103"/>
      <c r="I27" s="102"/>
      <c r="J27" s="103"/>
      <c r="L27" s="102"/>
      <c r="M27" s="103"/>
      <c r="O27" s="102"/>
      <c r="P27" s="103"/>
      <c r="R27" s="102"/>
      <c r="S27" s="103"/>
    </row>
    <row r="28" spans="1:19" x14ac:dyDescent="0.2">
      <c r="A28" s="16"/>
      <c r="B28" s="106"/>
      <c r="C28" s="106"/>
      <c r="D28" s="106"/>
      <c r="E28" s="16"/>
      <c r="F28" s="102"/>
      <c r="G28" s="103"/>
      <c r="I28" s="102"/>
      <c r="J28" s="103"/>
      <c r="L28" s="102"/>
      <c r="M28" s="103"/>
      <c r="O28" s="102"/>
      <c r="P28" s="103"/>
      <c r="R28" s="102"/>
      <c r="S28" s="103"/>
    </row>
    <row r="29" spans="1:19" x14ac:dyDescent="0.2">
      <c r="A29" s="16"/>
      <c r="B29" s="106"/>
      <c r="C29" s="106"/>
      <c r="D29" s="106"/>
      <c r="E29" s="16"/>
      <c r="F29" s="102"/>
      <c r="G29" s="103"/>
      <c r="I29" s="102"/>
      <c r="J29" s="103"/>
      <c r="L29" s="102"/>
      <c r="M29" s="103"/>
      <c r="O29" s="102"/>
      <c r="P29" s="103"/>
      <c r="R29" s="102"/>
      <c r="S29" s="103"/>
    </row>
    <row r="30" spans="1:19" x14ac:dyDescent="0.2">
      <c r="A30" s="16"/>
      <c r="B30" s="106"/>
      <c r="C30" s="106"/>
      <c r="D30" s="106"/>
      <c r="E30" s="16"/>
      <c r="F30" s="102"/>
      <c r="G30" s="103"/>
      <c r="I30" s="102"/>
      <c r="J30" s="103"/>
      <c r="L30" s="102"/>
      <c r="M30" s="103"/>
      <c r="O30" s="102"/>
      <c r="P30" s="103"/>
      <c r="R30" s="102"/>
      <c r="S30" s="103"/>
    </row>
    <row r="31" spans="1:19" x14ac:dyDescent="0.2">
      <c r="A31" s="16"/>
      <c r="B31" s="106"/>
      <c r="C31" s="106"/>
      <c r="D31" s="106"/>
      <c r="E31" s="16"/>
      <c r="F31" s="102"/>
      <c r="G31" s="103"/>
      <c r="I31" s="102"/>
      <c r="J31" s="103"/>
      <c r="L31" s="102"/>
      <c r="M31" s="103"/>
      <c r="O31" s="102"/>
      <c r="P31" s="103"/>
      <c r="R31" s="102"/>
      <c r="S31" s="103"/>
    </row>
    <row r="32" spans="1:19" x14ac:dyDescent="0.2">
      <c r="B32" s="106"/>
      <c r="C32" s="106"/>
      <c r="D32" s="106"/>
      <c r="F32" s="102"/>
      <c r="G32" s="103"/>
      <c r="I32" s="102"/>
      <c r="J32" s="103"/>
      <c r="L32" s="102"/>
      <c r="M32" s="103"/>
      <c r="O32" s="102"/>
      <c r="P32" s="103"/>
      <c r="R32" s="102"/>
      <c r="S32" s="103"/>
    </row>
    <row r="33" spans="2:19" x14ac:dyDescent="0.2">
      <c r="B33" s="106"/>
      <c r="C33" s="106"/>
      <c r="D33" s="106"/>
      <c r="F33" s="102"/>
      <c r="G33" s="103"/>
      <c r="I33" s="102"/>
      <c r="J33" s="103"/>
      <c r="L33" s="102"/>
      <c r="M33" s="103"/>
      <c r="O33" s="102"/>
      <c r="P33" s="103"/>
      <c r="R33" s="102"/>
      <c r="S33" s="103"/>
    </row>
    <row r="34" spans="2:19" x14ac:dyDescent="0.2">
      <c r="B34" s="106"/>
      <c r="C34" s="106"/>
      <c r="D34" s="106"/>
      <c r="F34" s="102"/>
      <c r="G34" s="103"/>
      <c r="I34" s="102"/>
      <c r="J34" s="103"/>
      <c r="L34" s="102"/>
      <c r="M34" s="103"/>
      <c r="O34" s="102"/>
      <c r="P34" s="103"/>
      <c r="R34" s="102"/>
      <c r="S34" s="103"/>
    </row>
    <row r="35" spans="2:19" x14ac:dyDescent="0.2">
      <c r="B35" s="106"/>
      <c r="C35" s="106"/>
      <c r="D35" s="106"/>
      <c r="F35" s="102"/>
      <c r="G35" s="103"/>
      <c r="I35" s="102"/>
      <c r="J35" s="103"/>
      <c r="L35" s="102"/>
      <c r="M35" s="103"/>
      <c r="O35" s="102"/>
      <c r="P35" s="103"/>
      <c r="R35" s="102"/>
      <c r="S35" s="103"/>
    </row>
    <row r="36" spans="2:19" x14ac:dyDescent="0.2">
      <c r="B36" s="106"/>
      <c r="C36" s="106"/>
      <c r="D36" s="106"/>
      <c r="F36" s="102"/>
      <c r="G36" s="103"/>
      <c r="I36" s="102"/>
      <c r="J36" s="103"/>
      <c r="L36" s="102"/>
      <c r="M36" s="103"/>
      <c r="O36" s="102"/>
      <c r="P36" s="103"/>
      <c r="R36" s="102"/>
      <c r="S36" s="103"/>
    </row>
    <row r="37" spans="2:19" x14ac:dyDescent="0.2">
      <c r="F37" s="102"/>
      <c r="G37" s="103"/>
      <c r="I37" s="102"/>
      <c r="J37" s="103"/>
      <c r="L37" s="102"/>
      <c r="M37" s="103"/>
      <c r="O37" s="102"/>
      <c r="P37" s="103"/>
      <c r="R37" s="102"/>
      <c r="S37" s="103"/>
    </row>
    <row r="38" spans="2:19" ht="12" customHeight="1" x14ac:dyDescent="0.2">
      <c r="F38" s="104"/>
      <c r="G38" s="105"/>
      <c r="I38" s="104"/>
      <c r="J38" s="105"/>
      <c r="L38" s="104"/>
      <c r="M38" s="105"/>
      <c r="O38" s="104"/>
      <c r="P38" s="105"/>
      <c r="R38" s="104"/>
      <c r="S38" s="105"/>
    </row>
    <row r="39" spans="2:19" ht="3.75" customHeight="1" x14ac:dyDescent="0.2">
      <c r="G39" s="18"/>
      <c r="I39" s="21"/>
      <c r="J39" s="21"/>
      <c r="L39" s="21"/>
      <c r="M39" s="21"/>
      <c r="O39" s="21"/>
      <c r="P39" s="21"/>
      <c r="R39" s="21"/>
      <c r="S39" s="20"/>
    </row>
    <row r="40" spans="2:19" x14ac:dyDescent="0.2">
      <c r="F40" s="127" t="e" vm="11">
        <v>#VALUE!</v>
      </c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9"/>
    </row>
    <row r="41" spans="2:19" x14ac:dyDescent="0.2">
      <c r="F41" s="130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2"/>
    </row>
    <row r="42" spans="2:19" x14ac:dyDescent="0.2">
      <c r="F42" s="130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2"/>
    </row>
    <row r="43" spans="2:19" x14ac:dyDescent="0.2">
      <c r="F43" s="130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2"/>
    </row>
    <row r="44" spans="2:19" x14ac:dyDescent="0.2">
      <c r="F44" s="133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5"/>
    </row>
    <row r="45" spans="2:19" ht="4.5" customHeight="1" x14ac:dyDescent="0.2"/>
    <row r="46" spans="2:19" ht="20.25" customHeight="1" x14ac:dyDescent="0.2">
      <c r="F46" s="84" t="s">
        <v>46</v>
      </c>
      <c r="G46" s="85"/>
      <c r="I46" s="84" t="s">
        <v>46</v>
      </c>
      <c r="J46" s="85"/>
      <c r="L46" s="84" t="s">
        <v>46</v>
      </c>
      <c r="M46" s="85"/>
      <c r="O46" s="84" t="s">
        <v>46</v>
      </c>
      <c r="P46" s="85"/>
      <c r="R46" s="84" t="s">
        <v>46</v>
      </c>
      <c r="S46" s="85"/>
    </row>
    <row r="47" spans="2:19" ht="18" customHeight="1" x14ac:dyDescent="0.2">
      <c r="F47" s="80" t="e">
        <f>F19+100</f>
        <v>#VALUE!</v>
      </c>
      <c r="G47" s="81"/>
      <c r="H47" s="18"/>
      <c r="I47" s="80">
        <f>I19+100</f>
        <v>344.8</v>
      </c>
      <c r="J47" s="81"/>
      <c r="K47" s="18"/>
      <c r="L47" s="80" t="e">
        <f>L19+100</f>
        <v>#VALUE!</v>
      </c>
      <c r="M47" s="81"/>
      <c r="N47" s="18"/>
      <c r="O47" s="80">
        <f>IFERROR(O19+100,"")</f>
        <v>339.9</v>
      </c>
      <c r="P47" s="81"/>
      <c r="Q47" s="18"/>
      <c r="R47" s="80">
        <f>IFERROR(R19+100,"")</f>
        <v>244.9</v>
      </c>
      <c r="S47" s="81"/>
    </row>
    <row r="48" spans="2:19" ht="18" customHeight="1" x14ac:dyDescent="0.2">
      <c r="F48" s="82"/>
      <c r="G48" s="83"/>
      <c r="H48" s="18"/>
      <c r="I48" s="82"/>
      <c r="J48" s="83"/>
      <c r="K48" s="18"/>
      <c r="L48" s="82"/>
      <c r="M48" s="83"/>
      <c r="N48" s="35"/>
      <c r="O48" s="82"/>
      <c r="P48" s="83"/>
      <c r="Q48" s="18"/>
      <c r="R48" s="82"/>
      <c r="S48" s="83"/>
    </row>
    <row r="49" spans="2:19" x14ac:dyDescent="0.2"/>
    <row r="50" spans="2:19" x14ac:dyDescent="0.2"/>
    <row r="51" spans="2:19" ht="18" x14ac:dyDescent="0.25">
      <c r="B51" s="59" t="s">
        <v>229</v>
      </c>
      <c r="C51" s="38"/>
      <c r="D51" s="11"/>
      <c r="F51" s="36"/>
      <c r="G51" s="37"/>
      <c r="H51" s="12"/>
      <c r="I51" s="36"/>
      <c r="J51" s="37"/>
      <c r="K51" s="12"/>
      <c r="L51" s="36"/>
      <c r="M51" s="37"/>
      <c r="N51" s="12"/>
      <c r="O51" s="36"/>
      <c r="P51" s="37"/>
      <c r="Q51" s="12"/>
      <c r="R51" s="36"/>
      <c r="S51" s="37"/>
    </row>
    <row r="52" spans="2:19" x14ac:dyDescent="0.2"/>
    <row r="53" spans="2:19" ht="22.5" customHeight="1" x14ac:dyDescent="0.2">
      <c r="B53" s="106" t="s">
        <v>230</v>
      </c>
      <c r="C53" s="106"/>
      <c r="D53" s="106"/>
      <c r="F53" s="48" t="s">
        <v>225</v>
      </c>
      <c r="I53" s="48" t="s">
        <v>225</v>
      </c>
      <c r="L53" s="48" t="s">
        <v>225</v>
      </c>
      <c r="O53" s="48" t="s">
        <v>225</v>
      </c>
      <c r="R53" s="48" t="s">
        <v>225</v>
      </c>
    </row>
    <row r="54" spans="2:19" ht="15" x14ac:dyDescent="0.25">
      <c r="B54" s="106"/>
      <c r="C54" s="106"/>
      <c r="D54" s="106"/>
      <c r="F54" s="55" t="s">
        <v>227</v>
      </c>
      <c r="G54" s="50">
        <f>IF(C8="SIM",(VLOOKUP(F13,DEPARA!$U$1:$Z$7,5,0)*0.3)+VLOOKUP(F13,DEPARA!$U$1:$Z$7,5,0),VLOOKUP(F13,DEPARA!$U$1:$Z$7,5,0))</f>
        <v>49.9</v>
      </c>
      <c r="I54" s="55" t="s">
        <v>227</v>
      </c>
      <c r="J54" s="50">
        <f>IF(F13="SIM",(VLOOKUP(I13,DEPARA!$U$1:$Z$7,5,0)*0.3)+VLOOKUP(I13,DEPARA!$U$1:$Z$7,5,0),VLOOKUP(I13,DEPARA!$U$1:$Z$7,5,0))</f>
        <v>49.9</v>
      </c>
      <c r="L54" s="55" t="s">
        <v>227</v>
      </c>
      <c r="M54" s="50">
        <f>IF(I13="SIM",(VLOOKUP(L13,DEPARA!$U$1:$Z$7,5,0)*0.3)+VLOOKUP(L13,DEPARA!$U$1:$Z$7,5,0),VLOOKUP(L13,DEPARA!$U$1:$Z$7,5,0))</f>
        <v>59.9</v>
      </c>
      <c r="O54" s="55" t="s">
        <v>227</v>
      </c>
      <c r="P54" s="50">
        <f>IF(L13="SIM",(VLOOKUP(O13,DEPARA!$U$1:$Z$7,5,0)*0.3)+VLOOKUP(O13,DEPARA!$U$1:$Z$7,5,0),VLOOKUP(O13,DEPARA!$U$1:$Z$7,5,0))</f>
        <v>159.9</v>
      </c>
      <c r="R54" s="55" t="s">
        <v>227</v>
      </c>
      <c r="S54" s="50">
        <f>IF(O13="SIM",(VLOOKUP(R13,DEPARA!$U$1:$Z$7,5,0)*0.3)+VLOOKUP(R13,DEPARA!$U$1:$Z$7,5,0),VLOOKUP(R13,DEPARA!$U$1:$Z$7,5,0))</f>
        <v>59.9</v>
      </c>
    </row>
    <row r="55" spans="2:19" ht="15" x14ac:dyDescent="0.25">
      <c r="B55" s="106"/>
      <c r="C55" s="106"/>
      <c r="D55" s="106"/>
      <c r="F55" s="51" t="s">
        <v>228</v>
      </c>
      <c r="G55" s="52">
        <f>VLOOKUP(F8,DEPARA!$AF$1:$AH$4,3,0)</f>
        <v>179.99</v>
      </c>
      <c r="I55" s="51" t="s">
        <v>228</v>
      </c>
      <c r="J55" s="52">
        <f>VLOOKUP(I8,DEPARA!$AF$1:$AH$4,3,0)</f>
        <v>179.99</v>
      </c>
      <c r="L55" s="51" t="s">
        <v>228</v>
      </c>
      <c r="M55" s="52">
        <f>VLOOKUP(L8,DEPARA!$AF$1:$AH$4,3,0)</f>
        <v>119.99</v>
      </c>
      <c r="O55" s="51" t="s">
        <v>228</v>
      </c>
      <c r="P55" s="52">
        <f>VLOOKUP(O8,DEPARA!$AF$1:$AH$4,3,0)</f>
        <v>119.99</v>
      </c>
      <c r="R55" s="51" t="s">
        <v>228</v>
      </c>
      <c r="S55" s="52">
        <f>VLOOKUP(R8,DEPARA!$AF$1:$AH$4,3,0)</f>
        <v>179.99</v>
      </c>
    </row>
    <row r="56" spans="2:19" ht="15" x14ac:dyDescent="0.25">
      <c r="B56" s="106"/>
      <c r="C56" s="106"/>
      <c r="D56" s="106"/>
      <c r="F56" s="51" t="s">
        <v>231</v>
      </c>
      <c r="G56" s="53">
        <f>SUM(G54:G55)+28</f>
        <v>257.89</v>
      </c>
      <c r="I56" s="51" t="s">
        <v>231</v>
      </c>
      <c r="J56" s="53">
        <f>SUM(J54:J55)+28</f>
        <v>257.89</v>
      </c>
      <c r="L56" s="51" t="s">
        <v>231</v>
      </c>
      <c r="M56" s="53">
        <f>SUM(M54:M55)+28</f>
        <v>207.89</v>
      </c>
      <c r="O56" s="51" t="s">
        <v>231</v>
      </c>
      <c r="P56" s="53">
        <f>SUM(P54:P55)+28</f>
        <v>307.89</v>
      </c>
      <c r="R56" s="51" t="s">
        <v>231</v>
      </c>
      <c r="S56" s="53">
        <f>SUM(S54:S55)+28</f>
        <v>267.89</v>
      </c>
    </row>
    <row r="57" spans="2:19" ht="15" x14ac:dyDescent="0.25">
      <c r="B57" s="106"/>
      <c r="C57" s="106"/>
      <c r="D57" s="106"/>
      <c r="F57" s="54" t="s">
        <v>232</v>
      </c>
      <c r="G57" s="49">
        <f>G56+99.9</f>
        <v>357.78999999999996</v>
      </c>
      <c r="I57" s="54" t="s">
        <v>232</v>
      </c>
      <c r="J57" s="49">
        <f>J56+99.9</f>
        <v>357.78999999999996</v>
      </c>
      <c r="L57" s="54" t="s">
        <v>232</v>
      </c>
      <c r="M57" s="49">
        <f>M56+99.9</f>
        <v>307.78999999999996</v>
      </c>
      <c r="O57" s="54" t="s">
        <v>232</v>
      </c>
      <c r="P57" s="49">
        <f>P56+99.9</f>
        <v>407.78999999999996</v>
      </c>
      <c r="R57" s="54" t="s">
        <v>232</v>
      </c>
      <c r="S57" s="49">
        <f>S56+99.9</f>
        <v>367.78999999999996</v>
      </c>
    </row>
    <row r="58" spans="2:19" ht="6.75" customHeight="1" x14ac:dyDescent="0.2">
      <c r="B58" s="106"/>
      <c r="C58" s="106"/>
      <c r="D58" s="106"/>
      <c r="G58" s="45"/>
      <c r="J58" s="45"/>
      <c r="M58" s="45"/>
      <c r="P58" s="45"/>
      <c r="S58" s="45"/>
    </row>
    <row r="59" spans="2:19" ht="15.75" x14ac:dyDescent="0.25">
      <c r="B59" s="106"/>
      <c r="C59" s="106"/>
      <c r="D59" s="106"/>
      <c r="F59" s="46" t="s">
        <v>226</v>
      </c>
      <c r="G59" s="45"/>
      <c r="I59" s="46" t="s">
        <v>226</v>
      </c>
      <c r="J59" s="45"/>
      <c r="L59" s="46" t="s">
        <v>226</v>
      </c>
      <c r="M59" s="45"/>
      <c r="O59" s="46" t="s">
        <v>226</v>
      </c>
      <c r="P59" s="45"/>
      <c r="R59" s="46" t="s">
        <v>226</v>
      </c>
      <c r="S59" s="45"/>
    </row>
    <row r="60" spans="2:19" ht="15.75" customHeight="1" x14ac:dyDescent="0.2">
      <c r="B60" s="106"/>
      <c r="C60" s="106"/>
      <c r="D60" s="106"/>
      <c r="F60" s="125" t="s">
        <v>221</v>
      </c>
      <c r="G60" s="58">
        <v>4.4999999999999998E-2</v>
      </c>
      <c r="I60" s="125" t="s">
        <v>221</v>
      </c>
      <c r="J60" s="58">
        <v>4.4999999999999998E-2</v>
      </c>
      <c r="L60" s="125" t="s">
        <v>221</v>
      </c>
      <c r="M60" s="58">
        <v>4.4999999999999998E-2</v>
      </c>
      <c r="O60" s="125" t="s">
        <v>221</v>
      </c>
      <c r="P60" s="58">
        <v>4.4999999999999998E-2</v>
      </c>
      <c r="R60" s="125" t="s">
        <v>221</v>
      </c>
      <c r="S60" s="58">
        <v>4.4999999999999998E-2</v>
      </c>
    </row>
    <row r="61" spans="2:19" ht="15" customHeight="1" x14ac:dyDescent="0.2">
      <c r="B61" s="106"/>
      <c r="C61" s="106"/>
      <c r="D61" s="106"/>
      <c r="F61" s="126"/>
      <c r="G61" s="56">
        <f>G60*G57</f>
        <v>16.100549999999998</v>
      </c>
      <c r="I61" s="126"/>
      <c r="J61" s="56">
        <f>J60*J57</f>
        <v>16.100549999999998</v>
      </c>
      <c r="L61" s="126"/>
      <c r="M61" s="56">
        <f>M60*M57</f>
        <v>13.850549999999998</v>
      </c>
      <c r="O61" s="126"/>
      <c r="P61" s="56">
        <f>P60*P57</f>
        <v>18.350549999999998</v>
      </c>
      <c r="R61" s="126"/>
      <c r="S61" s="56">
        <f>S60*S57</f>
        <v>16.550549999999998</v>
      </c>
    </row>
    <row r="62" spans="2:19" ht="5.0999999999999996" customHeight="1" x14ac:dyDescent="0.2">
      <c r="B62" s="106"/>
      <c r="C62" s="106"/>
      <c r="D62" s="106"/>
      <c r="F62" s="47"/>
      <c r="G62" s="57"/>
      <c r="I62" s="47"/>
      <c r="J62" s="57"/>
      <c r="L62" s="47"/>
      <c r="M62" s="57"/>
      <c r="O62" s="47"/>
      <c r="P62" s="57"/>
      <c r="R62" s="47"/>
      <c r="S62" s="57"/>
    </row>
    <row r="63" spans="2:19" ht="15.75" customHeight="1" x14ac:dyDescent="0.2">
      <c r="B63" s="106"/>
      <c r="C63" s="106"/>
      <c r="D63" s="106"/>
      <c r="F63" s="125" t="s">
        <v>222</v>
      </c>
      <c r="G63" s="58">
        <v>7.0000000000000007E-2</v>
      </c>
      <c r="I63" s="125" t="s">
        <v>222</v>
      </c>
      <c r="J63" s="58">
        <v>7.0000000000000007E-2</v>
      </c>
      <c r="L63" s="125" t="s">
        <v>222</v>
      </c>
      <c r="M63" s="58">
        <v>7.0000000000000007E-2</v>
      </c>
      <c r="O63" s="125" t="s">
        <v>222</v>
      </c>
      <c r="P63" s="58">
        <v>7.0000000000000007E-2</v>
      </c>
      <c r="R63" s="125" t="s">
        <v>222</v>
      </c>
      <c r="S63" s="58">
        <v>7.0000000000000007E-2</v>
      </c>
    </row>
    <row r="64" spans="2:19" ht="15" customHeight="1" x14ac:dyDescent="0.2">
      <c r="B64" s="106"/>
      <c r="C64" s="106"/>
      <c r="D64" s="106"/>
      <c r="F64" s="126"/>
      <c r="G64" s="56">
        <f>G63*G57</f>
        <v>25.045300000000001</v>
      </c>
      <c r="I64" s="126"/>
      <c r="J64" s="56">
        <f>J63*J57</f>
        <v>25.045300000000001</v>
      </c>
      <c r="L64" s="126"/>
      <c r="M64" s="56">
        <f>M63*M57</f>
        <v>21.545300000000001</v>
      </c>
      <c r="O64" s="126"/>
      <c r="P64" s="56">
        <f>P63*P57</f>
        <v>28.545300000000001</v>
      </c>
      <c r="R64" s="126"/>
      <c r="S64" s="56">
        <f>S63*S57</f>
        <v>25.7453</v>
      </c>
    </row>
    <row r="65" spans="6:19" ht="5.0999999999999996" customHeight="1" x14ac:dyDescent="0.2">
      <c r="F65" s="47"/>
      <c r="G65" s="57"/>
      <c r="I65" s="47"/>
      <c r="J65" s="57"/>
      <c r="L65" s="47"/>
      <c r="M65" s="57"/>
      <c r="O65" s="47"/>
      <c r="P65" s="57"/>
      <c r="R65" s="47"/>
      <c r="S65" s="57"/>
    </row>
    <row r="66" spans="6:19" ht="15.75" customHeight="1" x14ac:dyDescent="0.2">
      <c r="F66" s="125" t="s">
        <v>223</v>
      </c>
      <c r="G66" s="58">
        <v>0.09</v>
      </c>
      <c r="I66" s="125" t="s">
        <v>223</v>
      </c>
      <c r="J66" s="58">
        <v>0.09</v>
      </c>
      <c r="L66" s="125" t="s">
        <v>223</v>
      </c>
      <c r="M66" s="58">
        <v>0.09</v>
      </c>
      <c r="O66" s="125" t="s">
        <v>223</v>
      </c>
      <c r="P66" s="58">
        <v>0.09</v>
      </c>
      <c r="R66" s="125" t="s">
        <v>223</v>
      </c>
      <c r="S66" s="58">
        <v>0.09</v>
      </c>
    </row>
    <row r="67" spans="6:19" ht="15" customHeight="1" x14ac:dyDescent="0.2">
      <c r="F67" s="126"/>
      <c r="G67" s="56">
        <f>G66*G57</f>
        <v>32.201099999999997</v>
      </c>
      <c r="I67" s="126"/>
      <c r="J67" s="56">
        <f>J66*J57</f>
        <v>32.201099999999997</v>
      </c>
      <c r="L67" s="126"/>
      <c r="M67" s="56">
        <f>M66*M57</f>
        <v>27.701099999999997</v>
      </c>
      <c r="O67" s="126"/>
      <c r="P67" s="56">
        <f>P66*P57</f>
        <v>36.701099999999997</v>
      </c>
      <c r="R67" s="126"/>
      <c r="S67" s="56">
        <f>S66*S57</f>
        <v>33.101099999999995</v>
      </c>
    </row>
    <row r="68" spans="6:19" ht="5.0999999999999996" customHeight="1" x14ac:dyDescent="0.2">
      <c r="G68" s="57"/>
      <c r="J68" s="57"/>
      <c r="M68" s="57"/>
      <c r="P68" s="57"/>
      <c r="S68" s="57"/>
    </row>
    <row r="69" spans="6:19" ht="15.75" customHeight="1" x14ac:dyDescent="0.2">
      <c r="F69" s="125" t="s">
        <v>224</v>
      </c>
      <c r="G69" s="58">
        <v>0.11</v>
      </c>
      <c r="I69" s="125" t="s">
        <v>224</v>
      </c>
      <c r="J69" s="58">
        <v>0.11</v>
      </c>
      <c r="L69" s="125" t="s">
        <v>224</v>
      </c>
      <c r="M69" s="58">
        <v>0.11</v>
      </c>
      <c r="O69" s="125" t="s">
        <v>224</v>
      </c>
      <c r="P69" s="58">
        <v>0.11</v>
      </c>
      <c r="R69" s="125" t="s">
        <v>224</v>
      </c>
      <c r="S69" s="58">
        <v>0.11</v>
      </c>
    </row>
    <row r="70" spans="6:19" ht="15" customHeight="1" x14ac:dyDescent="0.2">
      <c r="F70" s="126"/>
      <c r="G70" s="56">
        <f>G69*G57</f>
        <v>39.356899999999996</v>
      </c>
      <c r="I70" s="126"/>
      <c r="J70" s="56">
        <f>J69*J57</f>
        <v>39.356899999999996</v>
      </c>
      <c r="L70" s="126"/>
      <c r="M70" s="56">
        <f>M69*M57</f>
        <v>33.856899999999996</v>
      </c>
      <c r="O70" s="126"/>
      <c r="P70" s="56">
        <f>P69*P57</f>
        <v>44.856899999999996</v>
      </c>
      <c r="R70" s="126"/>
      <c r="S70" s="56">
        <f>S69*S57</f>
        <v>40.456899999999997</v>
      </c>
    </row>
    <row r="71" spans="6:19" x14ac:dyDescent="0.2"/>
  </sheetData>
  <mergeCells count="93">
    <mergeCell ref="B53:D64"/>
    <mergeCell ref="L69:L70"/>
    <mergeCell ref="O60:O61"/>
    <mergeCell ref="O63:O64"/>
    <mergeCell ref="O66:O67"/>
    <mergeCell ref="O69:O70"/>
    <mergeCell ref="F60:F61"/>
    <mergeCell ref="F63:F64"/>
    <mergeCell ref="F66:F67"/>
    <mergeCell ref="F69:F70"/>
    <mergeCell ref="I60:I61"/>
    <mergeCell ref="I63:I64"/>
    <mergeCell ref="O15:P16"/>
    <mergeCell ref="R15:S16"/>
    <mergeCell ref="I66:I67"/>
    <mergeCell ref="I69:I70"/>
    <mergeCell ref="L60:L61"/>
    <mergeCell ref="L63:L64"/>
    <mergeCell ref="L66:L67"/>
    <mergeCell ref="R60:R61"/>
    <mergeCell ref="R63:R64"/>
    <mergeCell ref="R66:R67"/>
    <mergeCell ref="R69:R70"/>
    <mergeCell ref="F40:S44"/>
    <mergeCell ref="F47:G48"/>
    <mergeCell ref="I47:J48"/>
    <mergeCell ref="L47:M48"/>
    <mergeCell ref="O47:P48"/>
    <mergeCell ref="B4:D5"/>
    <mergeCell ref="F13:G14"/>
    <mergeCell ref="I13:J14"/>
    <mergeCell ref="L13:M14"/>
    <mergeCell ref="F19:G21"/>
    <mergeCell ref="I4:J5"/>
    <mergeCell ref="I8:J9"/>
    <mergeCell ref="I10:J10"/>
    <mergeCell ref="F4:G5"/>
    <mergeCell ref="I19:J21"/>
    <mergeCell ref="L19:M21"/>
    <mergeCell ref="F18:G18"/>
    <mergeCell ref="F8:G9"/>
    <mergeCell ref="F10:G10"/>
    <mergeCell ref="I15:J16"/>
    <mergeCell ref="L15:M16"/>
    <mergeCell ref="B25:D36"/>
    <mergeCell ref="F25:G38"/>
    <mergeCell ref="C8:D8"/>
    <mergeCell ref="C16:D17"/>
    <mergeCell ref="B16:B17"/>
    <mergeCell ref="F15:G16"/>
    <mergeCell ref="C9:D9"/>
    <mergeCell ref="R4:S5"/>
    <mergeCell ref="I25:J38"/>
    <mergeCell ref="L25:M38"/>
    <mergeCell ref="O25:P38"/>
    <mergeCell ref="R25:S38"/>
    <mergeCell ref="L12:M12"/>
    <mergeCell ref="O12:P12"/>
    <mergeCell ref="R12:S12"/>
    <mergeCell ref="I18:J18"/>
    <mergeCell ref="L18:M18"/>
    <mergeCell ref="O18:P18"/>
    <mergeCell ref="R18:S18"/>
    <mergeCell ref="R8:S9"/>
    <mergeCell ref="R10:S10"/>
    <mergeCell ref="O19:P21"/>
    <mergeCell ref="R19:S21"/>
    <mergeCell ref="R11:S11"/>
    <mergeCell ref="O13:P14"/>
    <mergeCell ref="R13:S14"/>
    <mergeCell ref="F12:G12"/>
    <mergeCell ref="I12:J12"/>
    <mergeCell ref="I11:J11"/>
    <mergeCell ref="F11:G11"/>
    <mergeCell ref="O4:P5"/>
    <mergeCell ref="O8:P9"/>
    <mergeCell ref="O10:P10"/>
    <mergeCell ref="O11:P11"/>
    <mergeCell ref="L4:M5"/>
    <mergeCell ref="L8:M9"/>
    <mergeCell ref="L10:M10"/>
    <mergeCell ref="L11:M11"/>
    <mergeCell ref="R47:S48"/>
    <mergeCell ref="F46:G46"/>
    <mergeCell ref="I46:J46"/>
    <mergeCell ref="L46:M46"/>
    <mergeCell ref="O46:P46"/>
    <mergeCell ref="R46:S46"/>
    <mergeCell ref="C7:D7"/>
    <mergeCell ref="B11:B12"/>
    <mergeCell ref="C11:D12"/>
    <mergeCell ref="B13:B14"/>
    <mergeCell ref="C13:D14"/>
  </mergeCells>
  <phoneticPr fontId="3" type="noConversion"/>
  <conditionalFormatting sqref="G22:G23 J22:J23 M22:M23 P22:P23 S22:S23">
    <cfRule type="cellIs" dxfId="4" priority="2" operator="lessThan">
      <formula>0</formula>
    </cfRule>
  </conditionalFormatting>
  <conditionalFormatting sqref="G51 J51 M51 P51 S51"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14C475-020C-4F4F-809F-6EF6E5382FEF}">
          <x14:formula1>
            <xm:f>DEPARA!$AJ$1:$AJ$2</xm:f>
          </x14:formula1>
          <xm:sqref>C7:D8</xm:sqref>
        </x14:dataValidation>
        <x14:dataValidation type="list" allowBlank="1" showInputMessage="1" showErrorMessage="1" xr:uid="{74DCA3CA-2913-4F53-BFC4-89BC49E19FBD}">
          <x14:formula1>
            <xm:f>DEPARA!$AL$1:$AL$6</xm:f>
          </x14:formula1>
          <xm:sqref>C9:D9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F150-5534-4BE9-9A9E-67CED51FA6CE}">
  <dimension ref="A1:P50"/>
  <sheetViews>
    <sheetView showGridLines="0" showRowColHeaders="0" zoomScaleNormal="100" workbookViewId="0">
      <selection activeCell="B6" sqref="B6:D7"/>
    </sheetView>
  </sheetViews>
  <sheetFormatPr defaultColWidth="0" defaultRowHeight="14.25" zeroHeight="1" x14ac:dyDescent="0.2"/>
  <cols>
    <col min="1" max="1" width="2.85546875" style="5" customWidth="1"/>
    <col min="2" max="4" width="7.28515625" style="5" customWidth="1"/>
    <col min="5" max="5" width="2.85546875" style="5" customWidth="1"/>
    <col min="6" max="6" width="10" style="5" bestFit="1" customWidth="1"/>
    <col min="7" max="12" width="7.28515625" style="5" customWidth="1"/>
    <col min="13" max="13" width="2.85546875" style="5" customWidth="1"/>
    <col min="14" max="16" width="0" style="5" hidden="1" customWidth="1"/>
    <col min="17" max="16384" width="9.140625" style="5" hidden="1"/>
  </cols>
  <sheetData>
    <row r="1" spans="2:12" x14ac:dyDescent="0.2">
      <c r="F1" s="6" t="e">
        <f>IF(#REF!&lt;=129.8,"FAIXA 0",
IF(#REF!&lt;=139.8,"FAIXA 1",
IF(#REF!&lt;=149.8,"FAIXA 2",
IF(#REF!&lt;=159.8,"FAIXA 3",
IF(#REF!&lt;=169.8,"FAIXA 4",
IF(#REF!&lt;=179.8,"FAIXA 5",
IF(#REF!&lt;=189.8,"FAIXA 6",
IF(#REF!&lt;=229.8,"FAIXA 7",
IF(#REF!&lt;=239.8,"FAIXA 8",
IF(#REF!&lt;=279.8,"FAIXA 9",
IF(#REF!&lt;=289.8,"FAIXA 10",
IF(#REF!&lt;=329.8,"FAIXA 11",
IF(#REF!&lt;=339.8,"FAIXA 12",
IF(#REF!&lt;=349.8,"FAIXA 13",
IF(#REF!&lt;=359.8,"FAIXA 14",
IF(#REF!&lt;=379.8,"FAIXA 15",
IF(#REF!&lt;=399.8,"FAIXA 16",
IF(#REF!&lt;=429.8,"FAIXA 17",
IF(#REF!&lt;=449.8,"FAIXA 18",
IF(#REF!&lt;=499.8,"FAIXA 19",
IF(#REF!&lt;=589.8,"FAIXA 20",
IF(#REF!&lt;=609.8,"FAIXA 21",
"FAIXA 22"))))))))))))))))))))))</f>
        <v>#REF!</v>
      </c>
    </row>
    <row r="2" spans="2:12" ht="18" x14ac:dyDescent="0.25">
      <c r="B2" s="145" t="s">
        <v>203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</row>
    <row r="3" spans="2:12" s="7" customFormat="1" x14ac:dyDescent="0.2">
      <c r="B3" s="16"/>
      <c r="C3" s="16"/>
      <c r="D3" s="16"/>
      <c r="E3" s="16"/>
      <c r="F3" s="7" t="e">
        <f>VLOOKUP(F1&amp;#REF!,DEPARA!A:I,3,0)</f>
        <v>#REF!</v>
      </c>
    </row>
    <row r="4" spans="2:12" ht="15" customHeight="1" x14ac:dyDescent="0.2">
      <c r="B4" s="163" t="s">
        <v>198</v>
      </c>
      <c r="C4" s="163"/>
      <c r="D4" s="163"/>
      <c r="E4" s="16"/>
      <c r="F4" s="164" t="s">
        <v>202</v>
      </c>
      <c r="G4" s="165"/>
      <c r="H4" s="165"/>
      <c r="I4" s="165"/>
      <c r="J4" s="165"/>
      <c r="K4" s="165"/>
      <c r="L4" s="165"/>
    </row>
    <row r="5" spans="2:12" ht="15" customHeight="1" x14ac:dyDescent="0.2">
      <c r="B5" s="163"/>
      <c r="C5" s="163"/>
      <c r="D5" s="163"/>
      <c r="E5" s="16"/>
      <c r="F5" s="164"/>
      <c r="G5" s="165"/>
      <c r="H5" s="165"/>
      <c r="I5" s="165"/>
      <c r="J5" s="165"/>
      <c r="K5" s="165"/>
      <c r="L5" s="165"/>
    </row>
    <row r="6" spans="2:12" x14ac:dyDescent="0.2">
      <c r="B6" s="136" t="s">
        <v>205</v>
      </c>
      <c r="C6" s="136"/>
      <c r="D6" s="136"/>
      <c r="E6" s="16"/>
      <c r="F6" s="8"/>
      <c r="G6" s="8"/>
    </row>
    <row r="7" spans="2:12" ht="15.75" x14ac:dyDescent="0.25">
      <c r="B7" s="136"/>
      <c r="C7" s="136"/>
      <c r="D7" s="136"/>
      <c r="E7" s="16"/>
      <c r="F7" s="26" t="s">
        <v>3</v>
      </c>
      <c r="G7" s="27"/>
      <c r="H7" s="27"/>
      <c r="I7" s="27"/>
      <c r="J7" s="27"/>
      <c r="K7" s="27"/>
      <c r="L7" s="28"/>
    </row>
    <row r="8" spans="2:12" ht="30" customHeight="1" x14ac:dyDescent="0.2">
      <c r="B8" s="137" t="s">
        <v>204</v>
      </c>
      <c r="C8" s="137"/>
      <c r="D8" s="137"/>
      <c r="E8" s="16"/>
      <c r="F8" s="139" t="s">
        <v>153</v>
      </c>
      <c r="G8" s="140"/>
      <c r="H8" s="140"/>
      <c r="I8" s="140"/>
      <c r="J8" s="140"/>
      <c r="K8" s="140"/>
      <c r="L8" s="141"/>
    </row>
    <row r="9" spans="2:12" x14ac:dyDescent="0.2">
      <c r="E9" s="16"/>
      <c r="F9" s="139"/>
      <c r="G9" s="140"/>
      <c r="H9" s="140"/>
      <c r="I9" s="140"/>
      <c r="J9" s="140"/>
      <c r="K9" s="140"/>
      <c r="L9" s="141"/>
    </row>
    <row r="10" spans="2:12" ht="15" x14ac:dyDescent="0.25">
      <c r="F10" s="92" t="s">
        <v>5</v>
      </c>
      <c r="G10" s="152"/>
      <c r="H10" s="152"/>
      <c r="I10" s="152"/>
      <c r="J10" s="152"/>
      <c r="K10" s="152"/>
      <c r="L10" s="93"/>
    </row>
    <row r="11" spans="2:12" ht="27.75" x14ac:dyDescent="0.2">
      <c r="F11" s="94"/>
      <c r="G11" s="138"/>
      <c r="L11" s="29"/>
    </row>
    <row r="12" spans="2:12" ht="20.25" x14ac:dyDescent="0.3">
      <c r="F12" s="98" t="e" vm="2">
        <f>VLOOKUP(F13,DEPARA!U1:V7,2,0)</f>
        <v>#VALUE!</v>
      </c>
      <c r="G12" s="151"/>
      <c r="H12" s="151"/>
      <c r="I12" s="151"/>
      <c r="J12" s="151"/>
      <c r="K12" s="151"/>
      <c r="L12" s="99"/>
    </row>
    <row r="13" spans="2:12" ht="30" customHeight="1" x14ac:dyDescent="0.2">
      <c r="F13" s="139" t="s">
        <v>26</v>
      </c>
      <c r="G13" s="140"/>
      <c r="H13" s="140"/>
      <c r="I13" s="140"/>
      <c r="J13" s="140"/>
      <c r="K13" s="140"/>
      <c r="L13" s="141"/>
    </row>
    <row r="14" spans="2:12" ht="14.25" customHeight="1" x14ac:dyDescent="0.2">
      <c r="F14" s="139"/>
      <c r="G14" s="140"/>
      <c r="H14" s="140"/>
      <c r="I14" s="140"/>
      <c r="J14" s="140"/>
      <c r="K14" s="140"/>
      <c r="L14" s="141"/>
    </row>
    <row r="15" spans="2:12" ht="26.25" customHeight="1" x14ac:dyDescent="0.2">
      <c r="F15" s="113" t="e" vm="4">
        <f>VLOOKUP(F13,DEPARA!U1:X7,4,0)</f>
        <v>#VALUE!</v>
      </c>
      <c r="G15" s="149"/>
      <c r="H15" s="149"/>
      <c r="I15" s="149"/>
      <c r="J15" s="149"/>
      <c r="K15" s="149"/>
      <c r="L15" s="114"/>
    </row>
    <row r="16" spans="2:12" ht="26.25" customHeight="1" x14ac:dyDescent="0.2">
      <c r="F16" s="115"/>
      <c r="G16" s="150"/>
      <c r="H16" s="150"/>
      <c r="I16" s="150"/>
      <c r="J16" s="150"/>
      <c r="K16" s="150"/>
      <c r="L16" s="116"/>
    </row>
    <row r="17" spans="1:12" ht="5.25" customHeight="1" x14ac:dyDescent="0.2"/>
    <row r="18" spans="1:12" ht="15" x14ac:dyDescent="0.2">
      <c r="F18" s="147" t="s">
        <v>46</v>
      </c>
      <c r="G18" s="148"/>
      <c r="H18" s="148"/>
      <c r="I18" s="148"/>
      <c r="J18" s="148"/>
      <c r="K18" s="148"/>
      <c r="L18" s="148"/>
    </row>
    <row r="19" spans="1:12" x14ac:dyDescent="0.2">
      <c r="F19" s="146">
        <f>VLOOKUP(F13,DEPARA!U1:Y7,5,0)+VLOOKUP(F8,DEPARA!AF1:AG4,2,0)</f>
        <v>179.8</v>
      </c>
      <c r="G19" s="144"/>
      <c r="H19" s="144"/>
      <c r="I19" s="144"/>
      <c r="J19" s="144"/>
      <c r="K19" s="144"/>
      <c r="L19" s="144"/>
    </row>
    <row r="20" spans="1:12" x14ac:dyDescent="0.2">
      <c r="F20" s="146"/>
      <c r="G20" s="144"/>
      <c r="H20" s="144"/>
      <c r="I20" s="144"/>
      <c r="J20" s="144"/>
      <c r="K20" s="144"/>
      <c r="L20" s="144"/>
    </row>
    <row r="21" spans="1:12" x14ac:dyDescent="0.2">
      <c r="F21" s="146"/>
      <c r="G21" s="144"/>
      <c r="H21" s="144"/>
      <c r="I21" s="144"/>
      <c r="J21" s="144"/>
      <c r="K21" s="144"/>
      <c r="L21" s="144"/>
    </row>
    <row r="22" spans="1:12" ht="18" hidden="1" x14ac:dyDescent="0.2">
      <c r="F22" s="142" t="s">
        <v>197</v>
      </c>
      <c r="G22" s="142"/>
      <c r="H22" s="142"/>
      <c r="I22" s="143">
        <f>Ofertas!C16-F19</f>
        <v>-39.800000000000011</v>
      </c>
      <c r="J22" s="143"/>
      <c r="K22" s="143"/>
      <c r="L22" s="143"/>
    </row>
    <row r="23" spans="1:12" ht="6" customHeight="1" x14ac:dyDescent="0.2">
      <c r="F23" s="13"/>
      <c r="G23" s="14"/>
      <c r="H23" s="12"/>
    </row>
    <row r="24" spans="1:12" x14ac:dyDescent="0.2">
      <c r="F24" s="15"/>
      <c r="G24" s="22"/>
      <c r="H24" s="22"/>
      <c r="I24" s="22"/>
      <c r="J24" s="22"/>
      <c r="K24" s="22"/>
      <c r="L24" s="9"/>
    </row>
    <row r="25" spans="1:12" x14ac:dyDescent="0.2">
      <c r="A25" s="16"/>
      <c r="B25" s="16"/>
      <c r="C25" s="16"/>
      <c r="D25" s="16"/>
      <c r="E25" s="16"/>
      <c r="F25" s="102" t="e" vm="8">
        <f>VLOOKUP(F13,DEPARA!U1:W7,3,0)</f>
        <v>#VALUE!</v>
      </c>
      <c r="G25" s="162"/>
      <c r="H25" s="162"/>
      <c r="I25" s="162"/>
      <c r="J25" s="162"/>
      <c r="K25" s="162"/>
      <c r="L25" s="103"/>
    </row>
    <row r="26" spans="1:12" x14ac:dyDescent="0.2">
      <c r="A26" s="16"/>
      <c r="B26" s="16"/>
      <c r="C26" s="16"/>
      <c r="D26" s="16"/>
      <c r="E26" s="16"/>
      <c r="F26" s="102"/>
      <c r="G26" s="162"/>
      <c r="H26" s="162"/>
      <c r="I26" s="162"/>
      <c r="J26" s="162"/>
      <c r="K26" s="162"/>
      <c r="L26" s="103"/>
    </row>
    <row r="27" spans="1:12" x14ac:dyDescent="0.2">
      <c r="A27" s="16"/>
      <c r="B27" s="16"/>
      <c r="C27" s="16"/>
      <c r="D27" s="16"/>
      <c r="E27" s="16"/>
      <c r="F27" s="102"/>
      <c r="G27" s="162"/>
      <c r="H27" s="162"/>
      <c r="I27" s="162"/>
      <c r="J27" s="162"/>
      <c r="K27" s="162"/>
      <c r="L27" s="103"/>
    </row>
    <row r="28" spans="1:12" x14ac:dyDescent="0.2">
      <c r="A28" s="16"/>
      <c r="B28" s="16"/>
      <c r="C28" s="16"/>
      <c r="D28" s="16"/>
      <c r="E28" s="16"/>
      <c r="F28" s="102"/>
      <c r="G28" s="162"/>
      <c r="H28" s="162"/>
      <c r="I28" s="162"/>
      <c r="J28" s="162"/>
      <c r="K28" s="162"/>
      <c r="L28" s="103"/>
    </row>
    <row r="29" spans="1:12" x14ac:dyDescent="0.2">
      <c r="A29" s="16"/>
      <c r="B29" s="16"/>
      <c r="C29" s="16"/>
      <c r="D29" s="16"/>
      <c r="E29" s="16"/>
      <c r="F29" s="102"/>
      <c r="G29" s="162"/>
      <c r="H29" s="162"/>
      <c r="I29" s="162"/>
      <c r="J29" s="162"/>
      <c r="K29" s="162"/>
      <c r="L29" s="103"/>
    </row>
    <row r="30" spans="1:12" x14ac:dyDescent="0.2">
      <c r="A30" s="16"/>
      <c r="B30" s="16"/>
      <c r="C30" s="16"/>
      <c r="D30" s="16"/>
      <c r="E30" s="16"/>
      <c r="F30" s="102"/>
      <c r="G30" s="162"/>
      <c r="H30" s="162"/>
      <c r="I30" s="162"/>
      <c r="J30" s="162"/>
      <c r="K30" s="162"/>
      <c r="L30" s="103"/>
    </row>
    <row r="31" spans="1:12" x14ac:dyDescent="0.2">
      <c r="A31" s="16"/>
      <c r="B31" s="16"/>
      <c r="C31" s="16"/>
      <c r="D31" s="16"/>
      <c r="E31" s="16"/>
      <c r="F31" s="102"/>
      <c r="G31" s="162"/>
      <c r="H31" s="162"/>
      <c r="I31" s="162"/>
      <c r="J31" s="162"/>
      <c r="K31" s="162"/>
      <c r="L31" s="103"/>
    </row>
    <row r="32" spans="1:12" x14ac:dyDescent="0.2">
      <c r="F32" s="102"/>
      <c r="G32" s="162"/>
      <c r="H32" s="162"/>
      <c r="I32" s="162"/>
      <c r="J32" s="162"/>
      <c r="K32" s="162"/>
      <c r="L32" s="103"/>
    </row>
    <row r="33" spans="6:12" x14ac:dyDescent="0.2">
      <c r="F33" s="102"/>
      <c r="G33" s="162"/>
      <c r="H33" s="162"/>
      <c r="I33" s="162"/>
      <c r="J33" s="162"/>
      <c r="K33" s="162"/>
      <c r="L33" s="103"/>
    </row>
    <row r="34" spans="6:12" x14ac:dyDescent="0.2">
      <c r="F34" s="102"/>
      <c r="G34" s="162"/>
      <c r="H34" s="162"/>
      <c r="I34" s="162"/>
      <c r="J34" s="162"/>
      <c r="K34" s="162"/>
      <c r="L34" s="103"/>
    </row>
    <row r="35" spans="6:12" x14ac:dyDescent="0.2">
      <c r="F35" s="102"/>
      <c r="G35" s="162"/>
      <c r="H35" s="162"/>
      <c r="I35" s="162"/>
      <c r="J35" s="162"/>
      <c r="K35" s="162"/>
      <c r="L35" s="103"/>
    </row>
    <row r="36" spans="6:12" x14ac:dyDescent="0.2">
      <c r="F36" s="102"/>
      <c r="G36" s="162"/>
      <c r="H36" s="162"/>
      <c r="I36" s="162"/>
      <c r="J36" s="162"/>
      <c r="K36" s="162"/>
      <c r="L36" s="103"/>
    </row>
    <row r="37" spans="6:12" x14ac:dyDescent="0.2">
      <c r="F37" s="102"/>
      <c r="G37" s="162"/>
      <c r="H37" s="162"/>
      <c r="I37" s="162"/>
      <c r="J37" s="162"/>
      <c r="K37" s="162"/>
      <c r="L37" s="103"/>
    </row>
    <row r="38" spans="6:12" x14ac:dyDescent="0.2">
      <c r="F38" s="17"/>
      <c r="G38" s="23"/>
      <c r="H38" s="24"/>
      <c r="I38" s="24"/>
      <c r="J38" s="24"/>
      <c r="K38" s="24"/>
      <c r="L38" s="25"/>
    </row>
    <row r="39" spans="6:12" ht="3" customHeight="1" x14ac:dyDescent="0.2">
      <c r="G39" s="18"/>
    </row>
    <row r="40" spans="6:12" x14ac:dyDescent="0.2">
      <c r="F40" s="153" t="e" vm="11">
        <v>#VALUE!</v>
      </c>
      <c r="G40" s="154"/>
      <c r="H40" s="154"/>
      <c r="I40" s="154"/>
      <c r="J40" s="154"/>
      <c r="K40" s="154"/>
      <c r="L40" s="155"/>
    </row>
    <row r="41" spans="6:12" x14ac:dyDescent="0.2">
      <c r="F41" s="156"/>
      <c r="G41" s="157"/>
      <c r="H41" s="157"/>
      <c r="I41" s="157"/>
      <c r="J41" s="157"/>
      <c r="K41" s="157"/>
      <c r="L41" s="158"/>
    </row>
    <row r="42" spans="6:12" x14ac:dyDescent="0.2">
      <c r="F42" s="156"/>
      <c r="G42" s="157"/>
      <c r="H42" s="157"/>
      <c r="I42" s="157"/>
      <c r="J42" s="157"/>
      <c r="K42" s="157"/>
      <c r="L42" s="158"/>
    </row>
    <row r="43" spans="6:12" x14ac:dyDescent="0.2">
      <c r="F43" s="156"/>
      <c r="G43" s="157"/>
      <c r="H43" s="157"/>
      <c r="I43" s="157"/>
      <c r="J43" s="157"/>
      <c r="K43" s="157"/>
      <c r="L43" s="158"/>
    </row>
    <row r="44" spans="6:12" x14ac:dyDescent="0.2">
      <c r="F44" s="159"/>
      <c r="G44" s="160"/>
      <c r="H44" s="160"/>
      <c r="I44" s="160"/>
      <c r="J44" s="160"/>
      <c r="K44" s="160"/>
      <c r="L44" s="161"/>
    </row>
    <row r="45" spans="6:12" ht="2.25" customHeight="1" x14ac:dyDescent="0.2"/>
    <row r="46" spans="6:12" ht="15" x14ac:dyDescent="0.2">
      <c r="F46" s="147" t="s">
        <v>46</v>
      </c>
      <c r="G46" s="148"/>
      <c r="H46" s="148"/>
      <c r="I46" s="148"/>
      <c r="J46" s="148"/>
      <c r="K46" s="148"/>
      <c r="L46" s="148"/>
    </row>
    <row r="47" spans="6:12" x14ac:dyDescent="0.2">
      <c r="F47" s="144">
        <f>F19+100</f>
        <v>279.8</v>
      </c>
      <c r="G47" s="144"/>
      <c r="H47" s="144"/>
      <c r="I47" s="144"/>
      <c r="J47" s="144"/>
      <c r="K47" s="144"/>
      <c r="L47" s="144"/>
    </row>
    <row r="48" spans="6:12" x14ac:dyDescent="0.2">
      <c r="F48" s="144"/>
      <c r="G48" s="144"/>
      <c r="H48" s="144"/>
      <c r="I48" s="144"/>
      <c r="J48" s="144"/>
      <c r="K48" s="144"/>
      <c r="L48" s="144"/>
    </row>
    <row r="49" spans="6:12" x14ac:dyDescent="0.2">
      <c r="F49" s="144"/>
      <c r="G49" s="144"/>
      <c r="H49" s="144"/>
      <c r="I49" s="144"/>
      <c r="J49" s="144"/>
      <c r="K49" s="144"/>
      <c r="L49" s="144"/>
    </row>
    <row r="50" spans="6:12" x14ac:dyDescent="0.2"/>
  </sheetData>
  <mergeCells count="19">
    <mergeCell ref="F47:L49"/>
    <mergeCell ref="B2:L2"/>
    <mergeCell ref="F19:L21"/>
    <mergeCell ref="F18:L18"/>
    <mergeCell ref="F13:L14"/>
    <mergeCell ref="F15:L16"/>
    <mergeCell ref="F12:L12"/>
    <mergeCell ref="F10:L10"/>
    <mergeCell ref="F40:L44"/>
    <mergeCell ref="F46:L46"/>
    <mergeCell ref="F25:L37"/>
    <mergeCell ref="B4:D5"/>
    <mergeCell ref="F4:L5"/>
    <mergeCell ref="B6:D7"/>
    <mergeCell ref="B8:D8"/>
    <mergeCell ref="F11:G11"/>
    <mergeCell ref="F8:L9"/>
    <mergeCell ref="F22:H22"/>
    <mergeCell ref="I22:L22"/>
  </mergeCells>
  <conditionalFormatting sqref="I22 G23">
    <cfRule type="cellIs" dxfId="2" priority="1" operator="lessThan">
      <formula>0</formula>
    </cfRule>
  </conditionalFormatting>
  <hyperlinks>
    <hyperlink ref="B6:D7" location="Ofertas!A1" display="Ofertas" xr:uid="{060E417A-742F-487D-A0FF-63BACB8945B0}"/>
  </hyperlink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69B2EF-D812-4DCD-8EA7-060A9D40F1E7}">
          <x14:formula1>
            <xm:f>DEPARA!$AF$1:$AF$4</xm:f>
          </x14:formula1>
          <xm:sqref>F8:L9</xm:sqref>
        </x14:dataValidation>
        <x14:dataValidation type="list" allowBlank="1" showInputMessage="1" showErrorMessage="1" xr:uid="{04760DBC-047B-42E0-A256-8038542D7127}">
          <x14:formula1>
            <xm:f>DEPARA!$U$1:$U$7</xm:f>
          </x14:formula1>
          <xm:sqref>F13:L14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BD4-63F8-4A54-9752-F3AFCAAC1D9F}">
  <dimension ref="E1:AK73"/>
  <sheetViews>
    <sheetView topLeftCell="R45" workbookViewId="0">
      <selection activeCell="U32" sqref="U32:U73"/>
    </sheetView>
  </sheetViews>
  <sheetFormatPr defaultRowHeight="15" x14ac:dyDescent="0.25"/>
  <cols>
    <col min="5" max="5" width="17.5703125" bestFit="1" customWidth="1"/>
    <col min="6" max="6" width="17.5703125" customWidth="1"/>
    <col min="7" max="7" width="10.5703125" bestFit="1" customWidth="1"/>
    <col min="9" max="9" width="17.85546875" bestFit="1" customWidth="1"/>
    <col min="10" max="11" width="14" bestFit="1" customWidth="1"/>
    <col min="13" max="13" width="30" bestFit="1" customWidth="1"/>
    <col min="14" max="14" width="12.140625" bestFit="1" customWidth="1"/>
    <col min="16" max="16" width="24.42578125" bestFit="1" customWidth="1"/>
    <col min="17" max="17" width="24.42578125" customWidth="1"/>
    <col min="18" max="18" width="16" customWidth="1"/>
    <col min="19" max="19" width="31.140625" bestFit="1" customWidth="1"/>
    <col min="20" max="20" width="25.28515625" bestFit="1" customWidth="1"/>
    <col min="21" max="21" width="14.7109375" customWidth="1"/>
    <col min="22" max="27" width="20.85546875" customWidth="1"/>
    <col min="28" max="28" width="14" bestFit="1" customWidth="1"/>
    <col min="29" max="29" width="14" customWidth="1"/>
    <col min="30" max="30" width="14.7109375" bestFit="1" customWidth="1"/>
    <col min="36" max="36" width="8.28515625" bestFit="1" customWidth="1"/>
    <col min="37" max="37" width="8.42578125" bestFit="1" customWidth="1"/>
  </cols>
  <sheetData>
    <row r="1" spans="5:37" x14ac:dyDescent="0.25">
      <c r="AJ1" s="4" t="s">
        <v>187</v>
      </c>
      <c r="AK1" s="4" t="s">
        <v>188</v>
      </c>
    </row>
    <row r="2" spans="5:37" x14ac:dyDescent="0.25">
      <c r="P2">
        <v>150</v>
      </c>
      <c r="AJ2">
        <v>129.80000000000001</v>
      </c>
      <c r="AK2" t="s">
        <v>189</v>
      </c>
    </row>
    <row r="3" spans="5:37" x14ac:dyDescent="0.25">
      <c r="AJ3">
        <v>139.80000000000001</v>
      </c>
      <c r="AK3" t="s">
        <v>66</v>
      </c>
    </row>
    <row r="4" spans="5:37" x14ac:dyDescent="0.25">
      <c r="Q4" t="str">
        <f>IF(P2&lt;AC8,"Até 149,80","Entre 149,80 e 169,80")</f>
        <v>Entre 149,80 e 169,80</v>
      </c>
      <c r="AJ4">
        <v>149.80000000000001</v>
      </c>
      <c r="AK4" t="s">
        <v>67</v>
      </c>
    </row>
    <row r="5" spans="5:37" x14ac:dyDescent="0.25">
      <c r="S5" t="s">
        <v>98</v>
      </c>
      <c r="T5" t="s">
        <v>68</v>
      </c>
      <c r="U5" t="s">
        <v>65</v>
      </c>
      <c r="V5" t="s">
        <v>55</v>
      </c>
      <c r="W5" t="s">
        <v>141</v>
      </c>
      <c r="X5" t="s">
        <v>2</v>
      </c>
      <c r="Y5" t="s">
        <v>47</v>
      </c>
      <c r="Z5" t="s">
        <v>56</v>
      </c>
      <c r="AA5" t="s">
        <v>2</v>
      </c>
      <c r="AB5" t="s">
        <v>48</v>
      </c>
      <c r="AC5" t="s">
        <v>49</v>
      </c>
      <c r="AJ5">
        <v>149.80000000000001</v>
      </c>
      <c r="AK5" t="s">
        <v>156</v>
      </c>
    </row>
    <row r="6" spans="5:37" x14ac:dyDescent="0.25">
      <c r="E6" t="s">
        <v>29</v>
      </c>
      <c r="F6" t="s">
        <v>0</v>
      </c>
      <c r="G6" s="1">
        <v>299.89999999999998</v>
      </c>
      <c r="I6" t="s">
        <v>22</v>
      </c>
      <c r="J6" t="s">
        <v>1</v>
      </c>
      <c r="K6">
        <v>309.89999999999998</v>
      </c>
      <c r="M6" t="s">
        <v>13</v>
      </c>
      <c r="N6" t="s">
        <v>14</v>
      </c>
      <c r="S6" t="str">
        <f t="shared" ref="S6:S29" si="0">U6&amp;T6</f>
        <v>FAIXA 1Entre R$ 339,81 e R$ 349,80</v>
      </c>
      <c r="T6" s="2" t="s">
        <v>121</v>
      </c>
      <c r="U6" t="s">
        <v>66</v>
      </c>
      <c r="V6" t="s">
        <v>154</v>
      </c>
      <c r="X6">
        <v>299.89999999999998</v>
      </c>
      <c r="Y6" t="s">
        <v>51</v>
      </c>
      <c r="Z6" t="s">
        <v>57</v>
      </c>
      <c r="AA6">
        <v>49.9</v>
      </c>
      <c r="AB6" t="s">
        <v>50</v>
      </c>
      <c r="AC6">
        <f t="shared" ref="AC6:AC29" si="1">SUM(X6,AA6)</f>
        <v>349.79999999999995</v>
      </c>
      <c r="AJ6">
        <v>159.80000000000001</v>
      </c>
      <c r="AK6" t="s">
        <v>157</v>
      </c>
    </row>
    <row r="7" spans="5:37" x14ac:dyDescent="0.25">
      <c r="E7" t="s">
        <v>31</v>
      </c>
      <c r="F7" t="s">
        <v>8</v>
      </c>
      <c r="G7" s="1">
        <v>129.9</v>
      </c>
      <c r="I7" t="s">
        <v>21</v>
      </c>
      <c r="J7" t="s">
        <v>1</v>
      </c>
      <c r="K7">
        <v>309.89999999999998</v>
      </c>
      <c r="S7" t="str">
        <f t="shared" si="0"/>
        <v>FAIXA 1Até R$ 129,80</v>
      </c>
      <c r="T7" s="2" t="s">
        <v>99</v>
      </c>
      <c r="U7" t="s">
        <v>66</v>
      </c>
      <c r="V7" t="s">
        <v>151</v>
      </c>
      <c r="X7">
        <v>79.900000000000006</v>
      </c>
      <c r="Y7" t="s">
        <v>54</v>
      </c>
      <c r="Z7" t="s">
        <v>57</v>
      </c>
      <c r="AA7">
        <v>49.9</v>
      </c>
      <c r="AB7" t="s">
        <v>50</v>
      </c>
      <c r="AC7">
        <f t="shared" si="1"/>
        <v>129.80000000000001</v>
      </c>
      <c r="AJ7">
        <v>169.8</v>
      </c>
      <c r="AK7" t="s">
        <v>158</v>
      </c>
    </row>
    <row r="8" spans="5:37" x14ac:dyDescent="0.25">
      <c r="E8" t="s">
        <v>33</v>
      </c>
      <c r="F8" t="s">
        <v>7</v>
      </c>
      <c r="G8" s="1">
        <v>99.9</v>
      </c>
      <c r="I8" t="s">
        <v>20</v>
      </c>
      <c r="J8" t="s">
        <v>9</v>
      </c>
      <c r="K8">
        <v>209.9</v>
      </c>
      <c r="M8" t="s">
        <v>24</v>
      </c>
      <c r="N8" t="s">
        <v>15</v>
      </c>
      <c r="S8" t="str">
        <f t="shared" si="0"/>
        <v>FAIXA 2Entre R$ 139,81 e R$ 149,80</v>
      </c>
      <c r="T8" s="2" t="s">
        <v>101</v>
      </c>
      <c r="U8" t="s">
        <v>67</v>
      </c>
      <c r="V8" t="s">
        <v>152</v>
      </c>
      <c r="X8">
        <v>99.9</v>
      </c>
      <c r="Y8" t="s">
        <v>53</v>
      </c>
      <c r="Z8" t="s">
        <v>57</v>
      </c>
      <c r="AA8">
        <v>49.9</v>
      </c>
      <c r="AB8" t="s">
        <v>50</v>
      </c>
      <c r="AC8">
        <f t="shared" si="1"/>
        <v>149.80000000000001</v>
      </c>
      <c r="AJ8">
        <v>179.8</v>
      </c>
      <c r="AK8" t="s">
        <v>159</v>
      </c>
    </row>
    <row r="9" spans="5:37" x14ac:dyDescent="0.25">
      <c r="E9" t="s">
        <v>35</v>
      </c>
      <c r="F9" t="s">
        <v>6</v>
      </c>
      <c r="G9" s="1">
        <v>79.900000000000006</v>
      </c>
      <c r="I9" t="s">
        <v>19</v>
      </c>
      <c r="J9" t="s">
        <v>10</v>
      </c>
      <c r="K9">
        <v>159.9</v>
      </c>
      <c r="M9" t="s">
        <v>17</v>
      </c>
      <c r="N9" t="s">
        <v>18</v>
      </c>
      <c r="S9" t="str">
        <f t="shared" si="0"/>
        <v>FAIXA 1Entre R$ 169,81 e R$ 179,80</v>
      </c>
      <c r="T9" s="2" t="s">
        <v>104</v>
      </c>
      <c r="U9" t="s">
        <v>66</v>
      </c>
      <c r="V9" t="s">
        <v>153</v>
      </c>
      <c r="X9">
        <v>129.9</v>
      </c>
      <c r="Y9" t="s">
        <v>52</v>
      </c>
      <c r="Z9" t="s">
        <v>57</v>
      </c>
      <c r="AA9">
        <v>49.9</v>
      </c>
      <c r="AB9" t="s">
        <v>50</v>
      </c>
      <c r="AC9">
        <f t="shared" si="1"/>
        <v>179.8</v>
      </c>
      <c r="AJ9">
        <v>189.8</v>
      </c>
      <c r="AK9" t="s">
        <v>160</v>
      </c>
    </row>
    <row r="10" spans="5:37" x14ac:dyDescent="0.25">
      <c r="E10" t="s">
        <v>37</v>
      </c>
      <c r="F10" t="s">
        <v>6</v>
      </c>
      <c r="G10" s="1">
        <v>79.900000000000006</v>
      </c>
      <c r="I10" t="s">
        <v>16</v>
      </c>
      <c r="J10" t="s">
        <v>26</v>
      </c>
      <c r="K10">
        <v>69.900000000000006</v>
      </c>
      <c r="M10" t="s">
        <v>10</v>
      </c>
      <c r="N10">
        <v>159.9</v>
      </c>
      <c r="S10" t="str">
        <f t="shared" si="0"/>
        <v>FAIXA 1Entre R$ 449,81 e R$ 499,80</v>
      </c>
      <c r="T10" s="2" t="s">
        <v>149</v>
      </c>
      <c r="U10" t="s">
        <v>66</v>
      </c>
      <c r="V10" t="s">
        <v>154</v>
      </c>
      <c r="X10">
        <v>299.89999999999998</v>
      </c>
      <c r="Y10" t="s">
        <v>51</v>
      </c>
      <c r="Z10" t="s">
        <v>58</v>
      </c>
      <c r="AA10">
        <v>159.9</v>
      </c>
      <c r="AB10" t="s">
        <v>61</v>
      </c>
      <c r="AC10">
        <f t="shared" si="1"/>
        <v>459.79999999999995</v>
      </c>
      <c r="AJ10">
        <v>199.8</v>
      </c>
      <c r="AK10" t="s">
        <v>161</v>
      </c>
    </row>
    <row r="11" spans="5:37" x14ac:dyDescent="0.25">
      <c r="E11" t="s">
        <v>39</v>
      </c>
      <c r="F11" t="s">
        <v>6</v>
      </c>
      <c r="G11" s="1">
        <v>79.900000000000006</v>
      </c>
      <c r="I11" t="s">
        <v>12</v>
      </c>
      <c r="J11" t="s">
        <v>26</v>
      </c>
      <c r="K11">
        <v>69.900000000000006</v>
      </c>
      <c r="M11" t="s">
        <v>9</v>
      </c>
      <c r="S11" t="str">
        <f t="shared" si="0"/>
        <v>FAIXA 1Entre R$ 229,81 e R$ 239,80</v>
      </c>
      <c r="T11" s="2" t="s">
        <v>110</v>
      </c>
      <c r="U11" t="s">
        <v>66</v>
      </c>
      <c r="V11" t="s">
        <v>151</v>
      </c>
      <c r="X11">
        <v>79.900000000000006</v>
      </c>
      <c r="Y11" t="s">
        <v>54</v>
      </c>
      <c r="Z11" t="s">
        <v>58</v>
      </c>
      <c r="AA11">
        <v>159.9</v>
      </c>
      <c r="AB11" t="s">
        <v>61</v>
      </c>
      <c r="AC11">
        <f t="shared" si="1"/>
        <v>239.8</v>
      </c>
      <c r="AJ11">
        <v>239.8</v>
      </c>
      <c r="AK11" t="s">
        <v>162</v>
      </c>
    </row>
    <row r="12" spans="5:37" x14ac:dyDescent="0.25">
      <c r="E12" t="s">
        <v>41</v>
      </c>
      <c r="F12" t="s">
        <v>6</v>
      </c>
      <c r="G12" s="1">
        <v>79.900000000000006</v>
      </c>
      <c r="I12" t="s">
        <v>11</v>
      </c>
      <c r="J12" t="s">
        <v>25</v>
      </c>
      <c r="K12">
        <v>59.9</v>
      </c>
      <c r="S12" t="str">
        <f t="shared" si="0"/>
        <v>FAIXA 1Entre R$ 239,81 e R$ 279,80</v>
      </c>
      <c r="T12" s="2" t="s">
        <v>143</v>
      </c>
      <c r="U12" t="s">
        <v>66</v>
      </c>
      <c r="V12" t="s">
        <v>152</v>
      </c>
      <c r="X12">
        <v>99.9</v>
      </c>
      <c r="Y12" t="s">
        <v>53</v>
      </c>
      <c r="Z12" t="s">
        <v>58</v>
      </c>
      <c r="AA12">
        <v>159.9</v>
      </c>
      <c r="AB12" t="s">
        <v>61</v>
      </c>
      <c r="AC12">
        <f t="shared" si="1"/>
        <v>259.8</v>
      </c>
      <c r="AJ12">
        <v>259.8</v>
      </c>
      <c r="AK12" t="s">
        <v>163</v>
      </c>
    </row>
    <row r="13" spans="5:37" x14ac:dyDescent="0.25">
      <c r="E13" t="s">
        <v>43</v>
      </c>
      <c r="F13" t="s">
        <v>6</v>
      </c>
      <c r="G13" s="1">
        <v>79.900000000000006</v>
      </c>
      <c r="I13" t="s">
        <v>64</v>
      </c>
      <c r="M13" t="s">
        <v>23</v>
      </c>
      <c r="N13">
        <v>309.89999999999998</v>
      </c>
      <c r="S13" t="str">
        <f t="shared" si="0"/>
        <v>FAIXA 2Entre R$ 279,81 e R$ 289,80</v>
      </c>
      <c r="T13" s="2" t="s">
        <v>115</v>
      </c>
      <c r="U13" t="s">
        <v>67</v>
      </c>
      <c r="V13" t="s">
        <v>153</v>
      </c>
      <c r="X13">
        <v>129.9</v>
      </c>
      <c r="Y13" t="s">
        <v>52</v>
      </c>
      <c r="Z13" t="s">
        <v>58</v>
      </c>
      <c r="AA13">
        <v>159.9</v>
      </c>
      <c r="AB13" t="s">
        <v>61</v>
      </c>
      <c r="AC13">
        <f t="shared" si="1"/>
        <v>289.8</v>
      </c>
      <c r="AJ13">
        <v>289.8</v>
      </c>
      <c r="AK13" t="s">
        <v>164</v>
      </c>
    </row>
    <row r="14" spans="5:37" x14ac:dyDescent="0.25">
      <c r="E14" t="s">
        <v>64</v>
      </c>
      <c r="S14" t="str">
        <f t="shared" si="0"/>
        <v>FAIXA 1Entre R$ 349,81 e R$ 359,80</v>
      </c>
      <c r="T14" s="2" t="s">
        <v>122</v>
      </c>
      <c r="U14" t="s">
        <v>66</v>
      </c>
      <c r="V14" t="s">
        <v>154</v>
      </c>
      <c r="X14">
        <v>299.89999999999998</v>
      </c>
      <c r="Y14" t="s">
        <v>51</v>
      </c>
      <c r="Z14" t="s">
        <v>181</v>
      </c>
      <c r="AA14">
        <v>59.9</v>
      </c>
      <c r="AB14" t="s">
        <v>180</v>
      </c>
      <c r="AC14">
        <f t="shared" si="1"/>
        <v>359.79999999999995</v>
      </c>
      <c r="AJ14">
        <v>289.8</v>
      </c>
      <c r="AK14" t="s">
        <v>165</v>
      </c>
    </row>
    <row r="15" spans="5:37" x14ac:dyDescent="0.25">
      <c r="S15" t="str">
        <f t="shared" si="0"/>
        <v>FAIXA 1Entre R$ 129,81 e R$ 139,80</v>
      </c>
      <c r="T15" s="2" t="s">
        <v>100</v>
      </c>
      <c r="U15" t="s">
        <v>66</v>
      </c>
      <c r="V15" t="s">
        <v>151</v>
      </c>
      <c r="X15">
        <v>79.900000000000006</v>
      </c>
      <c r="Y15" t="s">
        <v>54</v>
      </c>
      <c r="Z15" t="s">
        <v>181</v>
      </c>
      <c r="AA15">
        <v>59.9</v>
      </c>
      <c r="AB15" t="s">
        <v>180</v>
      </c>
      <c r="AC15">
        <f t="shared" si="1"/>
        <v>139.80000000000001</v>
      </c>
      <c r="AJ15">
        <v>309.8</v>
      </c>
      <c r="AK15" t="s">
        <v>166</v>
      </c>
    </row>
    <row r="16" spans="5:37" x14ac:dyDescent="0.25">
      <c r="S16" t="str">
        <f t="shared" si="0"/>
        <v>FAIXA 1Entre R$ 149,81 e R$ 159,80</v>
      </c>
      <c r="T16" s="2" t="s">
        <v>102</v>
      </c>
      <c r="U16" t="s">
        <v>66</v>
      </c>
      <c r="V16" t="s">
        <v>152</v>
      </c>
      <c r="X16">
        <v>99.9</v>
      </c>
      <c r="Y16" t="s">
        <v>53</v>
      </c>
      <c r="Z16" t="s">
        <v>181</v>
      </c>
      <c r="AA16">
        <v>59.9</v>
      </c>
      <c r="AB16" t="s">
        <v>180</v>
      </c>
      <c r="AC16">
        <f t="shared" si="1"/>
        <v>159.80000000000001</v>
      </c>
      <c r="AJ16">
        <v>339.8</v>
      </c>
      <c r="AK16" t="s">
        <v>167</v>
      </c>
    </row>
    <row r="17" spans="9:37" x14ac:dyDescent="0.25">
      <c r="S17" t="str">
        <f t="shared" si="0"/>
        <v>FAIXA 1Entre R$ 179,81 e R$ 189,80</v>
      </c>
      <c r="T17" s="2" t="s">
        <v>105</v>
      </c>
      <c r="U17" t="s">
        <v>66</v>
      </c>
      <c r="V17" t="s">
        <v>153</v>
      </c>
      <c r="X17">
        <v>129.9</v>
      </c>
      <c r="Y17" t="s">
        <v>52</v>
      </c>
      <c r="Z17" t="s">
        <v>181</v>
      </c>
      <c r="AA17">
        <v>59.9</v>
      </c>
      <c r="AB17" t="s">
        <v>180</v>
      </c>
      <c r="AC17">
        <f t="shared" si="1"/>
        <v>189.8</v>
      </c>
      <c r="AJ17">
        <v>349.79999999999995</v>
      </c>
      <c r="AK17" t="s">
        <v>168</v>
      </c>
    </row>
    <row r="18" spans="9:37" x14ac:dyDescent="0.25">
      <c r="M18" t="s">
        <v>27</v>
      </c>
      <c r="N18" t="s">
        <v>28</v>
      </c>
      <c r="O18" t="s">
        <v>13</v>
      </c>
      <c r="P18" t="s">
        <v>14</v>
      </c>
      <c r="S18" t="str">
        <f t="shared" si="0"/>
        <v>FAIXA 1Entre R$ 499,81 e R$ 589,80</v>
      </c>
      <c r="T18" s="2" t="s">
        <v>150</v>
      </c>
      <c r="U18" t="s">
        <v>66</v>
      </c>
      <c r="V18" t="s">
        <v>154</v>
      </c>
      <c r="X18">
        <v>299.89999999999998</v>
      </c>
      <c r="Y18" t="s">
        <v>51</v>
      </c>
      <c r="Z18" t="s">
        <v>1</v>
      </c>
      <c r="AA18">
        <v>209.9</v>
      </c>
      <c r="AB18" t="s">
        <v>62</v>
      </c>
      <c r="AC18">
        <f t="shared" si="1"/>
        <v>509.79999999999995</v>
      </c>
      <c r="AJ18">
        <v>359.79999999999995</v>
      </c>
      <c r="AK18" t="s">
        <v>169</v>
      </c>
    </row>
    <row r="19" spans="9:37" x14ac:dyDescent="0.25">
      <c r="M19" t="s">
        <v>29</v>
      </c>
      <c r="N19" t="s">
        <v>30</v>
      </c>
      <c r="O19" t="s">
        <v>0</v>
      </c>
      <c r="P19">
        <v>299.89999999999998</v>
      </c>
      <c r="S19" t="str">
        <f t="shared" si="0"/>
        <v>FAIXA 1Entre R$ 279,81 e R$ 289,80</v>
      </c>
      <c r="T19" s="2" t="s">
        <v>115</v>
      </c>
      <c r="U19" t="s">
        <v>66</v>
      </c>
      <c r="V19" t="s">
        <v>151</v>
      </c>
      <c r="X19">
        <v>79.900000000000006</v>
      </c>
      <c r="Y19" t="s">
        <v>54</v>
      </c>
      <c r="Z19" t="s">
        <v>1</v>
      </c>
      <c r="AA19">
        <v>209.9</v>
      </c>
      <c r="AB19" t="s">
        <v>62</v>
      </c>
      <c r="AC19">
        <f t="shared" si="1"/>
        <v>289.8</v>
      </c>
      <c r="AJ19">
        <v>369.79999999999995</v>
      </c>
      <c r="AK19" t="s">
        <v>170</v>
      </c>
    </row>
    <row r="20" spans="9:37" x14ac:dyDescent="0.25">
      <c r="M20" t="s">
        <v>31</v>
      </c>
      <c r="N20" t="s">
        <v>32</v>
      </c>
      <c r="O20" t="s">
        <v>8</v>
      </c>
      <c r="P20">
        <v>129.9</v>
      </c>
      <c r="S20" t="str">
        <f t="shared" si="0"/>
        <v>FAIXA 1Entre R$ 289,81 e R$ 329,80</v>
      </c>
      <c r="T20" s="2" t="s">
        <v>144</v>
      </c>
      <c r="U20" t="s">
        <v>66</v>
      </c>
      <c r="V20" t="s">
        <v>152</v>
      </c>
      <c r="X20">
        <v>99.9</v>
      </c>
      <c r="Y20" t="s">
        <v>53</v>
      </c>
      <c r="Z20" t="s">
        <v>1</v>
      </c>
      <c r="AA20">
        <v>209.9</v>
      </c>
      <c r="AB20" t="s">
        <v>62</v>
      </c>
      <c r="AC20">
        <f t="shared" si="1"/>
        <v>309.8</v>
      </c>
      <c r="AJ20">
        <v>389.79999999999995</v>
      </c>
      <c r="AK20" t="s">
        <v>171</v>
      </c>
    </row>
    <row r="21" spans="9:37" x14ac:dyDescent="0.25">
      <c r="M21" t="s">
        <v>33</v>
      </c>
      <c r="N21" t="s">
        <v>34</v>
      </c>
      <c r="O21" t="s">
        <v>7</v>
      </c>
      <c r="P21">
        <v>99.9</v>
      </c>
      <c r="S21" t="str">
        <f t="shared" si="0"/>
        <v>FAIXA 1Entre R$ 329,81 e R$ 339,80</v>
      </c>
      <c r="T21" s="2" t="s">
        <v>120</v>
      </c>
      <c r="U21" t="s">
        <v>66</v>
      </c>
      <c r="V21" t="s">
        <v>153</v>
      </c>
      <c r="X21">
        <v>129.9</v>
      </c>
      <c r="Y21" t="s">
        <v>52</v>
      </c>
      <c r="Z21" t="s">
        <v>1</v>
      </c>
      <c r="AA21">
        <v>209.9</v>
      </c>
      <c r="AB21" t="s">
        <v>62</v>
      </c>
      <c r="AC21">
        <f t="shared" si="1"/>
        <v>339.8</v>
      </c>
      <c r="AJ21">
        <v>409.79999999999995</v>
      </c>
      <c r="AK21" t="s">
        <v>172</v>
      </c>
    </row>
    <row r="22" spans="9:37" x14ac:dyDescent="0.25">
      <c r="M22" t="s">
        <v>35</v>
      </c>
      <c r="N22" t="s">
        <v>36</v>
      </c>
      <c r="O22" t="s">
        <v>6</v>
      </c>
      <c r="P22">
        <v>79.900000000000006</v>
      </c>
      <c r="S22" t="str">
        <f t="shared" si="0"/>
        <v>FAIXA 1Entre R$ 359,81 e R$ 379,80</v>
      </c>
      <c r="T22" s="2" t="s">
        <v>145</v>
      </c>
      <c r="U22" t="s">
        <v>66</v>
      </c>
      <c r="V22" t="s">
        <v>154</v>
      </c>
      <c r="X22">
        <v>299.89999999999998</v>
      </c>
      <c r="Y22" t="s">
        <v>51</v>
      </c>
      <c r="Z22" t="s">
        <v>26</v>
      </c>
      <c r="AA22">
        <v>69.900000000000006</v>
      </c>
      <c r="AB22" t="s">
        <v>60</v>
      </c>
      <c r="AC22">
        <f t="shared" si="1"/>
        <v>369.79999999999995</v>
      </c>
      <c r="AJ22">
        <v>439.79999999999995</v>
      </c>
      <c r="AK22" t="s">
        <v>173</v>
      </c>
    </row>
    <row r="23" spans="9:37" x14ac:dyDescent="0.25">
      <c r="M23" t="s">
        <v>37</v>
      </c>
      <c r="N23" t="s">
        <v>38</v>
      </c>
      <c r="O23" t="s">
        <v>6</v>
      </c>
      <c r="P23">
        <v>79.900000000000006</v>
      </c>
      <c r="S23" t="str">
        <f t="shared" si="0"/>
        <v>FAIXA 1Entre R$ 139,81 e R$ 149,80</v>
      </c>
      <c r="T23" s="2" t="s">
        <v>101</v>
      </c>
      <c r="U23" t="s">
        <v>66</v>
      </c>
      <c r="V23" t="s">
        <v>151</v>
      </c>
      <c r="X23">
        <v>79.900000000000006</v>
      </c>
      <c r="Y23" t="s">
        <v>54</v>
      </c>
      <c r="Z23" t="s">
        <v>26</v>
      </c>
      <c r="AA23">
        <v>69.900000000000006</v>
      </c>
      <c r="AB23" t="s">
        <v>60</v>
      </c>
      <c r="AC23">
        <f t="shared" si="1"/>
        <v>149.80000000000001</v>
      </c>
      <c r="AJ23">
        <v>459.79999999999995</v>
      </c>
      <c r="AK23" t="s">
        <v>174</v>
      </c>
    </row>
    <row r="24" spans="9:37" x14ac:dyDescent="0.25">
      <c r="M24" t="s">
        <v>39</v>
      </c>
      <c r="N24" t="s">
        <v>40</v>
      </c>
      <c r="O24" t="s">
        <v>6</v>
      </c>
      <c r="P24">
        <v>79.900000000000006</v>
      </c>
      <c r="S24" t="str">
        <f t="shared" si="0"/>
        <v>FAIXA 1Entre R$ 159,81 e R$ 169,80</v>
      </c>
      <c r="T24" s="2" t="s">
        <v>103</v>
      </c>
      <c r="U24" t="s">
        <v>66</v>
      </c>
      <c r="V24" t="s">
        <v>152</v>
      </c>
      <c r="X24">
        <v>99.9</v>
      </c>
      <c r="Y24" t="s">
        <v>53</v>
      </c>
      <c r="Z24" t="s">
        <v>26</v>
      </c>
      <c r="AA24">
        <v>69.900000000000006</v>
      </c>
      <c r="AB24" t="s">
        <v>60</v>
      </c>
      <c r="AC24">
        <f t="shared" si="1"/>
        <v>169.8</v>
      </c>
      <c r="AJ24">
        <v>509.79999999999995</v>
      </c>
      <c r="AK24" t="s">
        <v>175</v>
      </c>
    </row>
    <row r="25" spans="9:37" x14ac:dyDescent="0.25">
      <c r="M25" t="s">
        <v>41</v>
      </c>
      <c r="N25" t="s">
        <v>42</v>
      </c>
      <c r="O25" t="s">
        <v>6</v>
      </c>
      <c r="P25">
        <v>79.900000000000006</v>
      </c>
      <c r="S25" t="str">
        <f t="shared" si="0"/>
        <v>FAIXA 1Entre R$ 189,81 e R$ 229,80</v>
      </c>
      <c r="T25" s="2" t="s">
        <v>142</v>
      </c>
      <c r="U25" t="s">
        <v>66</v>
      </c>
      <c r="V25" t="s">
        <v>153</v>
      </c>
      <c r="X25">
        <v>129.9</v>
      </c>
      <c r="Y25" t="s">
        <v>52</v>
      </c>
      <c r="Z25" t="s">
        <v>26</v>
      </c>
      <c r="AA25">
        <v>69.900000000000006</v>
      </c>
      <c r="AB25" t="s">
        <v>60</v>
      </c>
      <c r="AC25">
        <f t="shared" si="1"/>
        <v>199.8</v>
      </c>
      <c r="AJ25">
        <v>609.79999999999995</v>
      </c>
      <c r="AK25" t="s">
        <v>176</v>
      </c>
    </row>
    <row r="26" spans="9:37" x14ac:dyDescent="0.25">
      <c r="M26" t="s">
        <v>43</v>
      </c>
      <c r="N26" t="s">
        <v>44</v>
      </c>
      <c r="O26" t="s">
        <v>45</v>
      </c>
      <c r="P26" t="s">
        <v>45</v>
      </c>
      <c r="S26" t="str">
        <f t="shared" si="0"/>
        <v>FAIXA 1Entre R$ 589,81 e R$ 609,80</v>
      </c>
      <c r="T26" s="2" t="s">
        <v>140</v>
      </c>
      <c r="U26" t="s">
        <v>66</v>
      </c>
      <c r="V26" t="s">
        <v>154</v>
      </c>
      <c r="X26">
        <v>299.89999999999998</v>
      </c>
      <c r="Y26" t="s">
        <v>51</v>
      </c>
      <c r="Z26" t="s">
        <v>59</v>
      </c>
      <c r="AA26">
        <v>309.89999999999998</v>
      </c>
      <c r="AB26" t="s">
        <v>63</v>
      </c>
      <c r="AC26">
        <f t="shared" si="1"/>
        <v>609.79999999999995</v>
      </c>
    </row>
    <row r="27" spans="9:37" x14ac:dyDescent="0.25">
      <c r="S27" t="str">
        <f t="shared" si="0"/>
        <v>FAIXA 1Entre R$ 379,81 e R$ 399,80</v>
      </c>
      <c r="T27" s="2" t="s">
        <v>146</v>
      </c>
      <c r="U27" t="s">
        <v>66</v>
      </c>
      <c r="V27" t="s">
        <v>151</v>
      </c>
      <c r="X27">
        <v>79.900000000000006</v>
      </c>
      <c r="Y27" t="s">
        <v>54</v>
      </c>
      <c r="Z27" t="s">
        <v>59</v>
      </c>
      <c r="AA27">
        <v>309.89999999999998</v>
      </c>
      <c r="AB27" t="s">
        <v>63</v>
      </c>
      <c r="AC27">
        <f t="shared" si="1"/>
        <v>389.79999999999995</v>
      </c>
    </row>
    <row r="28" spans="9:37" x14ac:dyDescent="0.25">
      <c r="S28" t="str">
        <f t="shared" si="0"/>
        <v>FAIXA 1Entre R$ 399,81 e R$ 429,80</v>
      </c>
      <c r="T28" s="2" t="s">
        <v>147</v>
      </c>
      <c r="U28" t="s">
        <v>66</v>
      </c>
      <c r="V28" t="s">
        <v>152</v>
      </c>
      <c r="X28">
        <v>99.9</v>
      </c>
      <c r="Y28" t="s">
        <v>53</v>
      </c>
      <c r="Z28" t="s">
        <v>59</v>
      </c>
      <c r="AA28">
        <v>309.89999999999998</v>
      </c>
      <c r="AB28" t="s">
        <v>63</v>
      </c>
      <c r="AC28">
        <f t="shared" si="1"/>
        <v>409.79999999999995</v>
      </c>
    </row>
    <row r="29" spans="9:37" x14ac:dyDescent="0.25">
      <c r="S29" t="str">
        <f t="shared" si="0"/>
        <v>FAIXA 1Entre R$ 429,81 e R$ 449,80</v>
      </c>
      <c r="T29" s="2" t="s">
        <v>148</v>
      </c>
      <c r="U29" t="s">
        <v>66</v>
      </c>
      <c r="V29" t="s">
        <v>153</v>
      </c>
      <c r="X29">
        <v>129.9</v>
      </c>
      <c r="Y29" t="s">
        <v>52</v>
      </c>
      <c r="Z29" t="s">
        <v>59</v>
      </c>
      <c r="AA29">
        <v>309.89999999999998</v>
      </c>
      <c r="AB29" t="s">
        <v>63</v>
      </c>
      <c r="AC29">
        <f t="shared" si="1"/>
        <v>439.79999999999995</v>
      </c>
    </row>
    <row r="30" spans="9:37" x14ac:dyDescent="0.25">
      <c r="I30" t="s">
        <v>68</v>
      </c>
      <c r="J30" t="s">
        <v>69</v>
      </c>
    </row>
    <row r="31" spans="9:37" x14ac:dyDescent="0.25">
      <c r="I31" t="s">
        <v>70</v>
      </c>
      <c r="J31" t="s">
        <v>71</v>
      </c>
    </row>
    <row r="32" spans="9:37" x14ac:dyDescent="0.25">
      <c r="J32" t="s">
        <v>72</v>
      </c>
      <c r="U32" s="2" t="s">
        <v>99</v>
      </c>
    </row>
    <row r="33" spans="9:34" x14ac:dyDescent="0.25">
      <c r="I33" t="s">
        <v>73</v>
      </c>
      <c r="J33" t="s">
        <v>74</v>
      </c>
      <c r="P33" t="s">
        <v>68</v>
      </c>
      <c r="U33" s="2" t="s">
        <v>100</v>
      </c>
    </row>
    <row r="34" spans="9:34" x14ac:dyDescent="0.25">
      <c r="J34" t="s">
        <v>75</v>
      </c>
      <c r="P34" t="s">
        <v>70</v>
      </c>
      <c r="U34" s="2" t="s">
        <v>101</v>
      </c>
      <c r="AA34" t="s">
        <v>98</v>
      </c>
      <c r="AB34" t="s">
        <v>68</v>
      </c>
      <c r="AC34" t="s">
        <v>55</v>
      </c>
      <c r="AD34" t="s">
        <v>47</v>
      </c>
      <c r="AE34" s="3" t="s">
        <v>185</v>
      </c>
      <c r="AF34" s="3" t="s">
        <v>186</v>
      </c>
      <c r="AG34" t="s">
        <v>178</v>
      </c>
      <c r="AH34" t="s">
        <v>179</v>
      </c>
    </row>
    <row r="35" spans="9:34" x14ac:dyDescent="0.25">
      <c r="I35" t="s">
        <v>76</v>
      </c>
      <c r="J35" t="s">
        <v>77</v>
      </c>
      <c r="P35" t="s">
        <v>73</v>
      </c>
      <c r="S35" t="s">
        <v>121</v>
      </c>
      <c r="U35" s="2" t="s">
        <v>102</v>
      </c>
      <c r="AA35" t="str">
        <f t="shared" ref="AA35:AA41" si="2">AH35&amp;AB35</f>
        <v>FAIXA 0Até R$ 129,80</v>
      </c>
      <c r="AB35" t="s">
        <v>99</v>
      </c>
      <c r="AC35" t="s">
        <v>151</v>
      </c>
      <c r="AD35" t="s">
        <v>181</v>
      </c>
      <c r="AE35">
        <v>79.900000000000006</v>
      </c>
      <c r="AF35">
        <v>49.9</v>
      </c>
      <c r="AG35">
        <f t="shared" ref="AG35:AG62" si="3">SUM(AF35,AE35)</f>
        <v>129.80000000000001</v>
      </c>
      <c r="AH35" t="s">
        <v>189</v>
      </c>
    </row>
    <row r="36" spans="9:34" x14ac:dyDescent="0.25">
      <c r="J36" t="s">
        <v>78</v>
      </c>
      <c r="P36" t="s">
        <v>76</v>
      </c>
      <c r="S36" t="s">
        <v>122</v>
      </c>
      <c r="U36" s="2" t="s">
        <v>103</v>
      </c>
      <c r="AA36" t="str">
        <f t="shared" si="2"/>
        <v>FAIXA 1Até R$ 129,80</v>
      </c>
      <c r="AB36" t="s">
        <v>99</v>
      </c>
      <c r="AC36" t="s">
        <v>151</v>
      </c>
      <c r="AD36" t="s">
        <v>194</v>
      </c>
      <c r="AE36">
        <v>79.900000000000006</v>
      </c>
      <c r="AF36">
        <v>59.9</v>
      </c>
      <c r="AG36">
        <f t="shared" si="3"/>
        <v>139.80000000000001</v>
      </c>
      <c r="AH36" t="s">
        <v>66</v>
      </c>
    </row>
    <row r="37" spans="9:34" x14ac:dyDescent="0.25">
      <c r="J37" t="s">
        <v>79</v>
      </c>
      <c r="P37" t="s">
        <v>80</v>
      </c>
      <c r="S37" t="s">
        <v>145</v>
      </c>
      <c r="U37" s="2" t="s">
        <v>104</v>
      </c>
      <c r="AA37" t="str">
        <f t="shared" si="2"/>
        <v>FAIXA 2Até R$ 129,80</v>
      </c>
      <c r="AB37" t="s">
        <v>99</v>
      </c>
      <c r="AC37" t="s">
        <v>151</v>
      </c>
      <c r="AD37" t="s">
        <v>26</v>
      </c>
      <c r="AE37">
        <v>79.900000000000006</v>
      </c>
      <c r="AF37">
        <v>69.900000000000006</v>
      </c>
      <c r="AG37">
        <f t="shared" si="3"/>
        <v>149.80000000000001</v>
      </c>
      <c r="AH37" t="s">
        <v>67</v>
      </c>
    </row>
    <row r="38" spans="9:34" x14ac:dyDescent="0.25">
      <c r="I38" t="s">
        <v>80</v>
      </c>
      <c r="J38" t="s">
        <v>81</v>
      </c>
      <c r="P38" t="s">
        <v>83</v>
      </c>
      <c r="S38" t="s">
        <v>149</v>
      </c>
      <c r="U38" s="2" t="s">
        <v>105</v>
      </c>
      <c r="AA38" t="str">
        <f t="shared" si="2"/>
        <v>FAIXA 3Até R$ 129,80</v>
      </c>
      <c r="AB38" t="s">
        <v>99</v>
      </c>
      <c r="AC38" t="s">
        <v>152</v>
      </c>
      <c r="AD38" t="s">
        <v>181</v>
      </c>
      <c r="AE38">
        <v>99.9</v>
      </c>
      <c r="AF38">
        <v>49.9</v>
      </c>
      <c r="AG38">
        <f t="shared" si="3"/>
        <v>149.80000000000001</v>
      </c>
      <c r="AH38" t="s">
        <v>156</v>
      </c>
    </row>
    <row r="39" spans="9:34" x14ac:dyDescent="0.25">
      <c r="J39" t="s">
        <v>82</v>
      </c>
      <c r="P39" t="s">
        <v>86</v>
      </c>
      <c r="S39" t="s">
        <v>150</v>
      </c>
      <c r="U39" s="2" t="s">
        <v>106</v>
      </c>
      <c r="AA39" t="str">
        <f t="shared" si="2"/>
        <v>FAIXA 4Até R$ 129,80</v>
      </c>
      <c r="AB39" t="s">
        <v>99</v>
      </c>
      <c r="AC39" t="s">
        <v>152</v>
      </c>
      <c r="AD39" t="s">
        <v>194</v>
      </c>
      <c r="AE39">
        <v>99.9</v>
      </c>
      <c r="AF39">
        <v>59.9</v>
      </c>
      <c r="AG39">
        <f t="shared" si="3"/>
        <v>159.80000000000001</v>
      </c>
      <c r="AH39" t="s">
        <v>157</v>
      </c>
    </row>
    <row r="40" spans="9:34" x14ac:dyDescent="0.25">
      <c r="I40" t="s">
        <v>83</v>
      </c>
      <c r="J40" t="s">
        <v>84</v>
      </c>
      <c r="P40" t="s">
        <v>89</v>
      </c>
      <c r="S40" t="s">
        <v>140</v>
      </c>
      <c r="U40" s="2" t="s">
        <v>107</v>
      </c>
      <c r="AA40" t="str">
        <f t="shared" si="2"/>
        <v>FAIXA 5Até R$ 129,80</v>
      </c>
      <c r="AB40" t="s">
        <v>99</v>
      </c>
      <c r="AC40" t="s">
        <v>152</v>
      </c>
      <c r="AD40" t="s">
        <v>26</v>
      </c>
      <c r="AE40">
        <v>99.9</v>
      </c>
      <c r="AF40">
        <v>69.900000000000006</v>
      </c>
      <c r="AG40">
        <f t="shared" si="3"/>
        <v>169.8</v>
      </c>
      <c r="AH40" t="s">
        <v>158</v>
      </c>
    </row>
    <row r="41" spans="9:34" x14ac:dyDescent="0.25">
      <c r="J41" t="s">
        <v>85</v>
      </c>
      <c r="P41" t="s">
        <v>92</v>
      </c>
      <c r="S41" t="s">
        <v>99</v>
      </c>
      <c r="U41" s="2" t="s">
        <v>108</v>
      </c>
      <c r="AA41" t="str">
        <f t="shared" si="2"/>
        <v>FAIXA 7Até R$ 129,80</v>
      </c>
      <c r="AB41" t="s">
        <v>99</v>
      </c>
      <c r="AC41" t="s">
        <v>153</v>
      </c>
      <c r="AD41" t="s">
        <v>181</v>
      </c>
      <c r="AE41">
        <v>129.9</v>
      </c>
      <c r="AF41">
        <v>49.9</v>
      </c>
      <c r="AG41">
        <f t="shared" si="3"/>
        <v>179.8</v>
      </c>
      <c r="AH41" t="s">
        <v>160</v>
      </c>
    </row>
    <row r="42" spans="9:34" x14ac:dyDescent="0.25">
      <c r="I42" t="s">
        <v>86</v>
      </c>
      <c r="J42" t="s">
        <v>87</v>
      </c>
      <c r="P42" t="s">
        <v>95</v>
      </c>
      <c r="S42" t="s">
        <v>100</v>
      </c>
      <c r="U42" s="2" t="s">
        <v>109</v>
      </c>
      <c r="AA42" t="str">
        <f>AF42&amp;AB42</f>
        <v>109,9Até R$ 129,80</v>
      </c>
      <c r="AB42" t="s">
        <v>99</v>
      </c>
      <c r="AC42" t="s">
        <v>151</v>
      </c>
      <c r="AD42" t="s">
        <v>10</v>
      </c>
      <c r="AE42">
        <v>79.900000000000006</v>
      </c>
      <c r="AF42">
        <v>109.9</v>
      </c>
      <c r="AG42">
        <f t="shared" si="3"/>
        <v>189.8</v>
      </c>
      <c r="AH42" t="s">
        <v>159</v>
      </c>
    </row>
    <row r="43" spans="9:34" x14ac:dyDescent="0.25">
      <c r="J43" t="s">
        <v>88</v>
      </c>
      <c r="S43" t="s">
        <v>101</v>
      </c>
      <c r="U43" s="2" t="s">
        <v>110</v>
      </c>
      <c r="AA43" t="str">
        <f>AH43&amp;AB43</f>
        <v>FAIXA 8Até R$ 129,80</v>
      </c>
      <c r="AB43" t="s">
        <v>99</v>
      </c>
      <c r="AC43" t="s">
        <v>153</v>
      </c>
      <c r="AD43" t="s">
        <v>194</v>
      </c>
      <c r="AE43">
        <v>129.9</v>
      </c>
      <c r="AF43">
        <v>59.9</v>
      </c>
      <c r="AG43">
        <f t="shared" si="3"/>
        <v>189.8</v>
      </c>
      <c r="AH43" t="s">
        <v>161</v>
      </c>
    </row>
    <row r="44" spans="9:34" x14ac:dyDescent="0.25">
      <c r="I44" t="s">
        <v>89</v>
      </c>
      <c r="J44" t="s">
        <v>90</v>
      </c>
      <c r="S44" t="s">
        <v>110</v>
      </c>
      <c r="U44" s="2" t="s">
        <v>111</v>
      </c>
      <c r="AA44" t="str">
        <f>AH44&amp;AB44</f>
        <v>FAIXA 9Até R$ 129,80</v>
      </c>
      <c r="AB44" t="s">
        <v>99</v>
      </c>
      <c r="AC44" t="s">
        <v>153</v>
      </c>
      <c r="AD44" t="s">
        <v>26</v>
      </c>
      <c r="AE44">
        <v>129.9</v>
      </c>
      <c r="AF44">
        <v>69.900000000000006</v>
      </c>
      <c r="AG44">
        <f t="shared" si="3"/>
        <v>199.8</v>
      </c>
      <c r="AH44" t="s">
        <v>162</v>
      </c>
    </row>
    <row r="45" spans="9:34" x14ac:dyDescent="0.25">
      <c r="J45" t="s">
        <v>91</v>
      </c>
      <c r="S45" t="s">
        <v>115</v>
      </c>
      <c r="U45" s="2" t="s">
        <v>112</v>
      </c>
      <c r="AA45" t="str">
        <f>AF45&amp;AB45</f>
        <v>109,9Até R$ 129,80</v>
      </c>
      <c r="AB45" t="s">
        <v>99</v>
      </c>
      <c r="AC45" t="s">
        <v>152</v>
      </c>
      <c r="AD45" t="s">
        <v>10</v>
      </c>
      <c r="AE45">
        <v>99.9</v>
      </c>
      <c r="AF45">
        <v>109.9</v>
      </c>
      <c r="AG45">
        <f t="shared" si="3"/>
        <v>209.8</v>
      </c>
      <c r="AH45" t="s">
        <v>163</v>
      </c>
    </row>
    <row r="46" spans="9:34" x14ac:dyDescent="0.25">
      <c r="I46" t="s">
        <v>92</v>
      </c>
      <c r="J46" t="s">
        <v>93</v>
      </c>
      <c r="S46" t="s">
        <v>146</v>
      </c>
      <c r="U46" s="2" t="s">
        <v>113</v>
      </c>
      <c r="AA46" t="str">
        <f>AF46&amp;AB46</f>
        <v>109,9Até R$ 129,80</v>
      </c>
      <c r="AB46" t="s">
        <v>99</v>
      </c>
      <c r="AC46" t="s">
        <v>153</v>
      </c>
      <c r="AD46" t="s">
        <v>10</v>
      </c>
      <c r="AE46">
        <v>129.9</v>
      </c>
      <c r="AF46">
        <v>109.9</v>
      </c>
      <c r="AG46">
        <f t="shared" si="3"/>
        <v>239.8</v>
      </c>
      <c r="AH46" t="s">
        <v>164</v>
      </c>
    </row>
    <row r="47" spans="9:34" x14ac:dyDescent="0.25">
      <c r="J47" t="s">
        <v>94</v>
      </c>
      <c r="S47" t="s">
        <v>102</v>
      </c>
      <c r="U47" s="2" t="s">
        <v>114</v>
      </c>
      <c r="AA47" t="str">
        <f t="shared" ref="AA47:AA56" si="4">AH47&amp;AB47</f>
        <v>FAIXA 12Até R$ 129,80</v>
      </c>
      <c r="AB47" t="s">
        <v>99</v>
      </c>
      <c r="AC47" t="s">
        <v>151</v>
      </c>
      <c r="AD47" t="s">
        <v>58</v>
      </c>
      <c r="AE47">
        <v>79.900000000000006</v>
      </c>
      <c r="AF47">
        <v>159.9</v>
      </c>
      <c r="AG47">
        <f t="shared" si="3"/>
        <v>239.8</v>
      </c>
      <c r="AH47" t="s">
        <v>165</v>
      </c>
    </row>
    <row r="48" spans="9:34" x14ac:dyDescent="0.25">
      <c r="I48" t="s">
        <v>95</v>
      </c>
      <c r="J48" t="s">
        <v>96</v>
      </c>
      <c r="S48" t="s">
        <v>103</v>
      </c>
      <c r="U48" s="2" t="s">
        <v>115</v>
      </c>
      <c r="AA48" t="str">
        <f t="shared" si="4"/>
        <v>FAIXA 13Até R$ 129,80</v>
      </c>
      <c r="AB48" t="s">
        <v>99</v>
      </c>
      <c r="AC48" t="s">
        <v>152</v>
      </c>
      <c r="AD48" t="s">
        <v>58</v>
      </c>
      <c r="AE48">
        <v>99.9</v>
      </c>
      <c r="AF48">
        <v>159.9</v>
      </c>
      <c r="AG48">
        <f t="shared" si="3"/>
        <v>259.8</v>
      </c>
      <c r="AH48" t="s">
        <v>166</v>
      </c>
    </row>
    <row r="49" spans="10:34" x14ac:dyDescent="0.25">
      <c r="J49" t="s">
        <v>97</v>
      </c>
      <c r="S49" t="s">
        <v>143</v>
      </c>
      <c r="U49" s="2" t="s">
        <v>116</v>
      </c>
      <c r="AA49" t="str">
        <f t="shared" si="4"/>
        <v>FAIXA 14Até R$ 129,80</v>
      </c>
      <c r="AB49" t="s">
        <v>99</v>
      </c>
      <c r="AC49" t="s">
        <v>153</v>
      </c>
      <c r="AD49" t="s">
        <v>58</v>
      </c>
      <c r="AE49">
        <v>129.9</v>
      </c>
      <c r="AF49">
        <v>159.9</v>
      </c>
      <c r="AG49">
        <f t="shared" si="3"/>
        <v>289.8</v>
      </c>
      <c r="AH49" t="s">
        <v>167</v>
      </c>
    </row>
    <row r="50" spans="10:34" x14ac:dyDescent="0.25">
      <c r="S50" t="s">
        <v>144</v>
      </c>
      <c r="U50" s="2" t="s">
        <v>117</v>
      </c>
      <c r="AA50" t="str">
        <f t="shared" si="4"/>
        <v>FAIXA 15Até R$ 129,80</v>
      </c>
      <c r="AB50" t="s">
        <v>99</v>
      </c>
      <c r="AC50" t="s">
        <v>151</v>
      </c>
      <c r="AD50" t="s">
        <v>1</v>
      </c>
      <c r="AE50">
        <v>79.900000000000006</v>
      </c>
      <c r="AF50">
        <v>209.9</v>
      </c>
      <c r="AG50">
        <f t="shared" si="3"/>
        <v>289.8</v>
      </c>
      <c r="AH50" t="s">
        <v>168</v>
      </c>
    </row>
    <row r="51" spans="10:34" x14ac:dyDescent="0.25">
      <c r="S51" t="s">
        <v>147</v>
      </c>
      <c r="U51" s="2" t="s">
        <v>118</v>
      </c>
      <c r="AA51" t="str">
        <f t="shared" si="4"/>
        <v>FAIXA 16Até R$ 129,80</v>
      </c>
      <c r="AB51" t="s">
        <v>99</v>
      </c>
      <c r="AC51" t="s">
        <v>152</v>
      </c>
      <c r="AD51" t="s">
        <v>1</v>
      </c>
      <c r="AE51">
        <v>99.9</v>
      </c>
      <c r="AF51">
        <v>209.9</v>
      </c>
      <c r="AG51">
        <f t="shared" si="3"/>
        <v>309.8</v>
      </c>
      <c r="AH51" t="s">
        <v>169</v>
      </c>
    </row>
    <row r="52" spans="10:34" x14ac:dyDescent="0.25">
      <c r="S52" t="s">
        <v>104</v>
      </c>
      <c r="U52" s="2" t="s">
        <v>119</v>
      </c>
      <c r="AA52" t="str">
        <f t="shared" si="4"/>
        <v>FAIXA 17Até R$ 129,80</v>
      </c>
      <c r="AB52" t="s">
        <v>99</v>
      </c>
      <c r="AC52" t="s">
        <v>153</v>
      </c>
      <c r="AD52" t="s">
        <v>1</v>
      </c>
      <c r="AE52">
        <v>129.9</v>
      </c>
      <c r="AF52">
        <v>209.9</v>
      </c>
      <c r="AG52">
        <f t="shared" si="3"/>
        <v>339.8</v>
      </c>
      <c r="AH52" t="s">
        <v>170</v>
      </c>
    </row>
    <row r="53" spans="10:34" x14ac:dyDescent="0.25">
      <c r="S53" t="s">
        <v>105</v>
      </c>
      <c r="U53" s="2" t="s">
        <v>120</v>
      </c>
      <c r="AA53" t="str">
        <f t="shared" si="4"/>
        <v>FAIXA 18Até R$ 129,80</v>
      </c>
      <c r="AB53" t="s">
        <v>99</v>
      </c>
      <c r="AC53" t="s">
        <v>154</v>
      </c>
      <c r="AD53" t="s">
        <v>181</v>
      </c>
      <c r="AE53">
        <v>299.89999999999998</v>
      </c>
      <c r="AF53">
        <v>49.9</v>
      </c>
      <c r="AG53">
        <f t="shared" si="3"/>
        <v>349.79999999999995</v>
      </c>
      <c r="AH53" t="s">
        <v>171</v>
      </c>
    </row>
    <row r="54" spans="10:34" x14ac:dyDescent="0.25">
      <c r="S54" t="s">
        <v>142</v>
      </c>
      <c r="U54" s="2" t="s">
        <v>121</v>
      </c>
      <c r="AA54" t="str">
        <f t="shared" si="4"/>
        <v>FAIXA 19Até R$ 129,80</v>
      </c>
      <c r="AB54" t="s">
        <v>99</v>
      </c>
      <c r="AC54" t="s">
        <v>154</v>
      </c>
      <c r="AD54" t="s">
        <v>194</v>
      </c>
      <c r="AE54">
        <v>299.89999999999998</v>
      </c>
      <c r="AF54">
        <v>59.9</v>
      </c>
      <c r="AG54">
        <f t="shared" si="3"/>
        <v>359.79999999999995</v>
      </c>
      <c r="AH54" t="s">
        <v>172</v>
      </c>
    </row>
    <row r="55" spans="10:34" x14ac:dyDescent="0.25">
      <c r="S55" t="s">
        <v>120</v>
      </c>
      <c r="U55" s="2" t="s">
        <v>122</v>
      </c>
      <c r="AA55" t="str">
        <f t="shared" si="4"/>
        <v>FAIXA 20Até R$ 129,80</v>
      </c>
      <c r="AB55" t="s">
        <v>99</v>
      </c>
      <c r="AC55" t="s">
        <v>154</v>
      </c>
      <c r="AD55" t="s">
        <v>26</v>
      </c>
      <c r="AE55">
        <v>299.89999999999998</v>
      </c>
      <c r="AF55">
        <v>69.900000000000006</v>
      </c>
      <c r="AG55">
        <f t="shared" si="3"/>
        <v>369.79999999999995</v>
      </c>
      <c r="AH55" t="s">
        <v>173</v>
      </c>
    </row>
    <row r="56" spans="10:34" x14ac:dyDescent="0.25">
      <c r="S56" t="s">
        <v>148</v>
      </c>
      <c r="U56" s="2" t="s">
        <v>123</v>
      </c>
      <c r="AA56" t="str">
        <f t="shared" si="4"/>
        <v>FAIXA 21Até R$ 129,80</v>
      </c>
      <c r="AB56" t="s">
        <v>99</v>
      </c>
      <c r="AC56" t="s">
        <v>151</v>
      </c>
      <c r="AD56" t="s">
        <v>59</v>
      </c>
      <c r="AE56">
        <v>79.900000000000006</v>
      </c>
      <c r="AF56">
        <v>309.89999999999998</v>
      </c>
      <c r="AG56">
        <f t="shared" si="3"/>
        <v>389.79999999999995</v>
      </c>
      <c r="AH56" t="s">
        <v>174</v>
      </c>
    </row>
    <row r="57" spans="10:34" x14ac:dyDescent="0.25">
      <c r="U57" s="2" t="s">
        <v>124</v>
      </c>
      <c r="AA57" t="str">
        <f>AF57&amp;AB57</f>
        <v>109,9Até R$ 129,80</v>
      </c>
      <c r="AB57" t="s">
        <v>99</v>
      </c>
      <c r="AC57" t="s">
        <v>154</v>
      </c>
      <c r="AD57" t="s">
        <v>10</v>
      </c>
      <c r="AE57">
        <v>299.89999999999998</v>
      </c>
      <c r="AF57">
        <v>109.9</v>
      </c>
      <c r="AG57">
        <f t="shared" si="3"/>
        <v>409.79999999999995</v>
      </c>
      <c r="AH57" t="s">
        <v>175</v>
      </c>
    </row>
    <row r="58" spans="10:34" x14ac:dyDescent="0.25">
      <c r="U58" s="2" t="s">
        <v>125</v>
      </c>
      <c r="AA58" t="str">
        <f>AH58&amp;AB58</f>
        <v>FAIXA 23Até R$ 129,80</v>
      </c>
      <c r="AB58" t="s">
        <v>99</v>
      </c>
      <c r="AC58" t="s">
        <v>152</v>
      </c>
      <c r="AD58" t="s">
        <v>59</v>
      </c>
      <c r="AE58">
        <v>99.9</v>
      </c>
      <c r="AF58">
        <v>309.89999999999998</v>
      </c>
      <c r="AG58">
        <f t="shared" si="3"/>
        <v>409.79999999999995</v>
      </c>
      <c r="AH58" t="s">
        <v>176</v>
      </c>
    </row>
    <row r="59" spans="10:34" x14ac:dyDescent="0.25">
      <c r="U59" s="2" t="s">
        <v>126</v>
      </c>
      <c r="AA59" t="str">
        <f>AH59&amp;AB59</f>
        <v>FAIXA 24Até R$ 129,80</v>
      </c>
      <c r="AB59" t="s">
        <v>99</v>
      </c>
      <c r="AC59" t="s">
        <v>153</v>
      </c>
      <c r="AD59" t="s">
        <v>59</v>
      </c>
      <c r="AE59">
        <v>129.9</v>
      </c>
      <c r="AF59">
        <v>309.89999999999998</v>
      </c>
      <c r="AG59">
        <f t="shared" si="3"/>
        <v>439.79999999999995</v>
      </c>
      <c r="AH59" t="s">
        <v>177</v>
      </c>
    </row>
    <row r="60" spans="10:34" x14ac:dyDescent="0.25">
      <c r="U60" s="2" t="s">
        <v>127</v>
      </c>
      <c r="AA60" t="str">
        <f>AH60&amp;AB60</f>
        <v>FAIXA 25Até R$ 129,80</v>
      </c>
      <c r="AB60" t="s">
        <v>99</v>
      </c>
      <c r="AC60" t="s">
        <v>154</v>
      </c>
      <c r="AD60" t="s">
        <v>58</v>
      </c>
      <c r="AE60">
        <v>299.89999999999998</v>
      </c>
      <c r="AF60">
        <v>159.9</v>
      </c>
      <c r="AG60">
        <f t="shared" si="3"/>
        <v>459.79999999999995</v>
      </c>
      <c r="AH60" t="s">
        <v>206</v>
      </c>
    </row>
    <row r="61" spans="10:34" x14ac:dyDescent="0.25">
      <c r="U61" s="2" t="s">
        <v>128</v>
      </c>
      <c r="AA61" t="str">
        <f>AH61&amp;AB61</f>
        <v>FAIXA 26Até R$ 129,80</v>
      </c>
      <c r="AB61" t="s">
        <v>99</v>
      </c>
      <c r="AC61" t="s">
        <v>154</v>
      </c>
      <c r="AD61" t="s">
        <v>1</v>
      </c>
      <c r="AE61">
        <v>299.89999999999998</v>
      </c>
      <c r="AF61">
        <v>209.9</v>
      </c>
      <c r="AG61">
        <f t="shared" si="3"/>
        <v>509.79999999999995</v>
      </c>
      <c r="AH61" t="s">
        <v>207</v>
      </c>
    </row>
    <row r="62" spans="10:34" x14ac:dyDescent="0.25">
      <c r="U62" s="2" t="s">
        <v>129</v>
      </c>
      <c r="AA62" t="str">
        <f>AH62&amp;AB62</f>
        <v>FAIXA 27Até R$ 129,80</v>
      </c>
      <c r="AB62" t="s">
        <v>99</v>
      </c>
      <c r="AC62" t="s">
        <v>154</v>
      </c>
      <c r="AD62" t="s">
        <v>59</v>
      </c>
      <c r="AE62">
        <v>299.89999999999998</v>
      </c>
      <c r="AF62">
        <v>309.89999999999998</v>
      </c>
      <c r="AG62">
        <f t="shared" si="3"/>
        <v>609.79999999999995</v>
      </c>
      <c r="AH62" t="s">
        <v>208</v>
      </c>
    </row>
    <row r="63" spans="10:34" x14ac:dyDescent="0.25">
      <c r="U63" s="2" t="s">
        <v>130</v>
      </c>
    </row>
    <row r="64" spans="10:34" x14ac:dyDescent="0.25">
      <c r="U64" s="2" t="s">
        <v>131</v>
      </c>
    </row>
    <row r="65" spans="21:21" x14ac:dyDescent="0.25">
      <c r="U65" s="2" t="s">
        <v>132</v>
      </c>
    </row>
    <row r="66" spans="21:21" x14ac:dyDescent="0.25">
      <c r="U66" s="2" t="s">
        <v>133</v>
      </c>
    </row>
    <row r="67" spans="21:21" x14ac:dyDescent="0.25">
      <c r="U67" s="2" t="s">
        <v>134</v>
      </c>
    </row>
    <row r="68" spans="21:21" x14ac:dyDescent="0.25">
      <c r="U68" s="2" t="s">
        <v>135</v>
      </c>
    </row>
    <row r="69" spans="21:21" x14ac:dyDescent="0.25">
      <c r="U69" s="2" t="s">
        <v>136</v>
      </c>
    </row>
    <row r="70" spans="21:21" x14ac:dyDescent="0.25">
      <c r="U70" s="2" t="s">
        <v>137</v>
      </c>
    </row>
    <row r="71" spans="21:21" x14ac:dyDescent="0.25">
      <c r="U71" s="2" t="s">
        <v>138</v>
      </c>
    </row>
    <row r="72" spans="21:21" x14ac:dyDescent="0.25">
      <c r="U72" s="2" t="s">
        <v>139</v>
      </c>
    </row>
    <row r="73" spans="21:21" x14ac:dyDescent="0.25">
      <c r="U73" s="2" t="s">
        <v>140</v>
      </c>
    </row>
  </sheetData>
  <autoFilter ref="AA34:AH34" xr:uid="{C9E13BD4-63F8-4A54-9752-F3AFCAAC1D9F}">
    <sortState xmlns:xlrd2="http://schemas.microsoft.com/office/spreadsheetml/2017/richdata2" ref="AA35:AH62">
      <sortCondition ref="AG34"/>
    </sortState>
  </autoFilter>
  <phoneticPr fontId="3" type="noConversion"/>
  <conditionalFormatting sqref="U6:U29 AC6:AC29">
    <cfRule type="duplicateValues" dxfId="1" priority="2"/>
  </conditionalFormatting>
  <conditionalFormatting sqref="AG35:AH6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7E9F-968F-4D87-9EB0-FD3366D48E47}">
  <dimension ref="A1:AL1009"/>
  <sheetViews>
    <sheetView showGridLines="0" topLeftCell="C1" workbookViewId="0">
      <selection activeCell="AB1" sqref="AB1:AB7"/>
    </sheetView>
  </sheetViews>
  <sheetFormatPr defaultRowHeight="15" x14ac:dyDescent="0.25"/>
  <cols>
    <col min="1" max="1" width="32.140625" style="61" bestFit="1" customWidth="1"/>
    <col min="2" max="2" width="24.42578125" style="61" bestFit="1" customWidth="1"/>
    <col min="3" max="3" width="24.140625" style="61" bestFit="1" customWidth="1"/>
    <col min="4" max="4" width="18.85546875" style="61" bestFit="1" customWidth="1"/>
    <col min="5" max="5" width="10.42578125" style="61" bestFit="1" customWidth="1"/>
    <col min="6" max="6" width="14.28515625" style="61" bestFit="1" customWidth="1"/>
    <col min="7" max="7" width="20.7109375" style="61" bestFit="1" customWidth="1"/>
    <col min="8" max="8" width="12.85546875" style="61" bestFit="1" customWidth="1"/>
    <col min="9" max="9" width="11.7109375" style="61" bestFit="1" customWidth="1"/>
    <col min="10" max="10" width="19.28515625" style="61" bestFit="1" customWidth="1"/>
    <col min="11" max="13" width="19.28515625" style="61" customWidth="1"/>
    <col min="14" max="14" width="21.5703125" style="61" bestFit="1" customWidth="1"/>
    <col min="15" max="15" width="21.5703125" style="61" customWidth="1"/>
    <col min="17" max="17" width="19.42578125" bestFit="1" customWidth="1"/>
    <col min="21" max="21" width="14" bestFit="1" customWidth="1"/>
    <col min="25" max="25" width="10.5703125" bestFit="1" customWidth="1"/>
    <col min="26" max="26" width="9.5703125" bestFit="1" customWidth="1"/>
  </cols>
  <sheetData>
    <row r="1" spans="1:38" x14ac:dyDescent="0.25">
      <c r="A1" s="63" t="s">
        <v>190</v>
      </c>
      <c r="B1" s="63" t="s">
        <v>182</v>
      </c>
      <c r="C1" s="63" t="s">
        <v>183</v>
      </c>
      <c r="D1" s="63" t="s">
        <v>184</v>
      </c>
      <c r="E1" s="63" t="s">
        <v>185</v>
      </c>
      <c r="F1" s="63" t="s">
        <v>186</v>
      </c>
      <c r="G1" s="63" t="s">
        <v>218</v>
      </c>
      <c r="H1" s="63" t="s">
        <v>187</v>
      </c>
      <c r="I1" s="63" t="s">
        <v>188</v>
      </c>
      <c r="J1" s="63" t="s">
        <v>217</v>
      </c>
      <c r="K1" s="63" t="s">
        <v>240</v>
      </c>
      <c r="L1" s="63" t="s">
        <v>241</v>
      </c>
      <c r="M1" s="63" t="s">
        <v>242</v>
      </c>
      <c r="N1" s="63" t="s">
        <v>248</v>
      </c>
      <c r="O1" s="63" t="s">
        <v>249</v>
      </c>
      <c r="U1" t="s">
        <v>181</v>
      </c>
      <c r="V1" t="e" vm="12">
        <v>#VALUE!</v>
      </c>
      <c r="W1" t="e" vm="13">
        <v>#VALUE!</v>
      </c>
      <c r="X1" t="e" vm="14">
        <v>#VALUE!</v>
      </c>
      <c r="Y1" s="30">
        <v>49.9</v>
      </c>
      <c r="Z1" s="30">
        <v>49.9</v>
      </c>
      <c r="AA1">
        <v>0</v>
      </c>
      <c r="AB1">
        <v>1</v>
      </c>
      <c r="AC1">
        <v>0</v>
      </c>
      <c r="AD1" t="s">
        <v>244</v>
      </c>
      <c r="AE1" t="s">
        <v>250</v>
      </c>
      <c r="AF1" t="s">
        <v>151</v>
      </c>
      <c r="AG1" s="30">
        <v>79.900000000000006</v>
      </c>
      <c r="AH1">
        <v>119.99</v>
      </c>
      <c r="AJ1" t="s">
        <v>220</v>
      </c>
      <c r="AL1">
        <v>1</v>
      </c>
    </row>
    <row r="2" spans="1:38" x14ac:dyDescent="0.25">
      <c r="A2" s="62" t="str">
        <f t="shared" ref="A2:A65" si="0">I2&amp;B2</f>
        <v>FAIXA 0Até R$ 129,80</v>
      </c>
      <c r="B2" s="62" t="s">
        <v>99</v>
      </c>
      <c r="C2" s="62" t="s">
        <v>151</v>
      </c>
      <c r="D2" s="62" t="s">
        <v>181</v>
      </c>
      <c r="E2" s="62">
        <f t="shared" ref="E2:E65" si="1">VLOOKUP(C2,$AF$1:$AG$4,2,0)</f>
        <v>79.900000000000006</v>
      </c>
      <c r="F2" s="62" t="str">
        <f>IF(VLOOKUP(D2,$U$1:$AB$7,8,0)&lt;Ofertas!$C$9,"",VLOOKUP(D2,$U$1:$Y$7,5,0))</f>
        <v/>
      </c>
      <c r="G2" s="62" t="str">
        <f>IF(VLOOKUP(D2,$U$1:$AB$7,8,0)&lt;Ofertas!$C$9,"",VLOOKUP(D2,$U$1:$Z$7,6,0))</f>
        <v/>
      </c>
      <c r="H2" s="62" t="str">
        <f t="shared" ref="H2:H65" si="2">IF(M2="","",SUM(M2,E2))</f>
        <v/>
      </c>
      <c r="I2" s="62" t="s">
        <v>189</v>
      </c>
      <c r="J2" s="62" t="str">
        <f>IF(N2="","",SUM(N2,E2))</f>
        <v/>
      </c>
      <c r="K2" s="62" t="str">
        <f>IFERROR(IF(VLOOKUP(D2,$U$1:$AD$7,10,0)="NAO","SEM DEP",F2+L2),"SEM DEP")</f>
        <v>SEM DEP</v>
      </c>
      <c r="L2" s="62">
        <f>($T$15*50)-(VLOOKUP(D2,$U$1:$AA$7,7,0)*50)</f>
        <v>100</v>
      </c>
      <c r="M2" s="62" t="str">
        <f>IF(K2="SEM DEP",F2,F2+L2)</f>
        <v/>
      </c>
      <c r="N2" s="62" t="str">
        <f>IF(K2="SEM DEP",G2,G2+L2)</f>
        <v/>
      </c>
      <c r="O2" s="62" t="str">
        <f>VLOOKUP(D2,$U$1:$AE$7,11,0)</f>
        <v>Controle</v>
      </c>
      <c r="P2" t="str">
        <f>IFERROR(_xlfn.RANK.EQ(H2,$H$2:$H$29,1),"")</f>
        <v/>
      </c>
      <c r="Q2" t="e">
        <f>_xlfn.RANK.EQ(H2,IF(B2="",H2,""),0)</f>
        <v>#VALUE!</v>
      </c>
      <c r="R2" t="str">
        <f>IFERROR(IF(VLOOKUP(D2,U1:AB7,8,0)&lt;Ofertas!C9,"",(VLOOKUP(D2,U1:AB7,6,0)))+(Ofertas!C9*50),"")</f>
        <v/>
      </c>
      <c r="U2" t="s">
        <v>194</v>
      </c>
      <c r="V2" t="e" vm="12">
        <v>#VALUE!</v>
      </c>
      <c r="W2" t="e" vm="15">
        <v>#VALUE!</v>
      </c>
      <c r="X2" t="e" vm="16">
        <v>#VALUE!</v>
      </c>
      <c r="Y2" s="30">
        <v>59.9</v>
      </c>
      <c r="Z2" s="30">
        <v>59.9</v>
      </c>
      <c r="AA2">
        <v>0</v>
      </c>
      <c r="AB2">
        <v>1</v>
      </c>
      <c r="AC2">
        <v>0</v>
      </c>
      <c r="AD2" t="s">
        <v>244</v>
      </c>
      <c r="AE2" t="s">
        <v>250</v>
      </c>
      <c r="AF2" t="s">
        <v>152</v>
      </c>
      <c r="AG2" s="30">
        <v>84.9</v>
      </c>
      <c r="AH2">
        <v>179.99</v>
      </c>
      <c r="AJ2" t="s">
        <v>219</v>
      </c>
      <c r="AL2">
        <v>2</v>
      </c>
    </row>
    <row r="3" spans="1:38" x14ac:dyDescent="0.25">
      <c r="A3" s="62" t="str">
        <f t="shared" si="0"/>
        <v>FAIXA 1Até R$ 129,80</v>
      </c>
      <c r="B3" s="62" t="s">
        <v>99</v>
      </c>
      <c r="C3" s="62" t="s">
        <v>151</v>
      </c>
      <c r="D3" s="62" t="s">
        <v>26</v>
      </c>
      <c r="E3" s="62">
        <f t="shared" si="1"/>
        <v>79.900000000000006</v>
      </c>
      <c r="F3" s="62" t="str">
        <f>IF(VLOOKUP(D3,$U$1:$AB$7,8,0)&lt;Ofertas!$C$9,"",VLOOKUP(D3,$U$1:$Y$7,5,0))</f>
        <v/>
      </c>
      <c r="G3" s="62" t="str">
        <f>IF(VLOOKUP(D3,$U$1:$AB$7,8,0)&lt;Ofertas!$C$9,"",VLOOKUP(D3,$U$1:$Z$7,6,0))</f>
        <v/>
      </c>
      <c r="H3" s="62" t="str">
        <f t="shared" si="2"/>
        <v/>
      </c>
      <c r="I3" s="62" t="s">
        <v>66</v>
      </c>
      <c r="J3" s="62" t="str">
        <f t="shared" ref="J3:J66" si="3">IF(N3="","",SUM(N3,E3))</f>
        <v/>
      </c>
      <c r="K3" s="62" t="str">
        <f t="shared" ref="K3:K66" si="4">IFERROR(IF(VLOOKUP(D3,$U$1:$AD$7,10,0)="NAO","SEM DEP",F3+L3),"SEM DEP")</f>
        <v>SEM DEP</v>
      </c>
      <c r="L3" s="62">
        <f t="shared" ref="L3:L66" si="5">($T$15*50)-(VLOOKUP(D3,$U$1:$AA$7,7,0)*50)</f>
        <v>100</v>
      </c>
      <c r="M3" s="62" t="str">
        <f t="shared" ref="M3:M66" si="6">IF(K3="SEM DEP",F3,F3+L3)</f>
        <v/>
      </c>
      <c r="N3" s="62" t="str">
        <f t="shared" ref="N3:N66" si="7">IF(K3="SEM DEP",G3,G3+L3)</f>
        <v/>
      </c>
      <c r="O3" s="62" t="str">
        <f t="shared" ref="O3:O66" si="8">VLOOKUP(D3,$U$1:$AE$7,11,0)</f>
        <v>Conta</v>
      </c>
      <c r="P3" t="str">
        <f t="shared" ref="P3:P29" si="9">IFERROR(_xlfn.RANK.EQ(H3,$H$2:$H$29,1),"")</f>
        <v/>
      </c>
      <c r="Q3" t="str">
        <f t="shared" ref="Q3:Q29" si="10">H3&amp;C3&amp;D3</f>
        <v>350 Mega50GB</v>
      </c>
      <c r="U3" t="s">
        <v>26</v>
      </c>
      <c r="V3" t="e" vm="17">
        <v>#VALUE!</v>
      </c>
      <c r="W3" t="e" vm="18">
        <v>#VALUE!</v>
      </c>
      <c r="X3" t="e" vm="19">
        <v>#VALUE!</v>
      </c>
      <c r="Y3" s="30">
        <v>49.9</v>
      </c>
      <c r="Z3" s="30">
        <v>49.9</v>
      </c>
      <c r="AA3">
        <v>0</v>
      </c>
      <c r="AB3">
        <v>2</v>
      </c>
      <c r="AC3">
        <v>1</v>
      </c>
      <c r="AD3" t="s">
        <v>243</v>
      </c>
      <c r="AE3" t="s">
        <v>251</v>
      </c>
      <c r="AF3" t="s">
        <v>153</v>
      </c>
      <c r="AG3" s="30">
        <v>129.9</v>
      </c>
      <c r="AH3">
        <v>169.99</v>
      </c>
      <c r="AL3">
        <v>3</v>
      </c>
    </row>
    <row r="4" spans="1:38" x14ac:dyDescent="0.25">
      <c r="A4" s="62" t="str">
        <f t="shared" si="0"/>
        <v>FAIXA 2Até R$ 129,80</v>
      </c>
      <c r="B4" s="62" t="s">
        <v>99</v>
      </c>
      <c r="C4" s="62" t="s">
        <v>152</v>
      </c>
      <c r="D4" s="62" t="s">
        <v>181</v>
      </c>
      <c r="E4" s="62">
        <f t="shared" si="1"/>
        <v>84.9</v>
      </c>
      <c r="F4" s="62" t="str">
        <f>IF(VLOOKUP(D4,$U$1:$AB$7,8,0)&lt;Ofertas!$C$9,"",VLOOKUP(D4,$U$1:$Y$7,5,0))</f>
        <v/>
      </c>
      <c r="G4" s="62" t="str">
        <f>IF(VLOOKUP(D4,$U$1:$AB$7,8,0)&lt;Ofertas!$C$9,"",VLOOKUP(D4,$U$1:$Z$7,6,0))</f>
        <v/>
      </c>
      <c r="H4" s="62" t="str">
        <f t="shared" si="2"/>
        <v/>
      </c>
      <c r="I4" s="62" t="s">
        <v>67</v>
      </c>
      <c r="J4" s="62" t="str">
        <f t="shared" si="3"/>
        <v/>
      </c>
      <c r="K4" s="62" t="str">
        <f t="shared" si="4"/>
        <v>SEM DEP</v>
      </c>
      <c r="L4" s="62">
        <f t="shared" si="5"/>
        <v>100</v>
      </c>
      <c r="M4" s="62" t="str">
        <f t="shared" si="6"/>
        <v/>
      </c>
      <c r="N4" s="62" t="str">
        <f t="shared" si="7"/>
        <v/>
      </c>
      <c r="O4" s="62" t="str">
        <f t="shared" si="8"/>
        <v>Controle</v>
      </c>
      <c r="P4" t="str">
        <f t="shared" si="9"/>
        <v/>
      </c>
      <c r="Q4" t="str">
        <f t="shared" si="10"/>
        <v>500 Mega28GB</v>
      </c>
      <c r="U4" t="s">
        <v>10</v>
      </c>
      <c r="V4" t="e" vm="17">
        <v>#VALUE!</v>
      </c>
      <c r="W4" t="e" vm="18">
        <v>#VALUE!</v>
      </c>
      <c r="X4" t="e" vm="20">
        <v>#VALUE!</v>
      </c>
      <c r="Y4" s="30">
        <v>109.9</v>
      </c>
      <c r="Z4" s="30">
        <v>99.9</v>
      </c>
      <c r="AA4">
        <v>0</v>
      </c>
      <c r="AB4">
        <v>3</v>
      </c>
      <c r="AC4">
        <v>2</v>
      </c>
      <c r="AD4" t="s">
        <v>243</v>
      </c>
      <c r="AE4" t="s">
        <v>251</v>
      </c>
      <c r="AF4" t="s">
        <v>154</v>
      </c>
      <c r="AG4" s="30">
        <v>299.89999999999998</v>
      </c>
      <c r="AH4">
        <v>399.99</v>
      </c>
      <c r="AL4">
        <v>4</v>
      </c>
    </row>
    <row r="5" spans="1:38" x14ac:dyDescent="0.25">
      <c r="A5" s="64" t="str">
        <f t="shared" si="0"/>
        <v>FAIXA 3Até R$ 129,80</v>
      </c>
      <c r="B5" s="64" t="s">
        <v>99</v>
      </c>
      <c r="C5" s="64" t="s">
        <v>152</v>
      </c>
      <c r="D5" s="64" t="s">
        <v>26</v>
      </c>
      <c r="E5" s="64">
        <f t="shared" si="1"/>
        <v>84.9</v>
      </c>
      <c r="F5" s="64" t="str">
        <f>IF(VLOOKUP(D5,$U$1:$AB$7,8,0)&lt;Ofertas!$C$9,"",VLOOKUP(D5,$U$1:$Y$7,5,0))</f>
        <v/>
      </c>
      <c r="G5" s="64" t="str">
        <f>IF(VLOOKUP(D5,$U$1:$AB$7,8,0)&lt;Ofertas!$C$9,"",VLOOKUP(D5,$U$1:$Z$7,6,0))</f>
        <v/>
      </c>
      <c r="H5" s="64" t="str">
        <f t="shared" si="2"/>
        <v/>
      </c>
      <c r="I5" s="64" t="s">
        <v>156</v>
      </c>
      <c r="J5" s="64" t="str">
        <f t="shared" si="3"/>
        <v/>
      </c>
      <c r="K5" s="64" t="str">
        <f t="shared" si="4"/>
        <v>SEM DEP</v>
      </c>
      <c r="L5" s="62">
        <f t="shared" si="5"/>
        <v>100</v>
      </c>
      <c r="M5" s="62" t="str">
        <f t="shared" si="6"/>
        <v/>
      </c>
      <c r="N5" s="62" t="str">
        <f t="shared" si="7"/>
        <v/>
      </c>
      <c r="O5" s="62" t="str">
        <f t="shared" si="8"/>
        <v>Conta</v>
      </c>
      <c r="P5" t="str">
        <f t="shared" si="9"/>
        <v/>
      </c>
      <c r="Q5" t="str">
        <f t="shared" si="10"/>
        <v>500 Mega50GB</v>
      </c>
      <c r="U5" t="s">
        <v>58</v>
      </c>
      <c r="V5" t="e" vm="17">
        <v>#VALUE!</v>
      </c>
      <c r="W5" t="e" vm="21">
        <v>#VALUE!</v>
      </c>
      <c r="X5" t="e" vm="22">
        <v>#VALUE!</v>
      </c>
      <c r="Y5" s="30">
        <v>159.9</v>
      </c>
      <c r="Z5" s="30">
        <v>159.9</v>
      </c>
      <c r="AA5">
        <v>2</v>
      </c>
      <c r="AB5">
        <v>5</v>
      </c>
      <c r="AC5">
        <v>3</v>
      </c>
      <c r="AD5" t="s">
        <v>243</v>
      </c>
      <c r="AE5" t="s">
        <v>251</v>
      </c>
      <c r="AL5">
        <v>5</v>
      </c>
    </row>
    <row r="6" spans="1:38" x14ac:dyDescent="0.25">
      <c r="A6" s="62" t="str">
        <f t="shared" si="0"/>
        <v>FAIXA 4Até R$ 129,80</v>
      </c>
      <c r="B6" s="62" t="s">
        <v>99</v>
      </c>
      <c r="C6" s="62" t="s">
        <v>151</v>
      </c>
      <c r="D6" s="62" t="s">
        <v>194</v>
      </c>
      <c r="E6" s="62">
        <f t="shared" si="1"/>
        <v>79.900000000000006</v>
      </c>
      <c r="F6" s="62" t="str">
        <f>IF(VLOOKUP(D6,$U$1:$AB$7,8,0)&lt;Ofertas!$C$9,"",VLOOKUP(D6,$U$1:$Y$7,5,0))</f>
        <v/>
      </c>
      <c r="G6" s="62" t="str">
        <f>IF(VLOOKUP(D6,$U$1:$AB$7,8,0)&lt;Ofertas!$C$9,"",VLOOKUP(D6,$U$1:$Z$7,6,0))</f>
        <v/>
      </c>
      <c r="H6" s="62" t="str">
        <f t="shared" si="2"/>
        <v/>
      </c>
      <c r="I6" s="62" t="s">
        <v>157</v>
      </c>
      <c r="J6" s="62" t="str">
        <f t="shared" si="3"/>
        <v/>
      </c>
      <c r="K6" s="62" t="str">
        <f t="shared" si="4"/>
        <v>SEM DEP</v>
      </c>
      <c r="L6" s="62">
        <f t="shared" si="5"/>
        <v>100</v>
      </c>
      <c r="M6" s="62" t="str">
        <f t="shared" si="6"/>
        <v/>
      </c>
      <c r="N6" s="62" t="str">
        <f t="shared" si="7"/>
        <v/>
      </c>
      <c r="O6" s="62" t="str">
        <f t="shared" si="8"/>
        <v>Controle</v>
      </c>
      <c r="P6" t="str">
        <f t="shared" si="9"/>
        <v/>
      </c>
      <c r="Q6" t="str">
        <f t="shared" si="10"/>
        <v>350 Mega35GB</v>
      </c>
      <c r="U6" t="s">
        <v>1</v>
      </c>
      <c r="V6" t="e" vm="17">
        <v>#VALUE!</v>
      </c>
      <c r="W6" t="e" vm="23">
        <v>#VALUE!</v>
      </c>
      <c r="X6" t="e" vm="24">
        <v>#VALUE!</v>
      </c>
      <c r="Y6" s="30">
        <v>209.9</v>
      </c>
      <c r="Z6" s="30">
        <v>179.9</v>
      </c>
      <c r="AA6">
        <v>2</v>
      </c>
      <c r="AB6">
        <v>5</v>
      </c>
      <c r="AC6">
        <v>4</v>
      </c>
      <c r="AD6" t="s">
        <v>243</v>
      </c>
      <c r="AE6" t="s">
        <v>251</v>
      </c>
      <c r="AL6">
        <v>6</v>
      </c>
    </row>
    <row r="7" spans="1:38" x14ac:dyDescent="0.25">
      <c r="A7" s="64" t="str">
        <f t="shared" si="0"/>
        <v>FAIXA 5Até R$ 129,80</v>
      </c>
      <c r="B7" s="64" t="s">
        <v>99</v>
      </c>
      <c r="C7" s="64" t="s">
        <v>151</v>
      </c>
      <c r="D7" s="64" t="s">
        <v>58</v>
      </c>
      <c r="E7" s="64">
        <f t="shared" si="1"/>
        <v>79.900000000000006</v>
      </c>
      <c r="F7" s="62">
        <f>IF(VLOOKUP(D7,$U$1:$AB$7,8,0)&lt;Ofertas!$C$9,"",VLOOKUP(D7,$U$1:$Y$7,5,0))</f>
        <v>159.9</v>
      </c>
      <c r="G7" s="62">
        <f>IF(VLOOKUP(D7,$U$1:$AB$7,8,0)&lt;Ofertas!$C$9,"",VLOOKUP(D7,$U$1:$Z$7,6,0))</f>
        <v>159.9</v>
      </c>
      <c r="H7" s="62">
        <f t="shared" si="2"/>
        <v>239.8</v>
      </c>
      <c r="I7" s="62" t="s">
        <v>158</v>
      </c>
      <c r="J7" s="62">
        <f t="shared" si="3"/>
        <v>239.8</v>
      </c>
      <c r="K7" s="62">
        <f t="shared" si="4"/>
        <v>159.9</v>
      </c>
      <c r="L7" s="62">
        <f t="shared" si="5"/>
        <v>0</v>
      </c>
      <c r="M7" s="62">
        <f t="shared" si="6"/>
        <v>159.9</v>
      </c>
      <c r="N7" s="62">
        <f t="shared" si="7"/>
        <v>159.9</v>
      </c>
      <c r="O7" s="62" t="str">
        <f t="shared" si="8"/>
        <v>Conta</v>
      </c>
      <c r="P7">
        <f t="shared" si="9"/>
        <v>1</v>
      </c>
      <c r="Q7" t="str">
        <f t="shared" si="10"/>
        <v>239,8350 Mega200GB</v>
      </c>
      <c r="U7" t="s">
        <v>59</v>
      </c>
      <c r="V7" t="e" vm="17">
        <v>#VALUE!</v>
      </c>
      <c r="W7" t="e" vm="25">
        <v>#VALUE!</v>
      </c>
      <c r="X7" t="e" vm="26">
        <v>#VALUE!</v>
      </c>
      <c r="Y7" s="30">
        <v>309.89999999999998</v>
      </c>
      <c r="Z7" s="30">
        <v>309.89999999999998</v>
      </c>
      <c r="AA7">
        <v>3</v>
      </c>
      <c r="AB7">
        <v>6</v>
      </c>
      <c r="AC7">
        <v>5</v>
      </c>
      <c r="AD7" t="s">
        <v>243</v>
      </c>
      <c r="AE7" t="s">
        <v>251</v>
      </c>
    </row>
    <row r="8" spans="1:38" x14ac:dyDescent="0.25">
      <c r="A8" s="62" t="str">
        <f t="shared" si="0"/>
        <v>FAIXA 6Até R$ 129,80</v>
      </c>
      <c r="B8" s="62" t="s">
        <v>99</v>
      </c>
      <c r="C8" s="62" t="s">
        <v>152</v>
      </c>
      <c r="D8" s="62" t="s">
        <v>194</v>
      </c>
      <c r="E8" s="62">
        <f t="shared" si="1"/>
        <v>84.9</v>
      </c>
      <c r="F8" s="62" t="str">
        <f>IF(VLOOKUP(D8,$U$1:$AB$7,8,0)&lt;Ofertas!$C$9,"",VLOOKUP(D8,$U$1:$Y$7,5,0))</f>
        <v/>
      </c>
      <c r="G8" s="62" t="str">
        <f>IF(VLOOKUP(D8,$U$1:$AB$7,8,0)&lt;Ofertas!$C$9,"",VLOOKUP(D8,$U$1:$Z$7,6,0))</f>
        <v/>
      </c>
      <c r="H8" s="62" t="str">
        <f t="shared" si="2"/>
        <v/>
      </c>
      <c r="I8" s="62" t="s">
        <v>159</v>
      </c>
      <c r="J8" s="62" t="str">
        <f t="shared" si="3"/>
        <v/>
      </c>
      <c r="K8" s="62" t="str">
        <f t="shared" si="4"/>
        <v>SEM DEP</v>
      </c>
      <c r="L8" s="62">
        <f t="shared" si="5"/>
        <v>100</v>
      </c>
      <c r="M8" s="62" t="str">
        <f t="shared" si="6"/>
        <v/>
      </c>
      <c r="N8" s="62" t="str">
        <f t="shared" si="7"/>
        <v/>
      </c>
      <c r="O8" s="62" t="str">
        <f t="shared" si="8"/>
        <v>Controle</v>
      </c>
      <c r="P8" t="str">
        <f t="shared" si="9"/>
        <v/>
      </c>
      <c r="Q8" t="str">
        <f t="shared" si="10"/>
        <v>500 Mega35GB</v>
      </c>
    </row>
    <row r="9" spans="1:38" x14ac:dyDescent="0.25">
      <c r="A9" s="62" t="str">
        <f t="shared" si="0"/>
        <v>FAIXA 7Até R$ 129,80</v>
      </c>
      <c r="B9" s="62" t="s">
        <v>99</v>
      </c>
      <c r="C9" s="62" t="s">
        <v>152</v>
      </c>
      <c r="D9" s="62" t="s">
        <v>58</v>
      </c>
      <c r="E9" s="62">
        <f t="shared" si="1"/>
        <v>84.9</v>
      </c>
      <c r="F9" s="62">
        <f>IF(VLOOKUP(D9,$U$1:$AB$7,8,0)&lt;Ofertas!$C$9,"",VLOOKUP(D9,$U$1:$Y$7,5,0))</f>
        <v>159.9</v>
      </c>
      <c r="G9" s="62">
        <f>IF(VLOOKUP(D9,$U$1:$AB$7,8,0)&lt;Ofertas!$C$9,"",VLOOKUP(D9,$U$1:$Z$7,6,0))</f>
        <v>159.9</v>
      </c>
      <c r="H9" s="62">
        <f t="shared" si="2"/>
        <v>244.8</v>
      </c>
      <c r="I9" s="62" t="s">
        <v>160</v>
      </c>
      <c r="J9" s="62">
        <f t="shared" si="3"/>
        <v>244.8</v>
      </c>
      <c r="K9" s="62">
        <f t="shared" si="4"/>
        <v>159.9</v>
      </c>
      <c r="L9" s="62">
        <f t="shared" si="5"/>
        <v>0</v>
      </c>
      <c r="M9" s="62">
        <f t="shared" si="6"/>
        <v>159.9</v>
      </c>
      <c r="N9" s="62">
        <f t="shared" si="7"/>
        <v>159.9</v>
      </c>
      <c r="O9" s="62" t="str">
        <f t="shared" si="8"/>
        <v>Conta</v>
      </c>
      <c r="P9">
        <f t="shared" si="9"/>
        <v>2</v>
      </c>
      <c r="Q9" t="str">
        <f t="shared" si="10"/>
        <v>244,8500 Mega200GB</v>
      </c>
      <c r="AA9" t="s">
        <v>246</v>
      </c>
      <c r="AB9" t="s">
        <v>245</v>
      </c>
      <c r="AC9" t="s">
        <v>247</v>
      </c>
    </row>
    <row r="10" spans="1:38" x14ac:dyDescent="0.25">
      <c r="A10" s="62" t="str">
        <f t="shared" si="0"/>
        <v>FAIXA 8Até R$ 129,80</v>
      </c>
      <c r="B10" s="62" t="s">
        <v>99</v>
      </c>
      <c r="C10" s="62" t="s">
        <v>153</v>
      </c>
      <c r="D10" s="64" t="s">
        <v>26</v>
      </c>
      <c r="E10" s="64">
        <f t="shared" si="1"/>
        <v>129.9</v>
      </c>
      <c r="F10" s="62" t="str">
        <f>IF(VLOOKUP(D10,$U$1:$AB$7,8,0)&lt;Ofertas!$C$9,"",VLOOKUP(D10,$U$1:$Y$7,5,0))</f>
        <v/>
      </c>
      <c r="G10" s="62" t="str">
        <f>IF(VLOOKUP(D10,$U$1:$AB$7,8,0)&lt;Ofertas!$C$9,"",VLOOKUP(D10,$U$1:$Z$7,6,0))</f>
        <v/>
      </c>
      <c r="H10" s="62" t="str">
        <f t="shared" si="2"/>
        <v/>
      </c>
      <c r="I10" s="62" t="s">
        <v>161</v>
      </c>
      <c r="J10" s="62" t="str">
        <f t="shared" si="3"/>
        <v/>
      </c>
      <c r="K10" s="62" t="str">
        <f t="shared" si="4"/>
        <v>SEM DEP</v>
      </c>
      <c r="L10" s="62">
        <f t="shared" si="5"/>
        <v>100</v>
      </c>
      <c r="M10" s="62" t="str">
        <f t="shared" si="6"/>
        <v/>
      </c>
      <c r="N10" s="62" t="str">
        <f t="shared" si="7"/>
        <v/>
      </c>
      <c r="O10" s="62" t="str">
        <f t="shared" si="8"/>
        <v>Conta</v>
      </c>
      <c r="P10" t="str">
        <f t="shared" si="9"/>
        <v/>
      </c>
      <c r="Q10" t="str">
        <f t="shared" si="10"/>
        <v>750 Mega50GB</v>
      </c>
      <c r="X10" t="s">
        <v>234</v>
      </c>
      <c r="Y10" t="s">
        <v>235</v>
      </c>
      <c r="Z10" t="s">
        <v>238</v>
      </c>
      <c r="AB10" t="s">
        <v>234</v>
      </c>
      <c r="AF10" t="s">
        <v>236</v>
      </c>
      <c r="AG10" t="s">
        <v>237</v>
      </c>
      <c r="AH10" t="s">
        <v>238</v>
      </c>
    </row>
    <row r="11" spans="1:38" x14ac:dyDescent="0.25">
      <c r="A11" s="62" t="str">
        <f t="shared" si="0"/>
        <v>FAIXA 9Até R$ 129,80</v>
      </c>
      <c r="B11" s="62" t="s">
        <v>99</v>
      </c>
      <c r="C11" s="62" t="s">
        <v>153</v>
      </c>
      <c r="D11" s="62" t="s">
        <v>181</v>
      </c>
      <c r="E11" s="62">
        <f t="shared" si="1"/>
        <v>129.9</v>
      </c>
      <c r="F11" s="62" t="str">
        <f>IF(VLOOKUP(D11,$U$1:$AB$7,8,0)&lt;Ofertas!$C$9,"",VLOOKUP(D11,$U$1:$Y$7,5,0))</f>
        <v/>
      </c>
      <c r="G11" s="62" t="str">
        <f>IF(VLOOKUP(D11,$U$1:$AB$7,8,0)&lt;Ofertas!$C$9,"",VLOOKUP(D11,$U$1:$Z$7,6,0))</f>
        <v/>
      </c>
      <c r="H11" s="62" t="str">
        <f t="shared" si="2"/>
        <v/>
      </c>
      <c r="I11" s="62" t="s">
        <v>162</v>
      </c>
      <c r="J11" s="62" t="str">
        <f t="shared" si="3"/>
        <v/>
      </c>
      <c r="K11" s="64" t="str">
        <f t="shared" si="4"/>
        <v>SEM DEP</v>
      </c>
      <c r="L11" s="64">
        <f t="shared" si="5"/>
        <v>100</v>
      </c>
      <c r="M11" s="64" t="str">
        <f t="shared" si="6"/>
        <v/>
      </c>
      <c r="N11" s="64" t="str">
        <f t="shared" si="7"/>
        <v/>
      </c>
      <c r="O11" s="64" t="str">
        <f t="shared" si="8"/>
        <v>Controle</v>
      </c>
      <c r="P11" t="str">
        <f t="shared" si="9"/>
        <v/>
      </c>
      <c r="Q11" t="str">
        <f t="shared" si="10"/>
        <v>750 Mega28GB</v>
      </c>
      <c r="X11">
        <v>79.900000000000006</v>
      </c>
      <c r="Y11">
        <v>109.9</v>
      </c>
      <c r="Z11">
        <f>SUM(X11:Y11)</f>
        <v>189.8</v>
      </c>
      <c r="AB11">
        <v>79.900000000000006</v>
      </c>
      <c r="AF11">
        <v>69.900000000000006</v>
      </c>
      <c r="AG11">
        <v>50</v>
      </c>
      <c r="AH11">
        <f>SUM(AB11:AG11)</f>
        <v>199.8</v>
      </c>
    </row>
    <row r="12" spans="1:38" x14ac:dyDescent="0.25">
      <c r="A12" s="64" t="str">
        <f t="shared" si="0"/>
        <v>FAIXA 10Até R$ 129,80</v>
      </c>
      <c r="B12" s="64" t="s">
        <v>99</v>
      </c>
      <c r="C12" s="64" t="s">
        <v>151</v>
      </c>
      <c r="D12" s="64" t="s">
        <v>10</v>
      </c>
      <c r="E12" s="64">
        <f t="shared" si="1"/>
        <v>79.900000000000006</v>
      </c>
      <c r="F12" s="64">
        <f>IF(VLOOKUP(D12,$U$1:$AB$7,8,0)&lt;Ofertas!$C$9,"",VLOOKUP(D12,$U$1:$Y$7,5,0))</f>
        <v>109.9</v>
      </c>
      <c r="G12" s="64">
        <f>IF(VLOOKUP(D12,$U$1:$AB$7,8,0)&lt;Ofertas!$C$9,"",VLOOKUP(D12,$U$1:$Z$7,6,0))</f>
        <v>99.9</v>
      </c>
      <c r="H12" s="64">
        <f t="shared" si="2"/>
        <v>289.8</v>
      </c>
      <c r="I12" s="64" t="s">
        <v>163</v>
      </c>
      <c r="J12" s="64">
        <f t="shared" si="3"/>
        <v>279.8</v>
      </c>
      <c r="K12" s="64">
        <f t="shared" si="4"/>
        <v>209.9</v>
      </c>
      <c r="L12" s="62">
        <f t="shared" si="5"/>
        <v>100</v>
      </c>
      <c r="M12" s="62">
        <f t="shared" si="6"/>
        <v>209.9</v>
      </c>
      <c r="N12" s="62">
        <f t="shared" si="7"/>
        <v>199.9</v>
      </c>
      <c r="O12" s="62" t="str">
        <f t="shared" si="8"/>
        <v>Conta</v>
      </c>
      <c r="P12">
        <f t="shared" si="9"/>
        <v>3</v>
      </c>
      <c r="Q12" t="str">
        <f t="shared" si="10"/>
        <v>289,8350 Mega100GB</v>
      </c>
    </row>
    <row r="13" spans="1:38" x14ac:dyDescent="0.25">
      <c r="A13" s="64" t="str">
        <f t="shared" si="0"/>
        <v>FAIXA 11Até R$ 129,80</v>
      </c>
      <c r="B13" s="64" t="s">
        <v>99</v>
      </c>
      <c r="C13" s="64" t="s">
        <v>153</v>
      </c>
      <c r="D13" s="64" t="s">
        <v>58</v>
      </c>
      <c r="E13" s="64">
        <f t="shared" si="1"/>
        <v>129.9</v>
      </c>
      <c r="F13" s="64">
        <f>IF(VLOOKUP(D13,$U$1:$AB$7,8,0)&lt;Ofertas!$C$9,"",VLOOKUP(D13,$U$1:$Y$7,5,0))</f>
        <v>159.9</v>
      </c>
      <c r="G13" s="64">
        <f>IF(VLOOKUP(D13,$U$1:$AB$7,8,0)&lt;Ofertas!$C$9,"",VLOOKUP(D13,$U$1:$Z$7,6,0))</f>
        <v>159.9</v>
      </c>
      <c r="H13" s="64">
        <f t="shared" si="2"/>
        <v>289.8</v>
      </c>
      <c r="I13" s="64" t="s">
        <v>164</v>
      </c>
      <c r="J13" s="64">
        <f t="shared" si="3"/>
        <v>289.8</v>
      </c>
      <c r="K13" s="64">
        <f t="shared" si="4"/>
        <v>159.9</v>
      </c>
      <c r="L13" s="62">
        <f t="shared" si="5"/>
        <v>0</v>
      </c>
      <c r="M13" s="62">
        <f t="shared" si="6"/>
        <v>159.9</v>
      </c>
      <c r="N13" s="62">
        <f t="shared" si="7"/>
        <v>159.9</v>
      </c>
      <c r="O13" s="62" t="str">
        <f t="shared" si="8"/>
        <v>Conta</v>
      </c>
      <c r="P13">
        <f t="shared" si="9"/>
        <v>3</v>
      </c>
      <c r="Q13" t="str">
        <f t="shared" si="10"/>
        <v>289,8750 Mega200GB</v>
      </c>
      <c r="AA13">
        <v>190</v>
      </c>
      <c r="AB13">
        <v>2</v>
      </c>
    </row>
    <row r="14" spans="1:38" s="65" customFormat="1" ht="15" customHeight="1" x14ac:dyDescent="0.25">
      <c r="A14" s="64" t="str">
        <f t="shared" si="0"/>
        <v>FAIXA 12Até R$ 129,80</v>
      </c>
      <c r="B14" s="64" t="s">
        <v>99</v>
      </c>
      <c r="C14" s="64" t="s">
        <v>151</v>
      </c>
      <c r="D14" s="64" t="s">
        <v>1</v>
      </c>
      <c r="E14" s="64">
        <f t="shared" si="1"/>
        <v>79.900000000000006</v>
      </c>
      <c r="F14" s="64">
        <f>IF(VLOOKUP(D14,$U$1:$AB$7,8,0)&lt;Ofertas!$C$9,"",VLOOKUP(D14,$U$1:$Y$7,5,0))</f>
        <v>209.9</v>
      </c>
      <c r="G14" s="64">
        <f>IF(VLOOKUP(D14,$U$1:$AB$7,8,0)&lt;Ofertas!$C$9,"",VLOOKUP(D14,$U$1:$Z$7,6,0))</f>
        <v>179.9</v>
      </c>
      <c r="H14" s="64">
        <f>IF(M14="","",SUM(M14,E14))</f>
        <v>289.8</v>
      </c>
      <c r="I14" s="64" t="s">
        <v>165</v>
      </c>
      <c r="J14" s="64">
        <f t="shared" si="3"/>
        <v>259.8</v>
      </c>
      <c r="K14" s="64">
        <f t="shared" si="4"/>
        <v>209.9</v>
      </c>
      <c r="L14" s="62">
        <f t="shared" si="5"/>
        <v>0</v>
      </c>
      <c r="M14" s="62">
        <f t="shared" si="6"/>
        <v>209.9</v>
      </c>
      <c r="N14" s="62">
        <f t="shared" si="7"/>
        <v>179.9</v>
      </c>
      <c r="O14" s="62" t="str">
        <f t="shared" si="8"/>
        <v>Conta</v>
      </c>
      <c r="P14">
        <f t="shared" si="9"/>
        <v>3</v>
      </c>
      <c r="Q14" t="str">
        <f t="shared" si="10"/>
        <v>289,8350 Mega300GB</v>
      </c>
      <c r="S14" s="66"/>
      <c r="V14" s="65">
        <f>IFERROR(IF(VLOOKUP(D4,$U$1:$AB$7,8,0)&lt;Ofertas!$C$9,VLOOKUP(D4,$U$1:$AB$7,5,0),((VLOOKUP(D4,$U$1:$AB$7,5,0)))+(Ofertas!$C$9*50)),"")</f>
        <v>49.9</v>
      </c>
    </row>
    <row r="15" spans="1:38" ht="15" customHeight="1" x14ac:dyDescent="0.25">
      <c r="A15" s="64" t="str">
        <f t="shared" si="0"/>
        <v>FAIXA 13Até R$ 129,80</v>
      </c>
      <c r="B15" s="64" t="s">
        <v>99</v>
      </c>
      <c r="C15" s="64" t="s">
        <v>153</v>
      </c>
      <c r="D15" s="64" t="s">
        <v>194</v>
      </c>
      <c r="E15" s="64">
        <f t="shared" si="1"/>
        <v>129.9</v>
      </c>
      <c r="F15" s="64" t="str">
        <f>IF(VLOOKUP(D15,$U$1:$AB$7,8,0)&lt;Ofertas!$C$9,"",VLOOKUP(D15,$U$1:$Y$7,5,0))</f>
        <v/>
      </c>
      <c r="G15" s="64" t="str">
        <f>IF(VLOOKUP(D15,$U$1:$AB$7,8,0)&lt;Ofertas!$C$9,"",VLOOKUP(D15,$U$1:$Z$7,6,0))</f>
        <v/>
      </c>
      <c r="H15" s="64" t="str">
        <f t="shared" si="2"/>
        <v/>
      </c>
      <c r="I15" s="64" t="s">
        <v>166</v>
      </c>
      <c r="J15" s="64" t="str">
        <f t="shared" si="3"/>
        <v/>
      </c>
      <c r="K15" s="64" t="str">
        <f t="shared" si="4"/>
        <v>SEM DEP</v>
      </c>
      <c r="L15" s="62">
        <f t="shared" si="5"/>
        <v>100</v>
      </c>
      <c r="M15" s="62" t="str">
        <f t="shared" si="6"/>
        <v/>
      </c>
      <c r="N15" s="62" t="str">
        <f t="shared" si="7"/>
        <v/>
      </c>
      <c r="O15" s="62" t="str">
        <f t="shared" si="8"/>
        <v>Controle</v>
      </c>
      <c r="P15" t="str">
        <f t="shared" si="9"/>
        <v/>
      </c>
      <c r="Q15" t="str">
        <f t="shared" si="10"/>
        <v>750 Mega35GB</v>
      </c>
      <c r="R15" s="60"/>
      <c r="S15" s="60"/>
      <c r="T15" s="166">
        <f>Ofertas!C9-1</f>
        <v>2</v>
      </c>
      <c r="U15" s="166"/>
    </row>
    <row r="16" spans="1:38" x14ac:dyDescent="0.25">
      <c r="A16" s="62" t="str">
        <f t="shared" si="0"/>
        <v>FAIXA 14Até R$ 129,80</v>
      </c>
      <c r="B16" s="62" t="s">
        <v>99</v>
      </c>
      <c r="C16" s="62" t="s">
        <v>152</v>
      </c>
      <c r="D16" s="62" t="s">
        <v>10</v>
      </c>
      <c r="E16" s="62">
        <f t="shared" si="1"/>
        <v>84.9</v>
      </c>
      <c r="F16" s="62">
        <f>IF(VLOOKUP(D16,$U$1:$AB$7,8,0)&lt;Ofertas!$C$9,"",VLOOKUP(D16,$U$1:$Y$7,5,0))</f>
        <v>109.9</v>
      </c>
      <c r="G16" s="62">
        <f>IF(VLOOKUP(D16,$U$1:$AB$7,8,0)&lt;Ofertas!$C$9,"",VLOOKUP(D16,$U$1:$Z$7,6,0))</f>
        <v>99.9</v>
      </c>
      <c r="H16" s="62">
        <f t="shared" si="2"/>
        <v>294.8</v>
      </c>
      <c r="I16" s="62" t="s">
        <v>167</v>
      </c>
      <c r="J16" s="62">
        <f t="shared" si="3"/>
        <v>284.8</v>
      </c>
      <c r="K16" s="62">
        <f t="shared" si="4"/>
        <v>209.9</v>
      </c>
      <c r="L16" s="62">
        <f t="shared" si="5"/>
        <v>100</v>
      </c>
      <c r="M16" s="62">
        <f t="shared" si="6"/>
        <v>209.9</v>
      </c>
      <c r="N16" s="62">
        <f t="shared" si="7"/>
        <v>199.9</v>
      </c>
      <c r="O16" s="62" t="str">
        <f t="shared" si="8"/>
        <v>Conta</v>
      </c>
      <c r="P16">
        <f t="shared" si="9"/>
        <v>6</v>
      </c>
      <c r="Q16" t="str">
        <f t="shared" si="10"/>
        <v>294,8500 Mega100GB</v>
      </c>
    </row>
    <row r="17" spans="1:20" x14ac:dyDescent="0.25">
      <c r="A17" s="62" t="str">
        <f t="shared" si="0"/>
        <v>FAIXA 15Até R$ 129,80</v>
      </c>
      <c r="B17" s="62" t="s">
        <v>99</v>
      </c>
      <c r="C17" s="62" t="s">
        <v>152</v>
      </c>
      <c r="D17" s="62" t="s">
        <v>1</v>
      </c>
      <c r="E17" s="62">
        <f t="shared" si="1"/>
        <v>84.9</v>
      </c>
      <c r="F17" s="62">
        <f>IF(VLOOKUP(D17,$U$1:$AB$7,8,0)&lt;Ofertas!$C$9,"",VLOOKUP(D17,$U$1:$Y$7,5,0))</f>
        <v>209.9</v>
      </c>
      <c r="G17" s="62">
        <f>IF(VLOOKUP(D17,$U$1:$AB$7,8,0)&lt;Ofertas!$C$9,"",VLOOKUP(D17,$U$1:$Z$7,6,0))</f>
        <v>179.9</v>
      </c>
      <c r="H17" s="62">
        <f t="shared" si="2"/>
        <v>294.8</v>
      </c>
      <c r="I17" s="62" t="s">
        <v>168</v>
      </c>
      <c r="J17" s="62">
        <f t="shared" si="3"/>
        <v>264.8</v>
      </c>
      <c r="K17" s="62">
        <f t="shared" si="4"/>
        <v>209.9</v>
      </c>
      <c r="L17" s="62">
        <f t="shared" si="5"/>
        <v>0</v>
      </c>
      <c r="M17" s="62">
        <f t="shared" si="6"/>
        <v>209.9</v>
      </c>
      <c r="N17" s="62">
        <f t="shared" si="7"/>
        <v>179.9</v>
      </c>
      <c r="O17" s="62" t="str">
        <f t="shared" si="8"/>
        <v>Conta</v>
      </c>
      <c r="P17">
        <f t="shared" si="9"/>
        <v>6</v>
      </c>
      <c r="Q17" t="str">
        <f t="shared" si="10"/>
        <v>294,8500 Mega300GB</v>
      </c>
    </row>
    <row r="18" spans="1:20" x14ac:dyDescent="0.25">
      <c r="A18" s="62" t="str">
        <f t="shared" si="0"/>
        <v>FAIXA 16Até R$ 129,80</v>
      </c>
      <c r="B18" s="62" t="s">
        <v>99</v>
      </c>
      <c r="C18" s="62" t="s">
        <v>151</v>
      </c>
      <c r="D18" s="62" t="s">
        <v>59</v>
      </c>
      <c r="E18" s="62">
        <f t="shared" si="1"/>
        <v>79.900000000000006</v>
      </c>
      <c r="F18" s="62">
        <f>IF(VLOOKUP(D18,$U$1:$AB$7,8,0)&lt;Ofertas!$C$9,"",VLOOKUP(D18,$U$1:$Y$7,5,0))</f>
        <v>309.89999999999998</v>
      </c>
      <c r="G18" s="62">
        <f>IF(VLOOKUP(D18,$U$1:$AB$7,8,0)&lt;Ofertas!$C$9,"",VLOOKUP(D18,$U$1:$Z$7,6,0))</f>
        <v>309.89999999999998</v>
      </c>
      <c r="H18" s="62">
        <f t="shared" si="2"/>
        <v>339.79999999999995</v>
      </c>
      <c r="I18" s="62" t="s">
        <v>169</v>
      </c>
      <c r="J18" s="62">
        <f t="shared" si="3"/>
        <v>339.79999999999995</v>
      </c>
      <c r="K18" s="62">
        <f t="shared" si="4"/>
        <v>259.89999999999998</v>
      </c>
      <c r="L18" s="62">
        <f t="shared" si="5"/>
        <v>-50</v>
      </c>
      <c r="M18" s="62">
        <f t="shared" si="6"/>
        <v>259.89999999999998</v>
      </c>
      <c r="N18" s="62">
        <f t="shared" si="7"/>
        <v>259.89999999999998</v>
      </c>
      <c r="O18" s="62" t="str">
        <f t="shared" si="8"/>
        <v>Conta</v>
      </c>
      <c r="P18">
        <f t="shared" si="9"/>
        <v>8</v>
      </c>
      <c r="Q18" t="str">
        <f t="shared" si="10"/>
        <v>339,8350 Mega600GB</v>
      </c>
      <c r="T18">
        <v>14</v>
      </c>
    </row>
    <row r="19" spans="1:20" x14ac:dyDescent="0.25">
      <c r="A19" s="62" t="str">
        <f t="shared" si="0"/>
        <v>FAIXA 17Até R$ 129,80</v>
      </c>
      <c r="B19" s="62" t="s">
        <v>99</v>
      </c>
      <c r="C19" s="62" t="s">
        <v>153</v>
      </c>
      <c r="D19" s="62" t="s">
        <v>10</v>
      </c>
      <c r="E19" s="62">
        <f t="shared" si="1"/>
        <v>129.9</v>
      </c>
      <c r="F19" s="62">
        <f>IF(VLOOKUP(D19,$U$1:$AB$7,8,0)&lt;Ofertas!$C$9,"",VLOOKUP(D19,$U$1:$Y$7,5,0))</f>
        <v>109.9</v>
      </c>
      <c r="G19" s="62">
        <f>IF(VLOOKUP(D19,$U$1:$AB$7,8,0)&lt;Ofertas!$C$9,"",VLOOKUP(D19,$U$1:$Z$7,6,0))</f>
        <v>99.9</v>
      </c>
      <c r="H19" s="62">
        <f t="shared" si="2"/>
        <v>339.8</v>
      </c>
      <c r="I19" s="62" t="s">
        <v>170</v>
      </c>
      <c r="J19" s="62">
        <f t="shared" si="3"/>
        <v>329.8</v>
      </c>
      <c r="K19" s="62">
        <f t="shared" si="4"/>
        <v>209.9</v>
      </c>
      <c r="L19" s="62">
        <f t="shared" si="5"/>
        <v>100</v>
      </c>
      <c r="M19" s="62">
        <f t="shared" si="6"/>
        <v>209.9</v>
      </c>
      <c r="N19" s="62">
        <f t="shared" si="7"/>
        <v>199.9</v>
      </c>
      <c r="O19" s="62" t="str">
        <f t="shared" si="8"/>
        <v>Conta</v>
      </c>
      <c r="P19">
        <f t="shared" si="9"/>
        <v>9</v>
      </c>
      <c r="Q19" t="str">
        <f t="shared" si="10"/>
        <v>339,8750 Mega100GB</v>
      </c>
      <c r="T19" t="str">
        <f>VLOOKUP(T18,P1:Q29,2,0)</f>
        <v>509,81 Giga100GB</v>
      </c>
    </row>
    <row r="20" spans="1:20" x14ac:dyDescent="0.25">
      <c r="A20" s="62" t="str">
        <f t="shared" si="0"/>
        <v>FAIXA 18Até R$ 129,80</v>
      </c>
      <c r="B20" s="62" t="s">
        <v>99</v>
      </c>
      <c r="C20" s="62" t="s">
        <v>153</v>
      </c>
      <c r="D20" s="62" t="s">
        <v>1</v>
      </c>
      <c r="E20" s="62">
        <f t="shared" si="1"/>
        <v>129.9</v>
      </c>
      <c r="F20" s="62">
        <f>IF(VLOOKUP(D20,$U$1:$AB$7,8,0)&lt;Ofertas!$C$9,"",VLOOKUP(D20,$U$1:$Y$7,5,0))</f>
        <v>209.9</v>
      </c>
      <c r="G20" s="62">
        <f>IF(VLOOKUP(D20,$U$1:$AB$7,8,0)&lt;Ofertas!$C$9,"",VLOOKUP(D20,$U$1:$Z$7,6,0))</f>
        <v>179.9</v>
      </c>
      <c r="H20" s="62">
        <f t="shared" si="2"/>
        <v>339.8</v>
      </c>
      <c r="I20" s="62" t="s">
        <v>171</v>
      </c>
      <c r="J20" s="62">
        <f t="shared" si="3"/>
        <v>309.8</v>
      </c>
      <c r="K20" s="62">
        <f t="shared" si="4"/>
        <v>209.9</v>
      </c>
      <c r="L20" s="62">
        <f t="shared" si="5"/>
        <v>0</v>
      </c>
      <c r="M20" s="62">
        <f t="shared" si="6"/>
        <v>209.9</v>
      </c>
      <c r="N20" s="62">
        <f t="shared" si="7"/>
        <v>179.9</v>
      </c>
      <c r="O20" s="62" t="str">
        <f t="shared" si="8"/>
        <v>Conta</v>
      </c>
      <c r="P20">
        <f t="shared" si="9"/>
        <v>9</v>
      </c>
      <c r="Q20" t="str">
        <f t="shared" si="10"/>
        <v>339,8750 Mega300GB</v>
      </c>
    </row>
    <row r="21" spans="1:20" x14ac:dyDescent="0.25">
      <c r="A21" s="62" t="str">
        <f t="shared" si="0"/>
        <v>FAIXA 19Até R$ 129,80</v>
      </c>
      <c r="B21" s="62" t="s">
        <v>99</v>
      </c>
      <c r="C21" s="62" t="s">
        <v>152</v>
      </c>
      <c r="D21" s="62" t="s">
        <v>59</v>
      </c>
      <c r="E21" s="62">
        <f t="shared" si="1"/>
        <v>84.9</v>
      </c>
      <c r="F21" s="62">
        <f>IF(VLOOKUP(D21,$U$1:$AB$7,8,0)&lt;Ofertas!$C$9,"",VLOOKUP(D21,$U$1:$Y$7,5,0))</f>
        <v>309.89999999999998</v>
      </c>
      <c r="G21" s="62">
        <f>IF(VLOOKUP(D21,$U$1:$AB$7,8,0)&lt;Ofertas!$C$9,"",VLOOKUP(D21,$U$1:$Z$7,6,0))</f>
        <v>309.89999999999998</v>
      </c>
      <c r="H21" s="62">
        <f t="shared" si="2"/>
        <v>344.79999999999995</v>
      </c>
      <c r="I21" s="62" t="s">
        <v>172</v>
      </c>
      <c r="J21" s="62">
        <f t="shared" si="3"/>
        <v>344.79999999999995</v>
      </c>
      <c r="K21" s="62">
        <f t="shared" si="4"/>
        <v>259.89999999999998</v>
      </c>
      <c r="L21" s="62">
        <f t="shared" si="5"/>
        <v>-50</v>
      </c>
      <c r="M21" s="62">
        <f t="shared" si="6"/>
        <v>259.89999999999998</v>
      </c>
      <c r="N21" s="62">
        <f t="shared" si="7"/>
        <v>259.89999999999998</v>
      </c>
      <c r="O21" s="62" t="str">
        <f t="shared" si="8"/>
        <v>Conta</v>
      </c>
      <c r="P21">
        <f t="shared" si="9"/>
        <v>11</v>
      </c>
      <c r="Q21" t="str">
        <f t="shared" si="10"/>
        <v>344,8500 Mega600GB</v>
      </c>
    </row>
    <row r="22" spans="1:20" x14ac:dyDescent="0.25">
      <c r="A22" s="62" t="str">
        <f t="shared" si="0"/>
        <v>FAIXA 20Até R$ 129,80</v>
      </c>
      <c r="B22" s="62" t="s">
        <v>99</v>
      </c>
      <c r="C22" s="62" t="s">
        <v>153</v>
      </c>
      <c r="D22" s="62" t="s">
        <v>59</v>
      </c>
      <c r="E22" s="62">
        <f t="shared" si="1"/>
        <v>129.9</v>
      </c>
      <c r="F22" s="62">
        <f>IF(VLOOKUP(D22,$U$1:$AB$7,8,0)&lt;Ofertas!$C$9,"",VLOOKUP(D22,$U$1:$Y$7,5,0))</f>
        <v>309.89999999999998</v>
      </c>
      <c r="G22" s="62">
        <f>IF(VLOOKUP(D22,$U$1:$AB$7,8,0)&lt;Ofertas!$C$9,"",VLOOKUP(D22,$U$1:$Z$7,6,0))</f>
        <v>309.89999999999998</v>
      </c>
      <c r="H22" s="62">
        <f t="shared" si="2"/>
        <v>389.79999999999995</v>
      </c>
      <c r="I22" s="62" t="s">
        <v>173</v>
      </c>
      <c r="J22" s="62">
        <f t="shared" si="3"/>
        <v>389.79999999999995</v>
      </c>
      <c r="K22" s="62">
        <f t="shared" si="4"/>
        <v>259.89999999999998</v>
      </c>
      <c r="L22" s="62">
        <f t="shared" si="5"/>
        <v>-50</v>
      </c>
      <c r="M22" s="62">
        <f t="shared" si="6"/>
        <v>259.89999999999998</v>
      </c>
      <c r="N22" s="62">
        <f t="shared" si="7"/>
        <v>259.89999999999998</v>
      </c>
      <c r="O22" s="62" t="str">
        <f t="shared" si="8"/>
        <v>Conta</v>
      </c>
      <c r="P22">
        <f t="shared" si="9"/>
        <v>12</v>
      </c>
      <c r="Q22" t="str">
        <f t="shared" si="10"/>
        <v>389,8750 Mega600GB</v>
      </c>
      <c r="S22" t="e" cm="1">
        <f t="array" ref="S22:S49">_xlfn._xlws.SORT(H2,H2:H29,1)+IF(H2:H29=H2,_xlfn._xlws.SORT(C2,C2:C29,1),0)</f>
        <v>#VALUE!</v>
      </c>
    </row>
    <row r="23" spans="1:20" x14ac:dyDescent="0.25">
      <c r="A23" s="62" t="str">
        <f t="shared" si="0"/>
        <v>FAIXA 21Até R$ 129,80</v>
      </c>
      <c r="B23" s="62" t="s">
        <v>99</v>
      </c>
      <c r="C23" s="62" t="s">
        <v>154</v>
      </c>
      <c r="D23" s="62" t="s">
        <v>181</v>
      </c>
      <c r="E23" s="62">
        <f t="shared" si="1"/>
        <v>299.89999999999998</v>
      </c>
      <c r="F23" s="62" t="str">
        <f>IF(VLOOKUP(D23,$U$1:$AB$7,8,0)&lt;Ofertas!$C$9,"",VLOOKUP(D23,$U$1:$Y$7,5,0))</f>
        <v/>
      </c>
      <c r="G23" s="62" t="str">
        <f>IF(VLOOKUP(D23,$U$1:$AB$7,8,0)&lt;Ofertas!$C$9,"",VLOOKUP(D23,$U$1:$Z$7,6,0))</f>
        <v/>
      </c>
      <c r="H23" s="62" t="str">
        <f t="shared" si="2"/>
        <v/>
      </c>
      <c r="I23" s="62" t="s">
        <v>174</v>
      </c>
      <c r="J23" s="62" t="str">
        <f t="shared" si="3"/>
        <v/>
      </c>
      <c r="K23" s="62" t="str">
        <f t="shared" si="4"/>
        <v>SEM DEP</v>
      </c>
      <c r="L23" s="62">
        <f t="shared" si="5"/>
        <v>100</v>
      </c>
      <c r="M23" s="62" t="str">
        <f t="shared" si="6"/>
        <v/>
      </c>
      <c r="N23" s="62" t="str">
        <f t="shared" si="7"/>
        <v/>
      </c>
      <c r="O23" s="62" t="str">
        <f t="shared" si="8"/>
        <v>Controle</v>
      </c>
      <c r="P23" t="str">
        <f t="shared" si="9"/>
        <v/>
      </c>
      <c r="Q23" t="str">
        <f t="shared" si="10"/>
        <v>1 Giga28GB</v>
      </c>
      <c r="S23" t="e">
        <v>#VALUE!</v>
      </c>
    </row>
    <row r="24" spans="1:20" x14ac:dyDescent="0.25">
      <c r="A24" s="62" t="str">
        <f t="shared" si="0"/>
        <v>FAIXA 22Até R$ 129,80</v>
      </c>
      <c r="B24" s="62" t="s">
        <v>99</v>
      </c>
      <c r="C24" s="62" t="s">
        <v>154</v>
      </c>
      <c r="D24" s="62" t="s">
        <v>26</v>
      </c>
      <c r="E24" s="62">
        <f t="shared" si="1"/>
        <v>299.89999999999998</v>
      </c>
      <c r="F24" s="62" t="str">
        <f>IF(VLOOKUP(D24,$U$1:$AB$7,8,0)&lt;Ofertas!$C$9,"",VLOOKUP(D24,$U$1:$Y$7,5,0))</f>
        <v/>
      </c>
      <c r="G24" s="62" t="str">
        <f>IF(VLOOKUP(D24,$U$1:$AB$7,8,0)&lt;Ofertas!$C$9,"",VLOOKUP(D24,$U$1:$Z$7,6,0))</f>
        <v/>
      </c>
      <c r="H24" s="62" t="str">
        <f t="shared" si="2"/>
        <v/>
      </c>
      <c r="I24" s="62" t="s">
        <v>175</v>
      </c>
      <c r="J24" s="62" t="str">
        <f t="shared" si="3"/>
        <v/>
      </c>
      <c r="K24" s="62" t="str">
        <f t="shared" si="4"/>
        <v>SEM DEP</v>
      </c>
      <c r="L24" s="62">
        <f t="shared" si="5"/>
        <v>100</v>
      </c>
      <c r="M24" s="62" t="str">
        <f t="shared" si="6"/>
        <v/>
      </c>
      <c r="N24" s="62" t="str">
        <f t="shared" si="7"/>
        <v/>
      </c>
      <c r="O24" s="62" t="str">
        <f t="shared" si="8"/>
        <v>Conta</v>
      </c>
      <c r="P24" t="str">
        <f t="shared" si="9"/>
        <v/>
      </c>
      <c r="Q24" t="str">
        <f t="shared" si="10"/>
        <v>1 Giga50GB</v>
      </c>
      <c r="S24" t="e">
        <v>#VALUE!</v>
      </c>
    </row>
    <row r="25" spans="1:20" x14ac:dyDescent="0.25">
      <c r="A25" s="62" t="str">
        <f t="shared" si="0"/>
        <v>FAIXA 23Até R$ 129,80</v>
      </c>
      <c r="B25" s="62" t="s">
        <v>99</v>
      </c>
      <c r="C25" s="62" t="s">
        <v>154</v>
      </c>
      <c r="D25" s="62" t="s">
        <v>194</v>
      </c>
      <c r="E25" s="62">
        <f t="shared" si="1"/>
        <v>299.89999999999998</v>
      </c>
      <c r="F25" s="62" t="str">
        <f>IF(VLOOKUP(D25,$U$1:$AB$7,8,0)&lt;Ofertas!$C$9,"",VLOOKUP(D25,$U$1:$Y$7,5,0))</f>
        <v/>
      </c>
      <c r="G25" s="62" t="str">
        <f>IF(VLOOKUP(D25,$U$1:$AB$7,8,0)&lt;Ofertas!$C$9,"",VLOOKUP(D25,$U$1:$Z$7,6,0))</f>
        <v/>
      </c>
      <c r="H25" s="62" t="str">
        <f t="shared" si="2"/>
        <v/>
      </c>
      <c r="I25" s="62" t="s">
        <v>176</v>
      </c>
      <c r="J25" s="62" t="str">
        <f t="shared" si="3"/>
        <v/>
      </c>
      <c r="K25" s="62" t="str">
        <f t="shared" si="4"/>
        <v>SEM DEP</v>
      </c>
      <c r="L25" s="62">
        <f t="shared" si="5"/>
        <v>100</v>
      </c>
      <c r="M25" s="62" t="str">
        <f t="shared" si="6"/>
        <v/>
      </c>
      <c r="N25" s="62" t="str">
        <f t="shared" si="7"/>
        <v/>
      </c>
      <c r="O25" s="62" t="str">
        <f t="shared" si="8"/>
        <v>Controle</v>
      </c>
      <c r="P25" t="str">
        <f t="shared" si="9"/>
        <v/>
      </c>
      <c r="Q25" t="str">
        <f t="shared" si="10"/>
        <v>1 Giga35GB</v>
      </c>
      <c r="S25" t="e">
        <v>#VALUE!</v>
      </c>
    </row>
    <row r="26" spans="1:20" x14ac:dyDescent="0.25">
      <c r="A26" s="62" t="str">
        <f t="shared" si="0"/>
        <v>FAIXA 24Até R$ 129,80</v>
      </c>
      <c r="B26" s="62" t="s">
        <v>99</v>
      </c>
      <c r="C26" s="62" t="s">
        <v>154</v>
      </c>
      <c r="D26" s="62" t="s">
        <v>58</v>
      </c>
      <c r="E26" s="62">
        <f t="shared" si="1"/>
        <v>299.89999999999998</v>
      </c>
      <c r="F26" s="62">
        <f>IF(VLOOKUP(D26,$U$1:$AB$7,8,0)&lt;Ofertas!$C$9,"",VLOOKUP(D26,$U$1:$Y$7,5,0))</f>
        <v>159.9</v>
      </c>
      <c r="G26" s="62">
        <f>IF(VLOOKUP(D26,$U$1:$AB$7,8,0)&lt;Ofertas!$C$9,"",VLOOKUP(D26,$U$1:$Z$7,6,0))</f>
        <v>159.9</v>
      </c>
      <c r="H26" s="62">
        <f t="shared" si="2"/>
        <v>459.79999999999995</v>
      </c>
      <c r="I26" s="62" t="s">
        <v>177</v>
      </c>
      <c r="J26" s="62">
        <f t="shared" si="3"/>
        <v>459.79999999999995</v>
      </c>
      <c r="K26" s="62">
        <f t="shared" si="4"/>
        <v>159.9</v>
      </c>
      <c r="L26" s="62">
        <f t="shared" si="5"/>
        <v>0</v>
      </c>
      <c r="M26" s="62">
        <f t="shared" si="6"/>
        <v>159.9</v>
      </c>
      <c r="N26" s="62">
        <f t="shared" si="7"/>
        <v>159.9</v>
      </c>
      <c r="O26" s="62" t="str">
        <f t="shared" si="8"/>
        <v>Conta</v>
      </c>
      <c r="P26">
        <f t="shared" si="9"/>
        <v>13</v>
      </c>
      <c r="Q26" t="str">
        <f t="shared" si="10"/>
        <v>459,81 Giga200GB</v>
      </c>
      <c r="S26" t="e">
        <v>#VALUE!</v>
      </c>
    </row>
    <row r="27" spans="1:20" x14ac:dyDescent="0.25">
      <c r="A27" s="62" t="str">
        <f t="shared" si="0"/>
        <v>FAIXA 25Até R$ 129,80</v>
      </c>
      <c r="B27" s="62" t="s">
        <v>99</v>
      </c>
      <c r="C27" s="62" t="s">
        <v>154</v>
      </c>
      <c r="D27" s="62" t="s">
        <v>10</v>
      </c>
      <c r="E27" s="62">
        <f t="shared" si="1"/>
        <v>299.89999999999998</v>
      </c>
      <c r="F27" s="62">
        <f>IF(VLOOKUP(D27,$U$1:$AB$7,8,0)&lt;Ofertas!$C$9,"",VLOOKUP(D27,$U$1:$Y$7,5,0))</f>
        <v>109.9</v>
      </c>
      <c r="G27" s="62">
        <f>IF(VLOOKUP(D27,$U$1:$AB$7,8,0)&lt;Ofertas!$C$9,"",VLOOKUP(D27,$U$1:$Z$7,6,0))</f>
        <v>99.9</v>
      </c>
      <c r="H27" s="62">
        <f t="shared" si="2"/>
        <v>509.79999999999995</v>
      </c>
      <c r="I27" s="62" t="s">
        <v>206</v>
      </c>
      <c r="J27" s="62">
        <f t="shared" si="3"/>
        <v>499.79999999999995</v>
      </c>
      <c r="K27" s="62">
        <f t="shared" si="4"/>
        <v>209.9</v>
      </c>
      <c r="L27" s="62">
        <f t="shared" si="5"/>
        <v>100</v>
      </c>
      <c r="M27" s="62">
        <f t="shared" si="6"/>
        <v>209.9</v>
      </c>
      <c r="N27" s="62">
        <f t="shared" si="7"/>
        <v>199.9</v>
      </c>
      <c r="O27" s="62" t="str">
        <f t="shared" si="8"/>
        <v>Conta</v>
      </c>
      <c r="P27">
        <f t="shared" si="9"/>
        <v>14</v>
      </c>
      <c r="Q27" t="str">
        <f t="shared" si="10"/>
        <v>509,81 Giga100GB</v>
      </c>
      <c r="S27" t="e">
        <v>#VALUE!</v>
      </c>
    </row>
    <row r="28" spans="1:20" x14ac:dyDescent="0.25">
      <c r="A28" s="62" t="str">
        <f t="shared" si="0"/>
        <v>FAIXA 26Até R$ 129,80</v>
      </c>
      <c r="B28" s="62" t="s">
        <v>99</v>
      </c>
      <c r="C28" s="62" t="s">
        <v>154</v>
      </c>
      <c r="D28" s="62" t="s">
        <v>1</v>
      </c>
      <c r="E28" s="62">
        <f t="shared" si="1"/>
        <v>299.89999999999998</v>
      </c>
      <c r="F28" s="62">
        <f>IF(VLOOKUP(D28,$U$1:$AB$7,8,0)&lt;Ofertas!$C$9,"",VLOOKUP(D28,$U$1:$Y$7,5,0))</f>
        <v>209.9</v>
      </c>
      <c r="G28" s="62">
        <f>IF(VLOOKUP(D28,$U$1:$AB$7,8,0)&lt;Ofertas!$C$9,"",VLOOKUP(D28,$U$1:$Z$7,6,0))</f>
        <v>179.9</v>
      </c>
      <c r="H28" s="62">
        <f t="shared" si="2"/>
        <v>509.79999999999995</v>
      </c>
      <c r="I28" s="62" t="s">
        <v>207</v>
      </c>
      <c r="J28" s="62">
        <f t="shared" si="3"/>
        <v>479.79999999999995</v>
      </c>
      <c r="K28" s="62">
        <f t="shared" si="4"/>
        <v>209.9</v>
      </c>
      <c r="L28" s="62">
        <f t="shared" si="5"/>
        <v>0</v>
      </c>
      <c r="M28" s="62">
        <f t="shared" si="6"/>
        <v>209.9</v>
      </c>
      <c r="N28" s="62">
        <f t="shared" si="7"/>
        <v>179.9</v>
      </c>
      <c r="O28" s="62" t="str">
        <f t="shared" si="8"/>
        <v>Conta</v>
      </c>
      <c r="P28">
        <f t="shared" si="9"/>
        <v>14</v>
      </c>
      <c r="Q28" t="str">
        <f t="shared" si="10"/>
        <v>509,81 Giga300GB</v>
      </c>
      <c r="S28" t="e">
        <v>#VALUE!</v>
      </c>
    </row>
    <row r="29" spans="1:20" x14ac:dyDescent="0.25">
      <c r="A29" s="62" t="str">
        <f t="shared" si="0"/>
        <v>FAIXA 27Até R$ 129,80</v>
      </c>
      <c r="B29" s="62" t="s">
        <v>99</v>
      </c>
      <c r="C29" s="62" t="s">
        <v>154</v>
      </c>
      <c r="D29" s="62" t="s">
        <v>59</v>
      </c>
      <c r="E29" s="62">
        <f t="shared" si="1"/>
        <v>299.89999999999998</v>
      </c>
      <c r="F29" s="62">
        <f>IF(VLOOKUP(D29,$U$1:$AB$7,8,0)&lt;Ofertas!$C$9,"",VLOOKUP(D29,$U$1:$Y$7,5,0))</f>
        <v>309.89999999999998</v>
      </c>
      <c r="G29" s="62">
        <f>IF(VLOOKUP(D29,$U$1:$AB$7,8,0)&lt;Ofertas!$C$9,"",VLOOKUP(D29,$U$1:$Z$7,6,0))</f>
        <v>309.89999999999998</v>
      </c>
      <c r="H29" s="62">
        <f t="shared" si="2"/>
        <v>559.79999999999995</v>
      </c>
      <c r="I29" s="62" t="s">
        <v>208</v>
      </c>
      <c r="J29" s="62">
        <f t="shared" si="3"/>
        <v>559.79999999999995</v>
      </c>
      <c r="K29" s="62">
        <f t="shared" si="4"/>
        <v>259.89999999999998</v>
      </c>
      <c r="L29" s="62">
        <f t="shared" si="5"/>
        <v>-50</v>
      </c>
      <c r="M29" s="62">
        <f t="shared" si="6"/>
        <v>259.89999999999998</v>
      </c>
      <c r="N29" s="62">
        <f t="shared" si="7"/>
        <v>259.89999999999998</v>
      </c>
      <c r="O29" s="62" t="str">
        <f t="shared" si="8"/>
        <v>Conta</v>
      </c>
      <c r="P29">
        <f t="shared" si="9"/>
        <v>16</v>
      </c>
      <c r="Q29" t="str">
        <f t="shared" si="10"/>
        <v>559,81 Giga600GB</v>
      </c>
      <c r="S29" t="e">
        <v>#VALUE!</v>
      </c>
    </row>
    <row r="30" spans="1:20" x14ac:dyDescent="0.25">
      <c r="A30" s="62" t="str">
        <f t="shared" si="0"/>
        <v>FAIXA 0Entre R$ 129,81 e R$ 139,80</v>
      </c>
      <c r="B30" s="62" t="s">
        <v>100</v>
      </c>
      <c r="C30" s="62" t="s">
        <v>151</v>
      </c>
      <c r="D30" s="62" t="s">
        <v>181</v>
      </c>
      <c r="E30" s="62">
        <f t="shared" si="1"/>
        <v>79.900000000000006</v>
      </c>
      <c r="F30" s="62" t="str">
        <f>IF(VLOOKUP(D30,$U$1:$AB$7,8,0)&lt;Ofertas!$C$9,"",VLOOKUP(D30,$U$1:$Y$7,5,0))</f>
        <v/>
      </c>
      <c r="G30" s="62" t="str">
        <f>IF(VLOOKUP(D30,$U$1:$AB$7,8,0)&lt;Ofertas!$C$9,"",VLOOKUP(D30,$U$1:$Z$7,6,0))</f>
        <v/>
      </c>
      <c r="H30" s="62" t="str">
        <f t="shared" si="2"/>
        <v/>
      </c>
      <c r="I30" s="62" t="s">
        <v>189</v>
      </c>
      <c r="J30" s="62" t="str">
        <f t="shared" si="3"/>
        <v/>
      </c>
      <c r="K30" s="62" t="str">
        <f t="shared" si="4"/>
        <v>SEM DEP</v>
      </c>
      <c r="L30" s="62">
        <f t="shared" si="5"/>
        <v>100</v>
      </c>
      <c r="M30" s="62" t="str">
        <f t="shared" si="6"/>
        <v/>
      </c>
      <c r="N30" s="62" t="str">
        <f t="shared" si="7"/>
        <v/>
      </c>
      <c r="O30" s="62" t="str">
        <f t="shared" si="8"/>
        <v>Controle</v>
      </c>
      <c r="P30" t="str">
        <f>IFERROR(_xlfn.RANK.EQ(H30,$H$30:$H$57,1),"")</f>
        <v/>
      </c>
      <c r="S30" t="e">
        <v>#VALUE!</v>
      </c>
    </row>
    <row r="31" spans="1:20" x14ac:dyDescent="0.25">
      <c r="A31" s="62" t="str">
        <f t="shared" si="0"/>
        <v>FAIXA 1Entre R$ 129,81 e R$ 139,80</v>
      </c>
      <c r="B31" s="62" t="s">
        <v>100</v>
      </c>
      <c r="C31" s="62" t="s">
        <v>151</v>
      </c>
      <c r="D31" s="62" t="s">
        <v>26</v>
      </c>
      <c r="E31" s="62">
        <f t="shared" si="1"/>
        <v>79.900000000000006</v>
      </c>
      <c r="F31" s="62" t="str">
        <f>IF(VLOOKUP(D31,$U$1:$AB$7,8,0)&lt;Ofertas!$C$9,"",VLOOKUP(D31,$U$1:$Y$7,5,0))</f>
        <v/>
      </c>
      <c r="G31" s="62" t="str">
        <f>IF(VLOOKUP(D31,$U$1:$AB$7,8,0)&lt;Ofertas!$C$9,"",VLOOKUP(D31,$U$1:$Z$7,6,0))</f>
        <v/>
      </c>
      <c r="H31" s="62" t="str">
        <f t="shared" si="2"/>
        <v/>
      </c>
      <c r="I31" s="62" t="s">
        <v>66</v>
      </c>
      <c r="J31" s="62" t="str">
        <f t="shared" si="3"/>
        <v/>
      </c>
      <c r="K31" s="62" t="str">
        <f t="shared" si="4"/>
        <v>SEM DEP</v>
      </c>
      <c r="L31" s="62">
        <f t="shared" si="5"/>
        <v>100</v>
      </c>
      <c r="M31" s="62" t="str">
        <f t="shared" si="6"/>
        <v/>
      </c>
      <c r="N31" s="62" t="str">
        <f t="shared" si="7"/>
        <v/>
      </c>
      <c r="O31" s="62" t="str">
        <f t="shared" si="8"/>
        <v>Conta</v>
      </c>
      <c r="P31" t="str">
        <f t="shared" ref="P31:P57" si="11">IFERROR(_xlfn.RANK.EQ(H31,$H$30:$H$57,1),"")</f>
        <v/>
      </c>
      <c r="S31" t="e">
        <v>#VALUE!</v>
      </c>
    </row>
    <row r="32" spans="1:20" x14ac:dyDescent="0.25">
      <c r="A32" s="62" t="str">
        <f t="shared" si="0"/>
        <v>FAIXA 2Entre R$ 129,81 e R$ 139,80</v>
      </c>
      <c r="B32" s="62" t="s">
        <v>100</v>
      </c>
      <c r="C32" s="62" t="s">
        <v>152</v>
      </c>
      <c r="D32" s="62" t="s">
        <v>181</v>
      </c>
      <c r="E32" s="62">
        <f t="shared" si="1"/>
        <v>84.9</v>
      </c>
      <c r="F32" s="62" t="str">
        <f>IF(VLOOKUP(D32,$U$1:$AB$7,8,0)&lt;Ofertas!$C$9,"",VLOOKUP(D32,$U$1:$Y$7,5,0))</f>
        <v/>
      </c>
      <c r="G32" s="62" t="str">
        <f>IF(VLOOKUP(D32,$U$1:$AB$7,8,0)&lt;Ofertas!$C$9,"",VLOOKUP(D32,$U$1:$Z$7,6,0))</f>
        <v/>
      </c>
      <c r="H32" s="62" t="str">
        <f t="shared" si="2"/>
        <v/>
      </c>
      <c r="I32" s="62" t="s">
        <v>67</v>
      </c>
      <c r="J32" s="62" t="str">
        <f t="shared" si="3"/>
        <v/>
      </c>
      <c r="K32" s="62" t="str">
        <f t="shared" si="4"/>
        <v>SEM DEP</v>
      </c>
      <c r="L32" s="62">
        <f t="shared" si="5"/>
        <v>100</v>
      </c>
      <c r="M32" s="62" t="str">
        <f t="shared" si="6"/>
        <v/>
      </c>
      <c r="N32" s="62" t="str">
        <f t="shared" si="7"/>
        <v/>
      </c>
      <c r="O32" s="62" t="str">
        <f t="shared" si="8"/>
        <v>Controle</v>
      </c>
      <c r="P32" t="str">
        <f t="shared" si="11"/>
        <v/>
      </c>
      <c r="S32" t="e">
        <v>#VALUE!</v>
      </c>
    </row>
    <row r="33" spans="1:19" x14ac:dyDescent="0.25">
      <c r="A33" s="62" t="str">
        <f t="shared" si="0"/>
        <v>FAIXA 3Entre R$ 129,81 e R$ 139,80</v>
      </c>
      <c r="B33" s="62" t="s">
        <v>100</v>
      </c>
      <c r="C33" s="62" t="s">
        <v>152</v>
      </c>
      <c r="D33" s="62" t="s">
        <v>26</v>
      </c>
      <c r="E33" s="62">
        <f t="shared" si="1"/>
        <v>84.9</v>
      </c>
      <c r="F33" s="62" t="str">
        <f>IF(VLOOKUP(D33,$U$1:$AB$7,8,0)&lt;Ofertas!$C$9,"",VLOOKUP(D33,$U$1:$Y$7,5,0))</f>
        <v/>
      </c>
      <c r="G33" s="62" t="str">
        <f>IF(VLOOKUP(D33,$U$1:$AB$7,8,0)&lt;Ofertas!$C$9,"",VLOOKUP(D33,$U$1:$Z$7,6,0))</f>
        <v/>
      </c>
      <c r="H33" s="62" t="str">
        <f t="shared" si="2"/>
        <v/>
      </c>
      <c r="I33" s="62" t="s">
        <v>156</v>
      </c>
      <c r="J33" s="62" t="str">
        <f t="shared" si="3"/>
        <v/>
      </c>
      <c r="K33" s="62" t="str">
        <f t="shared" si="4"/>
        <v>SEM DEP</v>
      </c>
      <c r="L33" s="62">
        <f t="shared" si="5"/>
        <v>100</v>
      </c>
      <c r="M33" s="62" t="str">
        <f t="shared" si="6"/>
        <v/>
      </c>
      <c r="N33" s="62" t="str">
        <f t="shared" si="7"/>
        <v/>
      </c>
      <c r="O33" s="62" t="str">
        <f t="shared" si="8"/>
        <v>Conta</v>
      </c>
      <c r="P33" t="str">
        <f t="shared" si="11"/>
        <v/>
      </c>
      <c r="S33" t="e">
        <v>#VALUE!</v>
      </c>
    </row>
    <row r="34" spans="1:19" x14ac:dyDescent="0.25">
      <c r="A34" s="62" t="str">
        <f t="shared" si="0"/>
        <v>FAIXA 4Entre R$ 129,81 e R$ 139,80</v>
      </c>
      <c r="B34" s="62" t="s">
        <v>100</v>
      </c>
      <c r="C34" s="62" t="s">
        <v>151</v>
      </c>
      <c r="D34" s="62" t="s">
        <v>194</v>
      </c>
      <c r="E34" s="62">
        <f t="shared" si="1"/>
        <v>79.900000000000006</v>
      </c>
      <c r="F34" s="62" t="str">
        <f>IF(VLOOKUP(D34,$U$1:$AB$7,8,0)&lt;Ofertas!$C$9,"",VLOOKUP(D34,$U$1:$Y$7,5,0))</f>
        <v/>
      </c>
      <c r="G34" s="62" t="str">
        <f>IF(VLOOKUP(D34,$U$1:$AB$7,8,0)&lt;Ofertas!$C$9,"",VLOOKUP(D34,$U$1:$Z$7,6,0))</f>
        <v/>
      </c>
      <c r="H34" s="62" t="str">
        <f t="shared" si="2"/>
        <v/>
      </c>
      <c r="I34" s="62" t="s">
        <v>157</v>
      </c>
      <c r="J34" s="62" t="str">
        <f t="shared" si="3"/>
        <v/>
      </c>
      <c r="K34" s="62" t="str">
        <f t="shared" si="4"/>
        <v>SEM DEP</v>
      </c>
      <c r="L34" s="62">
        <f t="shared" si="5"/>
        <v>100</v>
      </c>
      <c r="M34" s="62" t="str">
        <f t="shared" si="6"/>
        <v/>
      </c>
      <c r="N34" s="62" t="str">
        <f t="shared" si="7"/>
        <v/>
      </c>
      <c r="O34" s="62" t="str">
        <f t="shared" si="8"/>
        <v>Controle</v>
      </c>
      <c r="P34" t="str">
        <f t="shared" si="11"/>
        <v/>
      </c>
      <c r="S34" t="e">
        <v>#VALUE!</v>
      </c>
    </row>
    <row r="35" spans="1:19" x14ac:dyDescent="0.25">
      <c r="A35" s="62" t="str">
        <f t="shared" si="0"/>
        <v>FAIXA 5Entre R$ 129,81 e R$ 139,80</v>
      </c>
      <c r="B35" s="62" t="s">
        <v>100</v>
      </c>
      <c r="C35" s="62" t="s">
        <v>151</v>
      </c>
      <c r="D35" s="62" t="s">
        <v>58</v>
      </c>
      <c r="E35" s="62">
        <f t="shared" si="1"/>
        <v>79.900000000000006</v>
      </c>
      <c r="F35" s="62">
        <f>IF(VLOOKUP(D35,$U$1:$AB$7,8,0)&lt;Ofertas!$C$9,"",VLOOKUP(D35,$U$1:$Y$7,5,0))</f>
        <v>159.9</v>
      </c>
      <c r="G35" s="62">
        <f>IF(VLOOKUP(D35,$U$1:$AB$7,8,0)&lt;Ofertas!$C$9,"",VLOOKUP(D35,$U$1:$Z$7,6,0))</f>
        <v>159.9</v>
      </c>
      <c r="H35" s="62">
        <f t="shared" si="2"/>
        <v>239.8</v>
      </c>
      <c r="I35" s="62" t="s">
        <v>158</v>
      </c>
      <c r="J35" s="62">
        <f t="shared" si="3"/>
        <v>239.8</v>
      </c>
      <c r="K35" s="62">
        <f t="shared" si="4"/>
        <v>159.9</v>
      </c>
      <c r="L35" s="62">
        <f t="shared" si="5"/>
        <v>0</v>
      </c>
      <c r="M35" s="62">
        <f t="shared" si="6"/>
        <v>159.9</v>
      </c>
      <c r="N35" s="62">
        <f t="shared" si="7"/>
        <v>159.9</v>
      </c>
      <c r="O35" s="62" t="str">
        <f t="shared" si="8"/>
        <v>Conta</v>
      </c>
      <c r="P35">
        <f t="shared" si="11"/>
        <v>1</v>
      </c>
      <c r="S35" t="e">
        <v>#VALUE!</v>
      </c>
    </row>
    <row r="36" spans="1:19" x14ac:dyDescent="0.25">
      <c r="A36" s="62" t="str">
        <f t="shared" si="0"/>
        <v>FAIXA 6Entre R$ 129,81 e R$ 139,80</v>
      </c>
      <c r="B36" s="62" t="s">
        <v>100</v>
      </c>
      <c r="C36" s="62" t="s">
        <v>152</v>
      </c>
      <c r="D36" s="62" t="s">
        <v>194</v>
      </c>
      <c r="E36" s="62">
        <f t="shared" si="1"/>
        <v>84.9</v>
      </c>
      <c r="F36" s="62" t="str">
        <f>IF(VLOOKUP(D36,$U$1:$AB$7,8,0)&lt;Ofertas!$C$9,"",VLOOKUP(D36,$U$1:$Y$7,5,0))</f>
        <v/>
      </c>
      <c r="G36" s="62" t="str">
        <f>IF(VLOOKUP(D36,$U$1:$AB$7,8,0)&lt;Ofertas!$C$9,"",VLOOKUP(D36,$U$1:$Z$7,6,0))</f>
        <v/>
      </c>
      <c r="H36" s="62" t="str">
        <f t="shared" si="2"/>
        <v/>
      </c>
      <c r="I36" s="62" t="s">
        <v>159</v>
      </c>
      <c r="J36" s="62" t="str">
        <f t="shared" si="3"/>
        <v/>
      </c>
      <c r="K36" s="62" t="str">
        <f t="shared" si="4"/>
        <v>SEM DEP</v>
      </c>
      <c r="L36" s="62">
        <f t="shared" si="5"/>
        <v>100</v>
      </c>
      <c r="M36" s="62" t="str">
        <f t="shared" si="6"/>
        <v/>
      </c>
      <c r="N36" s="62" t="str">
        <f t="shared" si="7"/>
        <v/>
      </c>
      <c r="O36" s="62" t="str">
        <f t="shared" si="8"/>
        <v>Controle</v>
      </c>
      <c r="P36" t="str">
        <f t="shared" si="11"/>
        <v/>
      </c>
      <c r="S36" t="e">
        <v>#VALUE!</v>
      </c>
    </row>
    <row r="37" spans="1:19" x14ac:dyDescent="0.25">
      <c r="A37" s="62" t="str">
        <f t="shared" si="0"/>
        <v>FAIXA 7Entre R$ 129,81 e R$ 139,80</v>
      </c>
      <c r="B37" s="62" t="s">
        <v>100</v>
      </c>
      <c r="C37" s="62" t="s">
        <v>152</v>
      </c>
      <c r="D37" s="62" t="s">
        <v>58</v>
      </c>
      <c r="E37" s="62">
        <f t="shared" si="1"/>
        <v>84.9</v>
      </c>
      <c r="F37" s="62">
        <f>IF(VLOOKUP(D37,$U$1:$AB$7,8,0)&lt;Ofertas!$C$9,"",VLOOKUP(D37,$U$1:$Y$7,5,0))</f>
        <v>159.9</v>
      </c>
      <c r="G37" s="62">
        <f>IF(VLOOKUP(D37,$U$1:$AB$7,8,0)&lt;Ofertas!$C$9,"",VLOOKUP(D37,$U$1:$Z$7,6,0))</f>
        <v>159.9</v>
      </c>
      <c r="H37" s="62">
        <f t="shared" si="2"/>
        <v>244.8</v>
      </c>
      <c r="I37" s="62" t="s">
        <v>160</v>
      </c>
      <c r="J37" s="62">
        <f t="shared" si="3"/>
        <v>244.8</v>
      </c>
      <c r="K37" s="62">
        <f t="shared" si="4"/>
        <v>159.9</v>
      </c>
      <c r="L37" s="62">
        <f t="shared" si="5"/>
        <v>0</v>
      </c>
      <c r="M37" s="62">
        <f t="shared" si="6"/>
        <v>159.9</v>
      </c>
      <c r="N37" s="62">
        <f t="shared" si="7"/>
        <v>159.9</v>
      </c>
      <c r="O37" s="62" t="str">
        <f t="shared" si="8"/>
        <v>Conta</v>
      </c>
      <c r="P37">
        <f t="shared" si="11"/>
        <v>2</v>
      </c>
      <c r="S37" t="e">
        <v>#VALUE!</v>
      </c>
    </row>
    <row r="38" spans="1:19" x14ac:dyDescent="0.25">
      <c r="A38" s="62" t="str">
        <f t="shared" si="0"/>
        <v>FAIXA 8Entre R$ 129,81 e R$ 139,80</v>
      </c>
      <c r="B38" s="62" t="s">
        <v>100</v>
      </c>
      <c r="C38" s="62" t="s">
        <v>153</v>
      </c>
      <c r="D38" s="62" t="s">
        <v>26</v>
      </c>
      <c r="E38" s="62">
        <f t="shared" si="1"/>
        <v>129.9</v>
      </c>
      <c r="F38" s="62" t="str">
        <f>IF(VLOOKUP(D38,$U$1:$AB$7,8,0)&lt;Ofertas!$C$9,"",VLOOKUP(D38,$U$1:$Y$7,5,0))</f>
        <v/>
      </c>
      <c r="G38" s="62" t="str">
        <f>IF(VLOOKUP(D38,$U$1:$AB$7,8,0)&lt;Ofertas!$C$9,"",VLOOKUP(D38,$U$1:$Z$7,6,0))</f>
        <v/>
      </c>
      <c r="H38" s="62" t="str">
        <f t="shared" si="2"/>
        <v/>
      </c>
      <c r="I38" s="62" t="s">
        <v>161</v>
      </c>
      <c r="J38" s="62" t="str">
        <f t="shared" si="3"/>
        <v/>
      </c>
      <c r="K38" s="62" t="str">
        <f t="shared" si="4"/>
        <v>SEM DEP</v>
      </c>
      <c r="L38" s="62">
        <f t="shared" si="5"/>
        <v>100</v>
      </c>
      <c r="M38" s="62" t="str">
        <f t="shared" si="6"/>
        <v/>
      </c>
      <c r="N38" s="62" t="str">
        <f t="shared" si="7"/>
        <v/>
      </c>
      <c r="O38" s="62" t="str">
        <f t="shared" si="8"/>
        <v>Conta</v>
      </c>
      <c r="P38" t="str">
        <f t="shared" si="11"/>
        <v/>
      </c>
      <c r="S38" t="e">
        <v>#VALUE!</v>
      </c>
    </row>
    <row r="39" spans="1:19" x14ac:dyDescent="0.25">
      <c r="A39" s="62" t="str">
        <f t="shared" si="0"/>
        <v>FAIXA 9Entre R$ 129,81 e R$ 139,80</v>
      </c>
      <c r="B39" s="62" t="s">
        <v>100</v>
      </c>
      <c r="C39" s="62" t="s">
        <v>153</v>
      </c>
      <c r="D39" s="62" t="s">
        <v>181</v>
      </c>
      <c r="E39" s="62">
        <f t="shared" si="1"/>
        <v>129.9</v>
      </c>
      <c r="F39" s="62" t="str">
        <f>IF(VLOOKUP(D39,$U$1:$AB$7,8,0)&lt;Ofertas!$C$9,"",VLOOKUP(D39,$U$1:$Y$7,5,0))</f>
        <v/>
      </c>
      <c r="G39" s="62" t="str">
        <f>IF(VLOOKUP(D39,$U$1:$AB$7,8,0)&lt;Ofertas!$C$9,"",VLOOKUP(D39,$U$1:$Z$7,6,0))</f>
        <v/>
      </c>
      <c r="H39" s="62" t="str">
        <f t="shared" si="2"/>
        <v/>
      </c>
      <c r="I39" s="62" t="s">
        <v>162</v>
      </c>
      <c r="J39" s="62" t="str">
        <f t="shared" si="3"/>
        <v/>
      </c>
      <c r="K39" s="62" t="str">
        <f t="shared" si="4"/>
        <v>SEM DEP</v>
      </c>
      <c r="L39" s="62">
        <f t="shared" si="5"/>
        <v>100</v>
      </c>
      <c r="M39" s="62" t="str">
        <f t="shared" si="6"/>
        <v/>
      </c>
      <c r="N39" s="62" t="str">
        <f t="shared" si="7"/>
        <v/>
      </c>
      <c r="O39" s="62" t="str">
        <f t="shared" si="8"/>
        <v>Controle</v>
      </c>
      <c r="P39" t="str">
        <f t="shared" si="11"/>
        <v/>
      </c>
      <c r="S39" t="e">
        <v>#VALUE!</v>
      </c>
    </row>
    <row r="40" spans="1:19" x14ac:dyDescent="0.25">
      <c r="A40" s="62" t="str">
        <f t="shared" si="0"/>
        <v>FAIXA 10Entre R$ 129,81 e R$ 139,80</v>
      </c>
      <c r="B40" s="62" t="s">
        <v>100</v>
      </c>
      <c r="C40" s="62" t="s">
        <v>151</v>
      </c>
      <c r="D40" s="62" t="s">
        <v>10</v>
      </c>
      <c r="E40" s="62">
        <f t="shared" si="1"/>
        <v>79.900000000000006</v>
      </c>
      <c r="F40" s="62">
        <f>IF(VLOOKUP(D40,$U$1:$AB$7,8,0)&lt;Ofertas!$C$9,"",VLOOKUP(D40,$U$1:$Y$7,5,0))</f>
        <v>109.9</v>
      </c>
      <c r="G40" s="62">
        <f>IF(VLOOKUP(D40,$U$1:$AB$7,8,0)&lt;Ofertas!$C$9,"",VLOOKUP(D40,$U$1:$Z$7,6,0))</f>
        <v>99.9</v>
      </c>
      <c r="H40" s="62">
        <f t="shared" si="2"/>
        <v>289.8</v>
      </c>
      <c r="I40" s="62" t="s">
        <v>163</v>
      </c>
      <c r="J40" s="62">
        <f t="shared" si="3"/>
        <v>279.8</v>
      </c>
      <c r="K40" s="62">
        <f t="shared" si="4"/>
        <v>209.9</v>
      </c>
      <c r="L40" s="62">
        <f t="shared" si="5"/>
        <v>100</v>
      </c>
      <c r="M40" s="62">
        <f t="shared" si="6"/>
        <v>209.9</v>
      </c>
      <c r="N40" s="62">
        <f t="shared" si="7"/>
        <v>199.9</v>
      </c>
      <c r="O40" s="62" t="str">
        <f t="shared" si="8"/>
        <v>Conta</v>
      </c>
      <c r="P40">
        <f t="shared" si="11"/>
        <v>3</v>
      </c>
      <c r="S40" t="e">
        <v>#VALUE!</v>
      </c>
    </row>
    <row r="41" spans="1:19" x14ac:dyDescent="0.25">
      <c r="A41" s="62" t="str">
        <f t="shared" si="0"/>
        <v>FAIXA 11Entre R$ 129,81 e R$ 139,80</v>
      </c>
      <c r="B41" s="62" t="s">
        <v>100</v>
      </c>
      <c r="C41" s="62" t="s">
        <v>153</v>
      </c>
      <c r="D41" s="62" t="s">
        <v>58</v>
      </c>
      <c r="E41" s="62">
        <f t="shared" si="1"/>
        <v>129.9</v>
      </c>
      <c r="F41" s="62">
        <f>IF(VLOOKUP(D41,$U$1:$AB$7,8,0)&lt;Ofertas!$C$9,"",VLOOKUP(D41,$U$1:$Y$7,5,0))</f>
        <v>159.9</v>
      </c>
      <c r="G41" s="62">
        <f>IF(VLOOKUP(D41,$U$1:$AB$7,8,0)&lt;Ofertas!$C$9,"",VLOOKUP(D41,$U$1:$Z$7,6,0))</f>
        <v>159.9</v>
      </c>
      <c r="H41" s="62">
        <f t="shared" si="2"/>
        <v>289.8</v>
      </c>
      <c r="I41" s="62" t="s">
        <v>164</v>
      </c>
      <c r="J41" s="62">
        <f t="shared" si="3"/>
        <v>289.8</v>
      </c>
      <c r="K41" s="62">
        <f t="shared" si="4"/>
        <v>159.9</v>
      </c>
      <c r="L41" s="62">
        <f t="shared" si="5"/>
        <v>0</v>
      </c>
      <c r="M41" s="62">
        <f t="shared" si="6"/>
        <v>159.9</v>
      </c>
      <c r="N41" s="62">
        <f t="shared" si="7"/>
        <v>159.9</v>
      </c>
      <c r="O41" s="62" t="str">
        <f t="shared" si="8"/>
        <v>Conta</v>
      </c>
      <c r="P41">
        <f t="shared" si="11"/>
        <v>3</v>
      </c>
      <c r="S41" t="e">
        <v>#VALUE!</v>
      </c>
    </row>
    <row r="42" spans="1:19" x14ac:dyDescent="0.25">
      <c r="A42" s="62" t="str">
        <f t="shared" si="0"/>
        <v>FAIXA 12Entre R$ 129,81 e R$ 139,80</v>
      </c>
      <c r="B42" s="62" t="s">
        <v>100</v>
      </c>
      <c r="C42" s="62" t="s">
        <v>151</v>
      </c>
      <c r="D42" s="62" t="s">
        <v>1</v>
      </c>
      <c r="E42" s="62">
        <f t="shared" si="1"/>
        <v>79.900000000000006</v>
      </c>
      <c r="F42" s="62">
        <f>IF(VLOOKUP(D42,$U$1:$AB$7,8,0)&lt;Ofertas!$C$9,"",VLOOKUP(D42,$U$1:$Y$7,5,0))</f>
        <v>209.9</v>
      </c>
      <c r="G42" s="62">
        <f>IF(VLOOKUP(D42,$U$1:$AB$7,8,0)&lt;Ofertas!$C$9,"",VLOOKUP(D42,$U$1:$Z$7,6,0))</f>
        <v>179.9</v>
      </c>
      <c r="H42" s="62">
        <f t="shared" si="2"/>
        <v>289.8</v>
      </c>
      <c r="I42" s="62" t="s">
        <v>165</v>
      </c>
      <c r="J42" s="62">
        <f t="shared" si="3"/>
        <v>259.8</v>
      </c>
      <c r="K42" s="62">
        <f t="shared" si="4"/>
        <v>209.9</v>
      </c>
      <c r="L42" s="62">
        <f t="shared" si="5"/>
        <v>0</v>
      </c>
      <c r="M42" s="62">
        <f t="shared" si="6"/>
        <v>209.9</v>
      </c>
      <c r="N42" s="62">
        <f t="shared" si="7"/>
        <v>179.9</v>
      </c>
      <c r="O42" s="62" t="str">
        <f t="shared" si="8"/>
        <v>Conta</v>
      </c>
      <c r="P42">
        <f t="shared" si="11"/>
        <v>3</v>
      </c>
      <c r="S42" t="e">
        <v>#VALUE!</v>
      </c>
    </row>
    <row r="43" spans="1:19" x14ac:dyDescent="0.25">
      <c r="A43" s="62" t="str">
        <f t="shared" si="0"/>
        <v>FAIXA 13Entre R$ 129,81 e R$ 139,80</v>
      </c>
      <c r="B43" s="62" t="s">
        <v>100</v>
      </c>
      <c r="C43" s="62" t="s">
        <v>153</v>
      </c>
      <c r="D43" s="62" t="s">
        <v>194</v>
      </c>
      <c r="E43" s="62">
        <f t="shared" si="1"/>
        <v>129.9</v>
      </c>
      <c r="F43" s="62" t="str">
        <f>IF(VLOOKUP(D43,$U$1:$AB$7,8,0)&lt;Ofertas!$C$9,"",VLOOKUP(D43,$U$1:$Y$7,5,0))</f>
        <v/>
      </c>
      <c r="G43" s="62" t="str">
        <f>IF(VLOOKUP(D43,$U$1:$AB$7,8,0)&lt;Ofertas!$C$9,"",VLOOKUP(D43,$U$1:$Z$7,6,0))</f>
        <v/>
      </c>
      <c r="H43" s="62" t="str">
        <f t="shared" si="2"/>
        <v/>
      </c>
      <c r="I43" s="62" t="s">
        <v>166</v>
      </c>
      <c r="J43" s="62" t="str">
        <f t="shared" si="3"/>
        <v/>
      </c>
      <c r="K43" s="62" t="str">
        <f t="shared" si="4"/>
        <v>SEM DEP</v>
      </c>
      <c r="L43" s="62">
        <f t="shared" si="5"/>
        <v>100</v>
      </c>
      <c r="M43" s="62" t="str">
        <f t="shared" si="6"/>
        <v/>
      </c>
      <c r="N43" s="62" t="str">
        <f t="shared" si="7"/>
        <v/>
      </c>
      <c r="O43" s="62" t="str">
        <f t="shared" si="8"/>
        <v>Controle</v>
      </c>
      <c r="P43" t="str">
        <f t="shared" si="11"/>
        <v/>
      </c>
      <c r="S43" t="e">
        <v>#VALUE!</v>
      </c>
    </row>
    <row r="44" spans="1:19" x14ac:dyDescent="0.25">
      <c r="A44" s="62" t="str">
        <f t="shared" si="0"/>
        <v>FAIXA 14Entre R$ 129,81 e R$ 139,80</v>
      </c>
      <c r="B44" s="62" t="s">
        <v>100</v>
      </c>
      <c r="C44" s="62" t="s">
        <v>152</v>
      </c>
      <c r="D44" s="62" t="s">
        <v>10</v>
      </c>
      <c r="E44" s="62">
        <f t="shared" si="1"/>
        <v>84.9</v>
      </c>
      <c r="F44" s="62">
        <f>IF(VLOOKUP(D44,$U$1:$AB$7,8,0)&lt;Ofertas!$C$9,"",VLOOKUP(D44,$U$1:$Y$7,5,0))</f>
        <v>109.9</v>
      </c>
      <c r="G44" s="62">
        <f>IF(VLOOKUP(D44,$U$1:$AB$7,8,0)&lt;Ofertas!$C$9,"",VLOOKUP(D44,$U$1:$Z$7,6,0))</f>
        <v>99.9</v>
      </c>
      <c r="H44" s="62">
        <f t="shared" si="2"/>
        <v>294.8</v>
      </c>
      <c r="I44" s="62" t="s">
        <v>167</v>
      </c>
      <c r="J44" s="62">
        <f t="shared" si="3"/>
        <v>284.8</v>
      </c>
      <c r="K44" s="62">
        <f t="shared" si="4"/>
        <v>209.9</v>
      </c>
      <c r="L44" s="62">
        <f t="shared" si="5"/>
        <v>100</v>
      </c>
      <c r="M44" s="62">
        <f t="shared" si="6"/>
        <v>209.9</v>
      </c>
      <c r="N44" s="62">
        <f t="shared" si="7"/>
        <v>199.9</v>
      </c>
      <c r="O44" s="62" t="str">
        <f t="shared" si="8"/>
        <v>Conta</v>
      </c>
      <c r="P44">
        <f t="shared" si="11"/>
        <v>6</v>
      </c>
      <c r="S44" t="e">
        <v>#VALUE!</v>
      </c>
    </row>
    <row r="45" spans="1:19" x14ac:dyDescent="0.25">
      <c r="A45" s="62" t="str">
        <f t="shared" si="0"/>
        <v>FAIXA 15Entre R$ 129,81 e R$ 139,80</v>
      </c>
      <c r="B45" s="62" t="s">
        <v>100</v>
      </c>
      <c r="C45" s="62" t="s">
        <v>152</v>
      </c>
      <c r="D45" s="62" t="s">
        <v>1</v>
      </c>
      <c r="E45" s="62">
        <f t="shared" si="1"/>
        <v>84.9</v>
      </c>
      <c r="F45" s="62">
        <f>IF(VLOOKUP(D45,$U$1:$AB$7,8,0)&lt;Ofertas!$C$9,"",VLOOKUP(D45,$U$1:$Y$7,5,0))</f>
        <v>209.9</v>
      </c>
      <c r="G45" s="62">
        <f>IF(VLOOKUP(D45,$U$1:$AB$7,8,0)&lt;Ofertas!$C$9,"",VLOOKUP(D45,$U$1:$Z$7,6,0))</f>
        <v>179.9</v>
      </c>
      <c r="H45" s="62">
        <f t="shared" si="2"/>
        <v>294.8</v>
      </c>
      <c r="I45" s="62" t="s">
        <v>168</v>
      </c>
      <c r="J45" s="62">
        <f t="shared" si="3"/>
        <v>264.8</v>
      </c>
      <c r="K45" s="62">
        <f t="shared" si="4"/>
        <v>209.9</v>
      </c>
      <c r="L45" s="62">
        <f t="shared" si="5"/>
        <v>0</v>
      </c>
      <c r="M45" s="62">
        <f t="shared" si="6"/>
        <v>209.9</v>
      </c>
      <c r="N45" s="62">
        <f t="shared" si="7"/>
        <v>179.9</v>
      </c>
      <c r="O45" s="62" t="str">
        <f t="shared" si="8"/>
        <v>Conta</v>
      </c>
      <c r="P45">
        <f t="shared" si="11"/>
        <v>6</v>
      </c>
      <c r="S45" t="e">
        <v>#VALUE!</v>
      </c>
    </row>
    <row r="46" spans="1:19" x14ac:dyDescent="0.25">
      <c r="A46" s="62" t="str">
        <f t="shared" si="0"/>
        <v>FAIXA 16Entre R$ 129,81 e R$ 139,80</v>
      </c>
      <c r="B46" s="62" t="s">
        <v>100</v>
      </c>
      <c r="C46" s="62" t="s">
        <v>151</v>
      </c>
      <c r="D46" s="62" t="s">
        <v>59</v>
      </c>
      <c r="E46" s="62">
        <f t="shared" si="1"/>
        <v>79.900000000000006</v>
      </c>
      <c r="F46" s="62">
        <f>IF(VLOOKUP(D46,$U$1:$AB$7,8,0)&lt;Ofertas!$C$9,"",VLOOKUP(D46,$U$1:$Y$7,5,0))</f>
        <v>309.89999999999998</v>
      </c>
      <c r="G46" s="62">
        <f>IF(VLOOKUP(D46,$U$1:$AB$7,8,0)&lt;Ofertas!$C$9,"",VLOOKUP(D46,$U$1:$Z$7,6,0))</f>
        <v>309.89999999999998</v>
      </c>
      <c r="H46" s="62">
        <f t="shared" si="2"/>
        <v>339.79999999999995</v>
      </c>
      <c r="I46" s="62" t="s">
        <v>169</v>
      </c>
      <c r="J46" s="62">
        <f t="shared" si="3"/>
        <v>339.79999999999995</v>
      </c>
      <c r="K46" s="62">
        <f t="shared" si="4"/>
        <v>259.89999999999998</v>
      </c>
      <c r="L46" s="62">
        <f t="shared" si="5"/>
        <v>-50</v>
      </c>
      <c r="M46" s="62">
        <f t="shared" si="6"/>
        <v>259.89999999999998</v>
      </c>
      <c r="N46" s="62">
        <f t="shared" si="7"/>
        <v>259.89999999999998</v>
      </c>
      <c r="O46" s="62" t="str">
        <f t="shared" si="8"/>
        <v>Conta</v>
      </c>
      <c r="P46">
        <f t="shared" si="11"/>
        <v>8</v>
      </c>
      <c r="S46" t="e">
        <v>#VALUE!</v>
      </c>
    </row>
    <row r="47" spans="1:19" x14ac:dyDescent="0.25">
      <c r="A47" s="62" t="str">
        <f t="shared" si="0"/>
        <v>FAIXA 17Entre R$ 129,81 e R$ 139,80</v>
      </c>
      <c r="B47" s="62" t="s">
        <v>100</v>
      </c>
      <c r="C47" s="62" t="s">
        <v>153</v>
      </c>
      <c r="D47" s="62" t="s">
        <v>10</v>
      </c>
      <c r="E47" s="62">
        <f t="shared" si="1"/>
        <v>129.9</v>
      </c>
      <c r="F47" s="62">
        <f>IF(VLOOKUP(D47,$U$1:$AB$7,8,0)&lt;Ofertas!$C$9,"",VLOOKUP(D47,$U$1:$Y$7,5,0))</f>
        <v>109.9</v>
      </c>
      <c r="G47" s="62">
        <f>IF(VLOOKUP(D47,$U$1:$AB$7,8,0)&lt;Ofertas!$C$9,"",VLOOKUP(D47,$U$1:$Z$7,6,0))</f>
        <v>99.9</v>
      </c>
      <c r="H47" s="62">
        <f t="shared" si="2"/>
        <v>339.8</v>
      </c>
      <c r="I47" s="62" t="s">
        <v>170</v>
      </c>
      <c r="J47" s="62">
        <f t="shared" si="3"/>
        <v>329.8</v>
      </c>
      <c r="K47" s="62">
        <f t="shared" si="4"/>
        <v>209.9</v>
      </c>
      <c r="L47" s="62">
        <f t="shared" si="5"/>
        <v>100</v>
      </c>
      <c r="M47" s="62">
        <f t="shared" si="6"/>
        <v>209.9</v>
      </c>
      <c r="N47" s="62">
        <f t="shared" si="7"/>
        <v>199.9</v>
      </c>
      <c r="O47" s="62" t="str">
        <f t="shared" si="8"/>
        <v>Conta</v>
      </c>
      <c r="P47">
        <f t="shared" si="11"/>
        <v>9</v>
      </c>
      <c r="S47" t="e">
        <v>#VALUE!</v>
      </c>
    </row>
    <row r="48" spans="1:19" x14ac:dyDescent="0.25">
      <c r="A48" s="62" t="str">
        <f t="shared" si="0"/>
        <v>FAIXA 18Entre R$ 129,81 e R$ 139,80</v>
      </c>
      <c r="B48" s="62" t="s">
        <v>100</v>
      </c>
      <c r="C48" s="62" t="s">
        <v>153</v>
      </c>
      <c r="D48" s="62" t="s">
        <v>1</v>
      </c>
      <c r="E48" s="62">
        <f t="shared" si="1"/>
        <v>129.9</v>
      </c>
      <c r="F48" s="62">
        <f>IF(VLOOKUP(D48,$U$1:$AB$7,8,0)&lt;Ofertas!$C$9,"",VLOOKUP(D48,$U$1:$Y$7,5,0))</f>
        <v>209.9</v>
      </c>
      <c r="G48" s="62">
        <f>IF(VLOOKUP(D48,$U$1:$AB$7,8,0)&lt;Ofertas!$C$9,"",VLOOKUP(D48,$U$1:$Z$7,6,0))</f>
        <v>179.9</v>
      </c>
      <c r="H48" s="62">
        <f t="shared" si="2"/>
        <v>339.8</v>
      </c>
      <c r="I48" s="62" t="s">
        <v>171</v>
      </c>
      <c r="J48" s="62">
        <f t="shared" si="3"/>
        <v>309.8</v>
      </c>
      <c r="K48" s="62">
        <f t="shared" si="4"/>
        <v>209.9</v>
      </c>
      <c r="L48" s="62">
        <f t="shared" si="5"/>
        <v>0</v>
      </c>
      <c r="M48" s="62">
        <f t="shared" si="6"/>
        <v>209.9</v>
      </c>
      <c r="N48" s="62">
        <f t="shared" si="7"/>
        <v>179.9</v>
      </c>
      <c r="O48" s="62" t="str">
        <f t="shared" si="8"/>
        <v>Conta</v>
      </c>
      <c r="P48">
        <f t="shared" si="11"/>
        <v>9</v>
      </c>
      <c r="S48" t="e">
        <v>#VALUE!</v>
      </c>
    </row>
    <row r="49" spans="1:19" x14ac:dyDescent="0.25">
      <c r="A49" s="62" t="str">
        <f t="shared" si="0"/>
        <v>FAIXA 19Entre R$ 129,81 e R$ 139,80</v>
      </c>
      <c r="B49" s="62" t="s">
        <v>100</v>
      </c>
      <c r="C49" s="62" t="s">
        <v>152</v>
      </c>
      <c r="D49" s="62" t="s">
        <v>59</v>
      </c>
      <c r="E49" s="62">
        <f t="shared" si="1"/>
        <v>84.9</v>
      </c>
      <c r="F49" s="62">
        <f>IF(VLOOKUP(D49,$U$1:$AB$7,8,0)&lt;Ofertas!$C$9,"",VLOOKUP(D49,$U$1:$Y$7,5,0))</f>
        <v>309.89999999999998</v>
      </c>
      <c r="G49" s="62">
        <f>IF(VLOOKUP(D49,$U$1:$AB$7,8,0)&lt;Ofertas!$C$9,"",VLOOKUP(D49,$U$1:$Z$7,6,0))</f>
        <v>309.89999999999998</v>
      </c>
      <c r="H49" s="62">
        <f t="shared" si="2"/>
        <v>344.79999999999995</v>
      </c>
      <c r="I49" s="62" t="s">
        <v>172</v>
      </c>
      <c r="J49" s="62">
        <f t="shared" si="3"/>
        <v>344.79999999999995</v>
      </c>
      <c r="K49" s="62">
        <f t="shared" si="4"/>
        <v>259.89999999999998</v>
      </c>
      <c r="L49" s="62">
        <f t="shared" si="5"/>
        <v>-50</v>
      </c>
      <c r="M49" s="62">
        <f t="shared" si="6"/>
        <v>259.89999999999998</v>
      </c>
      <c r="N49" s="62">
        <f t="shared" si="7"/>
        <v>259.89999999999998</v>
      </c>
      <c r="O49" s="62" t="str">
        <f t="shared" si="8"/>
        <v>Conta</v>
      </c>
      <c r="P49">
        <f t="shared" si="11"/>
        <v>11</v>
      </c>
      <c r="S49" t="e">
        <v>#VALUE!</v>
      </c>
    </row>
    <row r="50" spans="1:19" x14ac:dyDescent="0.25">
      <c r="A50" s="62" t="str">
        <f t="shared" si="0"/>
        <v>FAIXA 20Entre R$ 129,81 e R$ 139,80</v>
      </c>
      <c r="B50" s="62" t="s">
        <v>100</v>
      </c>
      <c r="C50" s="62" t="s">
        <v>153</v>
      </c>
      <c r="D50" s="62" t="s">
        <v>59</v>
      </c>
      <c r="E50" s="62">
        <f t="shared" si="1"/>
        <v>129.9</v>
      </c>
      <c r="F50" s="62">
        <f>IF(VLOOKUP(D50,$U$1:$AB$7,8,0)&lt;Ofertas!$C$9,"",VLOOKUP(D50,$U$1:$Y$7,5,0))</f>
        <v>309.89999999999998</v>
      </c>
      <c r="G50" s="62">
        <f>IF(VLOOKUP(D50,$U$1:$AB$7,8,0)&lt;Ofertas!$C$9,"",VLOOKUP(D50,$U$1:$Z$7,6,0))</f>
        <v>309.89999999999998</v>
      </c>
      <c r="H50" s="62">
        <f t="shared" si="2"/>
        <v>389.79999999999995</v>
      </c>
      <c r="I50" s="62" t="s">
        <v>173</v>
      </c>
      <c r="J50" s="62">
        <f t="shared" si="3"/>
        <v>389.79999999999995</v>
      </c>
      <c r="K50" s="62">
        <f t="shared" si="4"/>
        <v>259.89999999999998</v>
      </c>
      <c r="L50" s="62">
        <f t="shared" si="5"/>
        <v>-50</v>
      </c>
      <c r="M50" s="62">
        <f t="shared" si="6"/>
        <v>259.89999999999998</v>
      </c>
      <c r="N50" s="62">
        <f t="shared" si="7"/>
        <v>259.89999999999998</v>
      </c>
      <c r="O50" s="62" t="str">
        <f t="shared" si="8"/>
        <v>Conta</v>
      </c>
      <c r="P50">
        <f t="shared" si="11"/>
        <v>12</v>
      </c>
    </row>
    <row r="51" spans="1:19" x14ac:dyDescent="0.25">
      <c r="A51" s="62" t="str">
        <f t="shared" si="0"/>
        <v>FAIXA 21Entre R$ 129,81 e R$ 139,80</v>
      </c>
      <c r="B51" s="62" t="s">
        <v>100</v>
      </c>
      <c r="C51" s="62" t="s">
        <v>154</v>
      </c>
      <c r="D51" s="62" t="s">
        <v>181</v>
      </c>
      <c r="E51" s="62">
        <f t="shared" si="1"/>
        <v>299.89999999999998</v>
      </c>
      <c r="F51" s="62" t="str">
        <f>IF(VLOOKUP(D51,$U$1:$AB$7,8,0)&lt;Ofertas!$C$9,"",VLOOKUP(D51,$U$1:$Y$7,5,0))</f>
        <v/>
      </c>
      <c r="G51" s="62" t="str">
        <f>IF(VLOOKUP(D51,$U$1:$AB$7,8,0)&lt;Ofertas!$C$9,"",VLOOKUP(D51,$U$1:$Z$7,6,0))</f>
        <v/>
      </c>
      <c r="H51" s="62" t="str">
        <f t="shared" si="2"/>
        <v/>
      </c>
      <c r="I51" s="62" t="s">
        <v>174</v>
      </c>
      <c r="J51" s="62" t="str">
        <f t="shared" si="3"/>
        <v/>
      </c>
      <c r="K51" s="62" t="str">
        <f t="shared" si="4"/>
        <v>SEM DEP</v>
      </c>
      <c r="L51" s="62">
        <f t="shared" si="5"/>
        <v>100</v>
      </c>
      <c r="M51" s="62" t="str">
        <f t="shared" si="6"/>
        <v/>
      </c>
      <c r="N51" s="62" t="str">
        <f t="shared" si="7"/>
        <v/>
      </c>
      <c r="O51" s="62" t="str">
        <f t="shared" si="8"/>
        <v>Controle</v>
      </c>
      <c r="P51" t="str">
        <f t="shared" si="11"/>
        <v/>
      </c>
    </row>
    <row r="52" spans="1:19" x14ac:dyDescent="0.25">
      <c r="A52" s="62" t="str">
        <f t="shared" si="0"/>
        <v>FAIXA 22Entre R$ 129,81 e R$ 139,80</v>
      </c>
      <c r="B52" s="62" t="s">
        <v>100</v>
      </c>
      <c r="C52" s="62" t="s">
        <v>154</v>
      </c>
      <c r="D52" s="62" t="s">
        <v>26</v>
      </c>
      <c r="E52" s="62">
        <f t="shared" si="1"/>
        <v>299.89999999999998</v>
      </c>
      <c r="F52" s="62" t="str">
        <f>IF(VLOOKUP(D52,$U$1:$AB$7,8,0)&lt;Ofertas!$C$9,"",VLOOKUP(D52,$U$1:$Y$7,5,0))</f>
        <v/>
      </c>
      <c r="G52" s="62" t="str">
        <f>IF(VLOOKUP(D52,$U$1:$AB$7,8,0)&lt;Ofertas!$C$9,"",VLOOKUP(D52,$U$1:$Z$7,6,0))</f>
        <v/>
      </c>
      <c r="H52" s="62" t="str">
        <f t="shared" si="2"/>
        <v/>
      </c>
      <c r="I52" s="62" t="s">
        <v>175</v>
      </c>
      <c r="J52" s="62" t="str">
        <f t="shared" si="3"/>
        <v/>
      </c>
      <c r="K52" s="62" t="str">
        <f t="shared" si="4"/>
        <v>SEM DEP</v>
      </c>
      <c r="L52" s="62">
        <f t="shared" si="5"/>
        <v>100</v>
      </c>
      <c r="M52" s="62" t="str">
        <f t="shared" si="6"/>
        <v/>
      </c>
      <c r="N52" s="62" t="str">
        <f t="shared" si="7"/>
        <v/>
      </c>
      <c r="O52" s="62" t="str">
        <f t="shared" si="8"/>
        <v>Conta</v>
      </c>
      <c r="P52" t="str">
        <f t="shared" si="11"/>
        <v/>
      </c>
    </row>
    <row r="53" spans="1:19" x14ac:dyDescent="0.25">
      <c r="A53" s="62" t="str">
        <f t="shared" si="0"/>
        <v>FAIXA 23Entre R$ 129,81 e R$ 139,80</v>
      </c>
      <c r="B53" s="62" t="s">
        <v>100</v>
      </c>
      <c r="C53" s="62" t="s">
        <v>154</v>
      </c>
      <c r="D53" s="62" t="s">
        <v>194</v>
      </c>
      <c r="E53" s="62">
        <f t="shared" si="1"/>
        <v>299.89999999999998</v>
      </c>
      <c r="F53" s="62" t="str">
        <f>IF(VLOOKUP(D53,$U$1:$AB$7,8,0)&lt;Ofertas!$C$9,"",VLOOKUP(D53,$U$1:$Y$7,5,0))</f>
        <v/>
      </c>
      <c r="G53" s="62" t="str">
        <f>IF(VLOOKUP(D53,$U$1:$AB$7,8,0)&lt;Ofertas!$C$9,"",VLOOKUP(D53,$U$1:$Z$7,6,0))</f>
        <v/>
      </c>
      <c r="H53" s="62" t="str">
        <f t="shared" si="2"/>
        <v/>
      </c>
      <c r="I53" s="62" t="s">
        <v>176</v>
      </c>
      <c r="J53" s="62" t="str">
        <f t="shared" si="3"/>
        <v/>
      </c>
      <c r="K53" s="62" t="str">
        <f t="shared" si="4"/>
        <v>SEM DEP</v>
      </c>
      <c r="L53" s="62">
        <f t="shared" si="5"/>
        <v>100</v>
      </c>
      <c r="M53" s="62" t="str">
        <f t="shared" si="6"/>
        <v/>
      </c>
      <c r="N53" s="62" t="str">
        <f t="shared" si="7"/>
        <v/>
      </c>
      <c r="O53" s="62" t="str">
        <f t="shared" si="8"/>
        <v>Controle</v>
      </c>
      <c r="P53" t="str">
        <f t="shared" si="11"/>
        <v/>
      </c>
    </row>
    <row r="54" spans="1:19" x14ac:dyDescent="0.25">
      <c r="A54" s="62" t="str">
        <f t="shared" si="0"/>
        <v>FAIXA 24Entre R$ 129,81 e R$ 139,80</v>
      </c>
      <c r="B54" s="62" t="s">
        <v>100</v>
      </c>
      <c r="C54" s="62" t="s">
        <v>154</v>
      </c>
      <c r="D54" s="62" t="s">
        <v>58</v>
      </c>
      <c r="E54" s="62">
        <f t="shared" si="1"/>
        <v>299.89999999999998</v>
      </c>
      <c r="F54" s="62">
        <f>IF(VLOOKUP(D54,$U$1:$AB$7,8,0)&lt;Ofertas!$C$9,"",VLOOKUP(D54,$U$1:$Y$7,5,0))</f>
        <v>159.9</v>
      </c>
      <c r="G54" s="62">
        <f>IF(VLOOKUP(D54,$U$1:$AB$7,8,0)&lt;Ofertas!$C$9,"",VLOOKUP(D54,$U$1:$Z$7,6,0))</f>
        <v>159.9</v>
      </c>
      <c r="H54" s="62">
        <f t="shared" si="2"/>
        <v>459.79999999999995</v>
      </c>
      <c r="I54" s="62" t="s">
        <v>177</v>
      </c>
      <c r="J54" s="62">
        <f t="shared" si="3"/>
        <v>459.79999999999995</v>
      </c>
      <c r="K54" s="62">
        <f t="shared" si="4"/>
        <v>159.9</v>
      </c>
      <c r="L54" s="62">
        <f t="shared" si="5"/>
        <v>0</v>
      </c>
      <c r="M54" s="62">
        <f t="shared" si="6"/>
        <v>159.9</v>
      </c>
      <c r="N54" s="62">
        <f t="shared" si="7"/>
        <v>159.9</v>
      </c>
      <c r="O54" s="62" t="str">
        <f t="shared" si="8"/>
        <v>Conta</v>
      </c>
      <c r="P54">
        <f t="shared" si="11"/>
        <v>13</v>
      </c>
    </row>
    <row r="55" spans="1:19" x14ac:dyDescent="0.25">
      <c r="A55" s="62" t="str">
        <f t="shared" si="0"/>
        <v>FAIXA 25Entre R$ 129,81 e R$ 139,80</v>
      </c>
      <c r="B55" s="62" t="s">
        <v>100</v>
      </c>
      <c r="C55" s="62" t="s">
        <v>154</v>
      </c>
      <c r="D55" s="62" t="s">
        <v>10</v>
      </c>
      <c r="E55" s="62">
        <f t="shared" si="1"/>
        <v>299.89999999999998</v>
      </c>
      <c r="F55" s="62">
        <f>IF(VLOOKUP(D55,$U$1:$AB$7,8,0)&lt;Ofertas!$C$9,"",VLOOKUP(D55,$U$1:$Y$7,5,0))</f>
        <v>109.9</v>
      </c>
      <c r="G55" s="62">
        <f>IF(VLOOKUP(D55,$U$1:$AB$7,8,0)&lt;Ofertas!$C$9,"",VLOOKUP(D55,$U$1:$Z$7,6,0))</f>
        <v>99.9</v>
      </c>
      <c r="H55" s="62">
        <f t="shared" si="2"/>
        <v>509.79999999999995</v>
      </c>
      <c r="I55" s="62" t="s">
        <v>206</v>
      </c>
      <c r="J55" s="62">
        <f t="shared" si="3"/>
        <v>499.79999999999995</v>
      </c>
      <c r="K55" s="62">
        <f t="shared" si="4"/>
        <v>209.9</v>
      </c>
      <c r="L55" s="62">
        <f t="shared" si="5"/>
        <v>100</v>
      </c>
      <c r="M55" s="62">
        <f t="shared" si="6"/>
        <v>209.9</v>
      </c>
      <c r="N55" s="62">
        <f t="shared" si="7"/>
        <v>199.9</v>
      </c>
      <c r="O55" s="62" t="str">
        <f t="shared" si="8"/>
        <v>Conta</v>
      </c>
      <c r="P55">
        <f t="shared" si="11"/>
        <v>14</v>
      </c>
    </row>
    <row r="56" spans="1:19" x14ac:dyDescent="0.25">
      <c r="A56" s="62" t="str">
        <f t="shared" si="0"/>
        <v>FAIXA 26Entre R$ 129,81 e R$ 139,80</v>
      </c>
      <c r="B56" s="62" t="s">
        <v>100</v>
      </c>
      <c r="C56" s="62" t="s">
        <v>154</v>
      </c>
      <c r="D56" s="62" t="s">
        <v>1</v>
      </c>
      <c r="E56" s="62">
        <f t="shared" si="1"/>
        <v>299.89999999999998</v>
      </c>
      <c r="F56" s="62">
        <f>IF(VLOOKUP(D56,$U$1:$AB$7,8,0)&lt;Ofertas!$C$9,"",VLOOKUP(D56,$U$1:$Y$7,5,0))</f>
        <v>209.9</v>
      </c>
      <c r="G56" s="62">
        <f>IF(VLOOKUP(D56,$U$1:$AB$7,8,0)&lt;Ofertas!$C$9,"",VLOOKUP(D56,$U$1:$Z$7,6,0))</f>
        <v>179.9</v>
      </c>
      <c r="H56" s="62">
        <f t="shared" si="2"/>
        <v>509.79999999999995</v>
      </c>
      <c r="I56" s="62" t="s">
        <v>207</v>
      </c>
      <c r="J56" s="62">
        <f t="shared" si="3"/>
        <v>479.79999999999995</v>
      </c>
      <c r="K56" s="62">
        <f t="shared" si="4"/>
        <v>209.9</v>
      </c>
      <c r="L56" s="62">
        <f t="shared" si="5"/>
        <v>0</v>
      </c>
      <c r="M56" s="62">
        <f t="shared" si="6"/>
        <v>209.9</v>
      </c>
      <c r="N56" s="62">
        <f t="shared" si="7"/>
        <v>179.9</v>
      </c>
      <c r="O56" s="62" t="str">
        <f t="shared" si="8"/>
        <v>Conta</v>
      </c>
      <c r="P56">
        <f t="shared" si="11"/>
        <v>14</v>
      </c>
    </row>
    <row r="57" spans="1:19" x14ac:dyDescent="0.25">
      <c r="A57" s="62" t="str">
        <f t="shared" si="0"/>
        <v>FAIXA 27Entre R$ 129,81 e R$ 139,80</v>
      </c>
      <c r="B57" s="62" t="s">
        <v>100</v>
      </c>
      <c r="C57" s="62" t="s">
        <v>154</v>
      </c>
      <c r="D57" s="62" t="s">
        <v>59</v>
      </c>
      <c r="E57" s="62">
        <f t="shared" si="1"/>
        <v>299.89999999999998</v>
      </c>
      <c r="F57" s="62">
        <f>IF(VLOOKUP(D57,$U$1:$AB$7,8,0)&lt;Ofertas!$C$9,"",VLOOKUP(D57,$U$1:$Y$7,5,0))</f>
        <v>309.89999999999998</v>
      </c>
      <c r="G57" s="62">
        <f>IF(VLOOKUP(D57,$U$1:$AB$7,8,0)&lt;Ofertas!$C$9,"",VLOOKUP(D57,$U$1:$Z$7,6,0))</f>
        <v>309.89999999999998</v>
      </c>
      <c r="H57" s="62">
        <f t="shared" si="2"/>
        <v>559.79999999999995</v>
      </c>
      <c r="I57" s="62" t="s">
        <v>208</v>
      </c>
      <c r="J57" s="62">
        <f t="shared" si="3"/>
        <v>559.79999999999995</v>
      </c>
      <c r="K57" s="62">
        <f t="shared" si="4"/>
        <v>259.89999999999998</v>
      </c>
      <c r="L57" s="62">
        <f t="shared" si="5"/>
        <v>-50</v>
      </c>
      <c r="M57" s="62">
        <f t="shared" si="6"/>
        <v>259.89999999999998</v>
      </c>
      <c r="N57" s="62">
        <f t="shared" si="7"/>
        <v>259.89999999999998</v>
      </c>
      <c r="O57" s="62" t="str">
        <f t="shared" si="8"/>
        <v>Conta</v>
      </c>
      <c r="P57">
        <f t="shared" si="11"/>
        <v>16</v>
      </c>
    </row>
    <row r="58" spans="1:19" s="65" customFormat="1" x14ac:dyDescent="0.25">
      <c r="A58" s="64" t="str">
        <f t="shared" si="0"/>
        <v>FAIXA 0Entre R$ 139,81 e R$ 149,80</v>
      </c>
      <c r="B58" s="64" t="s">
        <v>101</v>
      </c>
      <c r="C58" s="64" t="s">
        <v>151</v>
      </c>
      <c r="D58" s="64" t="s">
        <v>181</v>
      </c>
      <c r="E58" s="64">
        <f t="shared" si="1"/>
        <v>79.900000000000006</v>
      </c>
      <c r="F58" s="64" t="str">
        <f>IF(VLOOKUP(D58,$U$1:$AB$7,8,0)&lt;Ofertas!$C$9,"",VLOOKUP(D58,$U$1:$Y$7,5,0))</f>
        <v/>
      </c>
      <c r="G58" s="64" t="str">
        <f>IF(VLOOKUP(D58,$U$1:$AB$7,8,0)&lt;Ofertas!$C$9,"",VLOOKUP(D58,$U$1:$Z$7,6,0))</f>
        <v/>
      </c>
      <c r="H58" s="64" t="str">
        <f t="shared" si="2"/>
        <v/>
      </c>
      <c r="I58" s="64" t="s">
        <v>189</v>
      </c>
      <c r="J58" s="64" t="str">
        <f t="shared" si="3"/>
        <v/>
      </c>
      <c r="K58" s="64" t="str">
        <f t="shared" si="4"/>
        <v>SEM DEP</v>
      </c>
      <c r="L58" s="64">
        <f t="shared" si="5"/>
        <v>100</v>
      </c>
      <c r="M58" s="64" t="str">
        <f t="shared" si="6"/>
        <v/>
      </c>
      <c r="N58" s="64" t="str">
        <f t="shared" si="7"/>
        <v/>
      </c>
      <c r="O58" s="64" t="str">
        <f t="shared" si="8"/>
        <v>Controle</v>
      </c>
      <c r="P58" s="65" t="str">
        <f>IFERROR(_xlfn.RANK.EQ(H58,$H$58:$H$85,1),"")</f>
        <v/>
      </c>
    </row>
    <row r="59" spans="1:19" s="65" customFormat="1" x14ac:dyDescent="0.25">
      <c r="A59" s="64" t="str">
        <f t="shared" si="0"/>
        <v>FAIXA 1Entre R$ 139,81 e R$ 149,80</v>
      </c>
      <c r="B59" s="64" t="s">
        <v>101</v>
      </c>
      <c r="C59" s="64" t="s">
        <v>151</v>
      </c>
      <c r="D59" s="64" t="s">
        <v>26</v>
      </c>
      <c r="E59" s="64">
        <f t="shared" si="1"/>
        <v>79.900000000000006</v>
      </c>
      <c r="F59" s="64" t="str">
        <f>IF(VLOOKUP(D59,$U$1:$AB$7,8,0)&lt;Ofertas!$C$9,"",VLOOKUP(D59,$U$1:$Y$7,5,0))</f>
        <v/>
      </c>
      <c r="G59" s="64" t="str">
        <f>IF(VLOOKUP(D59,$U$1:$AB$7,8,0)&lt;Ofertas!$C$9,"",VLOOKUP(D59,$U$1:$Z$7,6,0))</f>
        <v/>
      </c>
      <c r="H59" s="64" t="str">
        <f t="shared" si="2"/>
        <v/>
      </c>
      <c r="I59" s="64" t="s">
        <v>66</v>
      </c>
      <c r="J59" s="64" t="str">
        <f t="shared" si="3"/>
        <v/>
      </c>
      <c r="K59" s="64" t="str">
        <f t="shared" si="4"/>
        <v>SEM DEP</v>
      </c>
      <c r="L59" s="64">
        <f t="shared" si="5"/>
        <v>100</v>
      </c>
      <c r="M59" s="64" t="str">
        <f t="shared" si="6"/>
        <v/>
      </c>
      <c r="N59" s="64" t="str">
        <f t="shared" si="7"/>
        <v/>
      </c>
      <c r="O59" s="64" t="str">
        <f t="shared" si="8"/>
        <v>Conta</v>
      </c>
      <c r="P59" s="65" t="str">
        <f t="shared" ref="P59:P85" si="12">IFERROR(_xlfn.RANK.EQ(H59,$H$58:$H$85,1),"")</f>
        <v/>
      </c>
    </row>
    <row r="60" spans="1:19" s="65" customFormat="1" x14ac:dyDescent="0.25">
      <c r="A60" s="64" t="str">
        <f t="shared" si="0"/>
        <v>FAIXA 2Entre R$ 139,81 e R$ 149,80</v>
      </c>
      <c r="B60" s="64" t="s">
        <v>101</v>
      </c>
      <c r="C60" s="64" t="s">
        <v>152</v>
      </c>
      <c r="D60" s="64" t="s">
        <v>181</v>
      </c>
      <c r="E60" s="64">
        <f t="shared" si="1"/>
        <v>84.9</v>
      </c>
      <c r="F60" s="64" t="str">
        <f>IF(VLOOKUP(D60,$U$1:$AB$7,8,0)&lt;Ofertas!$C$9,"",VLOOKUP(D60,$U$1:$Y$7,5,0))</f>
        <v/>
      </c>
      <c r="G60" s="64" t="str">
        <f>IF(VLOOKUP(D60,$U$1:$AB$7,8,0)&lt;Ofertas!$C$9,"",VLOOKUP(D60,$U$1:$Z$7,6,0))</f>
        <v/>
      </c>
      <c r="H60" s="64" t="str">
        <f t="shared" si="2"/>
        <v/>
      </c>
      <c r="I60" s="64" t="s">
        <v>67</v>
      </c>
      <c r="J60" s="64" t="str">
        <f t="shared" si="3"/>
        <v/>
      </c>
      <c r="K60" s="64" t="str">
        <f t="shared" si="4"/>
        <v>SEM DEP</v>
      </c>
      <c r="L60" s="64">
        <f t="shared" si="5"/>
        <v>100</v>
      </c>
      <c r="M60" s="64" t="str">
        <f t="shared" si="6"/>
        <v/>
      </c>
      <c r="N60" s="64" t="str">
        <f t="shared" si="7"/>
        <v/>
      </c>
      <c r="O60" s="64" t="str">
        <f t="shared" si="8"/>
        <v>Controle</v>
      </c>
      <c r="P60" s="65" t="str">
        <f t="shared" si="12"/>
        <v/>
      </c>
    </row>
    <row r="61" spans="1:19" s="65" customFormat="1" x14ac:dyDescent="0.25">
      <c r="A61" s="64" t="str">
        <f t="shared" si="0"/>
        <v>FAIXA 3Entre R$ 139,81 e R$ 149,80</v>
      </c>
      <c r="B61" s="64" t="s">
        <v>101</v>
      </c>
      <c r="C61" s="64" t="s">
        <v>152</v>
      </c>
      <c r="D61" s="64" t="s">
        <v>26</v>
      </c>
      <c r="E61" s="64">
        <f t="shared" si="1"/>
        <v>84.9</v>
      </c>
      <c r="F61" s="64" t="str">
        <f>IF(VLOOKUP(D61,$U$1:$AB$7,8,0)&lt;Ofertas!$C$9,"",VLOOKUP(D61,$U$1:$Y$7,5,0))</f>
        <v/>
      </c>
      <c r="G61" s="64" t="str">
        <f>IF(VLOOKUP(D61,$U$1:$AB$7,8,0)&lt;Ofertas!$C$9,"",VLOOKUP(D61,$U$1:$Z$7,6,0))</f>
        <v/>
      </c>
      <c r="H61" s="64" t="str">
        <f t="shared" si="2"/>
        <v/>
      </c>
      <c r="I61" s="64" t="s">
        <v>156</v>
      </c>
      <c r="J61" s="64" t="str">
        <f t="shared" si="3"/>
        <v/>
      </c>
      <c r="K61" s="64" t="str">
        <f t="shared" si="4"/>
        <v>SEM DEP</v>
      </c>
      <c r="L61" s="64">
        <f t="shared" si="5"/>
        <v>100</v>
      </c>
      <c r="M61" s="64" t="str">
        <f t="shared" si="6"/>
        <v/>
      </c>
      <c r="N61" s="64" t="str">
        <f t="shared" si="7"/>
        <v/>
      </c>
      <c r="O61" s="64" t="str">
        <f t="shared" si="8"/>
        <v>Conta</v>
      </c>
      <c r="P61" s="65" t="str">
        <f t="shared" si="12"/>
        <v/>
      </c>
    </row>
    <row r="62" spans="1:19" s="65" customFormat="1" x14ac:dyDescent="0.25">
      <c r="A62" s="64" t="str">
        <f t="shared" si="0"/>
        <v>FAIXA 4Entre R$ 139,81 e R$ 149,80</v>
      </c>
      <c r="B62" s="64" t="s">
        <v>101</v>
      </c>
      <c r="C62" s="64" t="s">
        <v>151</v>
      </c>
      <c r="D62" s="64" t="s">
        <v>194</v>
      </c>
      <c r="E62" s="64">
        <f t="shared" si="1"/>
        <v>79.900000000000006</v>
      </c>
      <c r="F62" s="64" t="str">
        <f>IF(VLOOKUP(D62,$U$1:$AB$7,8,0)&lt;Ofertas!$C$9,"",VLOOKUP(D62,$U$1:$Y$7,5,0))</f>
        <v/>
      </c>
      <c r="G62" s="64" t="str">
        <f>IF(VLOOKUP(D62,$U$1:$AB$7,8,0)&lt;Ofertas!$C$9,"",VLOOKUP(D62,$U$1:$Z$7,6,0))</f>
        <v/>
      </c>
      <c r="H62" s="64" t="str">
        <f t="shared" si="2"/>
        <v/>
      </c>
      <c r="I62" s="64" t="s">
        <v>157</v>
      </c>
      <c r="J62" s="64" t="str">
        <f t="shared" si="3"/>
        <v/>
      </c>
      <c r="K62" s="64" t="str">
        <f t="shared" si="4"/>
        <v>SEM DEP</v>
      </c>
      <c r="L62" s="64">
        <f t="shared" si="5"/>
        <v>100</v>
      </c>
      <c r="M62" s="64" t="str">
        <f t="shared" si="6"/>
        <v/>
      </c>
      <c r="N62" s="64" t="str">
        <f t="shared" si="7"/>
        <v/>
      </c>
      <c r="O62" s="64" t="str">
        <f t="shared" si="8"/>
        <v>Controle</v>
      </c>
      <c r="P62" s="65" t="str">
        <f t="shared" si="12"/>
        <v/>
      </c>
    </row>
    <row r="63" spans="1:19" s="65" customFormat="1" x14ac:dyDescent="0.25">
      <c r="A63" s="64" t="str">
        <f t="shared" si="0"/>
        <v>FAIXA 5Entre R$ 139,81 e R$ 149,80</v>
      </c>
      <c r="B63" s="64" t="s">
        <v>101</v>
      </c>
      <c r="C63" s="64" t="s">
        <v>151</v>
      </c>
      <c r="D63" s="64" t="s">
        <v>58</v>
      </c>
      <c r="E63" s="64">
        <f t="shared" si="1"/>
        <v>79.900000000000006</v>
      </c>
      <c r="F63" s="64">
        <f>IF(VLOOKUP(D63,$U$1:$AB$7,8,0)&lt;Ofertas!$C$9,"",VLOOKUP(D63,$U$1:$Y$7,5,0))</f>
        <v>159.9</v>
      </c>
      <c r="G63" s="64">
        <f>IF(VLOOKUP(D63,$U$1:$AB$7,8,0)&lt;Ofertas!$C$9,"",VLOOKUP(D63,$U$1:$Z$7,6,0))</f>
        <v>159.9</v>
      </c>
      <c r="H63" s="64">
        <f t="shared" si="2"/>
        <v>239.8</v>
      </c>
      <c r="I63" s="64" t="s">
        <v>158</v>
      </c>
      <c r="J63" s="64">
        <f t="shared" si="3"/>
        <v>239.8</v>
      </c>
      <c r="K63" s="64">
        <f t="shared" si="4"/>
        <v>159.9</v>
      </c>
      <c r="L63" s="64">
        <f t="shared" si="5"/>
        <v>0</v>
      </c>
      <c r="M63" s="64">
        <f t="shared" si="6"/>
        <v>159.9</v>
      </c>
      <c r="N63" s="64">
        <f t="shared" si="7"/>
        <v>159.9</v>
      </c>
      <c r="O63" s="64" t="str">
        <f t="shared" si="8"/>
        <v>Conta</v>
      </c>
      <c r="P63" s="65">
        <f t="shared" si="12"/>
        <v>1</v>
      </c>
    </row>
    <row r="64" spans="1:19" s="65" customFormat="1" x14ac:dyDescent="0.25">
      <c r="A64" s="64" t="str">
        <f t="shared" si="0"/>
        <v>FAIXA 6Entre R$ 139,81 e R$ 149,80</v>
      </c>
      <c r="B64" s="64" t="s">
        <v>101</v>
      </c>
      <c r="C64" s="64" t="s">
        <v>152</v>
      </c>
      <c r="D64" s="64" t="s">
        <v>194</v>
      </c>
      <c r="E64" s="64">
        <f t="shared" si="1"/>
        <v>84.9</v>
      </c>
      <c r="F64" s="64" t="str">
        <f>IF(VLOOKUP(D64,$U$1:$AB$7,8,0)&lt;Ofertas!$C$9,"",VLOOKUP(D64,$U$1:$Y$7,5,0))</f>
        <v/>
      </c>
      <c r="G64" s="64" t="str">
        <f>IF(VLOOKUP(D64,$U$1:$AB$7,8,0)&lt;Ofertas!$C$9,"",VLOOKUP(D64,$U$1:$Z$7,6,0))</f>
        <v/>
      </c>
      <c r="H64" s="64" t="str">
        <f t="shared" si="2"/>
        <v/>
      </c>
      <c r="I64" s="64" t="s">
        <v>159</v>
      </c>
      <c r="J64" s="64" t="str">
        <f t="shared" si="3"/>
        <v/>
      </c>
      <c r="K64" s="64" t="str">
        <f t="shared" si="4"/>
        <v>SEM DEP</v>
      </c>
      <c r="L64" s="64">
        <f t="shared" si="5"/>
        <v>100</v>
      </c>
      <c r="M64" s="64" t="str">
        <f t="shared" si="6"/>
        <v/>
      </c>
      <c r="N64" s="64" t="str">
        <f t="shared" si="7"/>
        <v/>
      </c>
      <c r="O64" s="64" t="str">
        <f t="shared" si="8"/>
        <v>Controle</v>
      </c>
      <c r="P64" s="65" t="str">
        <f t="shared" si="12"/>
        <v/>
      </c>
    </row>
    <row r="65" spans="1:16" s="65" customFormat="1" x14ac:dyDescent="0.25">
      <c r="A65" s="64" t="str">
        <f t="shared" si="0"/>
        <v>FAIXA 7Entre R$ 139,81 e R$ 149,80</v>
      </c>
      <c r="B65" s="64" t="s">
        <v>101</v>
      </c>
      <c r="C65" s="64" t="s">
        <v>152</v>
      </c>
      <c r="D65" s="64" t="s">
        <v>58</v>
      </c>
      <c r="E65" s="64">
        <f t="shared" si="1"/>
        <v>84.9</v>
      </c>
      <c r="F65" s="64">
        <f>IF(VLOOKUP(D65,$U$1:$AB$7,8,0)&lt;Ofertas!$C$9,"",VLOOKUP(D65,$U$1:$Y$7,5,0))</f>
        <v>159.9</v>
      </c>
      <c r="G65" s="64">
        <f>IF(VLOOKUP(D65,$U$1:$AB$7,8,0)&lt;Ofertas!$C$9,"",VLOOKUP(D65,$U$1:$Z$7,6,0))</f>
        <v>159.9</v>
      </c>
      <c r="H65" s="64">
        <f t="shared" si="2"/>
        <v>244.8</v>
      </c>
      <c r="I65" s="64" t="s">
        <v>160</v>
      </c>
      <c r="J65" s="64">
        <f t="shared" si="3"/>
        <v>244.8</v>
      </c>
      <c r="K65" s="64">
        <f t="shared" si="4"/>
        <v>159.9</v>
      </c>
      <c r="L65" s="64">
        <f t="shared" si="5"/>
        <v>0</v>
      </c>
      <c r="M65" s="64">
        <f t="shared" si="6"/>
        <v>159.9</v>
      </c>
      <c r="N65" s="64">
        <f t="shared" si="7"/>
        <v>159.9</v>
      </c>
      <c r="O65" s="64" t="str">
        <f t="shared" si="8"/>
        <v>Conta</v>
      </c>
      <c r="P65" s="65">
        <f t="shared" si="12"/>
        <v>2</v>
      </c>
    </row>
    <row r="66" spans="1:16" s="65" customFormat="1" x14ac:dyDescent="0.25">
      <c r="A66" s="64" t="str">
        <f t="shared" ref="A66:A129" si="13">I66&amp;B66</f>
        <v>FAIXA 8Entre R$ 139,81 e R$ 149,80</v>
      </c>
      <c r="B66" s="64" t="s">
        <v>101</v>
      </c>
      <c r="C66" s="64" t="s">
        <v>153</v>
      </c>
      <c r="D66" s="64" t="s">
        <v>26</v>
      </c>
      <c r="E66" s="64">
        <f t="shared" ref="E66:E129" si="14">VLOOKUP(C66,$AF$1:$AG$4,2,0)</f>
        <v>129.9</v>
      </c>
      <c r="F66" s="64" t="str">
        <f>IF(VLOOKUP(D66,$U$1:$AB$7,8,0)&lt;Ofertas!$C$9,"",VLOOKUP(D66,$U$1:$Y$7,5,0))</f>
        <v/>
      </c>
      <c r="G66" s="64" t="str">
        <f>IF(VLOOKUP(D66,$U$1:$AB$7,8,0)&lt;Ofertas!$C$9,"",VLOOKUP(D66,$U$1:$Z$7,6,0))</f>
        <v/>
      </c>
      <c r="H66" s="64" t="str">
        <f t="shared" ref="H66:H129" si="15">IF(M66="","",SUM(M66,E66))</f>
        <v/>
      </c>
      <c r="I66" s="64" t="s">
        <v>161</v>
      </c>
      <c r="J66" s="64" t="str">
        <f t="shared" si="3"/>
        <v/>
      </c>
      <c r="K66" s="64" t="str">
        <f t="shared" si="4"/>
        <v>SEM DEP</v>
      </c>
      <c r="L66" s="64">
        <f t="shared" si="5"/>
        <v>100</v>
      </c>
      <c r="M66" s="64" t="str">
        <f t="shared" si="6"/>
        <v/>
      </c>
      <c r="N66" s="64" t="str">
        <f t="shared" si="7"/>
        <v/>
      </c>
      <c r="O66" s="64" t="str">
        <f t="shared" si="8"/>
        <v>Conta</v>
      </c>
      <c r="P66" s="65" t="str">
        <f t="shared" si="12"/>
        <v/>
      </c>
    </row>
    <row r="67" spans="1:16" s="65" customFormat="1" x14ac:dyDescent="0.25">
      <c r="A67" s="64" t="str">
        <f t="shared" si="13"/>
        <v>FAIXA 9Entre R$ 139,81 e R$ 149,80</v>
      </c>
      <c r="B67" s="64" t="s">
        <v>101</v>
      </c>
      <c r="C67" s="64" t="s">
        <v>153</v>
      </c>
      <c r="D67" s="64" t="s">
        <v>181</v>
      </c>
      <c r="E67" s="64">
        <f t="shared" si="14"/>
        <v>129.9</v>
      </c>
      <c r="F67" s="64" t="str">
        <f>IF(VLOOKUP(D67,$U$1:$AB$7,8,0)&lt;Ofertas!$C$9,"",VLOOKUP(D67,$U$1:$Y$7,5,0))</f>
        <v/>
      </c>
      <c r="G67" s="64" t="str">
        <f>IF(VLOOKUP(D67,$U$1:$AB$7,8,0)&lt;Ofertas!$C$9,"",VLOOKUP(D67,$U$1:$Z$7,6,0))</f>
        <v/>
      </c>
      <c r="H67" s="64" t="str">
        <f t="shared" si="15"/>
        <v/>
      </c>
      <c r="I67" s="64" t="s">
        <v>162</v>
      </c>
      <c r="J67" s="64" t="str">
        <f t="shared" ref="J67:J130" si="16">IF(N67="","",SUM(N67,E67))</f>
        <v/>
      </c>
      <c r="K67" s="64" t="str">
        <f t="shared" ref="K67:K130" si="17">IFERROR(IF(VLOOKUP(D67,$U$1:$AD$7,10,0)="NAO","SEM DEP",F67+L67),"SEM DEP")</f>
        <v>SEM DEP</v>
      </c>
      <c r="L67" s="64">
        <f t="shared" ref="L67:L130" si="18">($T$15*50)-(VLOOKUP(D67,$U$1:$AA$7,7,0)*50)</f>
        <v>100</v>
      </c>
      <c r="M67" s="64" t="str">
        <f t="shared" ref="M67:M130" si="19">IF(K67="SEM DEP",F67,F67+L67)</f>
        <v/>
      </c>
      <c r="N67" s="64" t="str">
        <f t="shared" ref="N67:N130" si="20">IF(K67="SEM DEP",G67,G67+L67)</f>
        <v/>
      </c>
      <c r="O67" s="64" t="str">
        <f t="shared" ref="O67:O130" si="21">VLOOKUP(D67,$U$1:$AE$7,11,0)</f>
        <v>Controle</v>
      </c>
      <c r="P67" s="65" t="str">
        <f t="shared" si="12"/>
        <v/>
      </c>
    </row>
    <row r="68" spans="1:16" s="65" customFormat="1" x14ac:dyDescent="0.25">
      <c r="A68" s="64" t="str">
        <f t="shared" si="13"/>
        <v>FAIXA 10Entre R$ 139,81 e R$ 149,80</v>
      </c>
      <c r="B68" s="64" t="s">
        <v>101</v>
      </c>
      <c r="C68" s="64" t="s">
        <v>151</v>
      </c>
      <c r="D68" s="64" t="s">
        <v>10</v>
      </c>
      <c r="E68" s="64">
        <f t="shared" si="14"/>
        <v>79.900000000000006</v>
      </c>
      <c r="F68" s="64">
        <f>IF(VLOOKUP(D68,$U$1:$AB$7,8,0)&lt;Ofertas!$C$9,"",VLOOKUP(D68,$U$1:$Y$7,5,0))</f>
        <v>109.9</v>
      </c>
      <c r="G68" s="64">
        <f>IF(VLOOKUP(D68,$U$1:$AB$7,8,0)&lt;Ofertas!$C$9,"",VLOOKUP(D68,$U$1:$Z$7,6,0))</f>
        <v>99.9</v>
      </c>
      <c r="H68" s="64">
        <f t="shared" si="15"/>
        <v>289.8</v>
      </c>
      <c r="I68" s="64" t="s">
        <v>163</v>
      </c>
      <c r="J68" s="64">
        <f t="shared" si="16"/>
        <v>279.8</v>
      </c>
      <c r="K68" s="64">
        <f t="shared" si="17"/>
        <v>209.9</v>
      </c>
      <c r="L68" s="64">
        <f t="shared" si="18"/>
        <v>100</v>
      </c>
      <c r="M68" s="64">
        <f t="shared" si="19"/>
        <v>209.9</v>
      </c>
      <c r="N68" s="64">
        <f t="shared" si="20"/>
        <v>199.9</v>
      </c>
      <c r="O68" s="64" t="str">
        <f t="shared" si="21"/>
        <v>Conta</v>
      </c>
      <c r="P68" s="65">
        <f t="shared" si="12"/>
        <v>3</v>
      </c>
    </row>
    <row r="69" spans="1:16" s="65" customFormat="1" x14ac:dyDescent="0.25">
      <c r="A69" s="64" t="str">
        <f t="shared" si="13"/>
        <v>FAIXA 11Entre R$ 139,81 e R$ 149,80</v>
      </c>
      <c r="B69" s="64" t="s">
        <v>101</v>
      </c>
      <c r="C69" s="64" t="s">
        <v>153</v>
      </c>
      <c r="D69" s="64" t="s">
        <v>58</v>
      </c>
      <c r="E69" s="64">
        <f t="shared" si="14"/>
        <v>129.9</v>
      </c>
      <c r="F69" s="64">
        <f>IF(VLOOKUP(D69,$U$1:$AB$7,8,0)&lt;Ofertas!$C$9,"",VLOOKUP(D69,$U$1:$Y$7,5,0))</f>
        <v>159.9</v>
      </c>
      <c r="G69" s="64">
        <f>IF(VLOOKUP(D69,$U$1:$AB$7,8,0)&lt;Ofertas!$C$9,"",VLOOKUP(D69,$U$1:$Z$7,6,0))</f>
        <v>159.9</v>
      </c>
      <c r="H69" s="64">
        <f t="shared" si="15"/>
        <v>289.8</v>
      </c>
      <c r="I69" s="64" t="s">
        <v>164</v>
      </c>
      <c r="J69" s="64">
        <f t="shared" si="16"/>
        <v>289.8</v>
      </c>
      <c r="K69" s="64">
        <f t="shared" si="17"/>
        <v>159.9</v>
      </c>
      <c r="L69" s="64">
        <f t="shared" si="18"/>
        <v>0</v>
      </c>
      <c r="M69" s="64">
        <f t="shared" si="19"/>
        <v>159.9</v>
      </c>
      <c r="N69" s="64">
        <f t="shared" si="20"/>
        <v>159.9</v>
      </c>
      <c r="O69" s="64" t="str">
        <f t="shared" si="21"/>
        <v>Conta</v>
      </c>
      <c r="P69" s="65">
        <f t="shared" si="12"/>
        <v>3</v>
      </c>
    </row>
    <row r="70" spans="1:16" s="65" customFormat="1" x14ac:dyDescent="0.25">
      <c r="A70" s="64" t="str">
        <f t="shared" si="13"/>
        <v>FAIXA 12Entre R$ 139,81 e R$ 149,80</v>
      </c>
      <c r="B70" s="64" t="s">
        <v>101</v>
      </c>
      <c r="C70" s="64" t="s">
        <v>151</v>
      </c>
      <c r="D70" s="64" t="s">
        <v>1</v>
      </c>
      <c r="E70" s="64">
        <f t="shared" si="14"/>
        <v>79.900000000000006</v>
      </c>
      <c r="F70" s="64">
        <f>IF(VLOOKUP(D70,$U$1:$AB$7,8,0)&lt;Ofertas!$C$9,"",VLOOKUP(D70,$U$1:$Y$7,5,0))</f>
        <v>209.9</v>
      </c>
      <c r="G70" s="64">
        <f>IF(VLOOKUP(D70,$U$1:$AB$7,8,0)&lt;Ofertas!$C$9,"",VLOOKUP(D70,$U$1:$Z$7,6,0))</f>
        <v>179.9</v>
      </c>
      <c r="H70" s="64">
        <f t="shared" si="15"/>
        <v>289.8</v>
      </c>
      <c r="I70" s="64" t="s">
        <v>165</v>
      </c>
      <c r="J70" s="64">
        <f t="shared" si="16"/>
        <v>259.8</v>
      </c>
      <c r="K70" s="64">
        <f t="shared" si="17"/>
        <v>209.9</v>
      </c>
      <c r="L70" s="64">
        <f t="shared" si="18"/>
        <v>0</v>
      </c>
      <c r="M70" s="64">
        <f t="shared" si="19"/>
        <v>209.9</v>
      </c>
      <c r="N70" s="64">
        <f t="shared" si="20"/>
        <v>179.9</v>
      </c>
      <c r="O70" s="64" t="str">
        <f t="shared" si="21"/>
        <v>Conta</v>
      </c>
      <c r="P70" s="65">
        <f t="shared" si="12"/>
        <v>3</v>
      </c>
    </row>
    <row r="71" spans="1:16" s="65" customFormat="1" x14ac:dyDescent="0.25">
      <c r="A71" s="64" t="str">
        <f t="shared" si="13"/>
        <v>FAIXA 13Entre R$ 139,81 e R$ 149,80</v>
      </c>
      <c r="B71" s="64" t="s">
        <v>101</v>
      </c>
      <c r="C71" s="64" t="s">
        <v>153</v>
      </c>
      <c r="D71" s="64" t="s">
        <v>194</v>
      </c>
      <c r="E71" s="64">
        <f t="shared" si="14"/>
        <v>129.9</v>
      </c>
      <c r="F71" s="64" t="str">
        <f>IF(VLOOKUP(D71,$U$1:$AB$7,8,0)&lt;Ofertas!$C$9,"",VLOOKUP(D71,$U$1:$Y$7,5,0))</f>
        <v/>
      </c>
      <c r="G71" s="64" t="str">
        <f>IF(VLOOKUP(D71,$U$1:$AB$7,8,0)&lt;Ofertas!$C$9,"",VLOOKUP(D71,$U$1:$Z$7,6,0))</f>
        <v/>
      </c>
      <c r="H71" s="64" t="str">
        <f t="shared" si="15"/>
        <v/>
      </c>
      <c r="I71" s="64" t="s">
        <v>166</v>
      </c>
      <c r="J71" s="64" t="str">
        <f t="shared" si="16"/>
        <v/>
      </c>
      <c r="K71" s="64" t="str">
        <f t="shared" si="17"/>
        <v>SEM DEP</v>
      </c>
      <c r="L71" s="64">
        <f t="shared" si="18"/>
        <v>100</v>
      </c>
      <c r="M71" s="64" t="str">
        <f t="shared" si="19"/>
        <v/>
      </c>
      <c r="N71" s="64" t="str">
        <f t="shared" si="20"/>
        <v/>
      </c>
      <c r="O71" s="64" t="str">
        <f t="shared" si="21"/>
        <v>Controle</v>
      </c>
      <c r="P71" s="65" t="str">
        <f t="shared" si="12"/>
        <v/>
      </c>
    </row>
    <row r="72" spans="1:16" s="65" customFormat="1" x14ac:dyDescent="0.25">
      <c r="A72" s="64" t="str">
        <f t="shared" si="13"/>
        <v>FAIXA 14Entre R$ 139,81 e R$ 149,80</v>
      </c>
      <c r="B72" s="64" t="s">
        <v>101</v>
      </c>
      <c r="C72" s="64" t="s">
        <v>152</v>
      </c>
      <c r="D72" s="64" t="s">
        <v>10</v>
      </c>
      <c r="E72" s="64">
        <f t="shared" si="14"/>
        <v>84.9</v>
      </c>
      <c r="F72" s="64">
        <f>IF(VLOOKUP(D72,$U$1:$AB$7,8,0)&lt;Ofertas!$C$9,"",VLOOKUP(D72,$U$1:$Y$7,5,0))</f>
        <v>109.9</v>
      </c>
      <c r="G72" s="64">
        <f>IF(VLOOKUP(D72,$U$1:$AB$7,8,0)&lt;Ofertas!$C$9,"",VLOOKUP(D72,$U$1:$Z$7,6,0))</f>
        <v>99.9</v>
      </c>
      <c r="H72" s="64">
        <f t="shared" si="15"/>
        <v>294.8</v>
      </c>
      <c r="I72" s="64" t="s">
        <v>167</v>
      </c>
      <c r="J72" s="64">
        <f t="shared" si="16"/>
        <v>284.8</v>
      </c>
      <c r="K72" s="64">
        <f t="shared" si="17"/>
        <v>209.9</v>
      </c>
      <c r="L72" s="64">
        <f t="shared" si="18"/>
        <v>100</v>
      </c>
      <c r="M72" s="64">
        <f t="shared" si="19"/>
        <v>209.9</v>
      </c>
      <c r="N72" s="64">
        <f t="shared" si="20"/>
        <v>199.9</v>
      </c>
      <c r="O72" s="64" t="str">
        <f t="shared" si="21"/>
        <v>Conta</v>
      </c>
      <c r="P72" s="65">
        <f t="shared" si="12"/>
        <v>6</v>
      </c>
    </row>
    <row r="73" spans="1:16" s="65" customFormat="1" x14ac:dyDescent="0.25">
      <c r="A73" s="64" t="str">
        <f t="shared" si="13"/>
        <v>FAIXA 15Entre R$ 139,81 e R$ 149,80</v>
      </c>
      <c r="B73" s="64" t="s">
        <v>101</v>
      </c>
      <c r="C73" s="64" t="s">
        <v>152</v>
      </c>
      <c r="D73" s="64" t="s">
        <v>1</v>
      </c>
      <c r="E73" s="64">
        <f t="shared" si="14"/>
        <v>84.9</v>
      </c>
      <c r="F73" s="64">
        <f>IF(VLOOKUP(D73,$U$1:$AB$7,8,0)&lt;Ofertas!$C$9,"",VLOOKUP(D73,$U$1:$Y$7,5,0))</f>
        <v>209.9</v>
      </c>
      <c r="G73" s="64">
        <f>IF(VLOOKUP(D73,$U$1:$AB$7,8,0)&lt;Ofertas!$C$9,"",VLOOKUP(D73,$U$1:$Z$7,6,0))</f>
        <v>179.9</v>
      </c>
      <c r="H73" s="64">
        <f t="shared" si="15"/>
        <v>294.8</v>
      </c>
      <c r="I73" s="64" t="s">
        <v>168</v>
      </c>
      <c r="J73" s="64">
        <f t="shared" si="16"/>
        <v>264.8</v>
      </c>
      <c r="K73" s="64">
        <f t="shared" si="17"/>
        <v>209.9</v>
      </c>
      <c r="L73" s="64">
        <f t="shared" si="18"/>
        <v>0</v>
      </c>
      <c r="M73" s="64">
        <f t="shared" si="19"/>
        <v>209.9</v>
      </c>
      <c r="N73" s="64">
        <f t="shared" si="20"/>
        <v>179.9</v>
      </c>
      <c r="O73" s="64" t="str">
        <f t="shared" si="21"/>
        <v>Conta</v>
      </c>
      <c r="P73" s="65">
        <f t="shared" si="12"/>
        <v>6</v>
      </c>
    </row>
    <row r="74" spans="1:16" s="65" customFormat="1" x14ac:dyDescent="0.25">
      <c r="A74" s="64" t="str">
        <f t="shared" si="13"/>
        <v>FAIXA 16Entre R$ 139,81 e R$ 149,80</v>
      </c>
      <c r="B74" s="64" t="s">
        <v>101</v>
      </c>
      <c r="C74" s="64" t="s">
        <v>151</v>
      </c>
      <c r="D74" s="64" t="s">
        <v>59</v>
      </c>
      <c r="E74" s="64">
        <f t="shared" si="14"/>
        <v>79.900000000000006</v>
      </c>
      <c r="F74" s="64">
        <f>IF(VLOOKUP(D74,$U$1:$AB$7,8,0)&lt;Ofertas!$C$9,"",VLOOKUP(D74,$U$1:$Y$7,5,0))</f>
        <v>309.89999999999998</v>
      </c>
      <c r="G74" s="64">
        <f>IF(VLOOKUP(D74,$U$1:$AB$7,8,0)&lt;Ofertas!$C$9,"",VLOOKUP(D74,$U$1:$Z$7,6,0))</f>
        <v>309.89999999999998</v>
      </c>
      <c r="H74" s="64">
        <f t="shared" si="15"/>
        <v>339.79999999999995</v>
      </c>
      <c r="I74" s="64" t="s">
        <v>169</v>
      </c>
      <c r="J74" s="64">
        <f t="shared" si="16"/>
        <v>339.79999999999995</v>
      </c>
      <c r="K74" s="64">
        <f t="shared" si="17"/>
        <v>259.89999999999998</v>
      </c>
      <c r="L74" s="64">
        <f t="shared" si="18"/>
        <v>-50</v>
      </c>
      <c r="M74" s="64">
        <f t="shared" si="19"/>
        <v>259.89999999999998</v>
      </c>
      <c r="N74" s="64">
        <f t="shared" si="20"/>
        <v>259.89999999999998</v>
      </c>
      <c r="O74" s="64" t="str">
        <f t="shared" si="21"/>
        <v>Conta</v>
      </c>
      <c r="P74" s="65">
        <f t="shared" si="12"/>
        <v>8</v>
      </c>
    </row>
    <row r="75" spans="1:16" s="65" customFormat="1" x14ac:dyDescent="0.25">
      <c r="A75" s="64" t="str">
        <f t="shared" si="13"/>
        <v>FAIXA 17Entre R$ 139,81 e R$ 149,80</v>
      </c>
      <c r="B75" s="64" t="s">
        <v>101</v>
      </c>
      <c r="C75" s="64" t="s">
        <v>153</v>
      </c>
      <c r="D75" s="64" t="s">
        <v>10</v>
      </c>
      <c r="E75" s="64">
        <f t="shared" si="14"/>
        <v>129.9</v>
      </c>
      <c r="F75" s="64">
        <f>IF(VLOOKUP(D75,$U$1:$AB$7,8,0)&lt;Ofertas!$C$9,"",VLOOKUP(D75,$U$1:$Y$7,5,0))</f>
        <v>109.9</v>
      </c>
      <c r="G75" s="64">
        <f>IF(VLOOKUP(D75,$U$1:$AB$7,8,0)&lt;Ofertas!$C$9,"",VLOOKUP(D75,$U$1:$Z$7,6,0))</f>
        <v>99.9</v>
      </c>
      <c r="H75" s="64">
        <f t="shared" si="15"/>
        <v>339.8</v>
      </c>
      <c r="I75" s="64" t="s">
        <v>170</v>
      </c>
      <c r="J75" s="64">
        <f t="shared" si="16"/>
        <v>329.8</v>
      </c>
      <c r="K75" s="64">
        <f t="shared" si="17"/>
        <v>209.9</v>
      </c>
      <c r="L75" s="64">
        <f t="shared" si="18"/>
        <v>100</v>
      </c>
      <c r="M75" s="64">
        <f t="shared" si="19"/>
        <v>209.9</v>
      </c>
      <c r="N75" s="64">
        <f t="shared" si="20"/>
        <v>199.9</v>
      </c>
      <c r="O75" s="64" t="str">
        <f t="shared" si="21"/>
        <v>Conta</v>
      </c>
      <c r="P75" s="65">
        <f t="shared" si="12"/>
        <v>9</v>
      </c>
    </row>
    <row r="76" spans="1:16" s="65" customFormat="1" x14ac:dyDescent="0.25">
      <c r="A76" s="64" t="str">
        <f t="shared" si="13"/>
        <v>FAIXA 18Entre R$ 139,81 e R$ 149,80</v>
      </c>
      <c r="B76" s="64" t="s">
        <v>101</v>
      </c>
      <c r="C76" s="64" t="s">
        <v>153</v>
      </c>
      <c r="D76" s="64" t="s">
        <v>1</v>
      </c>
      <c r="E76" s="64">
        <f t="shared" si="14"/>
        <v>129.9</v>
      </c>
      <c r="F76" s="64">
        <f>IF(VLOOKUP(D76,$U$1:$AB$7,8,0)&lt;Ofertas!$C$9,"",VLOOKUP(D76,$U$1:$Y$7,5,0))</f>
        <v>209.9</v>
      </c>
      <c r="G76" s="64">
        <f>IF(VLOOKUP(D76,$U$1:$AB$7,8,0)&lt;Ofertas!$C$9,"",VLOOKUP(D76,$U$1:$Z$7,6,0))</f>
        <v>179.9</v>
      </c>
      <c r="H76" s="64">
        <f t="shared" si="15"/>
        <v>339.8</v>
      </c>
      <c r="I76" s="64" t="s">
        <v>171</v>
      </c>
      <c r="J76" s="64">
        <f t="shared" si="16"/>
        <v>309.8</v>
      </c>
      <c r="K76" s="64">
        <f t="shared" si="17"/>
        <v>209.9</v>
      </c>
      <c r="L76" s="64">
        <f t="shared" si="18"/>
        <v>0</v>
      </c>
      <c r="M76" s="64">
        <f t="shared" si="19"/>
        <v>209.9</v>
      </c>
      <c r="N76" s="64">
        <f t="shared" si="20"/>
        <v>179.9</v>
      </c>
      <c r="O76" s="64" t="str">
        <f t="shared" si="21"/>
        <v>Conta</v>
      </c>
      <c r="P76" s="65">
        <f t="shared" si="12"/>
        <v>9</v>
      </c>
    </row>
    <row r="77" spans="1:16" s="65" customFormat="1" x14ac:dyDescent="0.25">
      <c r="A77" s="64" t="str">
        <f t="shared" si="13"/>
        <v>FAIXA 19Entre R$ 139,81 e R$ 149,80</v>
      </c>
      <c r="B77" s="64" t="s">
        <v>101</v>
      </c>
      <c r="C77" s="64" t="s">
        <v>152</v>
      </c>
      <c r="D77" s="64" t="s">
        <v>59</v>
      </c>
      <c r="E77" s="64">
        <f t="shared" si="14"/>
        <v>84.9</v>
      </c>
      <c r="F77" s="64">
        <f>IF(VLOOKUP(D77,$U$1:$AB$7,8,0)&lt;Ofertas!$C$9,"",VLOOKUP(D77,$U$1:$Y$7,5,0))</f>
        <v>309.89999999999998</v>
      </c>
      <c r="G77" s="64">
        <f>IF(VLOOKUP(D77,$U$1:$AB$7,8,0)&lt;Ofertas!$C$9,"",VLOOKUP(D77,$U$1:$Z$7,6,0))</f>
        <v>309.89999999999998</v>
      </c>
      <c r="H77" s="64">
        <f t="shared" si="15"/>
        <v>344.79999999999995</v>
      </c>
      <c r="I77" s="64" t="s">
        <v>172</v>
      </c>
      <c r="J77" s="64">
        <f t="shared" si="16"/>
        <v>344.79999999999995</v>
      </c>
      <c r="K77" s="64">
        <f t="shared" si="17"/>
        <v>259.89999999999998</v>
      </c>
      <c r="L77" s="64">
        <f t="shared" si="18"/>
        <v>-50</v>
      </c>
      <c r="M77" s="64">
        <f t="shared" si="19"/>
        <v>259.89999999999998</v>
      </c>
      <c r="N77" s="64">
        <f t="shared" si="20"/>
        <v>259.89999999999998</v>
      </c>
      <c r="O77" s="64" t="str">
        <f t="shared" si="21"/>
        <v>Conta</v>
      </c>
      <c r="P77" s="65">
        <f t="shared" si="12"/>
        <v>11</v>
      </c>
    </row>
    <row r="78" spans="1:16" s="65" customFormat="1" x14ac:dyDescent="0.25">
      <c r="A78" s="64" t="str">
        <f t="shared" si="13"/>
        <v>FAIXA 20Entre R$ 139,81 e R$ 149,80</v>
      </c>
      <c r="B78" s="64" t="s">
        <v>101</v>
      </c>
      <c r="C78" s="64" t="s">
        <v>153</v>
      </c>
      <c r="D78" s="64" t="s">
        <v>59</v>
      </c>
      <c r="E78" s="64">
        <f t="shared" si="14"/>
        <v>129.9</v>
      </c>
      <c r="F78" s="64">
        <f>IF(VLOOKUP(D78,$U$1:$AB$7,8,0)&lt;Ofertas!$C$9,"",VLOOKUP(D78,$U$1:$Y$7,5,0))</f>
        <v>309.89999999999998</v>
      </c>
      <c r="G78" s="64">
        <f>IF(VLOOKUP(D78,$U$1:$AB$7,8,0)&lt;Ofertas!$C$9,"",VLOOKUP(D78,$U$1:$Z$7,6,0))</f>
        <v>309.89999999999998</v>
      </c>
      <c r="H78" s="64">
        <f t="shared" si="15"/>
        <v>389.79999999999995</v>
      </c>
      <c r="I78" s="64" t="s">
        <v>173</v>
      </c>
      <c r="J78" s="64">
        <f t="shared" si="16"/>
        <v>389.79999999999995</v>
      </c>
      <c r="K78" s="64">
        <f t="shared" si="17"/>
        <v>259.89999999999998</v>
      </c>
      <c r="L78" s="64">
        <f t="shared" si="18"/>
        <v>-50</v>
      </c>
      <c r="M78" s="64">
        <f t="shared" si="19"/>
        <v>259.89999999999998</v>
      </c>
      <c r="N78" s="64">
        <f t="shared" si="20"/>
        <v>259.89999999999998</v>
      </c>
      <c r="O78" s="64" t="str">
        <f t="shared" si="21"/>
        <v>Conta</v>
      </c>
      <c r="P78" s="65">
        <f t="shared" si="12"/>
        <v>12</v>
      </c>
    </row>
    <row r="79" spans="1:16" s="65" customFormat="1" x14ac:dyDescent="0.25">
      <c r="A79" s="64" t="str">
        <f t="shared" si="13"/>
        <v>FAIXA 21Entre R$ 139,81 e R$ 149,80</v>
      </c>
      <c r="B79" s="64" t="s">
        <v>101</v>
      </c>
      <c r="C79" s="64" t="s">
        <v>154</v>
      </c>
      <c r="D79" s="64" t="s">
        <v>181</v>
      </c>
      <c r="E79" s="64">
        <f t="shared" si="14"/>
        <v>299.89999999999998</v>
      </c>
      <c r="F79" s="64" t="str">
        <f>IF(VLOOKUP(D79,$U$1:$AB$7,8,0)&lt;Ofertas!$C$9,"",VLOOKUP(D79,$U$1:$Y$7,5,0))</f>
        <v/>
      </c>
      <c r="G79" s="64" t="str">
        <f>IF(VLOOKUP(D79,$U$1:$AB$7,8,0)&lt;Ofertas!$C$9,"",VLOOKUP(D79,$U$1:$Z$7,6,0))</f>
        <v/>
      </c>
      <c r="H79" s="64" t="str">
        <f t="shared" si="15"/>
        <v/>
      </c>
      <c r="I79" s="64" t="s">
        <v>174</v>
      </c>
      <c r="J79" s="64" t="str">
        <f t="shared" si="16"/>
        <v/>
      </c>
      <c r="K79" s="64" t="str">
        <f t="shared" si="17"/>
        <v>SEM DEP</v>
      </c>
      <c r="L79" s="64">
        <f t="shared" si="18"/>
        <v>100</v>
      </c>
      <c r="M79" s="64" t="str">
        <f t="shared" si="19"/>
        <v/>
      </c>
      <c r="N79" s="64" t="str">
        <f t="shared" si="20"/>
        <v/>
      </c>
      <c r="O79" s="64" t="str">
        <f t="shared" si="21"/>
        <v>Controle</v>
      </c>
      <c r="P79" s="65" t="str">
        <f t="shared" si="12"/>
        <v/>
      </c>
    </row>
    <row r="80" spans="1:16" s="65" customFormat="1" x14ac:dyDescent="0.25">
      <c r="A80" s="64" t="str">
        <f t="shared" si="13"/>
        <v>FAIXA 22Entre R$ 139,81 e R$ 149,80</v>
      </c>
      <c r="B80" s="64" t="s">
        <v>101</v>
      </c>
      <c r="C80" s="64" t="s">
        <v>154</v>
      </c>
      <c r="D80" s="64" t="s">
        <v>26</v>
      </c>
      <c r="E80" s="64">
        <f t="shared" si="14"/>
        <v>299.89999999999998</v>
      </c>
      <c r="F80" s="64" t="str">
        <f>IF(VLOOKUP(D80,$U$1:$AB$7,8,0)&lt;Ofertas!$C$9,"",VLOOKUP(D80,$U$1:$Y$7,5,0))</f>
        <v/>
      </c>
      <c r="G80" s="64" t="str">
        <f>IF(VLOOKUP(D80,$U$1:$AB$7,8,0)&lt;Ofertas!$C$9,"",VLOOKUP(D80,$U$1:$Z$7,6,0))</f>
        <v/>
      </c>
      <c r="H80" s="64" t="str">
        <f t="shared" si="15"/>
        <v/>
      </c>
      <c r="I80" s="64" t="s">
        <v>175</v>
      </c>
      <c r="J80" s="64" t="str">
        <f t="shared" si="16"/>
        <v/>
      </c>
      <c r="K80" s="64" t="str">
        <f t="shared" si="17"/>
        <v>SEM DEP</v>
      </c>
      <c r="L80" s="64">
        <f t="shared" si="18"/>
        <v>100</v>
      </c>
      <c r="M80" s="64" t="str">
        <f t="shared" si="19"/>
        <v/>
      </c>
      <c r="N80" s="64" t="str">
        <f t="shared" si="20"/>
        <v/>
      </c>
      <c r="O80" s="64" t="str">
        <f t="shared" si="21"/>
        <v>Conta</v>
      </c>
      <c r="P80" s="65" t="str">
        <f t="shared" si="12"/>
        <v/>
      </c>
    </row>
    <row r="81" spans="1:16" s="65" customFormat="1" x14ac:dyDescent="0.25">
      <c r="A81" s="64" t="str">
        <f t="shared" si="13"/>
        <v>FAIXA 23Entre R$ 139,81 e R$ 149,80</v>
      </c>
      <c r="B81" s="64" t="s">
        <v>101</v>
      </c>
      <c r="C81" s="64" t="s">
        <v>154</v>
      </c>
      <c r="D81" s="64" t="s">
        <v>194</v>
      </c>
      <c r="E81" s="64">
        <f t="shared" si="14"/>
        <v>299.89999999999998</v>
      </c>
      <c r="F81" s="64" t="str">
        <f>IF(VLOOKUP(D81,$U$1:$AB$7,8,0)&lt;Ofertas!$C$9,"",VLOOKUP(D81,$U$1:$Y$7,5,0))</f>
        <v/>
      </c>
      <c r="G81" s="64" t="str">
        <f>IF(VLOOKUP(D81,$U$1:$AB$7,8,0)&lt;Ofertas!$C$9,"",VLOOKUP(D81,$U$1:$Z$7,6,0))</f>
        <v/>
      </c>
      <c r="H81" s="64" t="str">
        <f t="shared" si="15"/>
        <v/>
      </c>
      <c r="I81" s="64" t="s">
        <v>176</v>
      </c>
      <c r="J81" s="64" t="str">
        <f t="shared" si="16"/>
        <v/>
      </c>
      <c r="K81" s="64" t="str">
        <f t="shared" si="17"/>
        <v>SEM DEP</v>
      </c>
      <c r="L81" s="64">
        <f t="shared" si="18"/>
        <v>100</v>
      </c>
      <c r="M81" s="64" t="str">
        <f t="shared" si="19"/>
        <v/>
      </c>
      <c r="N81" s="64" t="str">
        <f t="shared" si="20"/>
        <v/>
      </c>
      <c r="O81" s="64" t="str">
        <f t="shared" si="21"/>
        <v>Controle</v>
      </c>
      <c r="P81" s="65" t="str">
        <f t="shared" si="12"/>
        <v/>
      </c>
    </row>
    <row r="82" spans="1:16" s="65" customFormat="1" x14ac:dyDescent="0.25">
      <c r="A82" s="64" t="str">
        <f t="shared" si="13"/>
        <v>FAIXA 24Entre R$ 139,81 e R$ 149,80</v>
      </c>
      <c r="B82" s="64" t="s">
        <v>101</v>
      </c>
      <c r="C82" s="64" t="s">
        <v>154</v>
      </c>
      <c r="D82" s="64" t="s">
        <v>58</v>
      </c>
      <c r="E82" s="64">
        <f t="shared" si="14"/>
        <v>299.89999999999998</v>
      </c>
      <c r="F82" s="64">
        <f>IF(VLOOKUP(D82,$U$1:$AB$7,8,0)&lt;Ofertas!$C$9,"",VLOOKUP(D82,$U$1:$Y$7,5,0))</f>
        <v>159.9</v>
      </c>
      <c r="G82" s="64">
        <f>IF(VLOOKUP(D82,$U$1:$AB$7,8,0)&lt;Ofertas!$C$9,"",VLOOKUP(D82,$U$1:$Z$7,6,0))</f>
        <v>159.9</v>
      </c>
      <c r="H82" s="64">
        <f t="shared" si="15"/>
        <v>459.79999999999995</v>
      </c>
      <c r="I82" s="64" t="s">
        <v>177</v>
      </c>
      <c r="J82" s="64">
        <f t="shared" si="16"/>
        <v>459.79999999999995</v>
      </c>
      <c r="K82" s="64">
        <f t="shared" si="17"/>
        <v>159.9</v>
      </c>
      <c r="L82" s="64">
        <f t="shared" si="18"/>
        <v>0</v>
      </c>
      <c r="M82" s="64">
        <f t="shared" si="19"/>
        <v>159.9</v>
      </c>
      <c r="N82" s="64">
        <f t="shared" si="20"/>
        <v>159.9</v>
      </c>
      <c r="O82" s="64" t="str">
        <f t="shared" si="21"/>
        <v>Conta</v>
      </c>
      <c r="P82" s="65">
        <f t="shared" si="12"/>
        <v>13</v>
      </c>
    </row>
    <row r="83" spans="1:16" s="65" customFormat="1" x14ac:dyDescent="0.25">
      <c r="A83" s="64" t="str">
        <f t="shared" si="13"/>
        <v>FAIXA 25Entre R$ 139,81 e R$ 149,80</v>
      </c>
      <c r="B83" s="64" t="s">
        <v>101</v>
      </c>
      <c r="C83" s="64" t="s">
        <v>154</v>
      </c>
      <c r="D83" s="64" t="s">
        <v>10</v>
      </c>
      <c r="E83" s="64">
        <f t="shared" si="14"/>
        <v>299.89999999999998</v>
      </c>
      <c r="F83" s="64">
        <f>IF(VLOOKUP(D83,$U$1:$AB$7,8,0)&lt;Ofertas!$C$9,"",VLOOKUP(D83,$U$1:$Y$7,5,0))</f>
        <v>109.9</v>
      </c>
      <c r="G83" s="64">
        <f>IF(VLOOKUP(D83,$U$1:$AB$7,8,0)&lt;Ofertas!$C$9,"",VLOOKUP(D83,$U$1:$Z$7,6,0))</f>
        <v>99.9</v>
      </c>
      <c r="H83" s="64">
        <f t="shared" si="15"/>
        <v>509.79999999999995</v>
      </c>
      <c r="I83" s="64" t="s">
        <v>206</v>
      </c>
      <c r="J83" s="64">
        <f t="shared" si="16"/>
        <v>499.79999999999995</v>
      </c>
      <c r="K83" s="64">
        <f t="shared" si="17"/>
        <v>209.9</v>
      </c>
      <c r="L83" s="64">
        <f t="shared" si="18"/>
        <v>100</v>
      </c>
      <c r="M83" s="64">
        <f t="shared" si="19"/>
        <v>209.9</v>
      </c>
      <c r="N83" s="64">
        <f t="shared" si="20"/>
        <v>199.9</v>
      </c>
      <c r="O83" s="64" t="str">
        <f t="shared" si="21"/>
        <v>Conta</v>
      </c>
      <c r="P83" s="65">
        <f t="shared" si="12"/>
        <v>14</v>
      </c>
    </row>
    <row r="84" spans="1:16" s="65" customFormat="1" x14ac:dyDescent="0.25">
      <c r="A84" s="64" t="str">
        <f t="shared" si="13"/>
        <v>FAIXA 26Entre R$ 139,81 e R$ 149,80</v>
      </c>
      <c r="B84" s="64" t="s">
        <v>101</v>
      </c>
      <c r="C84" s="64" t="s">
        <v>154</v>
      </c>
      <c r="D84" s="64" t="s">
        <v>1</v>
      </c>
      <c r="E84" s="64">
        <f t="shared" si="14"/>
        <v>299.89999999999998</v>
      </c>
      <c r="F84" s="64">
        <f>IF(VLOOKUP(D84,$U$1:$AB$7,8,0)&lt;Ofertas!$C$9,"",VLOOKUP(D84,$U$1:$Y$7,5,0))</f>
        <v>209.9</v>
      </c>
      <c r="G84" s="64">
        <f>IF(VLOOKUP(D84,$U$1:$AB$7,8,0)&lt;Ofertas!$C$9,"",VLOOKUP(D84,$U$1:$Z$7,6,0))</f>
        <v>179.9</v>
      </c>
      <c r="H84" s="64">
        <f t="shared" si="15"/>
        <v>509.79999999999995</v>
      </c>
      <c r="I84" s="64" t="s">
        <v>207</v>
      </c>
      <c r="J84" s="64">
        <f t="shared" si="16"/>
        <v>479.79999999999995</v>
      </c>
      <c r="K84" s="64">
        <f t="shared" si="17"/>
        <v>209.9</v>
      </c>
      <c r="L84" s="64">
        <f t="shared" si="18"/>
        <v>0</v>
      </c>
      <c r="M84" s="64">
        <f t="shared" si="19"/>
        <v>209.9</v>
      </c>
      <c r="N84" s="64">
        <f t="shared" si="20"/>
        <v>179.9</v>
      </c>
      <c r="O84" s="64" t="str">
        <f t="shared" si="21"/>
        <v>Conta</v>
      </c>
      <c r="P84" s="65">
        <f t="shared" si="12"/>
        <v>14</v>
      </c>
    </row>
    <row r="85" spans="1:16" s="65" customFormat="1" x14ac:dyDescent="0.25">
      <c r="A85" s="64" t="str">
        <f t="shared" si="13"/>
        <v>FAIXA 27Entre R$ 139,81 e R$ 149,80</v>
      </c>
      <c r="B85" s="64" t="s">
        <v>101</v>
      </c>
      <c r="C85" s="64" t="s">
        <v>154</v>
      </c>
      <c r="D85" s="64" t="s">
        <v>59</v>
      </c>
      <c r="E85" s="64">
        <f t="shared" si="14"/>
        <v>299.89999999999998</v>
      </c>
      <c r="F85" s="64">
        <f>IF(VLOOKUP(D85,$U$1:$AB$7,8,0)&lt;Ofertas!$C$9,"",VLOOKUP(D85,$U$1:$Y$7,5,0))</f>
        <v>309.89999999999998</v>
      </c>
      <c r="G85" s="64">
        <f>IF(VLOOKUP(D85,$U$1:$AB$7,8,0)&lt;Ofertas!$C$9,"",VLOOKUP(D85,$U$1:$Z$7,6,0))</f>
        <v>309.89999999999998</v>
      </c>
      <c r="H85" s="64">
        <f t="shared" si="15"/>
        <v>559.79999999999995</v>
      </c>
      <c r="I85" s="64" t="s">
        <v>208</v>
      </c>
      <c r="J85" s="64">
        <f t="shared" si="16"/>
        <v>559.79999999999995</v>
      </c>
      <c r="K85" s="64">
        <f t="shared" si="17"/>
        <v>259.89999999999998</v>
      </c>
      <c r="L85" s="64">
        <f t="shared" si="18"/>
        <v>-50</v>
      </c>
      <c r="M85" s="64">
        <f t="shared" si="19"/>
        <v>259.89999999999998</v>
      </c>
      <c r="N85" s="64">
        <f t="shared" si="20"/>
        <v>259.89999999999998</v>
      </c>
      <c r="O85" s="64" t="str">
        <f t="shared" si="21"/>
        <v>Conta</v>
      </c>
      <c r="P85" s="65">
        <f t="shared" si="12"/>
        <v>16</v>
      </c>
    </row>
    <row r="86" spans="1:16" x14ac:dyDescent="0.25">
      <c r="A86" s="62" t="str">
        <f t="shared" si="13"/>
        <v>FAIXA 0Entre R$ 149,81 e R$ 159,80</v>
      </c>
      <c r="B86" s="62" t="s">
        <v>102</v>
      </c>
      <c r="C86" s="62" t="s">
        <v>151</v>
      </c>
      <c r="D86" s="62" t="s">
        <v>181</v>
      </c>
      <c r="E86" s="62">
        <f t="shared" si="14"/>
        <v>79.900000000000006</v>
      </c>
      <c r="F86" s="62" t="str">
        <f>IF(VLOOKUP(D86,$U$1:$AB$7,8,0)&lt;Ofertas!$C$9,"",VLOOKUP(D86,$U$1:$Y$7,5,0))</f>
        <v/>
      </c>
      <c r="G86" s="62" t="str">
        <f>IF(VLOOKUP(D86,$U$1:$AB$7,8,0)&lt;Ofertas!$C$9,"",VLOOKUP(D86,$U$1:$Z$7,6,0))</f>
        <v/>
      </c>
      <c r="H86" s="62" t="str">
        <f t="shared" si="15"/>
        <v/>
      </c>
      <c r="I86" s="62" t="s">
        <v>189</v>
      </c>
      <c r="J86" s="62" t="str">
        <f t="shared" si="16"/>
        <v/>
      </c>
      <c r="K86" s="62" t="str">
        <f t="shared" si="17"/>
        <v>SEM DEP</v>
      </c>
      <c r="L86" s="62">
        <f t="shared" si="18"/>
        <v>100</v>
      </c>
      <c r="M86" s="62" t="str">
        <f t="shared" si="19"/>
        <v/>
      </c>
      <c r="N86" s="62" t="str">
        <f t="shared" si="20"/>
        <v/>
      </c>
      <c r="O86" s="62" t="str">
        <f t="shared" si="21"/>
        <v>Controle</v>
      </c>
      <c r="P86" t="str">
        <f>IFERROR(_xlfn.RANK.EQ(H86,$H$86:$H$113,1),"")</f>
        <v/>
      </c>
    </row>
    <row r="87" spans="1:16" x14ac:dyDescent="0.25">
      <c r="A87" s="62" t="str">
        <f t="shared" si="13"/>
        <v>FAIXA 1Entre R$ 149,81 e R$ 159,80</v>
      </c>
      <c r="B87" s="62" t="s">
        <v>102</v>
      </c>
      <c r="C87" s="62" t="s">
        <v>151</v>
      </c>
      <c r="D87" s="62" t="s">
        <v>26</v>
      </c>
      <c r="E87" s="62">
        <f t="shared" si="14"/>
        <v>79.900000000000006</v>
      </c>
      <c r="F87" s="62" t="str">
        <f>IF(VLOOKUP(D87,$U$1:$AB$7,8,0)&lt;Ofertas!$C$9,"",VLOOKUP(D87,$U$1:$Y$7,5,0))</f>
        <v/>
      </c>
      <c r="G87" s="62" t="str">
        <f>IF(VLOOKUP(D87,$U$1:$AB$7,8,0)&lt;Ofertas!$C$9,"",VLOOKUP(D87,$U$1:$Z$7,6,0))</f>
        <v/>
      </c>
      <c r="H87" s="62" t="str">
        <f t="shared" si="15"/>
        <v/>
      </c>
      <c r="I87" s="62" t="s">
        <v>66</v>
      </c>
      <c r="J87" s="62" t="str">
        <f t="shared" si="16"/>
        <v/>
      </c>
      <c r="K87" s="62" t="str">
        <f t="shared" si="17"/>
        <v>SEM DEP</v>
      </c>
      <c r="L87" s="62">
        <f t="shared" si="18"/>
        <v>100</v>
      </c>
      <c r="M87" s="62" t="str">
        <f t="shared" si="19"/>
        <v/>
      </c>
      <c r="N87" s="62" t="str">
        <f t="shared" si="20"/>
        <v/>
      </c>
      <c r="O87" s="62" t="str">
        <f t="shared" si="21"/>
        <v>Conta</v>
      </c>
      <c r="P87" t="str">
        <f t="shared" ref="P87:P113" si="22">IFERROR(_xlfn.RANK.EQ(H87,$H$86:$H$113,1),"")</f>
        <v/>
      </c>
    </row>
    <row r="88" spans="1:16" x14ac:dyDescent="0.25">
      <c r="A88" s="62" t="str">
        <f t="shared" si="13"/>
        <v>FAIXA 2Entre R$ 149,81 e R$ 159,80</v>
      </c>
      <c r="B88" s="62" t="s">
        <v>102</v>
      </c>
      <c r="C88" s="62" t="s">
        <v>152</v>
      </c>
      <c r="D88" s="62" t="s">
        <v>181</v>
      </c>
      <c r="E88" s="62">
        <f t="shared" si="14"/>
        <v>84.9</v>
      </c>
      <c r="F88" s="62" t="str">
        <f>IF(VLOOKUP(D88,$U$1:$AB$7,8,0)&lt;Ofertas!$C$9,"",VLOOKUP(D88,$U$1:$Y$7,5,0))</f>
        <v/>
      </c>
      <c r="G88" s="62" t="str">
        <f>IF(VLOOKUP(D88,$U$1:$AB$7,8,0)&lt;Ofertas!$C$9,"",VLOOKUP(D88,$U$1:$Z$7,6,0))</f>
        <v/>
      </c>
      <c r="H88" s="62" t="str">
        <f t="shared" si="15"/>
        <v/>
      </c>
      <c r="I88" s="62" t="s">
        <v>67</v>
      </c>
      <c r="J88" s="62" t="str">
        <f t="shared" si="16"/>
        <v/>
      </c>
      <c r="K88" s="62" t="str">
        <f t="shared" si="17"/>
        <v>SEM DEP</v>
      </c>
      <c r="L88" s="62">
        <f t="shared" si="18"/>
        <v>100</v>
      </c>
      <c r="M88" s="62" t="str">
        <f t="shared" si="19"/>
        <v/>
      </c>
      <c r="N88" s="62" t="str">
        <f t="shared" si="20"/>
        <v/>
      </c>
      <c r="O88" s="62" t="str">
        <f t="shared" si="21"/>
        <v>Controle</v>
      </c>
      <c r="P88" t="str">
        <f t="shared" si="22"/>
        <v/>
      </c>
    </row>
    <row r="89" spans="1:16" x14ac:dyDescent="0.25">
      <c r="A89" s="62" t="str">
        <f t="shared" si="13"/>
        <v>FAIXA 3Entre R$ 149,81 e R$ 159,80</v>
      </c>
      <c r="B89" s="62" t="s">
        <v>102</v>
      </c>
      <c r="C89" s="62" t="s">
        <v>152</v>
      </c>
      <c r="D89" s="62" t="s">
        <v>26</v>
      </c>
      <c r="E89" s="62">
        <f t="shared" si="14"/>
        <v>84.9</v>
      </c>
      <c r="F89" s="62" t="str">
        <f>IF(VLOOKUP(D89,$U$1:$AB$7,8,0)&lt;Ofertas!$C$9,"",VLOOKUP(D89,$U$1:$Y$7,5,0))</f>
        <v/>
      </c>
      <c r="G89" s="62" t="str">
        <f>IF(VLOOKUP(D89,$U$1:$AB$7,8,0)&lt;Ofertas!$C$9,"",VLOOKUP(D89,$U$1:$Z$7,6,0))</f>
        <v/>
      </c>
      <c r="H89" s="62" t="str">
        <f t="shared" si="15"/>
        <v/>
      </c>
      <c r="I89" s="62" t="s">
        <v>156</v>
      </c>
      <c r="J89" s="62" t="str">
        <f t="shared" si="16"/>
        <v/>
      </c>
      <c r="K89" s="62" t="str">
        <f t="shared" si="17"/>
        <v>SEM DEP</v>
      </c>
      <c r="L89" s="62">
        <f t="shared" si="18"/>
        <v>100</v>
      </c>
      <c r="M89" s="62" t="str">
        <f t="shared" si="19"/>
        <v/>
      </c>
      <c r="N89" s="62" t="str">
        <f t="shared" si="20"/>
        <v/>
      </c>
      <c r="O89" s="62" t="str">
        <f t="shared" si="21"/>
        <v>Conta</v>
      </c>
      <c r="P89" t="str">
        <f t="shared" si="22"/>
        <v/>
      </c>
    </row>
    <row r="90" spans="1:16" x14ac:dyDescent="0.25">
      <c r="A90" s="62" t="str">
        <f t="shared" si="13"/>
        <v>FAIXA 4Entre R$ 149,81 e R$ 159,80</v>
      </c>
      <c r="B90" s="62" t="s">
        <v>102</v>
      </c>
      <c r="C90" s="62" t="s">
        <v>151</v>
      </c>
      <c r="D90" s="62" t="s">
        <v>194</v>
      </c>
      <c r="E90" s="62">
        <f t="shared" si="14"/>
        <v>79.900000000000006</v>
      </c>
      <c r="F90" s="62" t="str">
        <f>IF(VLOOKUP(D90,$U$1:$AB$7,8,0)&lt;Ofertas!$C$9,"",VLOOKUP(D90,$U$1:$Y$7,5,0))</f>
        <v/>
      </c>
      <c r="G90" s="62" t="str">
        <f>IF(VLOOKUP(D90,$U$1:$AB$7,8,0)&lt;Ofertas!$C$9,"",VLOOKUP(D90,$U$1:$Z$7,6,0))</f>
        <v/>
      </c>
      <c r="H90" s="62" t="str">
        <f t="shared" si="15"/>
        <v/>
      </c>
      <c r="I90" s="62" t="s">
        <v>157</v>
      </c>
      <c r="J90" s="62" t="str">
        <f t="shared" si="16"/>
        <v/>
      </c>
      <c r="K90" s="62" t="str">
        <f t="shared" si="17"/>
        <v>SEM DEP</v>
      </c>
      <c r="L90" s="62">
        <f t="shared" si="18"/>
        <v>100</v>
      </c>
      <c r="M90" s="62" t="str">
        <f t="shared" si="19"/>
        <v/>
      </c>
      <c r="N90" s="62" t="str">
        <f t="shared" si="20"/>
        <v/>
      </c>
      <c r="O90" s="62" t="str">
        <f t="shared" si="21"/>
        <v>Controle</v>
      </c>
      <c r="P90" t="str">
        <f t="shared" si="22"/>
        <v/>
      </c>
    </row>
    <row r="91" spans="1:16" x14ac:dyDescent="0.25">
      <c r="A91" s="62" t="str">
        <f t="shared" si="13"/>
        <v>FAIXA 5Entre R$ 149,81 e R$ 159,80</v>
      </c>
      <c r="B91" s="62" t="s">
        <v>102</v>
      </c>
      <c r="C91" s="62" t="s">
        <v>151</v>
      </c>
      <c r="D91" s="62" t="s">
        <v>58</v>
      </c>
      <c r="E91" s="62">
        <f t="shared" si="14"/>
        <v>79.900000000000006</v>
      </c>
      <c r="F91" s="62">
        <f>IF(VLOOKUP(D91,$U$1:$AB$7,8,0)&lt;Ofertas!$C$9,"",VLOOKUP(D91,$U$1:$Y$7,5,0))</f>
        <v>159.9</v>
      </c>
      <c r="G91" s="62">
        <f>IF(VLOOKUP(D91,$U$1:$AB$7,8,0)&lt;Ofertas!$C$9,"",VLOOKUP(D91,$U$1:$Z$7,6,0))</f>
        <v>159.9</v>
      </c>
      <c r="H91" s="62">
        <f t="shared" si="15"/>
        <v>239.8</v>
      </c>
      <c r="I91" s="62" t="s">
        <v>158</v>
      </c>
      <c r="J91" s="62">
        <f t="shared" si="16"/>
        <v>239.8</v>
      </c>
      <c r="K91" s="62">
        <f t="shared" si="17"/>
        <v>159.9</v>
      </c>
      <c r="L91" s="62">
        <f t="shared" si="18"/>
        <v>0</v>
      </c>
      <c r="M91" s="62">
        <f t="shared" si="19"/>
        <v>159.9</v>
      </c>
      <c r="N91" s="62">
        <f t="shared" si="20"/>
        <v>159.9</v>
      </c>
      <c r="O91" s="62" t="str">
        <f t="shared" si="21"/>
        <v>Conta</v>
      </c>
      <c r="P91">
        <f t="shared" si="22"/>
        <v>1</v>
      </c>
    </row>
    <row r="92" spans="1:16" x14ac:dyDescent="0.25">
      <c r="A92" s="62" t="str">
        <f t="shared" si="13"/>
        <v>FAIXA 6Entre R$ 149,81 e R$ 159,80</v>
      </c>
      <c r="B92" s="62" t="s">
        <v>102</v>
      </c>
      <c r="C92" s="62" t="s">
        <v>152</v>
      </c>
      <c r="D92" s="62" t="s">
        <v>194</v>
      </c>
      <c r="E92" s="62">
        <f t="shared" si="14"/>
        <v>84.9</v>
      </c>
      <c r="F92" s="62" t="str">
        <f>IF(VLOOKUP(D92,$U$1:$AB$7,8,0)&lt;Ofertas!$C$9,"",VLOOKUP(D92,$U$1:$Y$7,5,0))</f>
        <v/>
      </c>
      <c r="G92" s="62" t="str">
        <f>IF(VLOOKUP(D92,$U$1:$AB$7,8,0)&lt;Ofertas!$C$9,"",VLOOKUP(D92,$U$1:$Z$7,6,0))</f>
        <v/>
      </c>
      <c r="H92" s="62" t="str">
        <f t="shared" si="15"/>
        <v/>
      </c>
      <c r="I92" s="62" t="s">
        <v>159</v>
      </c>
      <c r="J92" s="62" t="str">
        <f t="shared" si="16"/>
        <v/>
      </c>
      <c r="K92" s="62" t="str">
        <f t="shared" si="17"/>
        <v>SEM DEP</v>
      </c>
      <c r="L92" s="62">
        <f t="shared" si="18"/>
        <v>100</v>
      </c>
      <c r="M92" s="62" t="str">
        <f t="shared" si="19"/>
        <v/>
      </c>
      <c r="N92" s="62" t="str">
        <f t="shared" si="20"/>
        <v/>
      </c>
      <c r="O92" s="62" t="str">
        <f t="shared" si="21"/>
        <v>Controle</v>
      </c>
      <c r="P92" t="str">
        <f t="shared" si="22"/>
        <v/>
      </c>
    </row>
    <row r="93" spans="1:16" x14ac:dyDescent="0.25">
      <c r="A93" s="62" t="str">
        <f t="shared" si="13"/>
        <v>FAIXA 7Entre R$ 149,81 e R$ 159,80</v>
      </c>
      <c r="B93" s="62" t="s">
        <v>102</v>
      </c>
      <c r="C93" s="62" t="s">
        <v>152</v>
      </c>
      <c r="D93" s="62" t="s">
        <v>58</v>
      </c>
      <c r="E93" s="62">
        <f t="shared" si="14"/>
        <v>84.9</v>
      </c>
      <c r="F93" s="62">
        <f>IF(VLOOKUP(D93,$U$1:$AB$7,8,0)&lt;Ofertas!$C$9,"",VLOOKUP(D93,$U$1:$Y$7,5,0))</f>
        <v>159.9</v>
      </c>
      <c r="G93" s="62">
        <f>IF(VLOOKUP(D93,$U$1:$AB$7,8,0)&lt;Ofertas!$C$9,"",VLOOKUP(D93,$U$1:$Z$7,6,0))</f>
        <v>159.9</v>
      </c>
      <c r="H93" s="62">
        <f t="shared" si="15"/>
        <v>244.8</v>
      </c>
      <c r="I93" s="62" t="s">
        <v>160</v>
      </c>
      <c r="J93" s="62">
        <f t="shared" si="16"/>
        <v>244.8</v>
      </c>
      <c r="K93" s="62">
        <f t="shared" si="17"/>
        <v>159.9</v>
      </c>
      <c r="L93" s="62">
        <f t="shared" si="18"/>
        <v>0</v>
      </c>
      <c r="M93" s="62">
        <f t="shared" si="19"/>
        <v>159.9</v>
      </c>
      <c r="N93" s="62">
        <f t="shared" si="20"/>
        <v>159.9</v>
      </c>
      <c r="O93" s="62" t="str">
        <f t="shared" si="21"/>
        <v>Conta</v>
      </c>
      <c r="P93">
        <f t="shared" si="22"/>
        <v>2</v>
      </c>
    </row>
    <row r="94" spans="1:16" x14ac:dyDescent="0.25">
      <c r="A94" s="62" t="str">
        <f t="shared" si="13"/>
        <v>FAIXA 8Entre R$ 149,81 e R$ 159,80</v>
      </c>
      <c r="B94" s="62" t="s">
        <v>102</v>
      </c>
      <c r="C94" s="62" t="s">
        <v>153</v>
      </c>
      <c r="D94" s="62" t="s">
        <v>26</v>
      </c>
      <c r="E94" s="62">
        <f t="shared" si="14"/>
        <v>129.9</v>
      </c>
      <c r="F94" s="62" t="str">
        <f>IF(VLOOKUP(D94,$U$1:$AB$7,8,0)&lt;Ofertas!$C$9,"",VLOOKUP(D94,$U$1:$Y$7,5,0))</f>
        <v/>
      </c>
      <c r="G94" s="62" t="str">
        <f>IF(VLOOKUP(D94,$U$1:$AB$7,8,0)&lt;Ofertas!$C$9,"",VLOOKUP(D94,$U$1:$Z$7,6,0))</f>
        <v/>
      </c>
      <c r="H94" s="62" t="str">
        <f t="shared" si="15"/>
        <v/>
      </c>
      <c r="I94" s="62" t="s">
        <v>161</v>
      </c>
      <c r="J94" s="62" t="str">
        <f t="shared" si="16"/>
        <v/>
      </c>
      <c r="K94" s="62" t="str">
        <f t="shared" si="17"/>
        <v>SEM DEP</v>
      </c>
      <c r="L94" s="62">
        <f t="shared" si="18"/>
        <v>100</v>
      </c>
      <c r="M94" s="62" t="str">
        <f t="shared" si="19"/>
        <v/>
      </c>
      <c r="N94" s="62" t="str">
        <f t="shared" si="20"/>
        <v/>
      </c>
      <c r="O94" s="62" t="str">
        <f t="shared" si="21"/>
        <v>Conta</v>
      </c>
      <c r="P94" t="str">
        <f t="shared" si="22"/>
        <v/>
      </c>
    </row>
    <row r="95" spans="1:16" x14ac:dyDescent="0.25">
      <c r="A95" s="62" t="str">
        <f t="shared" si="13"/>
        <v>FAIXA 9Entre R$ 149,81 e R$ 159,80</v>
      </c>
      <c r="B95" s="62" t="s">
        <v>102</v>
      </c>
      <c r="C95" s="62" t="s">
        <v>153</v>
      </c>
      <c r="D95" s="62" t="s">
        <v>181</v>
      </c>
      <c r="E95" s="62">
        <f t="shared" si="14"/>
        <v>129.9</v>
      </c>
      <c r="F95" s="62" t="str">
        <f>IF(VLOOKUP(D95,$U$1:$AB$7,8,0)&lt;Ofertas!$C$9,"",VLOOKUP(D95,$U$1:$Y$7,5,0))</f>
        <v/>
      </c>
      <c r="G95" s="62" t="str">
        <f>IF(VLOOKUP(D95,$U$1:$AB$7,8,0)&lt;Ofertas!$C$9,"",VLOOKUP(D95,$U$1:$Z$7,6,0))</f>
        <v/>
      </c>
      <c r="H95" s="62" t="str">
        <f t="shared" si="15"/>
        <v/>
      </c>
      <c r="I95" s="62" t="s">
        <v>162</v>
      </c>
      <c r="J95" s="62" t="str">
        <f t="shared" si="16"/>
        <v/>
      </c>
      <c r="K95" s="62" t="str">
        <f t="shared" si="17"/>
        <v>SEM DEP</v>
      </c>
      <c r="L95" s="62">
        <f t="shared" si="18"/>
        <v>100</v>
      </c>
      <c r="M95" s="62" t="str">
        <f t="shared" si="19"/>
        <v/>
      </c>
      <c r="N95" s="62" t="str">
        <f t="shared" si="20"/>
        <v/>
      </c>
      <c r="O95" s="62" t="str">
        <f t="shared" si="21"/>
        <v>Controle</v>
      </c>
      <c r="P95" t="str">
        <f t="shared" si="22"/>
        <v/>
      </c>
    </row>
    <row r="96" spans="1:16" x14ac:dyDescent="0.25">
      <c r="A96" s="62" t="str">
        <f t="shared" si="13"/>
        <v>FAIXA 10Entre R$ 149,81 e R$ 159,80</v>
      </c>
      <c r="B96" s="62" t="s">
        <v>102</v>
      </c>
      <c r="C96" s="62" t="s">
        <v>151</v>
      </c>
      <c r="D96" s="62" t="s">
        <v>10</v>
      </c>
      <c r="E96" s="62">
        <f t="shared" si="14"/>
        <v>79.900000000000006</v>
      </c>
      <c r="F96" s="62">
        <f>IF(VLOOKUP(D96,$U$1:$AB$7,8,0)&lt;Ofertas!$C$9,"",VLOOKUP(D96,$U$1:$Y$7,5,0))</f>
        <v>109.9</v>
      </c>
      <c r="G96" s="62">
        <f>IF(VLOOKUP(D96,$U$1:$AB$7,8,0)&lt;Ofertas!$C$9,"",VLOOKUP(D96,$U$1:$Z$7,6,0))</f>
        <v>99.9</v>
      </c>
      <c r="H96" s="62">
        <f t="shared" si="15"/>
        <v>289.8</v>
      </c>
      <c r="I96" s="62" t="s">
        <v>163</v>
      </c>
      <c r="J96" s="62">
        <f t="shared" si="16"/>
        <v>279.8</v>
      </c>
      <c r="K96" s="62">
        <f t="shared" si="17"/>
        <v>209.9</v>
      </c>
      <c r="L96" s="62">
        <f t="shared" si="18"/>
        <v>100</v>
      </c>
      <c r="M96" s="62">
        <f t="shared" si="19"/>
        <v>209.9</v>
      </c>
      <c r="N96" s="62">
        <f t="shared" si="20"/>
        <v>199.9</v>
      </c>
      <c r="O96" s="62" t="str">
        <f t="shared" si="21"/>
        <v>Conta</v>
      </c>
      <c r="P96">
        <f t="shared" si="22"/>
        <v>3</v>
      </c>
    </row>
    <row r="97" spans="1:16" x14ac:dyDescent="0.25">
      <c r="A97" s="62" t="str">
        <f t="shared" si="13"/>
        <v>FAIXA 11Entre R$ 149,81 e R$ 159,80</v>
      </c>
      <c r="B97" s="62" t="s">
        <v>102</v>
      </c>
      <c r="C97" s="62" t="s">
        <v>153</v>
      </c>
      <c r="D97" s="62" t="s">
        <v>58</v>
      </c>
      <c r="E97" s="62">
        <f t="shared" si="14"/>
        <v>129.9</v>
      </c>
      <c r="F97" s="62">
        <f>IF(VLOOKUP(D97,$U$1:$AB$7,8,0)&lt;Ofertas!$C$9,"",VLOOKUP(D97,$U$1:$Y$7,5,0))</f>
        <v>159.9</v>
      </c>
      <c r="G97" s="62">
        <f>IF(VLOOKUP(D97,$U$1:$AB$7,8,0)&lt;Ofertas!$C$9,"",VLOOKUP(D97,$U$1:$Z$7,6,0))</f>
        <v>159.9</v>
      </c>
      <c r="H97" s="62">
        <f t="shared" si="15"/>
        <v>289.8</v>
      </c>
      <c r="I97" s="62" t="s">
        <v>164</v>
      </c>
      <c r="J97" s="62">
        <f t="shared" si="16"/>
        <v>289.8</v>
      </c>
      <c r="K97" s="62">
        <f t="shared" si="17"/>
        <v>159.9</v>
      </c>
      <c r="L97" s="62">
        <f t="shared" si="18"/>
        <v>0</v>
      </c>
      <c r="M97" s="62">
        <f t="shared" si="19"/>
        <v>159.9</v>
      </c>
      <c r="N97" s="62">
        <f t="shared" si="20"/>
        <v>159.9</v>
      </c>
      <c r="O97" s="62" t="str">
        <f t="shared" si="21"/>
        <v>Conta</v>
      </c>
      <c r="P97">
        <f t="shared" si="22"/>
        <v>3</v>
      </c>
    </row>
    <row r="98" spans="1:16" x14ac:dyDescent="0.25">
      <c r="A98" s="62" t="str">
        <f t="shared" si="13"/>
        <v>FAIXA 12Entre R$ 149,81 e R$ 159,80</v>
      </c>
      <c r="B98" s="62" t="s">
        <v>102</v>
      </c>
      <c r="C98" s="62" t="s">
        <v>151</v>
      </c>
      <c r="D98" s="62" t="s">
        <v>1</v>
      </c>
      <c r="E98" s="62">
        <f t="shared" si="14"/>
        <v>79.900000000000006</v>
      </c>
      <c r="F98" s="62">
        <f>IF(VLOOKUP(D98,$U$1:$AB$7,8,0)&lt;Ofertas!$C$9,"",VLOOKUP(D98,$U$1:$Y$7,5,0))</f>
        <v>209.9</v>
      </c>
      <c r="G98" s="62">
        <f>IF(VLOOKUP(D98,$U$1:$AB$7,8,0)&lt;Ofertas!$C$9,"",VLOOKUP(D98,$U$1:$Z$7,6,0))</f>
        <v>179.9</v>
      </c>
      <c r="H98" s="62">
        <f t="shared" si="15"/>
        <v>289.8</v>
      </c>
      <c r="I98" s="62" t="s">
        <v>165</v>
      </c>
      <c r="J98" s="62">
        <f t="shared" si="16"/>
        <v>259.8</v>
      </c>
      <c r="K98" s="62">
        <f t="shared" si="17"/>
        <v>209.9</v>
      </c>
      <c r="L98" s="62">
        <f t="shared" si="18"/>
        <v>0</v>
      </c>
      <c r="M98" s="62">
        <f t="shared" si="19"/>
        <v>209.9</v>
      </c>
      <c r="N98" s="62">
        <f t="shared" si="20"/>
        <v>179.9</v>
      </c>
      <c r="O98" s="62" t="str">
        <f t="shared" si="21"/>
        <v>Conta</v>
      </c>
      <c r="P98">
        <f t="shared" si="22"/>
        <v>3</v>
      </c>
    </row>
    <row r="99" spans="1:16" x14ac:dyDescent="0.25">
      <c r="A99" s="62" t="str">
        <f t="shared" si="13"/>
        <v>FAIXA 13Entre R$ 149,81 e R$ 159,80</v>
      </c>
      <c r="B99" s="62" t="s">
        <v>102</v>
      </c>
      <c r="C99" s="62" t="s">
        <v>153</v>
      </c>
      <c r="D99" s="62" t="s">
        <v>194</v>
      </c>
      <c r="E99" s="62">
        <f t="shared" si="14"/>
        <v>129.9</v>
      </c>
      <c r="F99" s="62" t="str">
        <f>IF(VLOOKUP(D99,$U$1:$AB$7,8,0)&lt;Ofertas!$C$9,"",VLOOKUP(D99,$U$1:$Y$7,5,0))</f>
        <v/>
      </c>
      <c r="G99" s="62" t="str">
        <f>IF(VLOOKUP(D99,$U$1:$AB$7,8,0)&lt;Ofertas!$C$9,"",VLOOKUP(D99,$U$1:$Z$7,6,0))</f>
        <v/>
      </c>
      <c r="H99" s="62" t="str">
        <f t="shared" si="15"/>
        <v/>
      </c>
      <c r="I99" s="62" t="s">
        <v>166</v>
      </c>
      <c r="J99" s="62" t="str">
        <f t="shared" si="16"/>
        <v/>
      </c>
      <c r="K99" s="62" t="str">
        <f t="shared" si="17"/>
        <v>SEM DEP</v>
      </c>
      <c r="L99" s="62">
        <f t="shared" si="18"/>
        <v>100</v>
      </c>
      <c r="M99" s="62" t="str">
        <f t="shared" si="19"/>
        <v/>
      </c>
      <c r="N99" s="62" t="str">
        <f t="shared" si="20"/>
        <v/>
      </c>
      <c r="O99" s="62" t="str">
        <f t="shared" si="21"/>
        <v>Controle</v>
      </c>
      <c r="P99" t="str">
        <f t="shared" si="22"/>
        <v/>
      </c>
    </row>
    <row r="100" spans="1:16" x14ac:dyDescent="0.25">
      <c r="A100" s="62" t="str">
        <f t="shared" si="13"/>
        <v>FAIXA 14Entre R$ 149,81 e R$ 159,80</v>
      </c>
      <c r="B100" s="62" t="s">
        <v>102</v>
      </c>
      <c r="C100" s="62" t="s">
        <v>152</v>
      </c>
      <c r="D100" s="62" t="s">
        <v>10</v>
      </c>
      <c r="E100" s="62">
        <f t="shared" si="14"/>
        <v>84.9</v>
      </c>
      <c r="F100" s="62">
        <f>IF(VLOOKUP(D100,$U$1:$AB$7,8,0)&lt;Ofertas!$C$9,"",VLOOKUP(D100,$U$1:$Y$7,5,0))</f>
        <v>109.9</v>
      </c>
      <c r="G100" s="62">
        <f>IF(VLOOKUP(D100,$U$1:$AB$7,8,0)&lt;Ofertas!$C$9,"",VLOOKUP(D100,$U$1:$Z$7,6,0))</f>
        <v>99.9</v>
      </c>
      <c r="H100" s="62">
        <f t="shared" si="15"/>
        <v>294.8</v>
      </c>
      <c r="I100" s="62" t="s">
        <v>167</v>
      </c>
      <c r="J100" s="62">
        <f t="shared" si="16"/>
        <v>284.8</v>
      </c>
      <c r="K100" s="62">
        <f t="shared" si="17"/>
        <v>209.9</v>
      </c>
      <c r="L100" s="62">
        <f t="shared" si="18"/>
        <v>100</v>
      </c>
      <c r="M100" s="62">
        <f t="shared" si="19"/>
        <v>209.9</v>
      </c>
      <c r="N100" s="62">
        <f t="shared" si="20"/>
        <v>199.9</v>
      </c>
      <c r="O100" s="62" t="str">
        <f t="shared" si="21"/>
        <v>Conta</v>
      </c>
      <c r="P100">
        <f t="shared" si="22"/>
        <v>6</v>
      </c>
    </row>
    <row r="101" spans="1:16" x14ac:dyDescent="0.25">
      <c r="A101" s="62" t="str">
        <f t="shared" si="13"/>
        <v>FAIXA 15Entre R$ 149,81 e R$ 159,80</v>
      </c>
      <c r="B101" s="62" t="s">
        <v>102</v>
      </c>
      <c r="C101" s="62" t="s">
        <v>152</v>
      </c>
      <c r="D101" s="62" t="s">
        <v>1</v>
      </c>
      <c r="E101" s="62">
        <f t="shared" si="14"/>
        <v>84.9</v>
      </c>
      <c r="F101" s="62">
        <f>IF(VLOOKUP(D101,$U$1:$AB$7,8,0)&lt;Ofertas!$C$9,"",VLOOKUP(D101,$U$1:$Y$7,5,0))</f>
        <v>209.9</v>
      </c>
      <c r="G101" s="62">
        <f>IF(VLOOKUP(D101,$U$1:$AB$7,8,0)&lt;Ofertas!$C$9,"",VLOOKUP(D101,$U$1:$Z$7,6,0))</f>
        <v>179.9</v>
      </c>
      <c r="H101" s="62">
        <f t="shared" si="15"/>
        <v>294.8</v>
      </c>
      <c r="I101" s="62" t="s">
        <v>168</v>
      </c>
      <c r="J101" s="62">
        <f t="shared" si="16"/>
        <v>264.8</v>
      </c>
      <c r="K101" s="62">
        <f t="shared" si="17"/>
        <v>209.9</v>
      </c>
      <c r="L101" s="62">
        <f t="shared" si="18"/>
        <v>0</v>
      </c>
      <c r="M101" s="62">
        <f t="shared" si="19"/>
        <v>209.9</v>
      </c>
      <c r="N101" s="62">
        <f t="shared" si="20"/>
        <v>179.9</v>
      </c>
      <c r="O101" s="62" t="str">
        <f t="shared" si="21"/>
        <v>Conta</v>
      </c>
      <c r="P101">
        <f t="shared" si="22"/>
        <v>6</v>
      </c>
    </row>
    <row r="102" spans="1:16" x14ac:dyDescent="0.25">
      <c r="A102" s="62" t="str">
        <f t="shared" si="13"/>
        <v>FAIXA 16Entre R$ 149,81 e R$ 159,80</v>
      </c>
      <c r="B102" s="62" t="s">
        <v>102</v>
      </c>
      <c r="C102" s="62" t="s">
        <v>151</v>
      </c>
      <c r="D102" s="62" t="s">
        <v>59</v>
      </c>
      <c r="E102" s="62">
        <f t="shared" si="14"/>
        <v>79.900000000000006</v>
      </c>
      <c r="F102" s="62">
        <f>IF(VLOOKUP(D102,$U$1:$AB$7,8,0)&lt;Ofertas!$C$9,"",VLOOKUP(D102,$U$1:$Y$7,5,0))</f>
        <v>309.89999999999998</v>
      </c>
      <c r="G102" s="62">
        <f>IF(VLOOKUP(D102,$U$1:$AB$7,8,0)&lt;Ofertas!$C$9,"",VLOOKUP(D102,$U$1:$Z$7,6,0))</f>
        <v>309.89999999999998</v>
      </c>
      <c r="H102" s="62">
        <f t="shared" si="15"/>
        <v>339.79999999999995</v>
      </c>
      <c r="I102" s="62" t="s">
        <v>169</v>
      </c>
      <c r="J102" s="62">
        <f t="shared" si="16"/>
        <v>339.79999999999995</v>
      </c>
      <c r="K102" s="62">
        <f t="shared" si="17"/>
        <v>259.89999999999998</v>
      </c>
      <c r="L102" s="62">
        <f t="shared" si="18"/>
        <v>-50</v>
      </c>
      <c r="M102" s="62">
        <f t="shared" si="19"/>
        <v>259.89999999999998</v>
      </c>
      <c r="N102" s="62">
        <f t="shared" si="20"/>
        <v>259.89999999999998</v>
      </c>
      <c r="O102" s="62" t="str">
        <f t="shared" si="21"/>
        <v>Conta</v>
      </c>
      <c r="P102">
        <f t="shared" si="22"/>
        <v>8</v>
      </c>
    </row>
    <row r="103" spans="1:16" x14ac:dyDescent="0.25">
      <c r="A103" s="62" t="str">
        <f t="shared" si="13"/>
        <v>FAIXA 17Entre R$ 149,81 e R$ 159,80</v>
      </c>
      <c r="B103" s="62" t="s">
        <v>102</v>
      </c>
      <c r="C103" s="62" t="s">
        <v>153</v>
      </c>
      <c r="D103" s="62" t="s">
        <v>10</v>
      </c>
      <c r="E103" s="62">
        <f t="shared" si="14"/>
        <v>129.9</v>
      </c>
      <c r="F103" s="62">
        <f>IF(VLOOKUP(D103,$U$1:$AB$7,8,0)&lt;Ofertas!$C$9,"",VLOOKUP(D103,$U$1:$Y$7,5,0))</f>
        <v>109.9</v>
      </c>
      <c r="G103" s="62">
        <f>IF(VLOOKUP(D103,$U$1:$AB$7,8,0)&lt;Ofertas!$C$9,"",VLOOKUP(D103,$U$1:$Z$7,6,0))</f>
        <v>99.9</v>
      </c>
      <c r="H103" s="62">
        <f t="shared" si="15"/>
        <v>339.8</v>
      </c>
      <c r="I103" s="62" t="s">
        <v>170</v>
      </c>
      <c r="J103" s="62">
        <f t="shared" si="16"/>
        <v>329.8</v>
      </c>
      <c r="K103" s="62">
        <f t="shared" si="17"/>
        <v>209.9</v>
      </c>
      <c r="L103" s="62">
        <f t="shared" si="18"/>
        <v>100</v>
      </c>
      <c r="M103" s="62">
        <f t="shared" si="19"/>
        <v>209.9</v>
      </c>
      <c r="N103" s="62">
        <f t="shared" si="20"/>
        <v>199.9</v>
      </c>
      <c r="O103" s="62" t="str">
        <f t="shared" si="21"/>
        <v>Conta</v>
      </c>
      <c r="P103">
        <f t="shared" si="22"/>
        <v>9</v>
      </c>
    </row>
    <row r="104" spans="1:16" x14ac:dyDescent="0.25">
      <c r="A104" s="62" t="str">
        <f t="shared" si="13"/>
        <v>FAIXA 18Entre R$ 149,81 e R$ 159,80</v>
      </c>
      <c r="B104" s="62" t="s">
        <v>102</v>
      </c>
      <c r="C104" s="62" t="s">
        <v>153</v>
      </c>
      <c r="D104" s="62" t="s">
        <v>1</v>
      </c>
      <c r="E104" s="62">
        <f t="shared" si="14"/>
        <v>129.9</v>
      </c>
      <c r="F104" s="62">
        <f>IF(VLOOKUP(D104,$U$1:$AB$7,8,0)&lt;Ofertas!$C$9,"",VLOOKUP(D104,$U$1:$Y$7,5,0))</f>
        <v>209.9</v>
      </c>
      <c r="G104" s="62">
        <f>IF(VLOOKUP(D104,$U$1:$AB$7,8,0)&lt;Ofertas!$C$9,"",VLOOKUP(D104,$U$1:$Z$7,6,0))</f>
        <v>179.9</v>
      </c>
      <c r="H104" s="62">
        <f t="shared" si="15"/>
        <v>339.8</v>
      </c>
      <c r="I104" s="62" t="s">
        <v>171</v>
      </c>
      <c r="J104" s="62">
        <f t="shared" si="16"/>
        <v>309.8</v>
      </c>
      <c r="K104" s="62">
        <f t="shared" si="17"/>
        <v>209.9</v>
      </c>
      <c r="L104" s="62">
        <f t="shared" si="18"/>
        <v>0</v>
      </c>
      <c r="M104" s="62">
        <f t="shared" si="19"/>
        <v>209.9</v>
      </c>
      <c r="N104" s="62">
        <f t="shared" si="20"/>
        <v>179.9</v>
      </c>
      <c r="O104" s="62" t="str">
        <f t="shared" si="21"/>
        <v>Conta</v>
      </c>
      <c r="P104">
        <f t="shared" si="22"/>
        <v>9</v>
      </c>
    </row>
    <row r="105" spans="1:16" x14ac:dyDescent="0.25">
      <c r="A105" s="62" t="str">
        <f t="shared" si="13"/>
        <v>FAIXA 19Entre R$ 149,81 e R$ 159,80</v>
      </c>
      <c r="B105" s="62" t="s">
        <v>102</v>
      </c>
      <c r="C105" s="62" t="s">
        <v>152</v>
      </c>
      <c r="D105" s="62" t="s">
        <v>59</v>
      </c>
      <c r="E105" s="62">
        <f t="shared" si="14"/>
        <v>84.9</v>
      </c>
      <c r="F105" s="62">
        <f>IF(VLOOKUP(D105,$U$1:$AB$7,8,0)&lt;Ofertas!$C$9,"",VLOOKUP(D105,$U$1:$Y$7,5,0))</f>
        <v>309.89999999999998</v>
      </c>
      <c r="G105" s="62">
        <f>IF(VLOOKUP(D105,$U$1:$AB$7,8,0)&lt;Ofertas!$C$9,"",VLOOKUP(D105,$U$1:$Z$7,6,0))</f>
        <v>309.89999999999998</v>
      </c>
      <c r="H105" s="62">
        <f t="shared" si="15"/>
        <v>344.79999999999995</v>
      </c>
      <c r="I105" s="62" t="s">
        <v>172</v>
      </c>
      <c r="J105" s="62">
        <f t="shared" si="16"/>
        <v>344.79999999999995</v>
      </c>
      <c r="K105" s="62">
        <f t="shared" si="17"/>
        <v>259.89999999999998</v>
      </c>
      <c r="L105" s="62">
        <f t="shared" si="18"/>
        <v>-50</v>
      </c>
      <c r="M105" s="62">
        <f t="shared" si="19"/>
        <v>259.89999999999998</v>
      </c>
      <c r="N105" s="62">
        <f t="shared" si="20"/>
        <v>259.89999999999998</v>
      </c>
      <c r="O105" s="62" t="str">
        <f t="shared" si="21"/>
        <v>Conta</v>
      </c>
      <c r="P105">
        <f t="shared" si="22"/>
        <v>11</v>
      </c>
    </row>
    <row r="106" spans="1:16" x14ac:dyDescent="0.25">
      <c r="A106" s="62" t="str">
        <f t="shared" si="13"/>
        <v>FAIXA 20Entre R$ 149,81 e R$ 159,80</v>
      </c>
      <c r="B106" s="62" t="s">
        <v>102</v>
      </c>
      <c r="C106" s="62" t="s">
        <v>153</v>
      </c>
      <c r="D106" s="62" t="s">
        <v>59</v>
      </c>
      <c r="E106" s="62">
        <f t="shared" si="14"/>
        <v>129.9</v>
      </c>
      <c r="F106" s="62">
        <f>IF(VLOOKUP(D106,$U$1:$AB$7,8,0)&lt;Ofertas!$C$9,"",VLOOKUP(D106,$U$1:$Y$7,5,0))</f>
        <v>309.89999999999998</v>
      </c>
      <c r="G106" s="62">
        <f>IF(VLOOKUP(D106,$U$1:$AB$7,8,0)&lt;Ofertas!$C$9,"",VLOOKUP(D106,$U$1:$Z$7,6,0))</f>
        <v>309.89999999999998</v>
      </c>
      <c r="H106" s="62">
        <f t="shared" si="15"/>
        <v>389.79999999999995</v>
      </c>
      <c r="I106" s="62" t="s">
        <v>173</v>
      </c>
      <c r="J106" s="62">
        <f t="shared" si="16"/>
        <v>389.79999999999995</v>
      </c>
      <c r="K106" s="62">
        <f t="shared" si="17"/>
        <v>259.89999999999998</v>
      </c>
      <c r="L106" s="62">
        <f t="shared" si="18"/>
        <v>-50</v>
      </c>
      <c r="M106" s="62">
        <f t="shared" si="19"/>
        <v>259.89999999999998</v>
      </c>
      <c r="N106" s="62">
        <f t="shared" si="20"/>
        <v>259.89999999999998</v>
      </c>
      <c r="O106" s="62" t="str">
        <f t="shared" si="21"/>
        <v>Conta</v>
      </c>
      <c r="P106">
        <f t="shared" si="22"/>
        <v>12</v>
      </c>
    </row>
    <row r="107" spans="1:16" x14ac:dyDescent="0.25">
      <c r="A107" s="62" t="str">
        <f t="shared" si="13"/>
        <v>FAIXA 21Entre R$ 149,81 e R$ 159,80</v>
      </c>
      <c r="B107" s="62" t="s">
        <v>102</v>
      </c>
      <c r="C107" s="62" t="s">
        <v>154</v>
      </c>
      <c r="D107" s="62" t="s">
        <v>181</v>
      </c>
      <c r="E107" s="62">
        <f t="shared" si="14"/>
        <v>299.89999999999998</v>
      </c>
      <c r="F107" s="62" t="str">
        <f>IF(VLOOKUP(D107,$U$1:$AB$7,8,0)&lt;Ofertas!$C$9,"",VLOOKUP(D107,$U$1:$Y$7,5,0))</f>
        <v/>
      </c>
      <c r="G107" s="62" t="str">
        <f>IF(VLOOKUP(D107,$U$1:$AB$7,8,0)&lt;Ofertas!$C$9,"",VLOOKUP(D107,$U$1:$Z$7,6,0))</f>
        <v/>
      </c>
      <c r="H107" s="62" t="str">
        <f t="shared" si="15"/>
        <v/>
      </c>
      <c r="I107" s="62" t="s">
        <v>174</v>
      </c>
      <c r="J107" s="62" t="str">
        <f t="shared" si="16"/>
        <v/>
      </c>
      <c r="K107" s="62" t="str">
        <f t="shared" si="17"/>
        <v>SEM DEP</v>
      </c>
      <c r="L107" s="62">
        <f t="shared" si="18"/>
        <v>100</v>
      </c>
      <c r="M107" s="62" t="str">
        <f t="shared" si="19"/>
        <v/>
      </c>
      <c r="N107" s="62" t="str">
        <f t="shared" si="20"/>
        <v/>
      </c>
      <c r="O107" s="62" t="str">
        <f t="shared" si="21"/>
        <v>Controle</v>
      </c>
      <c r="P107" t="str">
        <f t="shared" si="22"/>
        <v/>
      </c>
    </row>
    <row r="108" spans="1:16" x14ac:dyDescent="0.25">
      <c r="A108" s="62" t="str">
        <f t="shared" si="13"/>
        <v>FAIXA 22Entre R$ 149,81 e R$ 159,80</v>
      </c>
      <c r="B108" s="62" t="s">
        <v>102</v>
      </c>
      <c r="C108" s="62" t="s">
        <v>154</v>
      </c>
      <c r="D108" s="62" t="s">
        <v>26</v>
      </c>
      <c r="E108" s="62">
        <f t="shared" si="14"/>
        <v>299.89999999999998</v>
      </c>
      <c r="F108" s="62" t="str">
        <f>IF(VLOOKUP(D108,$U$1:$AB$7,8,0)&lt;Ofertas!$C$9,"",VLOOKUP(D108,$U$1:$Y$7,5,0))</f>
        <v/>
      </c>
      <c r="G108" s="62" t="str">
        <f>IF(VLOOKUP(D108,$U$1:$AB$7,8,0)&lt;Ofertas!$C$9,"",VLOOKUP(D108,$U$1:$Z$7,6,0))</f>
        <v/>
      </c>
      <c r="H108" s="62" t="str">
        <f t="shared" si="15"/>
        <v/>
      </c>
      <c r="I108" s="62" t="s">
        <v>175</v>
      </c>
      <c r="J108" s="62" t="str">
        <f t="shared" si="16"/>
        <v/>
      </c>
      <c r="K108" s="62" t="str">
        <f t="shared" si="17"/>
        <v>SEM DEP</v>
      </c>
      <c r="L108" s="62">
        <f t="shared" si="18"/>
        <v>100</v>
      </c>
      <c r="M108" s="62" t="str">
        <f t="shared" si="19"/>
        <v/>
      </c>
      <c r="N108" s="62" t="str">
        <f t="shared" si="20"/>
        <v/>
      </c>
      <c r="O108" s="62" t="str">
        <f t="shared" si="21"/>
        <v>Conta</v>
      </c>
      <c r="P108" t="str">
        <f t="shared" si="22"/>
        <v/>
      </c>
    </row>
    <row r="109" spans="1:16" x14ac:dyDescent="0.25">
      <c r="A109" s="62" t="str">
        <f t="shared" si="13"/>
        <v>FAIXA 23Entre R$ 149,81 e R$ 159,80</v>
      </c>
      <c r="B109" s="62" t="s">
        <v>102</v>
      </c>
      <c r="C109" s="62" t="s">
        <v>154</v>
      </c>
      <c r="D109" s="62" t="s">
        <v>194</v>
      </c>
      <c r="E109" s="62">
        <f t="shared" si="14"/>
        <v>299.89999999999998</v>
      </c>
      <c r="F109" s="62" t="str">
        <f>IF(VLOOKUP(D109,$U$1:$AB$7,8,0)&lt;Ofertas!$C$9,"",VLOOKUP(D109,$U$1:$Y$7,5,0))</f>
        <v/>
      </c>
      <c r="G109" s="62" t="str">
        <f>IF(VLOOKUP(D109,$U$1:$AB$7,8,0)&lt;Ofertas!$C$9,"",VLOOKUP(D109,$U$1:$Z$7,6,0))</f>
        <v/>
      </c>
      <c r="H109" s="62" t="str">
        <f t="shared" si="15"/>
        <v/>
      </c>
      <c r="I109" s="62" t="s">
        <v>176</v>
      </c>
      <c r="J109" s="62" t="str">
        <f t="shared" si="16"/>
        <v/>
      </c>
      <c r="K109" s="62" t="str">
        <f t="shared" si="17"/>
        <v>SEM DEP</v>
      </c>
      <c r="L109" s="62">
        <f t="shared" si="18"/>
        <v>100</v>
      </c>
      <c r="M109" s="62" t="str">
        <f t="shared" si="19"/>
        <v/>
      </c>
      <c r="N109" s="62" t="str">
        <f t="shared" si="20"/>
        <v/>
      </c>
      <c r="O109" s="62" t="str">
        <f t="shared" si="21"/>
        <v>Controle</v>
      </c>
      <c r="P109" t="str">
        <f t="shared" si="22"/>
        <v/>
      </c>
    </row>
    <row r="110" spans="1:16" x14ac:dyDescent="0.25">
      <c r="A110" s="62" t="str">
        <f t="shared" si="13"/>
        <v>FAIXA 24Entre R$ 149,81 e R$ 159,80</v>
      </c>
      <c r="B110" s="62" t="s">
        <v>102</v>
      </c>
      <c r="C110" s="62" t="s">
        <v>154</v>
      </c>
      <c r="D110" s="62" t="s">
        <v>58</v>
      </c>
      <c r="E110" s="62">
        <f t="shared" si="14"/>
        <v>299.89999999999998</v>
      </c>
      <c r="F110" s="62">
        <f>IF(VLOOKUP(D110,$U$1:$AB$7,8,0)&lt;Ofertas!$C$9,"",VLOOKUP(D110,$U$1:$Y$7,5,0))</f>
        <v>159.9</v>
      </c>
      <c r="G110" s="62">
        <f>IF(VLOOKUP(D110,$U$1:$AB$7,8,0)&lt;Ofertas!$C$9,"",VLOOKUP(D110,$U$1:$Z$7,6,0))</f>
        <v>159.9</v>
      </c>
      <c r="H110" s="62">
        <f t="shared" si="15"/>
        <v>459.79999999999995</v>
      </c>
      <c r="I110" s="62" t="s">
        <v>177</v>
      </c>
      <c r="J110" s="62">
        <f t="shared" si="16"/>
        <v>459.79999999999995</v>
      </c>
      <c r="K110" s="62">
        <f t="shared" si="17"/>
        <v>159.9</v>
      </c>
      <c r="L110" s="62">
        <f t="shared" si="18"/>
        <v>0</v>
      </c>
      <c r="M110" s="62">
        <f t="shared" si="19"/>
        <v>159.9</v>
      </c>
      <c r="N110" s="62">
        <f t="shared" si="20"/>
        <v>159.9</v>
      </c>
      <c r="O110" s="62" t="str">
        <f t="shared" si="21"/>
        <v>Conta</v>
      </c>
      <c r="P110">
        <f t="shared" si="22"/>
        <v>13</v>
      </c>
    </row>
    <row r="111" spans="1:16" x14ac:dyDescent="0.25">
      <c r="A111" s="62" t="str">
        <f t="shared" si="13"/>
        <v>FAIXA 25Entre R$ 149,81 e R$ 159,80</v>
      </c>
      <c r="B111" s="62" t="s">
        <v>102</v>
      </c>
      <c r="C111" s="62" t="s">
        <v>154</v>
      </c>
      <c r="D111" s="62" t="s">
        <v>10</v>
      </c>
      <c r="E111" s="62">
        <f t="shared" si="14"/>
        <v>299.89999999999998</v>
      </c>
      <c r="F111" s="62">
        <f>IF(VLOOKUP(D111,$U$1:$AB$7,8,0)&lt;Ofertas!$C$9,"",VLOOKUP(D111,$U$1:$Y$7,5,0))</f>
        <v>109.9</v>
      </c>
      <c r="G111" s="62">
        <f>IF(VLOOKUP(D111,$U$1:$AB$7,8,0)&lt;Ofertas!$C$9,"",VLOOKUP(D111,$U$1:$Z$7,6,0))</f>
        <v>99.9</v>
      </c>
      <c r="H111" s="62">
        <f t="shared" si="15"/>
        <v>509.79999999999995</v>
      </c>
      <c r="I111" s="62" t="s">
        <v>206</v>
      </c>
      <c r="J111" s="62">
        <f t="shared" si="16"/>
        <v>499.79999999999995</v>
      </c>
      <c r="K111" s="62">
        <f t="shared" si="17"/>
        <v>209.9</v>
      </c>
      <c r="L111" s="62">
        <f t="shared" si="18"/>
        <v>100</v>
      </c>
      <c r="M111" s="62">
        <f t="shared" si="19"/>
        <v>209.9</v>
      </c>
      <c r="N111" s="62">
        <f t="shared" si="20"/>
        <v>199.9</v>
      </c>
      <c r="O111" s="62" t="str">
        <f t="shared" si="21"/>
        <v>Conta</v>
      </c>
      <c r="P111">
        <f t="shared" si="22"/>
        <v>14</v>
      </c>
    </row>
    <row r="112" spans="1:16" x14ac:dyDescent="0.25">
      <c r="A112" s="62" t="str">
        <f t="shared" si="13"/>
        <v>FAIXA 26Entre R$ 149,81 e R$ 159,80</v>
      </c>
      <c r="B112" s="62" t="s">
        <v>102</v>
      </c>
      <c r="C112" s="62" t="s">
        <v>154</v>
      </c>
      <c r="D112" s="62" t="s">
        <v>1</v>
      </c>
      <c r="E112" s="62">
        <f t="shared" si="14"/>
        <v>299.89999999999998</v>
      </c>
      <c r="F112" s="62">
        <f>IF(VLOOKUP(D112,$U$1:$AB$7,8,0)&lt;Ofertas!$C$9,"",VLOOKUP(D112,$U$1:$Y$7,5,0))</f>
        <v>209.9</v>
      </c>
      <c r="G112" s="62">
        <f>IF(VLOOKUP(D112,$U$1:$AB$7,8,0)&lt;Ofertas!$C$9,"",VLOOKUP(D112,$U$1:$Z$7,6,0))</f>
        <v>179.9</v>
      </c>
      <c r="H112" s="62">
        <f t="shared" si="15"/>
        <v>509.79999999999995</v>
      </c>
      <c r="I112" s="62" t="s">
        <v>207</v>
      </c>
      <c r="J112" s="62">
        <f t="shared" si="16"/>
        <v>479.79999999999995</v>
      </c>
      <c r="K112" s="62">
        <f t="shared" si="17"/>
        <v>209.9</v>
      </c>
      <c r="L112" s="62">
        <f t="shared" si="18"/>
        <v>0</v>
      </c>
      <c r="M112" s="62">
        <f t="shared" si="19"/>
        <v>209.9</v>
      </c>
      <c r="N112" s="62">
        <f t="shared" si="20"/>
        <v>179.9</v>
      </c>
      <c r="O112" s="62" t="str">
        <f t="shared" si="21"/>
        <v>Conta</v>
      </c>
      <c r="P112">
        <f t="shared" si="22"/>
        <v>14</v>
      </c>
    </row>
    <row r="113" spans="1:16" x14ac:dyDescent="0.25">
      <c r="A113" s="62" t="str">
        <f t="shared" si="13"/>
        <v>FAIXA 27Entre R$ 149,81 e R$ 159,80</v>
      </c>
      <c r="B113" s="62" t="s">
        <v>102</v>
      </c>
      <c r="C113" s="62" t="s">
        <v>154</v>
      </c>
      <c r="D113" s="62" t="s">
        <v>59</v>
      </c>
      <c r="E113" s="62">
        <f t="shared" si="14"/>
        <v>299.89999999999998</v>
      </c>
      <c r="F113" s="62">
        <f>IF(VLOOKUP(D113,$U$1:$AB$7,8,0)&lt;Ofertas!$C$9,"",VLOOKUP(D113,$U$1:$Y$7,5,0))</f>
        <v>309.89999999999998</v>
      </c>
      <c r="G113" s="62">
        <f>IF(VLOOKUP(D113,$U$1:$AB$7,8,0)&lt;Ofertas!$C$9,"",VLOOKUP(D113,$U$1:$Z$7,6,0))</f>
        <v>309.89999999999998</v>
      </c>
      <c r="H113" s="62">
        <f t="shared" si="15"/>
        <v>559.79999999999995</v>
      </c>
      <c r="I113" s="62" t="s">
        <v>208</v>
      </c>
      <c r="J113" s="62">
        <f t="shared" si="16"/>
        <v>559.79999999999995</v>
      </c>
      <c r="K113" s="62">
        <f t="shared" si="17"/>
        <v>259.89999999999998</v>
      </c>
      <c r="L113" s="62">
        <f t="shared" si="18"/>
        <v>-50</v>
      </c>
      <c r="M113" s="62">
        <f t="shared" si="19"/>
        <v>259.89999999999998</v>
      </c>
      <c r="N113" s="62">
        <f t="shared" si="20"/>
        <v>259.89999999999998</v>
      </c>
      <c r="O113" s="62" t="str">
        <f t="shared" si="21"/>
        <v>Conta</v>
      </c>
      <c r="P113">
        <f t="shared" si="22"/>
        <v>16</v>
      </c>
    </row>
    <row r="114" spans="1:16" x14ac:dyDescent="0.25">
      <c r="A114" s="62" t="str">
        <f t="shared" si="13"/>
        <v>FAIXA 0Entre R$ 159,81 e R$ 169,80</v>
      </c>
      <c r="B114" s="62" t="s">
        <v>103</v>
      </c>
      <c r="C114" s="62" t="s">
        <v>151</v>
      </c>
      <c r="D114" s="62" t="s">
        <v>181</v>
      </c>
      <c r="E114" s="62">
        <f t="shared" si="14"/>
        <v>79.900000000000006</v>
      </c>
      <c r="F114" s="62" t="str">
        <f>IF(VLOOKUP(D114,$U$1:$AB$7,8,0)&lt;Ofertas!$C$9,"",VLOOKUP(D114,$U$1:$Y$7,5,0))</f>
        <v/>
      </c>
      <c r="G114" s="62" t="str">
        <f>IF(VLOOKUP(D114,$U$1:$AB$7,8,0)&lt;Ofertas!$C$9,"",VLOOKUP(D114,$U$1:$Z$7,6,0))</f>
        <v/>
      </c>
      <c r="H114" s="62" t="str">
        <f t="shared" si="15"/>
        <v/>
      </c>
      <c r="I114" s="62" t="s">
        <v>189</v>
      </c>
      <c r="J114" s="62" t="str">
        <f t="shared" si="16"/>
        <v/>
      </c>
      <c r="K114" s="62" t="str">
        <f t="shared" si="17"/>
        <v>SEM DEP</v>
      </c>
      <c r="L114" s="62">
        <f t="shared" si="18"/>
        <v>100</v>
      </c>
      <c r="M114" s="62" t="str">
        <f t="shared" si="19"/>
        <v/>
      </c>
      <c r="N114" s="62" t="str">
        <f t="shared" si="20"/>
        <v/>
      </c>
      <c r="O114" s="62" t="str">
        <f t="shared" si="21"/>
        <v>Controle</v>
      </c>
      <c r="P114" t="e">
        <f>IF(B114=B114,_xlfn.RANK.EQ(B114,$B$2:$B$701,1))</f>
        <v>#VALUE!</v>
      </c>
    </row>
    <row r="115" spans="1:16" x14ac:dyDescent="0.25">
      <c r="A115" s="62" t="str">
        <f t="shared" si="13"/>
        <v>FAIXA 1Entre R$ 159,81 e R$ 169,80</v>
      </c>
      <c r="B115" s="62" t="s">
        <v>103</v>
      </c>
      <c r="C115" s="62" t="s">
        <v>151</v>
      </c>
      <c r="D115" s="62" t="s">
        <v>26</v>
      </c>
      <c r="E115" s="62">
        <f t="shared" si="14"/>
        <v>79.900000000000006</v>
      </c>
      <c r="F115" s="62" t="str">
        <f>IF(VLOOKUP(D115,$U$1:$AB$7,8,0)&lt;Ofertas!$C$9,"",VLOOKUP(D115,$U$1:$Y$7,5,0))</f>
        <v/>
      </c>
      <c r="G115" s="62" t="str">
        <f>IF(VLOOKUP(D115,$U$1:$AB$7,8,0)&lt;Ofertas!$C$9,"",VLOOKUP(D115,$U$1:$Z$7,6,0))</f>
        <v/>
      </c>
      <c r="H115" s="62" t="str">
        <f t="shared" si="15"/>
        <v/>
      </c>
      <c r="I115" s="62" t="s">
        <v>66</v>
      </c>
      <c r="J115" s="62" t="str">
        <f t="shared" si="16"/>
        <v/>
      </c>
      <c r="K115" s="62" t="str">
        <f t="shared" si="17"/>
        <v>SEM DEP</v>
      </c>
      <c r="L115" s="62">
        <f t="shared" si="18"/>
        <v>100</v>
      </c>
      <c r="M115" s="62" t="str">
        <f t="shared" si="19"/>
        <v/>
      </c>
      <c r="N115" s="62" t="str">
        <f t="shared" si="20"/>
        <v/>
      </c>
      <c r="O115" s="62" t="str">
        <f t="shared" si="21"/>
        <v>Conta</v>
      </c>
      <c r="P115" t="e">
        <f t="shared" ref="P115:P125" si="23">IF(B115=B115,_xlfn.RANK.EQ(B115,$H$2:$H$701,1))</f>
        <v>#VALUE!</v>
      </c>
    </row>
    <row r="116" spans="1:16" x14ac:dyDescent="0.25">
      <c r="A116" s="62" t="str">
        <f t="shared" si="13"/>
        <v>FAIXA 2Entre R$ 159,81 e R$ 169,80</v>
      </c>
      <c r="B116" s="62" t="s">
        <v>103</v>
      </c>
      <c r="C116" s="62" t="s">
        <v>152</v>
      </c>
      <c r="D116" s="62" t="s">
        <v>181</v>
      </c>
      <c r="E116" s="62">
        <f t="shared" si="14"/>
        <v>84.9</v>
      </c>
      <c r="F116" s="62" t="str">
        <f>IF(VLOOKUP(D116,$U$1:$AB$7,8,0)&lt;Ofertas!$C$9,"",VLOOKUP(D116,$U$1:$Y$7,5,0))</f>
        <v/>
      </c>
      <c r="G116" s="62" t="str">
        <f>IF(VLOOKUP(D116,$U$1:$AB$7,8,0)&lt;Ofertas!$C$9,"",VLOOKUP(D116,$U$1:$Z$7,6,0))</f>
        <v/>
      </c>
      <c r="H116" s="62" t="str">
        <f t="shared" si="15"/>
        <v/>
      </c>
      <c r="I116" s="62" t="s">
        <v>67</v>
      </c>
      <c r="J116" s="62" t="str">
        <f t="shared" si="16"/>
        <v/>
      </c>
      <c r="K116" s="62" t="str">
        <f t="shared" si="17"/>
        <v>SEM DEP</v>
      </c>
      <c r="L116" s="62">
        <f t="shared" si="18"/>
        <v>100</v>
      </c>
      <c r="M116" s="62" t="str">
        <f t="shared" si="19"/>
        <v/>
      </c>
      <c r="N116" s="62" t="str">
        <f t="shared" si="20"/>
        <v/>
      </c>
      <c r="O116" s="62" t="str">
        <f t="shared" si="21"/>
        <v>Controle</v>
      </c>
      <c r="P116" t="e">
        <f t="shared" si="23"/>
        <v>#VALUE!</v>
      </c>
    </row>
    <row r="117" spans="1:16" x14ac:dyDescent="0.25">
      <c r="A117" s="62" t="str">
        <f t="shared" si="13"/>
        <v>FAIXA 3Entre R$ 159,81 e R$ 169,80</v>
      </c>
      <c r="B117" s="62" t="s">
        <v>103</v>
      </c>
      <c r="C117" s="62" t="s">
        <v>152</v>
      </c>
      <c r="D117" s="62" t="s">
        <v>26</v>
      </c>
      <c r="E117" s="62">
        <f t="shared" si="14"/>
        <v>84.9</v>
      </c>
      <c r="F117" s="62" t="str">
        <f>IF(VLOOKUP(D117,$U$1:$AB$7,8,0)&lt;Ofertas!$C$9,"",VLOOKUP(D117,$U$1:$Y$7,5,0))</f>
        <v/>
      </c>
      <c r="G117" s="62" t="str">
        <f>IF(VLOOKUP(D117,$U$1:$AB$7,8,0)&lt;Ofertas!$C$9,"",VLOOKUP(D117,$U$1:$Z$7,6,0))</f>
        <v/>
      </c>
      <c r="H117" s="62" t="str">
        <f t="shared" si="15"/>
        <v/>
      </c>
      <c r="I117" s="62" t="s">
        <v>156</v>
      </c>
      <c r="J117" s="62" t="str">
        <f t="shared" si="16"/>
        <v/>
      </c>
      <c r="K117" s="62" t="str">
        <f t="shared" si="17"/>
        <v>SEM DEP</v>
      </c>
      <c r="L117" s="62">
        <f t="shared" si="18"/>
        <v>100</v>
      </c>
      <c r="M117" s="62" t="str">
        <f t="shared" si="19"/>
        <v/>
      </c>
      <c r="N117" s="62" t="str">
        <f t="shared" si="20"/>
        <v/>
      </c>
      <c r="O117" s="62" t="str">
        <f t="shared" si="21"/>
        <v>Conta</v>
      </c>
      <c r="P117" t="e">
        <f t="shared" si="23"/>
        <v>#VALUE!</v>
      </c>
    </row>
    <row r="118" spans="1:16" x14ac:dyDescent="0.25">
      <c r="A118" s="62" t="str">
        <f t="shared" si="13"/>
        <v>FAIXA 4Entre R$ 159,81 e R$ 169,80</v>
      </c>
      <c r="B118" s="62" t="s">
        <v>103</v>
      </c>
      <c r="C118" s="62" t="s">
        <v>151</v>
      </c>
      <c r="D118" s="62" t="s">
        <v>194</v>
      </c>
      <c r="E118" s="62">
        <f t="shared" si="14"/>
        <v>79.900000000000006</v>
      </c>
      <c r="F118" s="62" t="str">
        <f>IF(VLOOKUP(D118,$U$1:$AB$7,8,0)&lt;Ofertas!$C$9,"",VLOOKUP(D118,$U$1:$Y$7,5,0))</f>
        <v/>
      </c>
      <c r="G118" s="62" t="str">
        <f>IF(VLOOKUP(D118,$U$1:$AB$7,8,0)&lt;Ofertas!$C$9,"",VLOOKUP(D118,$U$1:$Z$7,6,0))</f>
        <v/>
      </c>
      <c r="H118" s="62" t="str">
        <f t="shared" si="15"/>
        <v/>
      </c>
      <c r="I118" s="62" t="s">
        <v>157</v>
      </c>
      <c r="J118" s="62" t="str">
        <f t="shared" si="16"/>
        <v/>
      </c>
      <c r="K118" s="62" t="str">
        <f t="shared" si="17"/>
        <v>SEM DEP</v>
      </c>
      <c r="L118" s="62">
        <f t="shared" si="18"/>
        <v>100</v>
      </c>
      <c r="M118" s="62" t="str">
        <f t="shared" si="19"/>
        <v/>
      </c>
      <c r="N118" s="62" t="str">
        <f t="shared" si="20"/>
        <v/>
      </c>
      <c r="O118" s="62" t="str">
        <f t="shared" si="21"/>
        <v>Controle</v>
      </c>
      <c r="P118" t="e">
        <f t="shared" si="23"/>
        <v>#VALUE!</v>
      </c>
    </row>
    <row r="119" spans="1:16" x14ac:dyDescent="0.25">
      <c r="A119" s="62" t="str">
        <f t="shared" si="13"/>
        <v>FAIXA 5Entre R$ 159,81 e R$ 169,80</v>
      </c>
      <c r="B119" s="62" t="s">
        <v>103</v>
      </c>
      <c r="C119" s="62" t="s">
        <v>151</v>
      </c>
      <c r="D119" s="62" t="s">
        <v>58</v>
      </c>
      <c r="E119" s="62">
        <f t="shared" si="14"/>
        <v>79.900000000000006</v>
      </c>
      <c r="F119" s="62">
        <f>IF(VLOOKUP(D119,$U$1:$AB$7,8,0)&lt;Ofertas!$C$9,"",VLOOKUP(D119,$U$1:$Y$7,5,0))</f>
        <v>159.9</v>
      </c>
      <c r="G119" s="62">
        <f>IF(VLOOKUP(D119,$U$1:$AB$7,8,0)&lt;Ofertas!$C$9,"",VLOOKUP(D119,$U$1:$Z$7,6,0))</f>
        <v>159.9</v>
      </c>
      <c r="H119" s="62">
        <f t="shared" si="15"/>
        <v>239.8</v>
      </c>
      <c r="I119" s="62" t="s">
        <v>158</v>
      </c>
      <c r="J119" s="62">
        <f t="shared" si="16"/>
        <v>239.8</v>
      </c>
      <c r="K119" s="62">
        <f t="shared" si="17"/>
        <v>159.9</v>
      </c>
      <c r="L119" s="62">
        <f t="shared" si="18"/>
        <v>0</v>
      </c>
      <c r="M119" s="62">
        <f t="shared" si="19"/>
        <v>159.9</v>
      </c>
      <c r="N119" s="62">
        <f t="shared" si="20"/>
        <v>159.9</v>
      </c>
      <c r="O119" s="62" t="str">
        <f t="shared" si="21"/>
        <v>Conta</v>
      </c>
      <c r="P119" t="e">
        <f t="shared" si="23"/>
        <v>#VALUE!</v>
      </c>
    </row>
    <row r="120" spans="1:16" x14ac:dyDescent="0.25">
      <c r="A120" s="62" t="str">
        <f t="shared" si="13"/>
        <v>FAIXA 6Entre R$ 159,81 e R$ 169,80</v>
      </c>
      <c r="B120" s="62" t="s">
        <v>103</v>
      </c>
      <c r="C120" s="62" t="s">
        <v>152</v>
      </c>
      <c r="D120" s="62" t="s">
        <v>194</v>
      </c>
      <c r="E120" s="62">
        <f t="shared" si="14"/>
        <v>84.9</v>
      </c>
      <c r="F120" s="62" t="str">
        <f>IF(VLOOKUP(D120,$U$1:$AB$7,8,0)&lt;Ofertas!$C$9,"",VLOOKUP(D120,$U$1:$Y$7,5,0))</f>
        <v/>
      </c>
      <c r="G120" s="62" t="str">
        <f>IF(VLOOKUP(D120,$U$1:$AB$7,8,0)&lt;Ofertas!$C$9,"",VLOOKUP(D120,$U$1:$Z$7,6,0))</f>
        <v/>
      </c>
      <c r="H120" s="62" t="str">
        <f t="shared" si="15"/>
        <v/>
      </c>
      <c r="I120" s="62" t="s">
        <v>159</v>
      </c>
      <c r="J120" s="62" t="str">
        <f t="shared" si="16"/>
        <v/>
      </c>
      <c r="K120" s="62" t="str">
        <f t="shared" si="17"/>
        <v>SEM DEP</v>
      </c>
      <c r="L120" s="62">
        <f t="shared" si="18"/>
        <v>100</v>
      </c>
      <c r="M120" s="62" t="str">
        <f t="shared" si="19"/>
        <v/>
      </c>
      <c r="N120" s="62" t="str">
        <f t="shared" si="20"/>
        <v/>
      </c>
      <c r="O120" s="62" t="str">
        <f t="shared" si="21"/>
        <v>Controle</v>
      </c>
      <c r="P120" t="e">
        <f t="shared" si="23"/>
        <v>#VALUE!</v>
      </c>
    </row>
    <row r="121" spans="1:16" x14ac:dyDescent="0.25">
      <c r="A121" s="62" t="str">
        <f t="shared" si="13"/>
        <v>FAIXA 7Entre R$ 159,81 e R$ 169,80</v>
      </c>
      <c r="B121" s="62" t="s">
        <v>103</v>
      </c>
      <c r="C121" s="62" t="s">
        <v>152</v>
      </c>
      <c r="D121" s="62" t="s">
        <v>58</v>
      </c>
      <c r="E121" s="62">
        <f t="shared" si="14"/>
        <v>84.9</v>
      </c>
      <c r="F121" s="62">
        <f>IF(VLOOKUP(D121,$U$1:$AB$7,8,0)&lt;Ofertas!$C$9,"",VLOOKUP(D121,$U$1:$Y$7,5,0))</f>
        <v>159.9</v>
      </c>
      <c r="G121" s="62">
        <f>IF(VLOOKUP(D121,$U$1:$AB$7,8,0)&lt;Ofertas!$C$9,"",VLOOKUP(D121,$U$1:$Z$7,6,0))</f>
        <v>159.9</v>
      </c>
      <c r="H121" s="62">
        <f t="shared" si="15"/>
        <v>244.8</v>
      </c>
      <c r="I121" s="62" t="s">
        <v>160</v>
      </c>
      <c r="J121" s="62">
        <f t="shared" si="16"/>
        <v>244.8</v>
      </c>
      <c r="K121" s="62">
        <f t="shared" si="17"/>
        <v>159.9</v>
      </c>
      <c r="L121" s="62">
        <f t="shared" si="18"/>
        <v>0</v>
      </c>
      <c r="M121" s="62">
        <f t="shared" si="19"/>
        <v>159.9</v>
      </c>
      <c r="N121" s="62">
        <f t="shared" si="20"/>
        <v>159.9</v>
      </c>
      <c r="O121" s="62" t="str">
        <f t="shared" si="21"/>
        <v>Conta</v>
      </c>
      <c r="P121" t="e">
        <f t="shared" si="23"/>
        <v>#VALUE!</v>
      </c>
    </row>
    <row r="122" spans="1:16" x14ac:dyDescent="0.25">
      <c r="A122" s="62" t="str">
        <f t="shared" si="13"/>
        <v>FAIXA 8Entre R$ 159,81 e R$ 169,80</v>
      </c>
      <c r="B122" s="62" t="s">
        <v>103</v>
      </c>
      <c r="C122" s="62" t="s">
        <v>153</v>
      </c>
      <c r="D122" s="62" t="s">
        <v>26</v>
      </c>
      <c r="E122" s="62">
        <f t="shared" si="14"/>
        <v>129.9</v>
      </c>
      <c r="F122" s="62" t="str">
        <f>IF(VLOOKUP(D122,$U$1:$AB$7,8,0)&lt;Ofertas!$C$9,"",VLOOKUP(D122,$U$1:$Y$7,5,0))</f>
        <v/>
      </c>
      <c r="G122" s="62" t="str">
        <f>IF(VLOOKUP(D122,$U$1:$AB$7,8,0)&lt;Ofertas!$C$9,"",VLOOKUP(D122,$U$1:$Z$7,6,0))</f>
        <v/>
      </c>
      <c r="H122" s="62" t="str">
        <f t="shared" si="15"/>
        <v/>
      </c>
      <c r="I122" s="62" t="s">
        <v>161</v>
      </c>
      <c r="J122" s="62" t="str">
        <f t="shared" si="16"/>
        <v/>
      </c>
      <c r="K122" s="62" t="str">
        <f t="shared" si="17"/>
        <v>SEM DEP</v>
      </c>
      <c r="L122" s="62">
        <f t="shared" si="18"/>
        <v>100</v>
      </c>
      <c r="M122" s="62" t="str">
        <f t="shared" si="19"/>
        <v/>
      </c>
      <c r="N122" s="62" t="str">
        <f t="shared" si="20"/>
        <v/>
      </c>
      <c r="O122" s="62" t="str">
        <f t="shared" si="21"/>
        <v>Conta</v>
      </c>
      <c r="P122" t="e">
        <f t="shared" si="23"/>
        <v>#VALUE!</v>
      </c>
    </row>
    <row r="123" spans="1:16" x14ac:dyDescent="0.25">
      <c r="A123" s="62" t="str">
        <f t="shared" si="13"/>
        <v>FAIXA 9Entre R$ 159,81 e R$ 169,80</v>
      </c>
      <c r="B123" s="62" t="s">
        <v>103</v>
      </c>
      <c r="C123" s="62" t="s">
        <v>153</v>
      </c>
      <c r="D123" s="62" t="s">
        <v>181</v>
      </c>
      <c r="E123" s="62">
        <f t="shared" si="14"/>
        <v>129.9</v>
      </c>
      <c r="F123" s="62" t="str">
        <f>IF(VLOOKUP(D123,$U$1:$AB$7,8,0)&lt;Ofertas!$C$9,"",VLOOKUP(D123,$U$1:$Y$7,5,0))</f>
        <v/>
      </c>
      <c r="G123" s="62" t="str">
        <f>IF(VLOOKUP(D123,$U$1:$AB$7,8,0)&lt;Ofertas!$C$9,"",VLOOKUP(D123,$U$1:$Z$7,6,0))</f>
        <v/>
      </c>
      <c r="H123" s="62" t="str">
        <f t="shared" si="15"/>
        <v/>
      </c>
      <c r="I123" s="62" t="s">
        <v>162</v>
      </c>
      <c r="J123" s="62" t="str">
        <f t="shared" si="16"/>
        <v/>
      </c>
      <c r="K123" s="62" t="str">
        <f t="shared" si="17"/>
        <v>SEM DEP</v>
      </c>
      <c r="L123" s="62">
        <f t="shared" si="18"/>
        <v>100</v>
      </c>
      <c r="M123" s="62" t="str">
        <f t="shared" si="19"/>
        <v/>
      </c>
      <c r="N123" s="62" t="str">
        <f t="shared" si="20"/>
        <v/>
      </c>
      <c r="O123" s="62" t="str">
        <f t="shared" si="21"/>
        <v>Controle</v>
      </c>
      <c r="P123" t="e">
        <f t="shared" si="23"/>
        <v>#VALUE!</v>
      </c>
    </row>
    <row r="124" spans="1:16" x14ac:dyDescent="0.25">
      <c r="A124" s="62" t="str">
        <f t="shared" si="13"/>
        <v>FAIXA 10Entre R$ 159,81 e R$ 169,80</v>
      </c>
      <c r="B124" s="62" t="s">
        <v>103</v>
      </c>
      <c r="C124" s="62" t="s">
        <v>151</v>
      </c>
      <c r="D124" s="62" t="s">
        <v>10</v>
      </c>
      <c r="E124" s="62">
        <f t="shared" si="14"/>
        <v>79.900000000000006</v>
      </c>
      <c r="F124" s="62">
        <f>IF(VLOOKUP(D124,$U$1:$AB$7,8,0)&lt;Ofertas!$C$9,"",VLOOKUP(D124,$U$1:$Y$7,5,0))</f>
        <v>109.9</v>
      </c>
      <c r="G124" s="62">
        <f>IF(VLOOKUP(D124,$U$1:$AB$7,8,0)&lt;Ofertas!$C$9,"",VLOOKUP(D124,$U$1:$Z$7,6,0))</f>
        <v>99.9</v>
      </c>
      <c r="H124" s="62">
        <f t="shared" si="15"/>
        <v>289.8</v>
      </c>
      <c r="I124" s="62" t="s">
        <v>163</v>
      </c>
      <c r="J124" s="62">
        <f t="shared" si="16"/>
        <v>279.8</v>
      </c>
      <c r="K124" s="62">
        <f t="shared" si="17"/>
        <v>209.9</v>
      </c>
      <c r="L124" s="62">
        <f t="shared" si="18"/>
        <v>100</v>
      </c>
      <c r="M124" s="62">
        <f t="shared" si="19"/>
        <v>209.9</v>
      </c>
      <c r="N124" s="62">
        <f t="shared" si="20"/>
        <v>199.9</v>
      </c>
      <c r="O124" s="62" t="str">
        <f t="shared" si="21"/>
        <v>Conta</v>
      </c>
      <c r="P124" t="e">
        <f t="shared" si="23"/>
        <v>#VALUE!</v>
      </c>
    </row>
    <row r="125" spans="1:16" x14ac:dyDescent="0.25">
      <c r="A125" s="62" t="str">
        <f t="shared" si="13"/>
        <v>FAIXA 11Entre R$ 159,81 e R$ 169,80</v>
      </c>
      <c r="B125" s="62" t="s">
        <v>103</v>
      </c>
      <c r="C125" s="62" t="s">
        <v>153</v>
      </c>
      <c r="D125" s="62" t="s">
        <v>58</v>
      </c>
      <c r="E125" s="62">
        <f t="shared" si="14"/>
        <v>129.9</v>
      </c>
      <c r="F125" s="62">
        <f>IF(VLOOKUP(D125,$U$1:$AB$7,8,0)&lt;Ofertas!$C$9,"",VLOOKUP(D125,$U$1:$Y$7,5,0))</f>
        <v>159.9</v>
      </c>
      <c r="G125" s="62">
        <f>IF(VLOOKUP(D125,$U$1:$AB$7,8,0)&lt;Ofertas!$C$9,"",VLOOKUP(D125,$U$1:$Z$7,6,0))</f>
        <v>159.9</v>
      </c>
      <c r="H125" s="62">
        <f t="shared" si="15"/>
        <v>289.8</v>
      </c>
      <c r="I125" s="62" t="s">
        <v>164</v>
      </c>
      <c r="J125" s="62">
        <f t="shared" si="16"/>
        <v>289.8</v>
      </c>
      <c r="K125" s="62">
        <f t="shared" si="17"/>
        <v>159.9</v>
      </c>
      <c r="L125" s="62">
        <f t="shared" si="18"/>
        <v>0</v>
      </c>
      <c r="M125" s="62">
        <f t="shared" si="19"/>
        <v>159.9</v>
      </c>
      <c r="N125" s="62">
        <f t="shared" si="20"/>
        <v>159.9</v>
      </c>
      <c r="O125" s="62" t="str">
        <f t="shared" si="21"/>
        <v>Conta</v>
      </c>
      <c r="P125" t="e">
        <f t="shared" si="23"/>
        <v>#VALUE!</v>
      </c>
    </row>
    <row r="126" spans="1:16" x14ac:dyDescent="0.25">
      <c r="A126" s="62" t="str">
        <f t="shared" si="13"/>
        <v>FAIXA 12Entre R$ 159,81 e R$ 169,80</v>
      </c>
      <c r="B126" s="62" t="s">
        <v>103</v>
      </c>
      <c r="C126" s="62" t="s">
        <v>151</v>
      </c>
      <c r="D126" s="62" t="s">
        <v>1</v>
      </c>
      <c r="E126" s="62">
        <f t="shared" si="14"/>
        <v>79.900000000000006</v>
      </c>
      <c r="F126" s="62">
        <f>IF(VLOOKUP(D126,$U$1:$AB$7,8,0)&lt;Ofertas!$C$9,"",VLOOKUP(D126,$U$1:$Y$7,5,0))</f>
        <v>209.9</v>
      </c>
      <c r="G126" s="62">
        <f>IF(VLOOKUP(D126,$U$1:$AB$7,8,0)&lt;Ofertas!$C$9,"",VLOOKUP(D126,$U$1:$Z$7,6,0))</f>
        <v>179.9</v>
      </c>
      <c r="H126" s="62">
        <f t="shared" si="15"/>
        <v>289.8</v>
      </c>
      <c r="I126" s="62" t="s">
        <v>165</v>
      </c>
      <c r="J126" s="62">
        <f t="shared" si="16"/>
        <v>259.8</v>
      </c>
      <c r="K126" s="62">
        <f t="shared" si="17"/>
        <v>209.9</v>
      </c>
      <c r="L126" s="62">
        <f t="shared" si="18"/>
        <v>0</v>
      </c>
      <c r="M126" s="62">
        <f t="shared" si="19"/>
        <v>209.9</v>
      </c>
      <c r="N126" s="62">
        <f t="shared" si="20"/>
        <v>179.9</v>
      </c>
      <c r="O126" s="62" t="str">
        <f t="shared" si="21"/>
        <v>Conta</v>
      </c>
      <c r="P126">
        <f t="shared" ref="P126:P130" si="24">IF(B126=B126,_xlfn.RANK.EQ(H126,$H$2:$H$701,1))</f>
        <v>51</v>
      </c>
    </row>
    <row r="127" spans="1:16" x14ac:dyDescent="0.25">
      <c r="A127" s="62" t="str">
        <f t="shared" si="13"/>
        <v>FAIXA 13Entre R$ 159,81 e R$ 169,80</v>
      </c>
      <c r="B127" s="62" t="s">
        <v>103</v>
      </c>
      <c r="C127" s="62" t="s">
        <v>153</v>
      </c>
      <c r="D127" s="62" t="s">
        <v>194</v>
      </c>
      <c r="E127" s="62">
        <f t="shared" si="14"/>
        <v>129.9</v>
      </c>
      <c r="F127" s="62" t="str">
        <f>IF(VLOOKUP(D127,$U$1:$AB$7,8,0)&lt;Ofertas!$C$9,"",VLOOKUP(D127,$U$1:$Y$7,5,0))</f>
        <v/>
      </c>
      <c r="G127" s="62" t="str">
        <f>IF(VLOOKUP(D127,$U$1:$AB$7,8,0)&lt;Ofertas!$C$9,"",VLOOKUP(D127,$U$1:$Z$7,6,0))</f>
        <v/>
      </c>
      <c r="H127" s="62" t="str">
        <f t="shared" si="15"/>
        <v/>
      </c>
      <c r="I127" s="62" t="s">
        <v>166</v>
      </c>
      <c r="J127" s="62" t="str">
        <f t="shared" si="16"/>
        <v/>
      </c>
      <c r="K127" s="62" t="str">
        <f t="shared" si="17"/>
        <v>SEM DEP</v>
      </c>
      <c r="L127" s="62">
        <f t="shared" si="18"/>
        <v>100</v>
      </c>
      <c r="M127" s="62" t="str">
        <f t="shared" si="19"/>
        <v/>
      </c>
      <c r="N127" s="62" t="str">
        <f t="shared" si="20"/>
        <v/>
      </c>
      <c r="O127" s="62" t="str">
        <f t="shared" si="21"/>
        <v>Controle</v>
      </c>
      <c r="P127" t="e">
        <f t="shared" si="24"/>
        <v>#VALUE!</v>
      </c>
    </row>
    <row r="128" spans="1:16" x14ac:dyDescent="0.25">
      <c r="A128" s="62" t="str">
        <f t="shared" si="13"/>
        <v>FAIXA 14Entre R$ 159,81 e R$ 169,80</v>
      </c>
      <c r="B128" s="62" t="s">
        <v>103</v>
      </c>
      <c r="C128" s="62" t="s">
        <v>152</v>
      </c>
      <c r="D128" s="62" t="s">
        <v>10</v>
      </c>
      <c r="E128" s="62">
        <f t="shared" si="14"/>
        <v>84.9</v>
      </c>
      <c r="F128" s="62">
        <f>IF(VLOOKUP(D128,$U$1:$AB$7,8,0)&lt;Ofertas!$C$9,"",VLOOKUP(D128,$U$1:$Y$7,5,0))</f>
        <v>109.9</v>
      </c>
      <c r="G128" s="62">
        <f>IF(VLOOKUP(D128,$U$1:$AB$7,8,0)&lt;Ofertas!$C$9,"",VLOOKUP(D128,$U$1:$Z$7,6,0))</f>
        <v>99.9</v>
      </c>
      <c r="H128" s="62">
        <f t="shared" si="15"/>
        <v>294.8</v>
      </c>
      <c r="I128" s="62" t="s">
        <v>167</v>
      </c>
      <c r="J128" s="62">
        <f t="shared" si="16"/>
        <v>284.8</v>
      </c>
      <c r="K128" s="62">
        <f t="shared" si="17"/>
        <v>209.9</v>
      </c>
      <c r="L128" s="62">
        <f t="shared" si="18"/>
        <v>100</v>
      </c>
      <c r="M128" s="62">
        <f t="shared" si="19"/>
        <v>209.9</v>
      </c>
      <c r="N128" s="62">
        <f t="shared" si="20"/>
        <v>199.9</v>
      </c>
      <c r="O128" s="62" t="str">
        <f t="shared" si="21"/>
        <v>Conta</v>
      </c>
      <c r="P128">
        <f t="shared" si="24"/>
        <v>126</v>
      </c>
    </row>
    <row r="129" spans="1:16" x14ac:dyDescent="0.25">
      <c r="A129" s="62" t="str">
        <f t="shared" si="13"/>
        <v>FAIXA 15Entre R$ 159,81 e R$ 169,80</v>
      </c>
      <c r="B129" s="62" t="s">
        <v>103</v>
      </c>
      <c r="C129" s="62" t="s">
        <v>152</v>
      </c>
      <c r="D129" s="62" t="s">
        <v>1</v>
      </c>
      <c r="E129" s="62">
        <f t="shared" si="14"/>
        <v>84.9</v>
      </c>
      <c r="F129" s="62">
        <f>IF(VLOOKUP(D129,$U$1:$AB$7,8,0)&lt;Ofertas!$C$9,"",VLOOKUP(D129,$U$1:$Y$7,5,0))</f>
        <v>209.9</v>
      </c>
      <c r="G129" s="62">
        <f>IF(VLOOKUP(D129,$U$1:$AB$7,8,0)&lt;Ofertas!$C$9,"",VLOOKUP(D129,$U$1:$Z$7,6,0))</f>
        <v>179.9</v>
      </c>
      <c r="H129" s="62">
        <f t="shared" si="15"/>
        <v>294.8</v>
      </c>
      <c r="I129" s="62" t="s">
        <v>168</v>
      </c>
      <c r="J129" s="62">
        <f t="shared" si="16"/>
        <v>264.8</v>
      </c>
      <c r="K129" s="62">
        <f t="shared" si="17"/>
        <v>209.9</v>
      </c>
      <c r="L129" s="62">
        <f t="shared" si="18"/>
        <v>0</v>
      </c>
      <c r="M129" s="62">
        <f t="shared" si="19"/>
        <v>209.9</v>
      </c>
      <c r="N129" s="62">
        <f t="shared" si="20"/>
        <v>179.9</v>
      </c>
      <c r="O129" s="62" t="str">
        <f t="shared" si="21"/>
        <v>Conta</v>
      </c>
      <c r="P129">
        <f t="shared" si="24"/>
        <v>126</v>
      </c>
    </row>
    <row r="130" spans="1:16" x14ac:dyDescent="0.25">
      <c r="A130" s="62" t="str">
        <f t="shared" ref="A130:A193" si="25">I130&amp;B130</f>
        <v>FAIXA 16Entre R$ 159,81 e R$ 169,80</v>
      </c>
      <c r="B130" s="62" t="s">
        <v>103</v>
      </c>
      <c r="C130" s="62" t="s">
        <v>151</v>
      </c>
      <c r="D130" s="62" t="s">
        <v>59</v>
      </c>
      <c r="E130" s="62">
        <f t="shared" ref="E130:E193" si="26">VLOOKUP(C130,$AF$1:$AG$4,2,0)</f>
        <v>79.900000000000006</v>
      </c>
      <c r="F130" s="62">
        <f>IF(VLOOKUP(D130,$U$1:$AB$7,8,0)&lt;Ofertas!$C$9,"",VLOOKUP(D130,$U$1:$Y$7,5,0))</f>
        <v>309.89999999999998</v>
      </c>
      <c r="G130" s="62">
        <f>IF(VLOOKUP(D130,$U$1:$AB$7,8,0)&lt;Ofertas!$C$9,"",VLOOKUP(D130,$U$1:$Z$7,6,0))</f>
        <v>309.89999999999998</v>
      </c>
      <c r="H130" s="62">
        <f t="shared" ref="H130:H193" si="27">IF(M130="","",SUM(M130,E130))</f>
        <v>339.79999999999995</v>
      </c>
      <c r="I130" s="62" t="s">
        <v>169</v>
      </c>
      <c r="J130" s="62">
        <f t="shared" si="16"/>
        <v>339.79999999999995</v>
      </c>
      <c r="K130" s="62">
        <f t="shared" si="17"/>
        <v>259.89999999999998</v>
      </c>
      <c r="L130" s="62">
        <f t="shared" si="18"/>
        <v>-50</v>
      </c>
      <c r="M130" s="62">
        <f t="shared" si="19"/>
        <v>259.89999999999998</v>
      </c>
      <c r="N130" s="62">
        <f t="shared" si="20"/>
        <v>259.89999999999998</v>
      </c>
      <c r="O130" s="62" t="str">
        <f t="shared" si="21"/>
        <v>Conta</v>
      </c>
      <c r="P130">
        <f t="shared" si="24"/>
        <v>176</v>
      </c>
    </row>
    <row r="131" spans="1:16" x14ac:dyDescent="0.25">
      <c r="A131" s="62" t="str">
        <f t="shared" si="25"/>
        <v>FAIXA 17Entre R$ 159,81 e R$ 169,80</v>
      </c>
      <c r="B131" s="62" t="s">
        <v>103</v>
      </c>
      <c r="C131" s="62" t="s">
        <v>153</v>
      </c>
      <c r="D131" s="62" t="s">
        <v>10</v>
      </c>
      <c r="E131" s="62">
        <f t="shared" si="26"/>
        <v>129.9</v>
      </c>
      <c r="F131" s="62">
        <f>IF(VLOOKUP(D131,$U$1:$AB$7,8,0)&lt;Ofertas!$C$9,"",VLOOKUP(D131,$U$1:$Y$7,5,0))</f>
        <v>109.9</v>
      </c>
      <c r="G131" s="62">
        <f>IF(VLOOKUP(D131,$U$1:$AB$7,8,0)&lt;Ofertas!$C$9,"",VLOOKUP(D131,$U$1:$Z$7,6,0))</f>
        <v>99.9</v>
      </c>
      <c r="H131" s="62">
        <f t="shared" si="27"/>
        <v>339.8</v>
      </c>
      <c r="I131" s="62" t="s">
        <v>170</v>
      </c>
      <c r="J131" s="62">
        <f t="shared" ref="J131:J194" si="28">IF(N131="","",SUM(N131,E131))</f>
        <v>329.8</v>
      </c>
      <c r="K131" s="62">
        <f t="shared" ref="K131:K194" si="29">IFERROR(IF(VLOOKUP(D131,$U$1:$AD$7,10,0)="NAO","SEM DEP",F131+L131),"SEM DEP")</f>
        <v>209.9</v>
      </c>
      <c r="L131" s="62">
        <f t="shared" ref="L131:L194" si="30">($T$15*50)-(VLOOKUP(D131,$U$1:$AA$7,7,0)*50)</f>
        <v>100</v>
      </c>
      <c r="M131" s="62">
        <f t="shared" ref="M131:M194" si="31">IF(K131="SEM DEP",F131,F131+L131)</f>
        <v>209.9</v>
      </c>
      <c r="N131" s="62">
        <f t="shared" ref="N131:N194" si="32">IF(K131="SEM DEP",G131,G131+L131)</f>
        <v>199.9</v>
      </c>
      <c r="O131" s="62" t="str">
        <f t="shared" ref="O131:O194" si="33">VLOOKUP(D131,$U$1:$AE$7,11,0)</f>
        <v>Conta</v>
      </c>
      <c r="P131">
        <f t="shared" ref="P131:P194" si="34">IF(B131=B131,_xlfn.RANK.EQ(H131,$H$2:$H$701,1))</f>
        <v>201</v>
      </c>
    </row>
    <row r="132" spans="1:16" x14ac:dyDescent="0.25">
      <c r="A132" s="62" t="str">
        <f t="shared" si="25"/>
        <v>FAIXA 18Entre R$ 159,81 e R$ 169,80</v>
      </c>
      <c r="B132" s="62" t="s">
        <v>103</v>
      </c>
      <c r="C132" s="62" t="s">
        <v>153</v>
      </c>
      <c r="D132" s="62" t="s">
        <v>1</v>
      </c>
      <c r="E132" s="62">
        <f t="shared" si="26"/>
        <v>129.9</v>
      </c>
      <c r="F132" s="62">
        <f>IF(VLOOKUP(D132,$U$1:$AB$7,8,0)&lt;Ofertas!$C$9,"",VLOOKUP(D132,$U$1:$Y$7,5,0))</f>
        <v>209.9</v>
      </c>
      <c r="G132" s="62">
        <f>IF(VLOOKUP(D132,$U$1:$AB$7,8,0)&lt;Ofertas!$C$9,"",VLOOKUP(D132,$U$1:$Z$7,6,0))</f>
        <v>179.9</v>
      </c>
      <c r="H132" s="62">
        <f t="shared" si="27"/>
        <v>339.8</v>
      </c>
      <c r="I132" s="62" t="s">
        <v>171</v>
      </c>
      <c r="J132" s="62">
        <f t="shared" si="28"/>
        <v>309.8</v>
      </c>
      <c r="K132" s="62">
        <f t="shared" si="29"/>
        <v>209.9</v>
      </c>
      <c r="L132" s="62">
        <f t="shared" si="30"/>
        <v>0</v>
      </c>
      <c r="M132" s="62">
        <f t="shared" si="31"/>
        <v>209.9</v>
      </c>
      <c r="N132" s="62">
        <f t="shared" si="32"/>
        <v>179.9</v>
      </c>
      <c r="O132" s="62" t="str">
        <f t="shared" si="33"/>
        <v>Conta</v>
      </c>
      <c r="P132">
        <f t="shared" si="34"/>
        <v>201</v>
      </c>
    </row>
    <row r="133" spans="1:16" x14ac:dyDescent="0.25">
      <c r="A133" s="62" t="str">
        <f t="shared" si="25"/>
        <v>FAIXA 19Entre R$ 159,81 e R$ 169,80</v>
      </c>
      <c r="B133" s="62" t="s">
        <v>103</v>
      </c>
      <c r="C133" s="62" t="s">
        <v>152</v>
      </c>
      <c r="D133" s="62" t="s">
        <v>59</v>
      </c>
      <c r="E133" s="62">
        <f t="shared" si="26"/>
        <v>84.9</v>
      </c>
      <c r="F133" s="62">
        <f>IF(VLOOKUP(D133,$U$1:$AB$7,8,0)&lt;Ofertas!$C$9,"",VLOOKUP(D133,$U$1:$Y$7,5,0))</f>
        <v>309.89999999999998</v>
      </c>
      <c r="G133" s="62">
        <f>IF(VLOOKUP(D133,$U$1:$AB$7,8,0)&lt;Ofertas!$C$9,"",VLOOKUP(D133,$U$1:$Z$7,6,0))</f>
        <v>309.89999999999998</v>
      </c>
      <c r="H133" s="62">
        <f t="shared" si="27"/>
        <v>344.79999999999995</v>
      </c>
      <c r="I133" s="62" t="s">
        <v>172</v>
      </c>
      <c r="J133" s="62">
        <f t="shared" si="28"/>
        <v>344.79999999999995</v>
      </c>
      <c r="K133" s="62">
        <f t="shared" si="29"/>
        <v>259.89999999999998</v>
      </c>
      <c r="L133" s="62">
        <f t="shared" si="30"/>
        <v>-50</v>
      </c>
      <c r="M133" s="62">
        <f t="shared" si="31"/>
        <v>259.89999999999998</v>
      </c>
      <c r="N133" s="62">
        <f t="shared" si="32"/>
        <v>259.89999999999998</v>
      </c>
      <c r="O133" s="62" t="str">
        <f t="shared" si="33"/>
        <v>Conta</v>
      </c>
      <c r="P133">
        <f t="shared" si="34"/>
        <v>251</v>
      </c>
    </row>
    <row r="134" spans="1:16" x14ac:dyDescent="0.25">
      <c r="A134" s="62" t="str">
        <f t="shared" si="25"/>
        <v>FAIXA 20Entre R$ 159,81 e R$ 169,80</v>
      </c>
      <c r="B134" s="62" t="s">
        <v>103</v>
      </c>
      <c r="C134" s="62" t="s">
        <v>153</v>
      </c>
      <c r="D134" s="62" t="s">
        <v>59</v>
      </c>
      <c r="E134" s="62">
        <f t="shared" si="26"/>
        <v>129.9</v>
      </c>
      <c r="F134" s="62">
        <f>IF(VLOOKUP(D134,$U$1:$AB$7,8,0)&lt;Ofertas!$C$9,"",VLOOKUP(D134,$U$1:$Y$7,5,0))</f>
        <v>309.89999999999998</v>
      </c>
      <c r="G134" s="62">
        <f>IF(VLOOKUP(D134,$U$1:$AB$7,8,0)&lt;Ofertas!$C$9,"",VLOOKUP(D134,$U$1:$Z$7,6,0))</f>
        <v>309.89999999999998</v>
      </c>
      <c r="H134" s="62">
        <f t="shared" si="27"/>
        <v>389.79999999999995</v>
      </c>
      <c r="I134" s="62" t="s">
        <v>173</v>
      </c>
      <c r="J134" s="62">
        <f t="shared" si="28"/>
        <v>389.79999999999995</v>
      </c>
      <c r="K134" s="62">
        <f t="shared" si="29"/>
        <v>259.89999999999998</v>
      </c>
      <c r="L134" s="62">
        <f t="shared" si="30"/>
        <v>-50</v>
      </c>
      <c r="M134" s="62">
        <f t="shared" si="31"/>
        <v>259.89999999999998</v>
      </c>
      <c r="N134" s="62">
        <f t="shared" si="32"/>
        <v>259.89999999999998</v>
      </c>
      <c r="O134" s="62" t="str">
        <f t="shared" si="33"/>
        <v>Conta</v>
      </c>
      <c r="P134">
        <f t="shared" si="34"/>
        <v>276</v>
      </c>
    </row>
    <row r="135" spans="1:16" x14ac:dyDescent="0.25">
      <c r="A135" s="62" t="str">
        <f t="shared" si="25"/>
        <v>FAIXA 21Entre R$ 159,81 e R$ 169,80</v>
      </c>
      <c r="B135" s="62" t="s">
        <v>103</v>
      </c>
      <c r="C135" s="62" t="s">
        <v>154</v>
      </c>
      <c r="D135" s="62" t="s">
        <v>181</v>
      </c>
      <c r="E135" s="62">
        <f t="shared" si="26"/>
        <v>299.89999999999998</v>
      </c>
      <c r="F135" s="62" t="str">
        <f>IF(VLOOKUP(D135,$U$1:$AB$7,8,0)&lt;Ofertas!$C$9,"",VLOOKUP(D135,$U$1:$Y$7,5,0))</f>
        <v/>
      </c>
      <c r="G135" s="62" t="str">
        <f>IF(VLOOKUP(D135,$U$1:$AB$7,8,0)&lt;Ofertas!$C$9,"",VLOOKUP(D135,$U$1:$Z$7,6,0))</f>
        <v/>
      </c>
      <c r="H135" s="62" t="str">
        <f t="shared" si="27"/>
        <v/>
      </c>
      <c r="I135" s="62" t="s">
        <v>174</v>
      </c>
      <c r="J135" s="62" t="str">
        <f t="shared" si="28"/>
        <v/>
      </c>
      <c r="K135" s="62" t="str">
        <f t="shared" si="29"/>
        <v>SEM DEP</v>
      </c>
      <c r="L135" s="62">
        <f t="shared" si="30"/>
        <v>100</v>
      </c>
      <c r="M135" s="62" t="str">
        <f t="shared" si="31"/>
        <v/>
      </c>
      <c r="N135" s="62" t="str">
        <f t="shared" si="32"/>
        <v/>
      </c>
      <c r="O135" s="62" t="str">
        <f t="shared" si="33"/>
        <v>Controle</v>
      </c>
      <c r="P135" t="e">
        <f t="shared" si="34"/>
        <v>#VALUE!</v>
      </c>
    </row>
    <row r="136" spans="1:16" x14ac:dyDescent="0.25">
      <c r="A136" s="62" t="str">
        <f t="shared" si="25"/>
        <v>FAIXA 22Entre R$ 159,81 e R$ 169,80</v>
      </c>
      <c r="B136" s="62" t="s">
        <v>103</v>
      </c>
      <c r="C136" s="62" t="s">
        <v>154</v>
      </c>
      <c r="D136" s="62" t="s">
        <v>26</v>
      </c>
      <c r="E136" s="62">
        <f t="shared" si="26"/>
        <v>299.89999999999998</v>
      </c>
      <c r="F136" s="62" t="str">
        <f>IF(VLOOKUP(D136,$U$1:$AB$7,8,0)&lt;Ofertas!$C$9,"",VLOOKUP(D136,$U$1:$Y$7,5,0))</f>
        <v/>
      </c>
      <c r="G136" s="62" t="str">
        <f>IF(VLOOKUP(D136,$U$1:$AB$7,8,0)&lt;Ofertas!$C$9,"",VLOOKUP(D136,$U$1:$Z$7,6,0))</f>
        <v/>
      </c>
      <c r="H136" s="62" t="str">
        <f t="shared" si="27"/>
        <v/>
      </c>
      <c r="I136" s="62" t="s">
        <v>175</v>
      </c>
      <c r="J136" s="62" t="str">
        <f t="shared" si="28"/>
        <v/>
      </c>
      <c r="K136" s="62" t="str">
        <f t="shared" si="29"/>
        <v>SEM DEP</v>
      </c>
      <c r="L136" s="62">
        <f t="shared" si="30"/>
        <v>100</v>
      </c>
      <c r="M136" s="62" t="str">
        <f t="shared" si="31"/>
        <v/>
      </c>
      <c r="N136" s="62" t="str">
        <f t="shared" si="32"/>
        <v/>
      </c>
      <c r="O136" s="62" t="str">
        <f t="shared" si="33"/>
        <v>Conta</v>
      </c>
      <c r="P136" t="e">
        <f t="shared" si="34"/>
        <v>#VALUE!</v>
      </c>
    </row>
    <row r="137" spans="1:16" x14ac:dyDescent="0.25">
      <c r="A137" s="62" t="str">
        <f t="shared" si="25"/>
        <v>FAIXA 23Entre R$ 159,81 e R$ 169,80</v>
      </c>
      <c r="B137" s="62" t="s">
        <v>103</v>
      </c>
      <c r="C137" s="62" t="s">
        <v>154</v>
      </c>
      <c r="D137" s="62" t="s">
        <v>194</v>
      </c>
      <c r="E137" s="62">
        <f t="shared" si="26"/>
        <v>299.89999999999998</v>
      </c>
      <c r="F137" s="62" t="str">
        <f>IF(VLOOKUP(D137,$U$1:$AB$7,8,0)&lt;Ofertas!$C$9,"",VLOOKUP(D137,$U$1:$Y$7,5,0))</f>
        <v/>
      </c>
      <c r="G137" s="62" t="str">
        <f>IF(VLOOKUP(D137,$U$1:$AB$7,8,0)&lt;Ofertas!$C$9,"",VLOOKUP(D137,$U$1:$Z$7,6,0))</f>
        <v/>
      </c>
      <c r="H137" s="62" t="str">
        <f t="shared" si="27"/>
        <v/>
      </c>
      <c r="I137" s="62" t="s">
        <v>176</v>
      </c>
      <c r="J137" s="62" t="str">
        <f t="shared" si="28"/>
        <v/>
      </c>
      <c r="K137" s="62" t="str">
        <f t="shared" si="29"/>
        <v>SEM DEP</v>
      </c>
      <c r="L137" s="62">
        <f t="shared" si="30"/>
        <v>100</v>
      </c>
      <c r="M137" s="62" t="str">
        <f t="shared" si="31"/>
        <v/>
      </c>
      <c r="N137" s="62" t="str">
        <f t="shared" si="32"/>
        <v/>
      </c>
      <c r="O137" s="62" t="str">
        <f t="shared" si="33"/>
        <v>Controle</v>
      </c>
      <c r="P137" t="e">
        <f t="shared" si="34"/>
        <v>#VALUE!</v>
      </c>
    </row>
    <row r="138" spans="1:16" x14ac:dyDescent="0.25">
      <c r="A138" s="62" t="str">
        <f t="shared" si="25"/>
        <v>FAIXA 24Entre R$ 159,81 e R$ 169,80</v>
      </c>
      <c r="B138" s="62" t="s">
        <v>103</v>
      </c>
      <c r="C138" s="62" t="s">
        <v>154</v>
      </c>
      <c r="D138" s="62" t="s">
        <v>58</v>
      </c>
      <c r="E138" s="62">
        <f t="shared" si="26"/>
        <v>299.89999999999998</v>
      </c>
      <c r="F138" s="62">
        <f>IF(VLOOKUP(D138,$U$1:$AB$7,8,0)&lt;Ofertas!$C$9,"",VLOOKUP(D138,$U$1:$Y$7,5,0))</f>
        <v>159.9</v>
      </c>
      <c r="G138" s="62">
        <f>IF(VLOOKUP(D138,$U$1:$AB$7,8,0)&lt;Ofertas!$C$9,"",VLOOKUP(D138,$U$1:$Z$7,6,0))</f>
        <v>159.9</v>
      </c>
      <c r="H138" s="62">
        <f t="shared" si="27"/>
        <v>459.79999999999995</v>
      </c>
      <c r="I138" s="62" t="s">
        <v>177</v>
      </c>
      <c r="J138" s="62">
        <f t="shared" si="28"/>
        <v>459.79999999999995</v>
      </c>
      <c r="K138" s="62">
        <f t="shared" si="29"/>
        <v>159.9</v>
      </c>
      <c r="L138" s="62">
        <f t="shared" si="30"/>
        <v>0</v>
      </c>
      <c r="M138" s="62">
        <f t="shared" si="31"/>
        <v>159.9</v>
      </c>
      <c r="N138" s="62">
        <f t="shared" si="32"/>
        <v>159.9</v>
      </c>
      <c r="O138" s="62" t="str">
        <f t="shared" si="33"/>
        <v>Conta</v>
      </c>
      <c r="P138">
        <f t="shared" si="34"/>
        <v>301</v>
      </c>
    </row>
    <row r="139" spans="1:16" x14ac:dyDescent="0.25">
      <c r="A139" s="62" t="str">
        <f t="shared" si="25"/>
        <v>FAIXA 25Entre R$ 159,81 e R$ 169,80</v>
      </c>
      <c r="B139" s="62" t="s">
        <v>103</v>
      </c>
      <c r="C139" s="62" t="s">
        <v>154</v>
      </c>
      <c r="D139" s="62" t="s">
        <v>10</v>
      </c>
      <c r="E139" s="62">
        <f t="shared" si="26"/>
        <v>299.89999999999998</v>
      </c>
      <c r="F139" s="62">
        <f>IF(VLOOKUP(D139,$U$1:$AB$7,8,0)&lt;Ofertas!$C$9,"",VLOOKUP(D139,$U$1:$Y$7,5,0))</f>
        <v>109.9</v>
      </c>
      <c r="G139" s="62">
        <f>IF(VLOOKUP(D139,$U$1:$AB$7,8,0)&lt;Ofertas!$C$9,"",VLOOKUP(D139,$U$1:$Z$7,6,0))</f>
        <v>99.9</v>
      </c>
      <c r="H139" s="62">
        <f t="shared" si="27"/>
        <v>509.79999999999995</v>
      </c>
      <c r="I139" s="62" t="s">
        <v>206</v>
      </c>
      <c r="J139" s="62">
        <f t="shared" si="28"/>
        <v>499.79999999999995</v>
      </c>
      <c r="K139" s="62">
        <f t="shared" si="29"/>
        <v>209.9</v>
      </c>
      <c r="L139" s="62">
        <f t="shared" si="30"/>
        <v>100</v>
      </c>
      <c r="M139" s="62">
        <f t="shared" si="31"/>
        <v>209.9</v>
      </c>
      <c r="N139" s="62">
        <f t="shared" si="32"/>
        <v>199.9</v>
      </c>
      <c r="O139" s="62" t="str">
        <f t="shared" si="33"/>
        <v>Conta</v>
      </c>
      <c r="P139">
        <f t="shared" si="34"/>
        <v>326</v>
      </c>
    </row>
    <row r="140" spans="1:16" x14ac:dyDescent="0.25">
      <c r="A140" s="62" t="str">
        <f t="shared" si="25"/>
        <v>FAIXA 26Entre R$ 159,81 e R$ 169,80</v>
      </c>
      <c r="B140" s="62" t="s">
        <v>103</v>
      </c>
      <c r="C140" s="62" t="s">
        <v>154</v>
      </c>
      <c r="D140" s="62" t="s">
        <v>1</v>
      </c>
      <c r="E140" s="62">
        <f t="shared" si="26"/>
        <v>299.89999999999998</v>
      </c>
      <c r="F140" s="62">
        <f>IF(VLOOKUP(D140,$U$1:$AB$7,8,0)&lt;Ofertas!$C$9,"",VLOOKUP(D140,$U$1:$Y$7,5,0))</f>
        <v>209.9</v>
      </c>
      <c r="G140" s="62">
        <f>IF(VLOOKUP(D140,$U$1:$AB$7,8,0)&lt;Ofertas!$C$9,"",VLOOKUP(D140,$U$1:$Z$7,6,0))</f>
        <v>179.9</v>
      </c>
      <c r="H140" s="62">
        <f t="shared" si="27"/>
        <v>509.79999999999995</v>
      </c>
      <c r="I140" s="62" t="s">
        <v>207</v>
      </c>
      <c r="J140" s="62">
        <f t="shared" si="28"/>
        <v>479.79999999999995</v>
      </c>
      <c r="K140" s="62">
        <f t="shared" si="29"/>
        <v>209.9</v>
      </c>
      <c r="L140" s="62">
        <f t="shared" si="30"/>
        <v>0</v>
      </c>
      <c r="M140" s="62">
        <f t="shared" si="31"/>
        <v>209.9</v>
      </c>
      <c r="N140" s="62">
        <f t="shared" si="32"/>
        <v>179.9</v>
      </c>
      <c r="O140" s="62" t="str">
        <f t="shared" si="33"/>
        <v>Conta</v>
      </c>
      <c r="P140">
        <f t="shared" si="34"/>
        <v>326</v>
      </c>
    </row>
    <row r="141" spans="1:16" x14ac:dyDescent="0.25">
      <c r="A141" s="62" t="str">
        <f t="shared" si="25"/>
        <v>FAIXA 27Entre R$ 159,81 e R$ 169,80</v>
      </c>
      <c r="B141" s="62" t="s">
        <v>103</v>
      </c>
      <c r="C141" s="62" t="s">
        <v>154</v>
      </c>
      <c r="D141" s="62" t="s">
        <v>59</v>
      </c>
      <c r="E141" s="62">
        <f t="shared" si="26"/>
        <v>299.89999999999998</v>
      </c>
      <c r="F141" s="62">
        <f>IF(VLOOKUP(D141,$U$1:$AB$7,8,0)&lt;Ofertas!$C$9,"",VLOOKUP(D141,$U$1:$Y$7,5,0))</f>
        <v>309.89999999999998</v>
      </c>
      <c r="G141" s="62">
        <f>IF(VLOOKUP(D141,$U$1:$AB$7,8,0)&lt;Ofertas!$C$9,"",VLOOKUP(D141,$U$1:$Z$7,6,0))</f>
        <v>309.89999999999998</v>
      </c>
      <c r="H141" s="62">
        <f t="shared" si="27"/>
        <v>559.79999999999995</v>
      </c>
      <c r="I141" s="62" t="s">
        <v>208</v>
      </c>
      <c r="J141" s="62">
        <f t="shared" si="28"/>
        <v>559.79999999999995</v>
      </c>
      <c r="K141" s="62">
        <f t="shared" si="29"/>
        <v>259.89999999999998</v>
      </c>
      <c r="L141" s="62">
        <f t="shared" si="30"/>
        <v>-50</v>
      </c>
      <c r="M141" s="62">
        <f t="shared" si="31"/>
        <v>259.89999999999998</v>
      </c>
      <c r="N141" s="62">
        <f t="shared" si="32"/>
        <v>259.89999999999998</v>
      </c>
      <c r="O141" s="62" t="str">
        <f t="shared" si="33"/>
        <v>Conta</v>
      </c>
      <c r="P141">
        <f t="shared" si="34"/>
        <v>376</v>
      </c>
    </row>
    <row r="142" spans="1:16" x14ac:dyDescent="0.25">
      <c r="A142" s="62" t="str">
        <f t="shared" si="25"/>
        <v>FAIXA 0Entre R$ 169,81 e R$ 179,80</v>
      </c>
      <c r="B142" s="62" t="s">
        <v>104</v>
      </c>
      <c r="C142" s="62" t="s">
        <v>151</v>
      </c>
      <c r="D142" s="62" t="s">
        <v>181</v>
      </c>
      <c r="E142" s="62">
        <f t="shared" si="26"/>
        <v>79.900000000000006</v>
      </c>
      <c r="F142" s="62" t="str">
        <f>IF(VLOOKUP(D142,$U$1:$AB$7,8,0)&lt;Ofertas!$C$9,"",VLOOKUP(D142,$U$1:$Y$7,5,0))</f>
        <v/>
      </c>
      <c r="G142" s="62" t="str">
        <f>IF(VLOOKUP(D142,$U$1:$AB$7,8,0)&lt;Ofertas!$C$9,"",VLOOKUP(D142,$U$1:$Z$7,6,0))</f>
        <v/>
      </c>
      <c r="H142" s="62" t="str">
        <f t="shared" si="27"/>
        <v/>
      </c>
      <c r="I142" s="62" t="s">
        <v>189</v>
      </c>
      <c r="J142" s="62" t="str">
        <f t="shared" si="28"/>
        <v/>
      </c>
      <c r="K142" s="62" t="str">
        <f t="shared" si="29"/>
        <v>SEM DEP</v>
      </c>
      <c r="L142" s="62">
        <f t="shared" si="30"/>
        <v>100</v>
      </c>
      <c r="M142" s="62" t="str">
        <f t="shared" si="31"/>
        <v/>
      </c>
      <c r="N142" s="62" t="str">
        <f t="shared" si="32"/>
        <v/>
      </c>
      <c r="O142" s="62" t="str">
        <f t="shared" si="33"/>
        <v>Controle</v>
      </c>
      <c r="P142" t="e">
        <f t="shared" si="34"/>
        <v>#VALUE!</v>
      </c>
    </row>
    <row r="143" spans="1:16" x14ac:dyDescent="0.25">
      <c r="A143" s="62" t="str">
        <f t="shared" si="25"/>
        <v>FAIXA 1Entre R$ 169,81 e R$ 179,80</v>
      </c>
      <c r="B143" s="62" t="s">
        <v>104</v>
      </c>
      <c r="C143" s="62" t="s">
        <v>151</v>
      </c>
      <c r="D143" s="62" t="s">
        <v>26</v>
      </c>
      <c r="E143" s="62">
        <f t="shared" si="26"/>
        <v>79.900000000000006</v>
      </c>
      <c r="F143" s="62" t="str">
        <f>IF(VLOOKUP(D143,$U$1:$AB$7,8,0)&lt;Ofertas!$C$9,"",VLOOKUP(D143,$U$1:$Y$7,5,0))</f>
        <v/>
      </c>
      <c r="G143" s="62" t="str">
        <f>IF(VLOOKUP(D143,$U$1:$AB$7,8,0)&lt;Ofertas!$C$9,"",VLOOKUP(D143,$U$1:$Z$7,6,0))</f>
        <v/>
      </c>
      <c r="H143" s="62" t="str">
        <f t="shared" si="27"/>
        <v/>
      </c>
      <c r="I143" s="62" t="s">
        <v>66</v>
      </c>
      <c r="J143" s="62" t="str">
        <f t="shared" si="28"/>
        <v/>
      </c>
      <c r="K143" s="62" t="str">
        <f t="shared" si="29"/>
        <v>SEM DEP</v>
      </c>
      <c r="L143" s="62">
        <f t="shared" si="30"/>
        <v>100</v>
      </c>
      <c r="M143" s="62" t="str">
        <f t="shared" si="31"/>
        <v/>
      </c>
      <c r="N143" s="62" t="str">
        <f t="shared" si="32"/>
        <v/>
      </c>
      <c r="O143" s="62" t="str">
        <f t="shared" si="33"/>
        <v>Conta</v>
      </c>
      <c r="P143" t="e">
        <f t="shared" si="34"/>
        <v>#VALUE!</v>
      </c>
    </row>
    <row r="144" spans="1:16" x14ac:dyDescent="0.25">
      <c r="A144" s="62" t="str">
        <f t="shared" si="25"/>
        <v>FAIXA 2Entre R$ 169,81 e R$ 179,80</v>
      </c>
      <c r="B144" s="62" t="s">
        <v>104</v>
      </c>
      <c r="C144" s="62" t="s">
        <v>152</v>
      </c>
      <c r="D144" s="62" t="s">
        <v>181</v>
      </c>
      <c r="E144" s="62">
        <f t="shared" si="26"/>
        <v>84.9</v>
      </c>
      <c r="F144" s="62" t="str">
        <f>IF(VLOOKUP(D144,$U$1:$AB$7,8,0)&lt;Ofertas!$C$9,"",VLOOKUP(D144,$U$1:$Y$7,5,0))</f>
        <v/>
      </c>
      <c r="G144" s="62" t="str">
        <f>IF(VLOOKUP(D144,$U$1:$AB$7,8,0)&lt;Ofertas!$C$9,"",VLOOKUP(D144,$U$1:$Z$7,6,0))</f>
        <v/>
      </c>
      <c r="H144" s="62" t="str">
        <f t="shared" si="27"/>
        <v/>
      </c>
      <c r="I144" s="62" t="s">
        <v>67</v>
      </c>
      <c r="J144" s="62" t="str">
        <f t="shared" si="28"/>
        <v/>
      </c>
      <c r="K144" s="62" t="str">
        <f t="shared" si="29"/>
        <v>SEM DEP</v>
      </c>
      <c r="L144" s="62">
        <f t="shared" si="30"/>
        <v>100</v>
      </c>
      <c r="M144" s="62" t="str">
        <f t="shared" si="31"/>
        <v/>
      </c>
      <c r="N144" s="62" t="str">
        <f t="shared" si="32"/>
        <v/>
      </c>
      <c r="O144" s="62" t="str">
        <f t="shared" si="33"/>
        <v>Controle</v>
      </c>
      <c r="P144" t="e">
        <f t="shared" si="34"/>
        <v>#VALUE!</v>
      </c>
    </row>
    <row r="145" spans="1:16" x14ac:dyDescent="0.25">
      <c r="A145" s="62" t="str">
        <f t="shared" si="25"/>
        <v>FAIXA 3Entre R$ 169,81 e R$ 179,80</v>
      </c>
      <c r="B145" s="62" t="s">
        <v>104</v>
      </c>
      <c r="C145" s="62" t="s">
        <v>152</v>
      </c>
      <c r="D145" s="62" t="s">
        <v>26</v>
      </c>
      <c r="E145" s="62">
        <f t="shared" si="26"/>
        <v>84.9</v>
      </c>
      <c r="F145" s="62" t="str">
        <f>IF(VLOOKUP(D145,$U$1:$AB$7,8,0)&lt;Ofertas!$C$9,"",VLOOKUP(D145,$U$1:$Y$7,5,0))</f>
        <v/>
      </c>
      <c r="G145" s="62" t="str">
        <f>IF(VLOOKUP(D145,$U$1:$AB$7,8,0)&lt;Ofertas!$C$9,"",VLOOKUP(D145,$U$1:$Z$7,6,0))</f>
        <v/>
      </c>
      <c r="H145" s="62" t="str">
        <f t="shared" si="27"/>
        <v/>
      </c>
      <c r="I145" s="62" t="s">
        <v>156</v>
      </c>
      <c r="J145" s="62" t="str">
        <f t="shared" si="28"/>
        <v/>
      </c>
      <c r="K145" s="62" t="str">
        <f t="shared" si="29"/>
        <v>SEM DEP</v>
      </c>
      <c r="L145" s="62">
        <f t="shared" si="30"/>
        <v>100</v>
      </c>
      <c r="M145" s="62" t="str">
        <f t="shared" si="31"/>
        <v/>
      </c>
      <c r="N145" s="62" t="str">
        <f t="shared" si="32"/>
        <v/>
      </c>
      <c r="O145" s="62" t="str">
        <f t="shared" si="33"/>
        <v>Conta</v>
      </c>
      <c r="P145" t="e">
        <f t="shared" si="34"/>
        <v>#VALUE!</v>
      </c>
    </row>
    <row r="146" spans="1:16" x14ac:dyDescent="0.25">
      <c r="A146" s="62" t="str">
        <f t="shared" si="25"/>
        <v>FAIXA 4Entre R$ 169,81 e R$ 179,80</v>
      </c>
      <c r="B146" s="62" t="s">
        <v>104</v>
      </c>
      <c r="C146" s="62" t="s">
        <v>151</v>
      </c>
      <c r="D146" s="62" t="s">
        <v>194</v>
      </c>
      <c r="E146" s="62">
        <f t="shared" si="26"/>
        <v>79.900000000000006</v>
      </c>
      <c r="F146" s="62" t="str">
        <f>IF(VLOOKUP(D146,$U$1:$AB$7,8,0)&lt;Ofertas!$C$9,"",VLOOKUP(D146,$U$1:$Y$7,5,0))</f>
        <v/>
      </c>
      <c r="G146" s="62" t="str">
        <f>IF(VLOOKUP(D146,$U$1:$AB$7,8,0)&lt;Ofertas!$C$9,"",VLOOKUP(D146,$U$1:$Z$7,6,0))</f>
        <v/>
      </c>
      <c r="H146" s="62" t="str">
        <f t="shared" si="27"/>
        <v/>
      </c>
      <c r="I146" s="62" t="s">
        <v>157</v>
      </c>
      <c r="J146" s="62" t="str">
        <f t="shared" si="28"/>
        <v/>
      </c>
      <c r="K146" s="62" t="str">
        <f t="shared" si="29"/>
        <v>SEM DEP</v>
      </c>
      <c r="L146" s="62">
        <f t="shared" si="30"/>
        <v>100</v>
      </c>
      <c r="M146" s="62" t="str">
        <f t="shared" si="31"/>
        <v/>
      </c>
      <c r="N146" s="62" t="str">
        <f t="shared" si="32"/>
        <v/>
      </c>
      <c r="O146" s="62" t="str">
        <f t="shared" si="33"/>
        <v>Controle</v>
      </c>
      <c r="P146" t="e">
        <f t="shared" si="34"/>
        <v>#VALUE!</v>
      </c>
    </row>
    <row r="147" spans="1:16" x14ac:dyDescent="0.25">
      <c r="A147" s="62" t="str">
        <f t="shared" si="25"/>
        <v>FAIXA 5Entre R$ 169,81 e R$ 179,80</v>
      </c>
      <c r="B147" s="62" t="s">
        <v>104</v>
      </c>
      <c r="C147" s="62" t="s">
        <v>151</v>
      </c>
      <c r="D147" s="62" t="s">
        <v>58</v>
      </c>
      <c r="E147" s="62">
        <f t="shared" si="26"/>
        <v>79.900000000000006</v>
      </c>
      <c r="F147" s="62">
        <f>IF(VLOOKUP(D147,$U$1:$AB$7,8,0)&lt;Ofertas!$C$9,"",VLOOKUP(D147,$U$1:$Y$7,5,0))</f>
        <v>159.9</v>
      </c>
      <c r="G147" s="62">
        <f>IF(VLOOKUP(D147,$U$1:$AB$7,8,0)&lt;Ofertas!$C$9,"",VLOOKUP(D147,$U$1:$Z$7,6,0))</f>
        <v>159.9</v>
      </c>
      <c r="H147" s="62">
        <f t="shared" si="27"/>
        <v>239.8</v>
      </c>
      <c r="I147" s="62" t="s">
        <v>158</v>
      </c>
      <c r="J147" s="62">
        <f t="shared" si="28"/>
        <v>239.8</v>
      </c>
      <c r="K147" s="62">
        <f t="shared" si="29"/>
        <v>159.9</v>
      </c>
      <c r="L147" s="62">
        <f t="shared" si="30"/>
        <v>0</v>
      </c>
      <c r="M147" s="62">
        <f t="shared" si="31"/>
        <v>159.9</v>
      </c>
      <c r="N147" s="62">
        <f t="shared" si="32"/>
        <v>159.9</v>
      </c>
      <c r="O147" s="62" t="str">
        <f t="shared" si="33"/>
        <v>Conta</v>
      </c>
      <c r="P147">
        <f t="shared" si="34"/>
        <v>1</v>
      </c>
    </row>
    <row r="148" spans="1:16" x14ac:dyDescent="0.25">
      <c r="A148" s="62" t="str">
        <f t="shared" si="25"/>
        <v>FAIXA 6Entre R$ 169,81 e R$ 179,80</v>
      </c>
      <c r="B148" s="62" t="s">
        <v>104</v>
      </c>
      <c r="C148" s="62" t="s">
        <v>152</v>
      </c>
      <c r="D148" s="62" t="s">
        <v>194</v>
      </c>
      <c r="E148" s="62">
        <f t="shared" si="26"/>
        <v>84.9</v>
      </c>
      <c r="F148" s="62" t="str">
        <f>IF(VLOOKUP(D148,$U$1:$AB$7,8,0)&lt;Ofertas!$C$9,"",VLOOKUP(D148,$U$1:$Y$7,5,0))</f>
        <v/>
      </c>
      <c r="G148" s="62" t="str">
        <f>IF(VLOOKUP(D148,$U$1:$AB$7,8,0)&lt;Ofertas!$C$9,"",VLOOKUP(D148,$U$1:$Z$7,6,0))</f>
        <v/>
      </c>
      <c r="H148" s="62" t="str">
        <f t="shared" si="27"/>
        <v/>
      </c>
      <c r="I148" s="62" t="s">
        <v>159</v>
      </c>
      <c r="J148" s="62" t="str">
        <f t="shared" si="28"/>
        <v/>
      </c>
      <c r="K148" s="62" t="str">
        <f t="shared" si="29"/>
        <v>SEM DEP</v>
      </c>
      <c r="L148" s="62">
        <f t="shared" si="30"/>
        <v>100</v>
      </c>
      <c r="M148" s="62" t="str">
        <f t="shared" si="31"/>
        <v/>
      </c>
      <c r="N148" s="62" t="str">
        <f t="shared" si="32"/>
        <v/>
      </c>
      <c r="O148" s="62" t="str">
        <f t="shared" si="33"/>
        <v>Controle</v>
      </c>
      <c r="P148" t="e">
        <f t="shared" si="34"/>
        <v>#VALUE!</v>
      </c>
    </row>
    <row r="149" spans="1:16" x14ac:dyDescent="0.25">
      <c r="A149" s="62" t="str">
        <f t="shared" si="25"/>
        <v>FAIXA 7Entre R$ 169,81 e R$ 179,80</v>
      </c>
      <c r="B149" s="62" t="s">
        <v>104</v>
      </c>
      <c r="C149" s="62" t="s">
        <v>152</v>
      </c>
      <c r="D149" s="62" t="s">
        <v>58</v>
      </c>
      <c r="E149" s="62">
        <f t="shared" si="26"/>
        <v>84.9</v>
      </c>
      <c r="F149" s="62">
        <f>IF(VLOOKUP(D149,$U$1:$AB$7,8,0)&lt;Ofertas!$C$9,"",VLOOKUP(D149,$U$1:$Y$7,5,0))</f>
        <v>159.9</v>
      </c>
      <c r="G149" s="62">
        <f>IF(VLOOKUP(D149,$U$1:$AB$7,8,0)&lt;Ofertas!$C$9,"",VLOOKUP(D149,$U$1:$Z$7,6,0))</f>
        <v>159.9</v>
      </c>
      <c r="H149" s="62">
        <f t="shared" si="27"/>
        <v>244.8</v>
      </c>
      <c r="I149" s="62" t="s">
        <v>160</v>
      </c>
      <c r="J149" s="62">
        <f t="shared" si="28"/>
        <v>244.8</v>
      </c>
      <c r="K149" s="62">
        <f t="shared" si="29"/>
        <v>159.9</v>
      </c>
      <c r="L149" s="62">
        <f t="shared" si="30"/>
        <v>0</v>
      </c>
      <c r="M149" s="62">
        <f t="shared" si="31"/>
        <v>159.9</v>
      </c>
      <c r="N149" s="62">
        <f t="shared" si="32"/>
        <v>159.9</v>
      </c>
      <c r="O149" s="62" t="str">
        <f t="shared" si="33"/>
        <v>Conta</v>
      </c>
      <c r="P149">
        <f t="shared" si="34"/>
        <v>26</v>
      </c>
    </row>
    <row r="150" spans="1:16" x14ac:dyDescent="0.25">
      <c r="A150" s="62" t="str">
        <f t="shared" si="25"/>
        <v>FAIXA 8Entre R$ 169,81 e R$ 179,80</v>
      </c>
      <c r="B150" s="62" t="s">
        <v>104</v>
      </c>
      <c r="C150" s="62" t="s">
        <v>153</v>
      </c>
      <c r="D150" s="62" t="s">
        <v>26</v>
      </c>
      <c r="E150" s="62">
        <f t="shared" si="26"/>
        <v>129.9</v>
      </c>
      <c r="F150" s="62" t="str">
        <f>IF(VLOOKUP(D150,$U$1:$AB$7,8,0)&lt;Ofertas!$C$9,"",VLOOKUP(D150,$U$1:$Y$7,5,0))</f>
        <v/>
      </c>
      <c r="G150" s="62" t="str">
        <f>IF(VLOOKUP(D150,$U$1:$AB$7,8,0)&lt;Ofertas!$C$9,"",VLOOKUP(D150,$U$1:$Z$7,6,0))</f>
        <v/>
      </c>
      <c r="H150" s="62" t="str">
        <f t="shared" si="27"/>
        <v/>
      </c>
      <c r="I150" s="62" t="s">
        <v>161</v>
      </c>
      <c r="J150" s="62" t="str">
        <f t="shared" si="28"/>
        <v/>
      </c>
      <c r="K150" s="62" t="str">
        <f t="shared" si="29"/>
        <v>SEM DEP</v>
      </c>
      <c r="L150" s="62">
        <f t="shared" si="30"/>
        <v>100</v>
      </c>
      <c r="M150" s="62" t="str">
        <f t="shared" si="31"/>
        <v/>
      </c>
      <c r="N150" s="62" t="str">
        <f t="shared" si="32"/>
        <v/>
      </c>
      <c r="O150" s="62" t="str">
        <f t="shared" si="33"/>
        <v>Conta</v>
      </c>
      <c r="P150" t="e">
        <f t="shared" si="34"/>
        <v>#VALUE!</v>
      </c>
    </row>
    <row r="151" spans="1:16" x14ac:dyDescent="0.25">
      <c r="A151" s="62" t="str">
        <f t="shared" si="25"/>
        <v>FAIXA 9Entre R$ 169,81 e R$ 179,80</v>
      </c>
      <c r="B151" s="62" t="s">
        <v>104</v>
      </c>
      <c r="C151" s="62" t="s">
        <v>153</v>
      </c>
      <c r="D151" s="62" t="s">
        <v>181</v>
      </c>
      <c r="E151" s="62">
        <f t="shared" si="26"/>
        <v>129.9</v>
      </c>
      <c r="F151" s="62" t="str">
        <f>IF(VLOOKUP(D151,$U$1:$AB$7,8,0)&lt;Ofertas!$C$9,"",VLOOKUP(D151,$U$1:$Y$7,5,0))</f>
        <v/>
      </c>
      <c r="G151" s="62" t="str">
        <f>IF(VLOOKUP(D151,$U$1:$AB$7,8,0)&lt;Ofertas!$C$9,"",VLOOKUP(D151,$U$1:$Z$7,6,0))</f>
        <v/>
      </c>
      <c r="H151" s="62" t="str">
        <f t="shared" si="27"/>
        <v/>
      </c>
      <c r="I151" s="62" t="s">
        <v>162</v>
      </c>
      <c r="J151" s="62" t="str">
        <f t="shared" si="28"/>
        <v/>
      </c>
      <c r="K151" s="62" t="str">
        <f t="shared" si="29"/>
        <v>SEM DEP</v>
      </c>
      <c r="L151" s="62">
        <f t="shared" si="30"/>
        <v>100</v>
      </c>
      <c r="M151" s="62" t="str">
        <f t="shared" si="31"/>
        <v/>
      </c>
      <c r="N151" s="62" t="str">
        <f t="shared" si="32"/>
        <v/>
      </c>
      <c r="O151" s="62" t="str">
        <f t="shared" si="33"/>
        <v>Controle</v>
      </c>
      <c r="P151" t="e">
        <f t="shared" si="34"/>
        <v>#VALUE!</v>
      </c>
    </row>
    <row r="152" spans="1:16" x14ac:dyDescent="0.25">
      <c r="A152" s="62" t="str">
        <f t="shared" si="25"/>
        <v>FAIXA 10Entre R$ 169,81 e R$ 179,80</v>
      </c>
      <c r="B152" s="62" t="s">
        <v>104</v>
      </c>
      <c r="C152" s="62" t="s">
        <v>151</v>
      </c>
      <c r="D152" s="62" t="s">
        <v>10</v>
      </c>
      <c r="E152" s="62">
        <f t="shared" si="26"/>
        <v>79.900000000000006</v>
      </c>
      <c r="F152" s="62">
        <f>IF(VLOOKUP(D152,$U$1:$AB$7,8,0)&lt;Ofertas!$C$9,"",VLOOKUP(D152,$U$1:$Y$7,5,0))</f>
        <v>109.9</v>
      </c>
      <c r="G152" s="62">
        <f>IF(VLOOKUP(D152,$U$1:$AB$7,8,0)&lt;Ofertas!$C$9,"",VLOOKUP(D152,$U$1:$Z$7,6,0))</f>
        <v>99.9</v>
      </c>
      <c r="H152" s="62">
        <f t="shared" si="27"/>
        <v>289.8</v>
      </c>
      <c r="I152" s="62" t="s">
        <v>163</v>
      </c>
      <c r="J152" s="62">
        <f t="shared" si="28"/>
        <v>279.8</v>
      </c>
      <c r="K152" s="62">
        <f t="shared" si="29"/>
        <v>209.9</v>
      </c>
      <c r="L152" s="62">
        <f t="shared" si="30"/>
        <v>100</v>
      </c>
      <c r="M152" s="62">
        <f t="shared" si="31"/>
        <v>209.9</v>
      </c>
      <c r="N152" s="62">
        <f t="shared" si="32"/>
        <v>199.9</v>
      </c>
      <c r="O152" s="62" t="str">
        <f t="shared" si="33"/>
        <v>Conta</v>
      </c>
      <c r="P152">
        <f t="shared" si="34"/>
        <v>51</v>
      </c>
    </row>
    <row r="153" spans="1:16" x14ac:dyDescent="0.25">
      <c r="A153" s="62" t="str">
        <f t="shared" si="25"/>
        <v>FAIXA 11Entre R$ 169,81 e R$ 179,80</v>
      </c>
      <c r="B153" s="62" t="s">
        <v>104</v>
      </c>
      <c r="C153" s="62" t="s">
        <v>153</v>
      </c>
      <c r="D153" s="62" t="s">
        <v>58</v>
      </c>
      <c r="E153" s="62">
        <f t="shared" si="26"/>
        <v>129.9</v>
      </c>
      <c r="F153" s="62">
        <f>IF(VLOOKUP(D153,$U$1:$AB$7,8,0)&lt;Ofertas!$C$9,"",VLOOKUP(D153,$U$1:$Y$7,5,0))</f>
        <v>159.9</v>
      </c>
      <c r="G153" s="62">
        <f>IF(VLOOKUP(D153,$U$1:$AB$7,8,0)&lt;Ofertas!$C$9,"",VLOOKUP(D153,$U$1:$Z$7,6,0))</f>
        <v>159.9</v>
      </c>
      <c r="H153" s="62">
        <f t="shared" si="27"/>
        <v>289.8</v>
      </c>
      <c r="I153" s="62" t="s">
        <v>164</v>
      </c>
      <c r="J153" s="62">
        <f t="shared" si="28"/>
        <v>289.8</v>
      </c>
      <c r="K153" s="62">
        <f t="shared" si="29"/>
        <v>159.9</v>
      </c>
      <c r="L153" s="62">
        <f t="shared" si="30"/>
        <v>0</v>
      </c>
      <c r="M153" s="62">
        <f t="shared" si="31"/>
        <v>159.9</v>
      </c>
      <c r="N153" s="62">
        <f t="shared" si="32"/>
        <v>159.9</v>
      </c>
      <c r="O153" s="62" t="str">
        <f t="shared" si="33"/>
        <v>Conta</v>
      </c>
      <c r="P153">
        <f t="shared" si="34"/>
        <v>51</v>
      </c>
    </row>
    <row r="154" spans="1:16" x14ac:dyDescent="0.25">
      <c r="A154" s="62" t="str">
        <f t="shared" si="25"/>
        <v>FAIXA 12Entre R$ 169,81 e R$ 179,80</v>
      </c>
      <c r="B154" s="62" t="s">
        <v>104</v>
      </c>
      <c r="C154" s="62" t="s">
        <v>151</v>
      </c>
      <c r="D154" s="62" t="s">
        <v>1</v>
      </c>
      <c r="E154" s="62">
        <f t="shared" si="26"/>
        <v>79.900000000000006</v>
      </c>
      <c r="F154" s="62">
        <f>IF(VLOOKUP(D154,$U$1:$AB$7,8,0)&lt;Ofertas!$C$9,"",VLOOKUP(D154,$U$1:$Y$7,5,0))</f>
        <v>209.9</v>
      </c>
      <c r="G154" s="62">
        <f>IF(VLOOKUP(D154,$U$1:$AB$7,8,0)&lt;Ofertas!$C$9,"",VLOOKUP(D154,$U$1:$Z$7,6,0))</f>
        <v>179.9</v>
      </c>
      <c r="H154" s="62">
        <f t="shared" si="27"/>
        <v>289.8</v>
      </c>
      <c r="I154" s="62" t="s">
        <v>165</v>
      </c>
      <c r="J154" s="62">
        <f t="shared" si="28"/>
        <v>259.8</v>
      </c>
      <c r="K154" s="62">
        <f t="shared" si="29"/>
        <v>209.9</v>
      </c>
      <c r="L154" s="62">
        <f t="shared" si="30"/>
        <v>0</v>
      </c>
      <c r="M154" s="62">
        <f t="shared" si="31"/>
        <v>209.9</v>
      </c>
      <c r="N154" s="62">
        <f t="shared" si="32"/>
        <v>179.9</v>
      </c>
      <c r="O154" s="62" t="str">
        <f t="shared" si="33"/>
        <v>Conta</v>
      </c>
      <c r="P154">
        <f t="shared" si="34"/>
        <v>51</v>
      </c>
    </row>
    <row r="155" spans="1:16" x14ac:dyDescent="0.25">
      <c r="A155" s="62" t="str">
        <f t="shared" si="25"/>
        <v>FAIXA 13Entre R$ 169,81 e R$ 179,80</v>
      </c>
      <c r="B155" s="62" t="s">
        <v>104</v>
      </c>
      <c r="C155" s="62" t="s">
        <v>153</v>
      </c>
      <c r="D155" s="62" t="s">
        <v>194</v>
      </c>
      <c r="E155" s="62">
        <f t="shared" si="26"/>
        <v>129.9</v>
      </c>
      <c r="F155" s="62" t="str">
        <f>IF(VLOOKUP(D155,$U$1:$AB$7,8,0)&lt;Ofertas!$C$9,"",VLOOKUP(D155,$U$1:$Y$7,5,0))</f>
        <v/>
      </c>
      <c r="G155" s="62" t="str">
        <f>IF(VLOOKUP(D155,$U$1:$AB$7,8,0)&lt;Ofertas!$C$9,"",VLOOKUP(D155,$U$1:$Z$7,6,0))</f>
        <v/>
      </c>
      <c r="H155" s="62" t="str">
        <f t="shared" si="27"/>
        <v/>
      </c>
      <c r="I155" s="62" t="s">
        <v>166</v>
      </c>
      <c r="J155" s="62" t="str">
        <f t="shared" si="28"/>
        <v/>
      </c>
      <c r="K155" s="62" t="str">
        <f t="shared" si="29"/>
        <v>SEM DEP</v>
      </c>
      <c r="L155" s="62">
        <f t="shared" si="30"/>
        <v>100</v>
      </c>
      <c r="M155" s="62" t="str">
        <f t="shared" si="31"/>
        <v/>
      </c>
      <c r="N155" s="62" t="str">
        <f t="shared" si="32"/>
        <v/>
      </c>
      <c r="O155" s="62" t="str">
        <f t="shared" si="33"/>
        <v>Controle</v>
      </c>
      <c r="P155" t="e">
        <f t="shared" si="34"/>
        <v>#VALUE!</v>
      </c>
    </row>
    <row r="156" spans="1:16" x14ac:dyDescent="0.25">
      <c r="A156" s="62" t="str">
        <f t="shared" si="25"/>
        <v>FAIXA 14Entre R$ 169,81 e R$ 179,80</v>
      </c>
      <c r="B156" s="62" t="s">
        <v>104</v>
      </c>
      <c r="C156" s="62" t="s">
        <v>152</v>
      </c>
      <c r="D156" s="62" t="s">
        <v>10</v>
      </c>
      <c r="E156" s="62">
        <f t="shared" si="26"/>
        <v>84.9</v>
      </c>
      <c r="F156" s="62">
        <f>IF(VLOOKUP(D156,$U$1:$AB$7,8,0)&lt;Ofertas!$C$9,"",VLOOKUP(D156,$U$1:$Y$7,5,0))</f>
        <v>109.9</v>
      </c>
      <c r="G156" s="62">
        <f>IF(VLOOKUP(D156,$U$1:$AB$7,8,0)&lt;Ofertas!$C$9,"",VLOOKUP(D156,$U$1:$Z$7,6,0))</f>
        <v>99.9</v>
      </c>
      <c r="H156" s="62">
        <f t="shared" si="27"/>
        <v>294.8</v>
      </c>
      <c r="I156" s="62" t="s">
        <v>167</v>
      </c>
      <c r="J156" s="62">
        <f t="shared" si="28"/>
        <v>284.8</v>
      </c>
      <c r="K156" s="62">
        <f t="shared" si="29"/>
        <v>209.9</v>
      </c>
      <c r="L156" s="62">
        <f t="shared" si="30"/>
        <v>100</v>
      </c>
      <c r="M156" s="62">
        <f t="shared" si="31"/>
        <v>209.9</v>
      </c>
      <c r="N156" s="62">
        <f t="shared" si="32"/>
        <v>199.9</v>
      </c>
      <c r="O156" s="62" t="str">
        <f t="shared" si="33"/>
        <v>Conta</v>
      </c>
      <c r="P156">
        <f t="shared" si="34"/>
        <v>126</v>
      </c>
    </row>
    <row r="157" spans="1:16" x14ac:dyDescent="0.25">
      <c r="A157" s="62" t="str">
        <f t="shared" si="25"/>
        <v>FAIXA 15Entre R$ 169,81 e R$ 179,80</v>
      </c>
      <c r="B157" s="62" t="s">
        <v>104</v>
      </c>
      <c r="C157" s="62" t="s">
        <v>152</v>
      </c>
      <c r="D157" s="62" t="s">
        <v>1</v>
      </c>
      <c r="E157" s="62">
        <f t="shared" si="26"/>
        <v>84.9</v>
      </c>
      <c r="F157" s="62">
        <f>IF(VLOOKUP(D157,$U$1:$AB$7,8,0)&lt;Ofertas!$C$9,"",VLOOKUP(D157,$U$1:$Y$7,5,0))</f>
        <v>209.9</v>
      </c>
      <c r="G157" s="62">
        <f>IF(VLOOKUP(D157,$U$1:$AB$7,8,0)&lt;Ofertas!$C$9,"",VLOOKUP(D157,$U$1:$Z$7,6,0))</f>
        <v>179.9</v>
      </c>
      <c r="H157" s="62">
        <f t="shared" si="27"/>
        <v>294.8</v>
      </c>
      <c r="I157" s="62" t="s">
        <v>168</v>
      </c>
      <c r="J157" s="62">
        <f t="shared" si="28"/>
        <v>264.8</v>
      </c>
      <c r="K157" s="62">
        <f t="shared" si="29"/>
        <v>209.9</v>
      </c>
      <c r="L157" s="62">
        <f t="shared" si="30"/>
        <v>0</v>
      </c>
      <c r="M157" s="62">
        <f t="shared" si="31"/>
        <v>209.9</v>
      </c>
      <c r="N157" s="62">
        <f t="shared" si="32"/>
        <v>179.9</v>
      </c>
      <c r="O157" s="62" t="str">
        <f t="shared" si="33"/>
        <v>Conta</v>
      </c>
      <c r="P157">
        <f t="shared" si="34"/>
        <v>126</v>
      </c>
    </row>
    <row r="158" spans="1:16" x14ac:dyDescent="0.25">
      <c r="A158" s="62" t="str">
        <f t="shared" si="25"/>
        <v>FAIXA 16Entre R$ 169,81 e R$ 179,80</v>
      </c>
      <c r="B158" s="62" t="s">
        <v>104</v>
      </c>
      <c r="C158" s="62" t="s">
        <v>151</v>
      </c>
      <c r="D158" s="62" t="s">
        <v>59</v>
      </c>
      <c r="E158" s="62">
        <f t="shared" si="26"/>
        <v>79.900000000000006</v>
      </c>
      <c r="F158" s="62">
        <f>IF(VLOOKUP(D158,$U$1:$AB$7,8,0)&lt;Ofertas!$C$9,"",VLOOKUP(D158,$U$1:$Y$7,5,0))</f>
        <v>309.89999999999998</v>
      </c>
      <c r="G158" s="62">
        <f>IF(VLOOKUP(D158,$U$1:$AB$7,8,0)&lt;Ofertas!$C$9,"",VLOOKUP(D158,$U$1:$Z$7,6,0))</f>
        <v>309.89999999999998</v>
      </c>
      <c r="H158" s="62">
        <f t="shared" si="27"/>
        <v>339.79999999999995</v>
      </c>
      <c r="I158" s="62" t="s">
        <v>169</v>
      </c>
      <c r="J158" s="62">
        <f t="shared" si="28"/>
        <v>339.79999999999995</v>
      </c>
      <c r="K158" s="62">
        <f t="shared" si="29"/>
        <v>259.89999999999998</v>
      </c>
      <c r="L158" s="62">
        <f t="shared" si="30"/>
        <v>-50</v>
      </c>
      <c r="M158" s="62">
        <f t="shared" si="31"/>
        <v>259.89999999999998</v>
      </c>
      <c r="N158" s="62">
        <f t="shared" si="32"/>
        <v>259.89999999999998</v>
      </c>
      <c r="O158" s="62" t="str">
        <f t="shared" si="33"/>
        <v>Conta</v>
      </c>
      <c r="P158">
        <f t="shared" si="34"/>
        <v>176</v>
      </c>
    </row>
    <row r="159" spans="1:16" x14ac:dyDescent="0.25">
      <c r="A159" s="62" t="str">
        <f t="shared" si="25"/>
        <v>FAIXA 17Entre R$ 169,81 e R$ 179,80</v>
      </c>
      <c r="B159" s="62" t="s">
        <v>104</v>
      </c>
      <c r="C159" s="62" t="s">
        <v>153</v>
      </c>
      <c r="D159" s="62" t="s">
        <v>10</v>
      </c>
      <c r="E159" s="62">
        <f t="shared" si="26"/>
        <v>129.9</v>
      </c>
      <c r="F159" s="62">
        <f>IF(VLOOKUP(D159,$U$1:$AB$7,8,0)&lt;Ofertas!$C$9,"",VLOOKUP(D159,$U$1:$Y$7,5,0))</f>
        <v>109.9</v>
      </c>
      <c r="G159" s="62">
        <f>IF(VLOOKUP(D159,$U$1:$AB$7,8,0)&lt;Ofertas!$C$9,"",VLOOKUP(D159,$U$1:$Z$7,6,0))</f>
        <v>99.9</v>
      </c>
      <c r="H159" s="62">
        <f t="shared" si="27"/>
        <v>339.8</v>
      </c>
      <c r="I159" s="62" t="s">
        <v>170</v>
      </c>
      <c r="J159" s="62">
        <f t="shared" si="28"/>
        <v>329.8</v>
      </c>
      <c r="K159" s="62">
        <f t="shared" si="29"/>
        <v>209.9</v>
      </c>
      <c r="L159" s="62">
        <f t="shared" si="30"/>
        <v>100</v>
      </c>
      <c r="M159" s="62">
        <f t="shared" si="31"/>
        <v>209.9</v>
      </c>
      <c r="N159" s="62">
        <f t="shared" si="32"/>
        <v>199.9</v>
      </c>
      <c r="O159" s="62" t="str">
        <f t="shared" si="33"/>
        <v>Conta</v>
      </c>
      <c r="P159">
        <f t="shared" si="34"/>
        <v>201</v>
      </c>
    </row>
    <row r="160" spans="1:16" x14ac:dyDescent="0.25">
      <c r="A160" s="62" t="str">
        <f t="shared" si="25"/>
        <v>FAIXA 18Entre R$ 169,81 e R$ 179,80</v>
      </c>
      <c r="B160" s="62" t="s">
        <v>104</v>
      </c>
      <c r="C160" s="62" t="s">
        <v>153</v>
      </c>
      <c r="D160" s="62" t="s">
        <v>1</v>
      </c>
      <c r="E160" s="62">
        <f t="shared" si="26"/>
        <v>129.9</v>
      </c>
      <c r="F160" s="62">
        <f>IF(VLOOKUP(D160,$U$1:$AB$7,8,0)&lt;Ofertas!$C$9,"",VLOOKUP(D160,$U$1:$Y$7,5,0))</f>
        <v>209.9</v>
      </c>
      <c r="G160" s="62">
        <f>IF(VLOOKUP(D160,$U$1:$AB$7,8,0)&lt;Ofertas!$C$9,"",VLOOKUP(D160,$U$1:$Z$7,6,0))</f>
        <v>179.9</v>
      </c>
      <c r="H160" s="62">
        <f t="shared" si="27"/>
        <v>339.8</v>
      </c>
      <c r="I160" s="62" t="s">
        <v>171</v>
      </c>
      <c r="J160" s="62">
        <f t="shared" si="28"/>
        <v>309.8</v>
      </c>
      <c r="K160" s="62">
        <f t="shared" si="29"/>
        <v>209.9</v>
      </c>
      <c r="L160" s="62">
        <f t="shared" si="30"/>
        <v>0</v>
      </c>
      <c r="M160" s="62">
        <f t="shared" si="31"/>
        <v>209.9</v>
      </c>
      <c r="N160" s="62">
        <f t="shared" si="32"/>
        <v>179.9</v>
      </c>
      <c r="O160" s="62" t="str">
        <f t="shared" si="33"/>
        <v>Conta</v>
      </c>
      <c r="P160">
        <f t="shared" si="34"/>
        <v>201</v>
      </c>
    </row>
    <row r="161" spans="1:16" x14ac:dyDescent="0.25">
      <c r="A161" s="62" t="str">
        <f t="shared" si="25"/>
        <v>FAIXA 19Entre R$ 169,81 e R$ 179,80</v>
      </c>
      <c r="B161" s="62" t="s">
        <v>104</v>
      </c>
      <c r="C161" s="62" t="s">
        <v>152</v>
      </c>
      <c r="D161" s="62" t="s">
        <v>59</v>
      </c>
      <c r="E161" s="62">
        <f t="shared" si="26"/>
        <v>84.9</v>
      </c>
      <c r="F161" s="62">
        <f>IF(VLOOKUP(D161,$U$1:$AB$7,8,0)&lt;Ofertas!$C$9,"",VLOOKUP(D161,$U$1:$Y$7,5,0))</f>
        <v>309.89999999999998</v>
      </c>
      <c r="G161" s="62">
        <f>IF(VLOOKUP(D161,$U$1:$AB$7,8,0)&lt;Ofertas!$C$9,"",VLOOKUP(D161,$U$1:$Z$7,6,0))</f>
        <v>309.89999999999998</v>
      </c>
      <c r="H161" s="62">
        <f t="shared" si="27"/>
        <v>344.79999999999995</v>
      </c>
      <c r="I161" s="62" t="s">
        <v>172</v>
      </c>
      <c r="J161" s="62">
        <f t="shared" si="28"/>
        <v>344.79999999999995</v>
      </c>
      <c r="K161" s="62">
        <f t="shared" si="29"/>
        <v>259.89999999999998</v>
      </c>
      <c r="L161" s="62">
        <f t="shared" si="30"/>
        <v>-50</v>
      </c>
      <c r="M161" s="62">
        <f t="shared" si="31"/>
        <v>259.89999999999998</v>
      </c>
      <c r="N161" s="62">
        <f t="shared" si="32"/>
        <v>259.89999999999998</v>
      </c>
      <c r="O161" s="62" t="str">
        <f t="shared" si="33"/>
        <v>Conta</v>
      </c>
      <c r="P161">
        <f t="shared" si="34"/>
        <v>251</v>
      </c>
    </row>
    <row r="162" spans="1:16" x14ac:dyDescent="0.25">
      <c r="A162" s="62" t="str">
        <f t="shared" si="25"/>
        <v>FAIXA 20Entre R$ 169,81 e R$ 179,80</v>
      </c>
      <c r="B162" s="62" t="s">
        <v>104</v>
      </c>
      <c r="C162" s="62" t="s">
        <v>153</v>
      </c>
      <c r="D162" s="62" t="s">
        <v>59</v>
      </c>
      <c r="E162" s="62">
        <f t="shared" si="26"/>
        <v>129.9</v>
      </c>
      <c r="F162" s="62">
        <f>IF(VLOOKUP(D162,$U$1:$AB$7,8,0)&lt;Ofertas!$C$9,"",VLOOKUP(D162,$U$1:$Y$7,5,0))</f>
        <v>309.89999999999998</v>
      </c>
      <c r="G162" s="62">
        <f>IF(VLOOKUP(D162,$U$1:$AB$7,8,0)&lt;Ofertas!$C$9,"",VLOOKUP(D162,$U$1:$Z$7,6,0))</f>
        <v>309.89999999999998</v>
      </c>
      <c r="H162" s="62">
        <f t="shared" si="27"/>
        <v>389.79999999999995</v>
      </c>
      <c r="I162" s="62" t="s">
        <v>173</v>
      </c>
      <c r="J162" s="62">
        <f t="shared" si="28"/>
        <v>389.79999999999995</v>
      </c>
      <c r="K162" s="62">
        <f t="shared" si="29"/>
        <v>259.89999999999998</v>
      </c>
      <c r="L162" s="62">
        <f t="shared" si="30"/>
        <v>-50</v>
      </c>
      <c r="M162" s="62">
        <f t="shared" si="31"/>
        <v>259.89999999999998</v>
      </c>
      <c r="N162" s="62">
        <f t="shared" si="32"/>
        <v>259.89999999999998</v>
      </c>
      <c r="O162" s="62" t="str">
        <f t="shared" si="33"/>
        <v>Conta</v>
      </c>
      <c r="P162">
        <f t="shared" si="34"/>
        <v>276</v>
      </c>
    </row>
    <row r="163" spans="1:16" x14ac:dyDescent="0.25">
      <c r="A163" s="62" t="str">
        <f t="shared" si="25"/>
        <v>FAIXA 21Entre R$ 169,81 e R$ 179,80</v>
      </c>
      <c r="B163" s="62" t="s">
        <v>104</v>
      </c>
      <c r="C163" s="62" t="s">
        <v>154</v>
      </c>
      <c r="D163" s="62" t="s">
        <v>181</v>
      </c>
      <c r="E163" s="62">
        <f t="shared" si="26"/>
        <v>299.89999999999998</v>
      </c>
      <c r="F163" s="62" t="str">
        <f>IF(VLOOKUP(D163,$U$1:$AB$7,8,0)&lt;Ofertas!$C$9,"",VLOOKUP(D163,$U$1:$Y$7,5,0))</f>
        <v/>
      </c>
      <c r="G163" s="62" t="str">
        <f>IF(VLOOKUP(D163,$U$1:$AB$7,8,0)&lt;Ofertas!$C$9,"",VLOOKUP(D163,$U$1:$Z$7,6,0))</f>
        <v/>
      </c>
      <c r="H163" s="62" t="str">
        <f t="shared" si="27"/>
        <v/>
      </c>
      <c r="I163" s="62" t="s">
        <v>174</v>
      </c>
      <c r="J163" s="62" t="str">
        <f t="shared" si="28"/>
        <v/>
      </c>
      <c r="K163" s="62" t="str">
        <f t="shared" si="29"/>
        <v>SEM DEP</v>
      </c>
      <c r="L163" s="62">
        <f t="shared" si="30"/>
        <v>100</v>
      </c>
      <c r="M163" s="62" t="str">
        <f t="shared" si="31"/>
        <v/>
      </c>
      <c r="N163" s="62" t="str">
        <f t="shared" si="32"/>
        <v/>
      </c>
      <c r="O163" s="62" t="str">
        <f t="shared" si="33"/>
        <v>Controle</v>
      </c>
      <c r="P163" t="e">
        <f t="shared" si="34"/>
        <v>#VALUE!</v>
      </c>
    </row>
    <row r="164" spans="1:16" x14ac:dyDescent="0.25">
      <c r="A164" s="62" t="str">
        <f t="shared" si="25"/>
        <v>FAIXA 22Entre R$ 169,81 e R$ 179,80</v>
      </c>
      <c r="B164" s="62" t="s">
        <v>104</v>
      </c>
      <c r="C164" s="62" t="s">
        <v>154</v>
      </c>
      <c r="D164" s="62" t="s">
        <v>26</v>
      </c>
      <c r="E164" s="62">
        <f t="shared" si="26"/>
        <v>299.89999999999998</v>
      </c>
      <c r="F164" s="62" t="str">
        <f>IF(VLOOKUP(D164,$U$1:$AB$7,8,0)&lt;Ofertas!$C$9,"",VLOOKUP(D164,$U$1:$Y$7,5,0))</f>
        <v/>
      </c>
      <c r="G164" s="62" t="str">
        <f>IF(VLOOKUP(D164,$U$1:$AB$7,8,0)&lt;Ofertas!$C$9,"",VLOOKUP(D164,$U$1:$Z$7,6,0))</f>
        <v/>
      </c>
      <c r="H164" s="62" t="str">
        <f t="shared" si="27"/>
        <v/>
      </c>
      <c r="I164" s="62" t="s">
        <v>175</v>
      </c>
      <c r="J164" s="62" t="str">
        <f t="shared" si="28"/>
        <v/>
      </c>
      <c r="K164" s="62" t="str">
        <f t="shared" si="29"/>
        <v>SEM DEP</v>
      </c>
      <c r="L164" s="62">
        <f t="shared" si="30"/>
        <v>100</v>
      </c>
      <c r="M164" s="62" t="str">
        <f t="shared" si="31"/>
        <v/>
      </c>
      <c r="N164" s="62" t="str">
        <f t="shared" si="32"/>
        <v/>
      </c>
      <c r="O164" s="62" t="str">
        <f t="shared" si="33"/>
        <v>Conta</v>
      </c>
      <c r="P164" t="e">
        <f t="shared" si="34"/>
        <v>#VALUE!</v>
      </c>
    </row>
    <row r="165" spans="1:16" x14ac:dyDescent="0.25">
      <c r="A165" s="62" t="str">
        <f t="shared" si="25"/>
        <v>FAIXA 23Entre R$ 169,81 e R$ 179,80</v>
      </c>
      <c r="B165" s="62" t="s">
        <v>104</v>
      </c>
      <c r="C165" s="62" t="s">
        <v>154</v>
      </c>
      <c r="D165" s="62" t="s">
        <v>194</v>
      </c>
      <c r="E165" s="62">
        <f t="shared" si="26"/>
        <v>299.89999999999998</v>
      </c>
      <c r="F165" s="62" t="str">
        <f>IF(VLOOKUP(D165,$U$1:$AB$7,8,0)&lt;Ofertas!$C$9,"",VLOOKUP(D165,$U$1:$Y$7,5,0))</f>
        <v/>
      </c>
      <c r="G165" s="62" t="str">
        <f>IF(VLOOKUP(D165,$U$1:$AB$7,8,0)&lt;Ofertas!$C$9,"",VLOOKUP(D165,$U$1:$Z$7,6,0))</f>
        <v/>
      </c>
      <c r="H165" s="62" t="str">
        <f t="shared" si="27"/>
        <v/>
      </c>
      <c r="I165" s="62" t="s">
        <v>176</v>
      </c>
      <c r="J165" s="62" t="str">
        <f t="shared" si="28"/>
        <v/>
      </c>
      <c r="K165" s="62" t="str">
        <f t="shared" si="29"/>
        <v>SEM DEP</v>
      </c>
      <c r="L165" s="62">
        <f t="shared" si="30"/>
        <v>100</v>
      </c>
      <c r="M165" s="62" t="str">
        <f t="shared" si="31"/>
        <v/>
      </c>
      <c r="N165" s="62" t="str">
        <f t="shared" si="32"/>
        <v/>
      </c>
      <c r="O165" s="62" t="str">
        <f t="shared" si="33"/>
        <v>Controle</v>
      </c>
      <c r="P165" t="e">
        <f t="shared" si="34"/>
        <v>#VALUE!</v>
      </c>
    </row>
    <row r="166" spans="1:16" x14ac:dyDescent="0.25">
      <c r="A166" s="62" t="str">
        <f t="shared" si="25"/>
        <v>FAIXA 24Entre R$ 169,81 e R$ 179,80</v>
      </c>
      <c r="B166" s="62" t="s">
        <v>104</v>
      </c>
      <c r="C166" s="62" t="s">
        <v>154</v>
      </c>
      <c r="D166" s="62" t="s">
        <v>58</v>
      </c>
      <c r="E166" s="62">
        <f t="shared" si="26"/>
        <v>299.89999999999998</v>
      </c>
      <c r="F166" s="62">
        <f>IF(VLOOKUP(D166,$U$1:$AB$7,8,0)&lt;Ofertas!$C$9,"",VLOOKUP(D166,$U$1:$Y$7,5,0))</f>
        <v>159.9</v>
      </c>
      <c r="G166" s="62">
        <f>IF(VLOOKUP(D166,$U$1:$AB$7,8,0)&lt;Ofertas!$C$9,"",VLOOKUP(D166,$U$1:$Z$7,6,0))</f>
        <v>159.9</v>
      </c>
      <c r="H166" s="62">
        <f t="shared" si="27"/>
        <v>459.79999999999995</v>
      </c>
      <c r="I166" s="62" t="s">
        <v>177</v>
      </c>
      <c r="J166" s="62">
        <f t="shared" si="28"/>
        <v>459.79999999999995</v>
      </c>
      <c r="K166" s="62">
        <f t="shared" si="29"/>
        <v>159.9</v>
      </c>
      <c r="L166" s="62">
        <f t="shared" si="30"/>
        <v>0</v>
      </c>
      <c r="M166" s="62">
        <f t="shared" si="31"/>
        <v>159.9</v>
      </c>
      <c r="N166" s="62">
        <f t="shared" si="32"/>
        <v>159.9</v>
      </c>
      <c r="O166" s="62" t="str">
        <f t="shared" si="33"/>
        <v>Conta</v>
      </c>
      <c r="P166">
        <f t="shared" si="34"/>
        <v>301</v>
      </c>
    </row>
    <row r="167" spans="1:16" x14ac:dyDescent="0.25">
      <c r="A167" s="62" t="str">
        <f t="shared" si="25"/>
        <v>FAIXA 25Entre R$ 169,81 e R$ 179,80</v>
      </c>
      <c r="B167" s="62" t="s">
        <v>104</v>
      </c>
      <c r="C167" s="62" t="s">
        <v>154</v>
      </c>
      <c r="D167" s="62" t="s">
        <v>10</v>
      </c>
      <c r="E167" s="62">
        <f t="shared" si="26"/>
        <v>299.89999999999998</v>
      </c>
      <c r="F167" s="62">
        <f>IF(VLOOKUP(D167,$U$1:$AB$7,8,0)&lt;Ofertas!$C$9,"",VLOOKUP(D167,$U$1:$Y$7,5,0))</f>
        <v>109.9</v>
      </c>
      <c r="G167" s="62">
        <f>IF(VLOOKUP(D167,$U$1:$AB$7,8,0)&lt;Ofertas!$C$9,"",VLOOKUP(D167,$U$1:$Z$7,6,0))</f>
        <v>99.9</v>
      </c>
      <c r="H167" s="62">
        <f t="shared" si="27"/>
        <v>509.79999999999995</v>
      </c>
      <c r="I167" s="62" t="s">
        <v>206</v>
      </c>
      <c r="J167" s="62">
        <f t="shared" si="28"/>
        <v>499.79999999999995</v>
      </c>
      <c r="K167" s="62">
        <f t="shared" si="29"/>
        <v>209.9</v>
      </c>
      <c r="L167" s="62">
        <f t="shared" si="30"/>
        <v>100</v>
      </c>
      <c r="M167" s="62">
        <f t="shared" si="31"/>
        <v>209.9</v>
      </c>
      <c r="N167" s="62">
        <f t="shared" si="32"/>
        <v>199.9</v>
      </c>
      <c r="O167" s="62" t="str">
        <f t="shared" si="33"/>
        <v>Conta</v>
      </c>
      <c r="P167">
        <f t="shared" si="34"/>
        <v>326</v>
      </c>
    </row>
    <row r="168" spans="1:16" x14ac:dyDescent="0.25">
      <c r="A168" s="62" t="str">
        <f t="shared" si="25"/>
        <v>FAIXA 26Entre R$ 169,81 e R$ 179,80</v>
      </c>
      <c r="B168" s="62" t="s">
        <v>104</v>
      </c>
      <c r="C168" s="62" t="s">
        <v>154</v>
      </c>
      <c r="D168" s="62" t="s">
        <v>1</v>
      </c>
      <c r="E168" s="62">
        <f t="shared" si="26"/>
        <v>299.89999999999998</v>
      </c>
      <c r="F168" s="62">
        <f>IF(VLOOKUP(D168,$U$1:$AB$7,8,0)&lt;Ofertas!$C$9,"",VLOOKUP(D168,$U$1:$Y$7,5,0))</f>
        <v>209.9</v>
      </c>
      <c r="G168" s="62">
        <f>IF(VLOOKUP(D168,$U$1:$AB$7,8,0)&lt;Ofertas!$C$9,"",VLOOKUP(D168,$U$1:$Z$7,6,0))</f>
        <v>179.9</v>
      </c>
      <c r="H168" s="62">
        <f t="shared" si="27"/>
        <v>509.79999999999995</v>
      </c>
      <c r="I168" s="62" t="s">
        <v>207</v>
      </c>
      <c r="J168" s="62">
        <f t="shared" si="28"/>
        <v>479.79999999999995</v>
      </c>
      <c r="K168" s="62">
        <f t="shared" si="29"/>
        <v>209.9</v>
      </c>
      <c r="L168" s="62">
        <f t="shared" si="30"/>
        <v>0</v>
      </c>
      <c r="M168" s="62">
        <f t="shared" si="31"/>
        <v>209.9</v>
      </c>
      <c r="N168" s="62">
        <f t="shared" si="32"/>
        <v>179.9</v>
      </c>
      <c r="O168" s="62" t="str">
        <f t="shared" si="33"/>
        <v>Conta</v>
      </c>
      <c r="P168">
        <f t="shared" si="34"/>
        <v>326</v>
      </c>
    </row>
    <row r="169" spans="1:16" x14ac:dyDescent="0.25">
      <c r="A169" s="62" t="str">
        <f t="shared" si="25"/>
        <v>FAIXA 27Entre R$ 169,81 e R$ 179,80</v>
      </c>
      <c r="B169" s="62" t="s">
        <v>104</v>
      </c>
      <c r="C169" s="62" t="s">
        <v>154</v>
      </c>
      <c r="D169" s="62" t="s">
        <v>59</v>
      </c>
      <c r="E169" s="62">
        <f t="shared" si="26"/>
        <v>299.89999999999998</v>
      </c>
      <c r="F169" s="62">
        <f>IF(VLOOKUP(D169,$U$1:$AB$7,8,0)&lt;Ofertas!$C$9,"",VLOOKUP(D169,$U$1:$Y$7,5,0))</f>
        <v>309.89999999999998</v>
      </c>
      <c r="G169" s="62">
        <f>IF(VLOOKUP(D169,$U$1:$AB$7,8,0)&lt;Ofertas!$C$9,"",VLOOKUP(D169,$U$1:$Z$7,6,0))</f>
        <v>309.89999999999998</v>
      </c>
      <c r="H169" s="62">
        <f t="shared" si="27"/>
        <v>559.79999999999995</v>
      </c>
      <c r="I169" s="62" t="s">
        <v>208</v>
      </c>
      <c r="J169" s="62">
        <f t="shared" si="28"/>
        <v>559.79999999999995</v>
      </c>
      <c r="K169" s="62">
        <f t="shared" si="29"/>
        <v>259.89999999999998</v>
      </c>
      <c r="L169" s="62">
        <f t="shared" si="30"/>
        <v>-50</v>
      </c>
      <c r="M169" s="62">
        <f t="shared" si="31"/>
        <v>259.89999999999998</v>
      </c>
      <c r="N169" s="62">
        <f t="shared" si="32"/>
        <v>259.89999999999998</v>
      </c>
      <c r="O169" s="62" t="str">
        <f t="shared" si="33"/>
        <v>Conta</v>
      </c>
      <c r="P169">
        <f t="shared" si="34"/>
        <v>376</v>
      </c>
    </row>
    <row r="170" spans="1:16" x14ac:dyDescent="0.25">
      <c r="A170" s="62" t="str">
        <f t="shared" si="25"/>
        <v>FAIXA 0Entre R$ 179,81 e R$ 189,80</v>
      </c>
      <c r="B170" s="62" t="s">
        <v>105</v>
      </c>
      <c r="C170" s="62" t="s">
        <v>151</v>
      </c>
      <c r="D170" s="62" t="s">
        <v>181</v>
      </c>
      <c r="E170" s="62">
        <f t="shared" si="26"/>
        <v>79.900000000000006</v>
      </c>
      <c r="F170" s="62" t="str">
        <f>IF(VLOOKUP(D170,$U$1:$AB$7,8,0)&lt;Ofertas!$C$9,"",VLOOKUP(D170,$U$1:$Y$7,5,0))</f>
        <v/>
      </c>
      <c r="G170" s="62" t="str">
        <f>IF(VLOOKUP(D170,$U$1:$AB$7,8,0)&lt;Ofertas!$C$9,"",VLOOKUP(D170,$U$1:$Z$7,6,0))</f>
        <v/>
      </c>
      <c r="H170" s="62" t="str">
        <f t="shared" si="27"/>
        <v/>
      </c>
      <c r="I170" s="62" t="s">
        <v>189</v>
      </c>
      <c r="J170" s="62" t="str">
        <f t="shared" si="28"/>
        <v/>
      </c>
      <c r="K170" s="62" t="str">
        <f t="shared" si="29"/>
        <v>SEM DEP</v>
      </c>
      <c r="L170" s="62">
        <f t="shared" si="30"/>
        <v>100</v>
      </c>
      <c r="M170" s="62" t="str">
        <f t="shared" si="31"/>
        <v/>
      </c>
      <c r="N170" s="62" t="str">
        <f t="shared" si="32"/>
        <v/>
      </c>
      <c r="O170" s="62" t="str">
        <f t="shared" si="33"/>
        <v>Controle</v>
      </c>
      <c r="P170" t="e">
        <f t="shared" si="34"/>
        <v>#VALUE!</v>
      </c>
    </row>
    <row r="171" spans="1:16" x14ac:dyDescent="0.25">
      <c r="A171" s="62" t="str">
        <f t="shared" si="25"/>
        <v>FAIXA 1Entre R$ 179,81 e R$ 189,80</v>
      </c>
      <c r="B171" s="62" t="s">
        <v>105</v>
      </c>
      <c r="C171" s="62" t="s">
        <v>151</v>
      </c>
      <c r="D171" s="62" t="s">
        <v>26</v>
      </c>
      <c r="E171" s="62">
        <f t="shared" si="26"/>
        <v>79.900000000000006</v>
      </c>
      <c r="F171" s="62" t="str">
        <f>IF(VLOOKUP(D171,$U$1:$AB$7,8,0)&lt;Ofertas!$C$9,"",VLOOKUP(D171,$U$1:$Y$7,5,0))</f>
        <v/>
      </c>
      <c r="G171" s="62" t="str">
        <f>IF(VLOOKUP(D171,$U$1:$AB$7,8,0)&lt;Ofertas!$C$9,"",VLOOKUP(D171,$U$1:$Z$7,6,0))</f>
        <v/>
      </c>
      <c r="H171" s="62" t="str">
        <f t="shared" si="27"/>
        <v/>
      </c>
      <c r="I171" s="62" t="s">
        <v>66</v>
      </c>
      <c r="J171" s="62" t="str">
        <f t="shared" si="28"/>
        <v/>
      </c>
      <c r="K171" s="62" t="str">
        <f t="shared" si="29"/>
        <v>SEM DEP</v>
      </c>
      <c r="L171" s="62">
        <f t="shared" si="30"/>
        <v>100</v>
      </c>
      <c r="M171" s="62" t="str">
        <f t="shared" si="31"/>
        <v/>
      </c>
      <c r="N171" s="62" t="str">
        <f t="shared" si="32"/>
        <v/>
      </c>
      <c r="O171" s="62" t="str">
        <f t="shared" si="33"/>
        <v>Conta</v>
      </c>
      <c r="P171" t="e">
        <f t="shared" si="34"/>
        <v>#VALUE!</v>
      </c>
    </row>
    <row r="172" spans="1:16" x14ac:dyDescent="0.25">
      <c r="A172" s="62" t="str">
        <f t="shared" si="25"/>
        <v>FAIXA 2Entre R$ 179,81 e R$ 189,80</v>
      </c>
      <c r="B172" s="62" t="s">
        <v>105</v>
      </c>
      <c r="C172" s="62" t="s">
        <v>152</v>
      </c>
      <c r="D172" s="62" t="s">
        <v>181</v>
      </c>
      <c r="E172" s="62">
        <f t="shared" si="26"/>
        <v>84.9</v>
      </c>
      <c r="F172" s="62" t="str">
        <f>IF(VLOOKUP(D172,$U$1:$AB$7,8,0)&lt;Ofertas!$C$9,"",VLOOKUP(D172,$U$1:$Y$7,5,0))</f>
        <v/>
      </c>
      <c r="G172" s="62" t="str">
        <f>IF(VLOOKUP(D172,$U$1:$AB$7,8,0)&lt;Ofertas!$C$9,"",VLOOKUP(D172,$U$1:$Z$7,6,0))</f>
        <v/>
      </c>
      <c r="H172" s="62" t="str">
        <f t="shared" si="27"/>
        <v/>
      </c>
      <c r="I172" s="62" t="s">
        <v>67</v>
      </c>
      <c r="J172" s="62" t="str">
        <f t="shared" si="28"/>
        <v/>
      </c>
      <c r="K172" s="62" t="str">
        <f t="shared" si="29"/>
        <v>SEM DEP</v>
      </c>
      <c r="L172" s="62">
        <f t="shared" si="30"/>
        <v>100</v>
      </c>
      <c r="M172" s="62" t="str">
        <f t="shared" si="31"/>
        <v/>
      </c>
      <c r="N172" s="62" t="str">
        <f t="shared" si="32"/>
        <v/>
      </c>
      <c r="O172" s="62" t="str">
        <f t="shared" si="33"/>
        <v>Controle</v>
      </c>
      <c r="P172" t="e">
        <f t="shared" si="34"/>
        <v>#VALUE!</v>
      </c>
    </row>
    <row r="173" spans="1:16" x14ac:dyDescent="0.25">
      <c r="A173" s="62" t="str">
        <f t="shared" si="25"/>
        <v>FAIXA 3Entre R$ 179,81 e R$ 189,80</v>
      </c>
      <c r="B173" s="62" t="s">
        <v>105</v>
      </c>
      <c r="C173" s="62" t="s">
        <v>152</v>
      </c>
      <c r="D173" s="62" t="s">
        <v>26</v>
      </c>
      <c r="E173" s="62">
        <f t="shared" si="26"/>
        <v>84.9</v>
      </c>
      <c r="F173" s="62" t="str">
        <f>IF(VLOOKUP(D173,$U$1:$AB$7,8,0)&lt;Ofertas!$C$9,"",VLOOKUP(D173,$U$1:$Y$7,5,0))</f>
        <v/>
      </c>
      <c r="G173" s="62" t="str">
        <f>IF(VLOOKUP(D173,$U$1:$AB$7,8,0)&lt;Ofertas!$C$9,"",VLOOKUP(D173,$U$1:$Z$7,6,0))</f>
        <v/>
      </c>
      <c r="H173" s="62" t="str">
        <f t="shared" si="27"/>
        <v/>
      </c>
      <c r="I173" s="62" t="s">
        <v>156</v>
      </c>
      <c r="J173" s="62" t="str">
        <f t="shared" si="28"/>
        <v/>
      </c>
      <c r="K173" s="62" t="str">
        <f t="shared" si="29"/>
        <v>SEM DEP</v>
      </c>
      <c r="L173" s="62">
        <f t="shared" si="30"/>
        <v>100</v>
      </c>
      <c r="M173" s="62" t="str">
        <f t="shared" si="31"/>
        <v/>
      </c>
      <c r="N173" s="62" t="str">
        <f t="shared" si="32"/>
        <v/>
      </c>
      <c r="O173" s="62" t="str">
        <f t="shared" si="33"/>
        <v>Conta</v>
      </c>
      <c r="P173" t="e">
        <f t="shared" si="34"/>
        <v>#VALUE!</v>
      </c>
    </row>
    <row r="174" spans="1:16" x14ac:dyDescent="0.25">
      <c r="A174" s="62" t="str">
        <f t="shared" si="25"/>
        <v>FAIXA 4Entre R$ 179,81 e R$ 189,80</v>
      </c>
      <c r="B174" s="62" t="s">
        <v>105</v>
      </c>
      <c r="C174" s="62" t="s">
        <v>151</v>
      </c>
      <c r="D174" s="62" t="s">
        <v>194</v>
      </c>
      <c r="E174" s="62">
        <f t="shared" si="26"/>
        <v>79.900000000000006</v>
      </c>
      <c r="F174" s="62" t="str">
        <f>IF(VLOOKUP(D174,$U$1:$AB$7,8,0)&lt;Ofertas!$C$9,"",VLOOKUP(D174,$U$1:$Y$7,5,0))</f>
        <v/>
      </c>
      <c r="G174" s="62" t="str">
        <f>IF(VLOOKUP(D174,$U$1:$AB$7,8,0)&lt;Ofertas!$C$9,"",VLOOKUP(D174,$U$1:$Z$7,6,0))</f>
        <v/>
      </c>
      <c r="H174" s="62" t="str">
        <f t="shared" si="27"/>
        <v/>
      </c>
      <c r="I174" s="62" t="s">
        <v>157</v>
      </c>
      <c r="J174" s="62" t="str">
        <f t="shared" si="28"/>
        <v/>
      </c>
      <c r="K174" s="62" t="str">
        <f t="shared" si="29"/>
        <v>SEM DEP</v>
      </c>
      <c r="L174" s="62">
        <f t="shared" si="30"/>
        <v>100</v>
      </c>
      <c r="M174" s="62" t="str">
        <f t="shared" si="31"/>
        <v/>
      </c>
      <c r="N174" s="62" t="str">
        <f t="shared" si="32"/>
        <v/>
      </c>
      <c r="O174" s="62" t="str">
        <f t="shared" si="33"/>
        <v>Controle</v>
      </c>
      <c r="P174" t="e">
        <f t="shared" si="34"/>
        <v>#VALUE!</v>
      </c>
    </row>
    <row r="175" spans="1:16" x14ac:dyDescent="0.25">
      <c r="A175" s="62" t="str">
        <f t="shared" si="25"/>
        <v>FAIXA 5Entre R$ 179,81 e R$ 189,80</v>
      </c>
      <c r="B175" s="62" t="s">
        <v>105</v>
      </c>
      <c r="C175" s="62" t="s">
        <v>151</v>
      </c>
      <c r="D175" s="62" t="s">
        <v>58</v>
      </c>
      <c r="E175" s="62">
        <f t="shared" si="26"/>
        <v>79.900000000000006</v>
      </c>
      <c r="F175" s="62">
        <f>IF(VLOOKUP(D175,$U$1:$AB$7,8,0)&lt;Ofertas!$C$9,"",VLOOKUP(D175,$U$1:$Y$7,5,0))</f>
        <v>159.9</v>
      </c>
      <c r="G175" s="62">
        <f>IF(VLOOKUP(D175,$U$1:$AB$7,8,0)&lt;Ofertas!$C$9,"",VLOOKUP(D175,$U$1:$Z$7,6,0))</f>
        <v>159.9</v>
      </c>
      <c r="H175" s="62">
        <f t="shared" si="27"/>
        <v>239.8</v>
      </c>
      <c r="I175" s="62" t="s">
        <v>158</v>
      </c>
      <c r="J175" s="62">
        <f t="shared" si="28"/>
        <v>239.8</v>
      </c>
      <c r="K175" s="62">
        <f t="shared" si="29"/>
        <v>159.9</v>
      </c>
      <c r="L175" s="62">
        <f t="shared" si="30"/>
        <v>0</v>
      </c>
      <c r="M175" s="62">
        <f t="shared" si="31"/>
        <v>159.9</v>
      </c>
      <c r="N175" s="62">
        <f t="shared" si="32"/>
        <v>159.9</v>
      </c>
      <c r="O175" s="62" t="str">
        <f t="shared" si="33"/>
        <v>Conta</v>
      </c>
      <c r="P175">
        <f t="shared" si="34"/>
        <v>1</v>
      </c>
    </row>
    <row r="176" spans="1:16" x14ac:dyDescent="0.25">
      <c r="A176" s="62" t="str">
        <f t="shared" si="25"/>
        <v>FAIXA 6Entre R$ 179,81 e R$ 189,80</v>
      </c>
      <c r="B176" s="62" t="s">
        <v>105</v>
      </c>
      <c r="C176" s="62" t="s">
        <v>152</v>
      </c>
      <c r="D176" s="62" t="s">
        <v>194</v>
      </c>
      <c r="E176" s="62">
        <f t="shared" si="26"/>
        <v>84.9</v>
      </c>
      <c r="F176" s="62" t="str">
        <f>IF(VLOOKUP(D176,$U$1:$AB$7,8,0)&lt;Ofertas!$C$9,"",VLOOKUP(D176,$U$1:$Y$7,5,0))</f>
        <v/>
      </c>
      <c r="G176" s="62" t="str">
        <f>IF(VLOOKUP(D176,$U$1:$AB$7,8,0)&lt;Ofertas!$C$9,"",VLOOKUP(D176,$U$1:$Z$7,6,0))</f>
        <v/>
      </c>
      <c r="H176" s="62" t="str">
        <f t="shared" si="27"/>
        <v/>
      </c>
      <c r="I176" s="62" t="s">
        <v>159</v>
      </c>
      <c r="J176" s="62" t="str">
        <f t="shared" si="28"/>
        <v/>
      </c>
      <c r="K176" s="62" t="str">
        <f t="shared" si="29"/>
        <v>SEM DEP</v>
      </c>
      <c r="L176" s="62">
        <f t="shared" si="30"/>
        <v>100</v>
      </c>
      <c r="M176" s="62" t="str">
        <f t="shared" si="31"/>
        <v/>
      </c>
      <c r="N176" s="62" t="str">
        <f t="shared" si="32"/>
        <v/>
      </c>
      <c r="O176" s="62" t="str">
        <f t="shared" si="33"/>
        <v>Controle</v>
      </c>
      <c r="P176" t="e">
        <f t="shared" si="34"/>
        <v>#VALUE!</v>
      </c>
    </row>
    <row r="177" spans="1:16" x14ac:dyDescent="0.25">
      <c r="A177" s="62" t="str">
        <f t="shared" si="25"/>
        <v>FAIXA 7Entre R$ 179,81 e R$ 189,80</v>
      </c>
      <c r="B177" s="62" t="s">
        <v>105</v>
      </c>
      <c r="C177" s="62" t="s">
        <v>152</v>
      </c>
      <c r="D177" s="62" t="s">
        <v>58</v>
      </c>
      <c r="E177" s="62">
        <f t="shared" si="26"/>
        <v>84.9</v>
      </c>
      <c r="F177" s="62">
        <f>IF(VLOOKUP(D177,$U$1:$AB$7,8,0)&lt;Ofertas!$C$9,"",VLOOKUP(D177,$U$1:$Y$7,5,0))</f>
        <v>159.9</v>
      </c>
      <c r="G177" s="62">
        <f>IF(VLOOKUP(D177,$U$1:$AB$7,8,0)&lt;Ofertas!$C$9,"",VLOOKUP(D177,$U$1:$Z$7,6,0))</f>
        <v>159.9</v>
      </c>
      <c r="H177" s="62">
        <f t="shared" si="27"/>
        <v>244.8</v>
      </c>
      <c r="I177" s="62" t="s">
        <v>160</v>
      </c>
      <c r="J177" s="62">
        <f t="shared" si="28"/>
        <v>244.8</v>
      </c>
      <c r="K177" s="62">
        <f t="shared" si="29"/>
        <v>159.9</v>
      </c>
      <c r="L177" s="62">
        <f t="shared" si="30"/>
        <v>0</v>
      </c>
      <c r="M177" s="62">
        <f t="shared" si="31"/>
        <v>159.9</v>
      </c>
      <c r="N177" s="62">
        <f t="shared" si="32"/>
        <v>159.9</v>
      </c>
      <c r="O177" s="62" t="str">
        <f t="shared" si="33"/>
        <v>Conta</v>
      </c>
      <c r="P177">
        <f t="shared" si="34"/>
        <v>26</v>
      </c>
    </row>
    <row r="178" spans="1:16" x14ac:dyDescent="0.25">
      <c r="A178" s="62" t="str">
        <f t="shared" si="25"/>
        <v>FAIXA 8Entre R$ 179,81 e R$ 189,80</v>
      </c>
      <c r="B178" s="62" t="s">
        <v>105</v>
      </c>
      <c r="C178" s="62" t="s">
        <v>153</v>
      </c>
      <c r="D178" s="62" t="s">
        <v>26</v>
      </c>
      <c r="E178" s="62">
        <f t="shared" si="26"/>
        <v>129.9</v>
      </c>
      <c r="F178" s="62" t="str">
        <f>IF(VLOOKUP(D178,$U$1:$AB$7,8,0)&lt;Ofertas!$C$9,"",VLOOKUP(D178,$U$1:$Y$7,5,0))</f>
        <v/>
      </c>
      <c r="G178" s="62" t="str">
        <f>IF(VLOOKUP(D178,$U$1:$AB$7,8,0)&lt;Ofertas!$C$9,"",VLOOKUP(D178,$U$1:$Z$7,6,0))</f>
        <v/>
      </c>
      <c r="H178" s="62" t="str">
        <f t="shared" si="27"/>
        <v/>
      </c>
      <c r="I178" s="62" t="s">
        <v>161</v>
      </c>
      <c r="J178" s="62" t="str">
        <f t="shared" si="28"/>
        <v/>
      </c>
      <c r="K178" s="62" t="str">
        <f t="shared" si="29"/>
        <v>SEM DEP</v>
      </c>
      <c r="L178" s="62">
        <f t="shared" si="30"/>
        <v>100</v>
      </c>
      <c r="M178" s="62" t="str">
        <f t="shared" si="31"/>
        <v/>
      </c>
      <c r="N178" s="62" t="str">
        <f t="shared" si="32"/>
        <v/>
      </c>
      <c r="O178" s="62" t="str">
        <f t="shared" si="33"/>
        <v>Conta</v>
      </c>
      <c r="P178" t="e">
        <f t="shared" si="34"/>
        <v>#VALUE!</v>
      </c>
    </row>
    <row r="179" spans="1:16" x14ac:dyDescent="0.25">
      <c r="A179" s="62" t="str">
        <f t="shared" si="25"/>
        <v>FAIXA 9Entre R$ 179,81 e R$ 189,80</v>
      </c>
      <c r="B179" s="62" t="s">
        <v>105</v>
      </c>
      <c r="C179" s="62" t="s">
        <v>153</v>
      </c>
      <c r="D179" s="62" t="s">
        <v>181</v>
      </c>
      <c r="E179" s="62">
        <f t="shared" si="26"/>
        <v>129.9</v>
      </c>
      <c r="F179" s="62" t="str">
        <f>IF(VLOOKUP(D179,$U$1:$AB$7,8,0)&lt;Ofertas!$C$9,"",VLOOKUP(D179,$U$1:$Y$7,5,0))</f>
        <v/>
      </c>
      <c r="G179" s="62" t="str">
        <f>IF(VLOOKUP(D179,$U$1:$AB$7,8,0)&lt;Ofertas!$C$9,"",VLOOKUP(D179,$U$1:$Z$7,6,0))</f>
        <v/>
      </c>
      <c r="H179" s="62" t="str">
        <f t="shared" si="27"/>
        <v/>
      </c>
      <c r="I179" s="62" t="s">
        <v>162</v>
      </c>
      <c r="J179" s="62" t="str">
        <f t="shared" si="28"/>
        <v/>
      </c>
      <c r="K179" s="62" t="str">
        <f t="shared" si="29"/>
        <v>SEM DEP</v>
      </c>
      <c r="L179" s="62">
        <f t="shared" si="30"/>
        <v>100</v>
      </c>
      <c r="M179" s="62" t="str">
        <f t="shared" si="31"/>
        <v/>
      </c>
      <c r="N179" s="62" t="str">
        <f t="shared" si="32"/>
        <v/>
      </c>
      <c r="O179" s="62" t="str">
        <f t="shared" si="33"/>
        <v>Controle</v>
      </c>
      <c r="P179" t="e">
        <f t="shared" si="34"/>
        <v>#VALUE!</v>
      </c>
    </row>
    <row r="180" spans="1:16" x14ac:dyDescent="0.25">
      <c r="A180" s="62" t="str">
        <f t="shared" si="25"/>
        <v>FAIXA 10Entre R$ 179,81 e R$ 189,80</v>
      </c>
      <c r="B180" s="62" t="s">
        <v>105</v>
      </c>
      <c r="C180" s="62" t="s">
        <v>151</v>
      </c>
      <c r="D180" s="62" t="s">
        <v>10</v>
      </c>
      <c r="E180" s="62">
        <f t="shared" si="26"/>
        <v>79.900000000000006</v>
      </c>
      <c r="F180" s="62">
        <f>IF(VLOOKUP(D180,$U$1:$AB$7,8,0)&lt;Ofertas!$C$9,"",VLOOKUP(D180,$U$1:$Y$7,5,0))</f>
        <v>109.9</v>
      </c>
      <c r="G180" s="62">
        <f>IF(VLOOKUP(D180,$U$1:$AB$7,8,0)&lt;Ofertas!$C$9,"",VLOOKUP(D180,$U$1:$Z$7,6,0))</f>
        <v>99.9</v>
      </c>
      <c r="H180" s="62">
        <f t="shared" si="27"/>
        <v>289.8</v>
      </c>
      <c r="I180" s="62" t="s">
        <v>163</v>
      </c>
      <c r="J180" s="62">
        <f t="shared" si="28"/>
        <v>279.8</v>
      </c>
      <c r="K180" s="62">
        <f t="shared" si="29"/>
        <v>209.9</v>
      </c>
      <c r="L180" s="62">
        <f t="shared" si="30"/>
        <v>100</v>
      </c>
      <c r="M180" s="62">
        <f t="shared" si="31"/>
        <v>209.9</v>
      </c>
      <c r="N180" s="62">
        <f t="shared" si="32"/>
        <v>199.9</v>
      </c>
      <c r="O180" s="62" t="str">
        <f t="shared" si="33"/>
        <v>Conta</v>
      </c>
      <c r="P180">
        <f t="shared" si="34"/>
        <v>51</v>
      </c>
    </row>
    <row r="181" spans="1:16" x14ac:dyDescent="0.25">
      <c r="A181" s="62" t="str">
        <f t="shared" si="25"/>
        <v>FAIXA 11Entre R$ 179,81 e R$ 189,80</v>
      </c>
      <c r="B181" s="62" t="s">
        <v>105</v>
      </c>
      <c r="C181" s="62" t="s">
        <v>153</v>
      </c>
      <c r="D181" s="62" t="s">
        <v>58</v>
      </c>
      <c r="E181" s="62">
        <f t="shared" si="26"/>
        <v>129.9</v>
      </c>
      <c r="F181" s="62">
        <f>IF(VLOOKUP(D181,$U$1:$AB$7,8,0)&lt;Ofertas!$C$9,"",VLOOKUP(D181,$U$1:$Y$7,5,0))</f>
        <v>159.9</v>
      </c>
      <c r="G181" s="62">
        <f>IF(VLOOKUP(D181,$U$1:$AB$7,8,0)&lt;Ofertas!$C$9,"",VLOOKUP(D181,$U$1:$Z$7,6,0))</f>
        <v>159.9</v>
      </c>
      <c r="H181" s="62">
        <f t="shared" si="27"/>
        <v>289.8</v>
      </c>
      <c r="I181" s="62" t="s">
        <v>164</v>
      </c>
      <c r="J181" s="62">
        <f t="shared" si="28"/>
        <v>289.8</v>
      </c>
      <c r="K181" s="62">
        <f t="shared" si="29"/>
        <v>159.9</v>
      </c>
      <c r="L181" s="62">
        <f t="shared" si="30"/>
        <v>0</v>
      </c>
      <c r="M181" s="62">
        <f t="shared" si="31"/>
        <v>159.9</v>
      </c>
      <c r="N181" s="62">
        <f t="shared" si="32"/>
        <v>159.9</v>
      </c>
      <c r="O181" s="62" t="str">
        <f t="shared" si="33"/>
        <v>Conta</v>
      </c>
      <c r="P181">
        <f t="shared" si="34"/>
        <v>51</v>
      </c>
    </row>
    <row r="182" spans="1:16" x14ac:dyDescent="0.25">
      <c r="A182" s="62" t="str">
        <f t="shared" si="25"/>
        <v>FAIXA 12Entre R$ 179,81 e R$ 189,80</v>
      </c>
      <c r="B182" s="62" t="s">
        <v>105</v>
      </c>
      <c r="C182" s="62" t="s">
        <v>151</v>
      </c>
      <c r="D182" s="62" t="s">
        <v>1</v>
      </c>
      <c r="E182" s="62">
        <f t="shared" si="26"/>
        <v>79.900000000000006</v>
      </c>
      <c r="F182" s="62">
        <f>IF(VLOOKUP(D182,$U$1:$AB$7,8,0)&lt;Ofertas!$C$9,"",VLOOKUP(D182,$U$1:$Y$7,5,0))</f>
        <v>209.9</v>
      </c>
      <c r="G182" s="62">
        <f>IF(VLOOKUP(D182,$U$1:$AB$7,8,0)&lt;Ofertas!$C$9,"",VLOOKUP(D182,$U$1:$Z$7,6,0))</f>
        <v>179.9</v>
      </c>
      <c r="H182" s="62">
        <f t="shared" si="27"/>
        <v>289.8</v>
      </c>
      <c r="I182" s="62" t="s">
        <v>165</v>
      </c>
      <c r="J182" s="62">
        <f t="shared" si="28"/>
        <v>259.8</v>
      </c>
      <c r="K182" s="62">
        <f t="shared" si="29"/>
        <v>209.9</v>
      </c>
      <c r="L182" s="62">
        <f t="shared" si="30"/>
        <v>0</v>
      </c>
      <c r="M182" s="62">
        <f t="shared" si="31"/>
        <v>209.9</v>
      </c>
      <c r="N182" s="62">
        <f t="shared" si="32"/>
        <v>179.9</v>
      </c>
      <c r="O182" s="62" t="str">
        <f t="shared" si="33"/>
        <v>Conta</v>
      </c>
      <c r="P182">
        <f t="shared" si="34"/>
        <v>51</v>
      </c>
    </row>
    <row r="183" spans="1:16" x14ac:dyDescent="0.25">
      <c r="A183" s="62" t="str">
        <f t="shared" si="25"/>
        <v>FAIXA 13Entre R$ 179,81 e R$ 189,80</v>
      </c>
      <c r="B183" s="62" t="s">
        <v>105</v>
      </c>
      <c r="C183" s="62" t="s">
        <v>153</v>
      </c>
      <c r="D183" s="62" t="s">
        <v>194</v>
      </c>
      <c r="E183" s="62">
        <f t="shared" si="26"/>
        <v>129.9</v>
      </c>
      <c r="F183" s="62" t="str">
        <f>IF(VLOOKUP(D183,$U$1:$AB$7,8,0)&lt;Ofertas!$C$9,"",VLOOKUP(D183,$U$1:$Y$7,5,0))</f>
        <v/>
      </c>
      <c r="G183" s="62" t="str">
        <f>IF(VLOOKUP(D183,$U$1:$AB$7,8,0)&lt;Ofertas!$C$9,"",VLOOKUP(D183,$U$1:$Z$7,6,0))</f>
        <v/>
      </c>
      <c r="H183" s="62" t="str">
        <f t="shared" si="27"/>
        <v/>
      </c>
      <c r="I183" s="62" t="s">
        <v>166</v>
      </c>
      <c r="J183" s="62" t="str">
        <f t="shared" si="28"/>
        <v/>
      </c>
      <c r="K183" s="62" t="str">
        <f t="shared" si="29"/>
        <v>SEM DEP</v>
      </c>
      <c r="L183" s="62">
        <f t="shared" si="30"/>
        <v>100</v>
      </c>
      <c r="M183" s="62" t="str">
        <f t="shared" si="31"/>
        <v/>
      </c>
      <c r="N183" s="62" t="str">
        <f t="shared" si="32"/>
        <v/>
      </c>
      <c r="O183" s="62" t="str">
        <f t="shared" si="33"/>
        <v>Controle</v>
      </c>
      <c r="P183" t="e">
        <f t="shared" si="34"/>
        <v>#VALUE!</v>
      </c>
    </row>
    <row r="184" spans="1:16" x14ac:dyDescent="0.25">
      <c r="A184" s="62" t="str">
        <f t="shared" si="25"/>
        <v>FAIXA 14Entre R$ 179,81 e R$ 189,80</v>
      </c>
      <c r="B184" s="62" t="s">
        <v>105</v>
      </c>
      <c r="C184" s="62" t="s">
        <v>152</v>
      </c>
      <c r="D184" s="62" t="s">
        <v>10</v>
      </c>
      <c r="E184" s="62">
        <f t="shared" si="26"/>
        <v>84.9</v>
      </c>
      <c r="F184" s="62">
        <f>IF(VLOOKUP(D184,$U$1:$AB$7,8,0)&lt;Ofertas!$C$9,"",VLOOKUP(D184,$U$1:$Y$7,5,0))</f>
        <v>109.9</v>
      </c>
      <c r="G184" s="62">
        <f>IF(VLOOKUP(D184,$U$1:$AB$7,8,0)&lt;Ofertas!$C$9,"",VLOOKUP(D184,$U$1:$Z$7,6,0))</f>
        <v>99.9</v>
      </c>
      <c r="H184" s="62">
        <f t="shared" si="27"/>
        <v>294.8</v>
      </c>
      <c r="I184" s="62" t="s">
        <v>167</v>
      </c>
      <c r="J184" s="62">
        <f t="shared" si="28"/>
        <v>284.8</v>
      </c>
      <c r="K184" s="62">
        <f t="shared" si="29"/>
        <v>209.9</v>
      </c>
      <c r="L184" s="62">
        <f t="shared" si="30"/>
        <v>100</v>
      </c>
      <c r="M184" s="62">
        <f t="shared" si="31"/>
        <v>209.9</v>
      </c>
      <c r="N184" s="62">
        <f t="shared" si="32"/>
        <v>199.9</v>
      </c>
      <c r="O184" s="62" t="str">
        <f t="shared" si="33"/>
        <v>Conta</v>
      </c>
      <c r="P184">
        <f t="shared" si="34"/>
        <v>126</v>
      </c>
    </row>
    <row r="185" spans="1:16" x14ac:dyDescent="0.25">
      <c r="A185" s="62" t="str">
        <f t="shared" si="25"/>
        <v>FAIXA 15Entre R$ 179,81 e R$ 189,80</v>
      </c>
      <c r="B185" s="62" t="s">
        <v>105</v>
      </c>
      <c r="C185" s="62" t="s">
        <v>152</v>
      </c>
      <c r="D185" s="62" t="s">
        <v>1</v>
      </c>
      <c r="E185" s="62">
        <f t="shared" si="26"/>
        <v>84.9</v>
      </c>
      <c r="F185" s="62">
        <f>IF(VLOOKUP(D185,$U$1:$AB$7,8,0)&lt;Ofertas!$C$9,"",VLOOKUP(D185,$U$1:$Y$7,5,0))</f>
        <v>209.9</v>
      </c>
      <c r="G185" s="62">
        <f>IF(VLOOKUP(D185,$U$1:$AB$7,8,0)&lt;Ofertas!$C$9,"",VLOOKUP(D185,$U$1:$Z$7,6,0))</f>
        <v>179.9</v>
      </c>
      <c r="H185" s="62">
        <f t="shared" si="27"/>
        <v>294.8</v>
      </c>
      <c r="I185" s="62" t="s">
        <v>168</v>
      </c>
      <c r="J185" s="62">
        <f t="shared" si="28"/>
        <v>264.8</v>
      </c>
      <c r="K185" s="62">
        <f t="shared" si="29"/>
        <v>209.9</v>
      </c>
      <c r="L185" s="62">
        <f t="shared" si="30"/>
        <v>0</v>
      </c>
      <c r="M185" s="62">
        <f t="shared" si="31"/>
        <v>209.9</v>
      </c>
      <c r="N185" s="62">
        <f t="shared" si="32"/>
        <v>179.9</v>
      </c>
      <c r="O185" s="62" t="str">
        <f t="shared" si="33"/>
        <v>Conta</v>
      </c>
      <c r="P185">
        <f t="shared" si="34"/>
        <v>126</v>
      </c>
    </row>
    <row r="186" spans="1:16" x14ac:dyDescent="0.25">
      <c r="A186" s="62" t="str">
        <f t="shared" si="25"/>
        <v>FAIXA 16Entre R$ 179,81 e R$ 189,80</v>
      </c>
      <c r="B186" s="62" t="s">
        <v>105</v>
      </c>
      <c r="C186" s="62" t="s">
        <v>151</v>
      </c>
      <c r="D186" s="62" t="s">
        <v>59</v>
      </c>
      <c r="E186" s="62">
        <f t="shared" si="26"/>
        <v>79.900000000000006</v>
      </c>
      <c r="F186" s="62">
        <f>IF(VLOOKUP(D186,$U$1:$AB$7,8,0)&lt;Ofertas!$C$9,"",VLOOKUP(D186,$U$1:$Y$7,5,0))</f>
        <v>309.89999999999998</v>
      </c>
      <c r="G186" s="62">
        <f>IF(VLOOKUP(D186,$U$1:$AB$7,8,0)&lt;Ofertas!$C$9,"",VLOOKUP(D186,$U$1:$Z$7,6,0))</f>
        <v>309.89999999999998</v>
      </c>
      <c r="H186" s="62">
        <f t="shared" si="27"/>
        <v>339.79999999999995</v>
      </c>
      <c r="I186" s="62" t="s">
        <v>169</v>
      </c>
      <c r="J186" s="62">
        <f t="shared" si="28"/>
        <v>339.79999999999995</v>
      </c>
      <c r="K186" s="62">
        <f t="shared" si="29"/>
        <v>259.89999999999998</v>
      </c>
      <c r="L186" s="62">
        <f t="shared" si="30"/>
        <v>-50</v>
      </c>
      <c r="M186" s="62">
        <f t="shared" si="31"/>
        <v>259.89999999999998</v>
      </c>
      <c r="N186" s="62">
        <f t="shared" si="32"/>
        <v>259.89999999999998</v>
      </c>
      <c r="O186" s="62" t="str">
        <f t="shared" si="33"/>
        <v>Conta</v>
      </c>
      <c r="P186">
        <f t="shared" si="34"/>
        <v>176</v>
      </c>
    </row>
    <row r="187" spans="1:16" x14ac:dyDescent="0.25">
      <c r="A187" s="62" t="str">
        <f t="shared" si="25"/>
        <v>FAIXA 17Entre R$ 179,81 e R$ 189,80</v>
      </c>
      <c r="B187" s="62" t="s">
        <v>105</v>
      </c>
      <c r="C187" s="62" t="s">
        <v>153</v>
      </c>
      <c r="D187" s="62" t="s">
        <v>10</v>
      </c>
      <c r="E187" s="62">
        <f t="shared" si="26"/>
        <v>129.9</v>
      </c>
      <c r="F187" s="62">
        <f>IF(VLOOKUP(D187,$U$1:$AB$7,8,0)&lt;Ofertas!$C$9,"",VLOOKUP(D187,$U$1:$Y$7,5,0))</f>
        <v>109.9</v>
      </c>
      <c r="G187" s="62">
        <f>IF(VLOOKUP(D187,$U$1:$AB$7,8,0)&lt;Ofertas!$C$9,"",VLOOKUP(D187,$U$1:$Z$7,6,0))</f>
        <v>99.9</v>
      </c>
      <c r="H187" s="62">
        <f t="shared" si="27"/>
        <v>339.8</v>
      </c>
      <c r="I187" s="62" t="s">
        <v>170</v>
      </c>
      <c r="J187" s="62">
        <f t="shared" si="28"/>
        <v>329.8</v>
      </c>
      <c r="K187" s="62">
        <f t="shared" si="29"/>
        <v>209.9</v>
      </c>
      <c r="L187" s="62">
        <f t="shared" si="30"/>
        <v>100</v>
      </c>
      <c r="M187" s="62">
        <f t="shared" si="31"/>
        <v>209.9</v>
      </c>
      <c r="N187" s="62">
        <f t="shared" si="32"/>
        <v>199.9</v>
      </c>
      <c r="O187" s="62" t="str">
        <f t="shared" si="33"/>
        <v>Conta</v>
      </c>
      <c r="P187">
        <f t="shared" si="34"/>
        <v>201</v>
      </c>
    </row>
    <row r="188" spans="1:16" x14ac:dyDescent="0.25">
      <c r="A188" s="62" t="str">
        <f t="shared" si="25"/>
        <v>FAIXA 18Entre R$ 179,81 e R$ 189,80</v>
      </c>
      <c r="B188" s="62" t="s">
        <v>105</v>
      </c>
      <c r="C188" s="62" t="s">
        <v>153</v>
      </c>
      <c r="D188" s="62" t="s">
        <v>1</v>
      </c>
      <c r="E188" s="62">
        <f t="shared" si="26"/>
        <v>129.9</v>
      </c>
      <c r="F188" s="62">
        <f>IF(VLOOKUP(D188,$U$1:$AB$7,8,0)&lt;Ofertas!$C$9,"",VLOOKUP(D188,$U$1:$Y$7,5,0))</f>
        <v>209.9</v>
      </c>
      <c r="G188" s="62">
        <f>IF(VLOOKUP(D188,$U$1:$AB$7,8,0)&lt;Ofertas!$C$9,"",VLOOKUP(D188,$U$1:$Z$7,6,0))</f>
        <v>179.9</v>
      </c>
      <c r="H188" s="62">
        <f t="shared" si="27"/>
        <v>339.8</v>
      </c>
      <c r="I188" s="62" t="s">
        <v>171</v>
      </c>
      <c r="J188" s="62">
        <f t="shared" si="28"/>
        <v>309.8</v>
      </c>
      <c r="K188" s="62">
        <f t="shared" si="29"/>
        <v>209.9</v>
      </c>
      <c r="L188" s="62">
        <f t="shared" si="30"/>
        <v>0</v>
      </c>
      <c r="M188" s="62">
        <f t="shared" si="31"/>
        <v>209.9</v>
      </c>
      <c r="N188" s="62">
        <f t="shared" si="32"/>
        <v>179.9</v>
      </c>
      <c r="O188" s="62" t="str">
        <f t="shared" si="33"/>
        <v>Conta</v>
      </c>
      <c r="P188">
        <f t="shared" si="34"/>
        <v>201</v>
      </c>
    </row>
    <row r="189" spans="1:16" x14ac:dyDescent="0.25">
      <c r="A189" s="62" t="str">
        <f t="shared" si="25"/>
        <v>FAIXA 19Entre R$ 179,81 e R$ 189,80</v>
      </c>
      <c r="B189" s="62" t="s">
        <v>105</v>
      </c>
      <c r="C189" s="62" t="s">
        <v>152</v>
      </c>
      <c r="D189" s="62" t="s">
        <v>59</v>
      </c>
      <c r="E189" s="62">
        <f t="shared" si="26"/>
        <v>84.9</v>
      </c>
      <c r="F189" s="62">
        <f>IF(VLOOKUP(D189,$U$1:$AB$7,8,0)&lt;Ofertas!$C$9,"",VLOOKUP(D189,$U$1:$Y$7,5,0))</f>
        <v>309.89999999999998</v>
      </c>
      <c r="G189" s="62">
        <f>IF(VLOOKUP(D189,$U$1:$AB$7,8,0)&lt;Ofertas!$C$9,"",VLOOKUP(D189,$U$1:$Z$7,6,0))</f>
        <v>309.89999999999998</v>
      </c>
      <c r="H189" s="62">
        <f t="shared" si="27"/>
        <v>344.79999999999995</v>
      </c>
      <c r="I189" s="62" t="s">
        <v>172</v>
      </c>
      <c r="J189" s="62">
        <f t="shared" si="28"/>
        <v>344.79999999999995</v>
      </c>
      <c r="K189" s="62">
        <f t="shared" si="29"/>
        <v>259.89999999999998</v>
      </c>
      <c r="L189" s="62">
        <f t="shared" si="30"/>
        <v>-50</v>
      </c>
      <c r="M189" s="62">
        <f t="shared" si="31"/>
        <v>259.89999999999998</v>
      </c>
      <c r="N189" s="62">
        <f t="shared" si="32"/>
        <v>259.89999999999998</v>
      </c>
      <c r="O189" s="62" t="str">
        <f t="shared" si="33"/>
        <v>Conta</v>
      </c>
      <c r="P189">
        <f t="shared" si="34"/>
        <v>251</v>
      </c>
    </row>
    <row r="190" spans="1:16" x14ac:dyDescent="0.25">
      <c r="A190" s="62" t="str">
        <f t="shared" si="25"/>
        <v>FAIXA 20Entre R$ 179,81 e R$ 189,80</v>
      </c>
      <c r="B190" s="62" t="s">
        <v>105</v>
      </c>
      <c r="C190" s="62" t="s">
        <v>153</v>
      </c>
      <c r="D190" s="62" t="s">
        <v>59</v>
      </c>
      <c r="E190" s="62">
        <f t="shared" si="26"/>
        <v>129.9</v>
      </c>
      <c r="F190" s="62">
        <f>IF(VLOOKUP(D190,$U$1:$AB$7,8,0)&lt;Ofertas!$C$9,"",VLOOKUP(D190,$U$1:$Y$7,5,0))</f>
        <v>309.89999999999998</v>
      </c>
      <c r="G190" s="62">
        <f>IF(VLOOKUP(D190,$U$1:$AB$7,8,0)&lt;Ofertas!$C$9,"",VLOOKUP(D190,$U$1:$Z$7,6,0))</f>
        <v>309.89999999999998</v>
      </c>
      <c r="H190" s="62">
        <f t="shared" si="27"/>
        <v>389.79999999999995</v>
      </c>
      <c r="I190" s="62" t="s">
        <v>173</v>
      </c>
      <c r="J190" s="62">
        <f t="shared" si="28"/>
        <v>389.79999999999995</v>
      </c>
      <c r="K190" s="62">
        <f t="shared" si="29"/>
        <v>259.89999999999998</v>
      </c>
      <c r="L190" s="62">
        <f t="shared" si="30"/>
        <v>-50</v>
      </c>
      <c r="M190" s="62">
        <f t="shared" si="31"/>
        <v>259.89999999999998</v>
      </c>
      <c r="N190" s="62">
        <f t="shared" si="32"/>
        <v>259.89999999999998</v>
      </c>
      <c r="O190" s="62" t="str">
        <f t="shared" si="33"/>
        <v>Conta</v>
      </c>
      <c r="P190">
        <f t="shared" si="34"/>
        <v>276</v>
      </c>
    </row>
    <row r="191" spans="1:16" x14ac:dyDescent="0.25">
      <c r="A191" s="62" t="str">
        <f t="shared" si="25"/>
        <v>FAIXA 21Entre R$ 179,81 e R$ 189,80</v>
      </c>
      <c r="B191" s="62" t="s">
        <v>105</v>
      </c>
      <c r="C191" s="62" t="s">
        <v>154</v>
      </c>
      <c r="D191" s="62" t="s">
        <v>181</v>
      </c>
      <c r="E191" s="62">
        <f t="shared" si="26"/>
        <v>299.89999999999998</v>
      </c>
      <c r="F191" s="62" t="str">
        <f>IF(VLOOKUP(D191,$U$1:$AB$7,8,0)&lt;Ofertas!$C$9,"",VLOOKUP(D191,$U$1:$Y$7,5,0))</f>
        <v/>
      </c>
      <c r="G191" s="62" t="str">
        <f>IF(VLOOKUP(D191,$U$1:$AB$7,8,0)&lt;Ofertas!$C$9,"",VLOOKUP(D191,$U$1:$Z$7,6,0))</f>
        <v/>
      </c>
      <c r="H191" s="62" t="str">
        <f t="shared" si="27"/>
        <v/>
      </c>
      <c r="I191" s="62" t="s">
        <v>174</v>
      </c>
      <c r="J191" s="62" t="str">
        <f t="shared" si="28"/>
        <v/>
      </c>
      <c r="K191" s="62" t="str">
        <f t="shared" si="29"/>
        <v>SEM DEP</v>
      </c>
      <c r="L191" s="62">
        <f t="shared" si="30"/>
        <v>100</v>
      </c>
      <c r="M191" s="62" t="str">
        <f t="shared" si="31"/>
        <v/>
      </c>
      <c r="N191" s="62" t="str">
        <f t="shared" si="32"/>
        <v/>
      </c>
      <c r="O191" s="62" t="str">
        <f t="shared" si="33"/>
        <v>Controle</v>
      </c>
      <c r="P191" t="e">
        <f t="shared" si="34"/>
        <v>#VALUE!</v>
      </c>
    </row>
    <row r="192" spans="1:16" x14ac:dyDescent="0.25">
      <c r="A192" s="62" t="str">
        <f t="shared" si="25"/>
        <v>FAIXA 22Entre R$ 179,81 e R$ 189,80</v>
      </c>
      <c r="B192" s="62" t="s">
        <v>105</v>
      </c>
      <c r="C192" s="62" t="s">
        <v>154</v>
      </c>
      <c r="D192" s="62" t="s">
        <v>26</v>
      </c>
      <c r="E192" s="62">
        <f t="shared" si="26"/>
        <v>299.89999999999998</v>
      </c>
      <c r="F192" s="62" t="str">
        <f>IF(VLOOKUP(D192,$U$1:$AB$7,8,0)&lt;Ofertas!$C$9,"",VLOOKUP(D192,$U$1:$Y$7,5,0))</f>
        <v/>
      </c>
      <c r="G192" s="62" t="str">
        <f>IF(VLOOKUP(D192,$U$1:$AB$7,8,0)&lt;Ofertas!$C$9,"",VLOOKUP(D192,$U$1:$Z$7,6,0))</f>
        <v/>
      </c>
      <c r="H192" s="62" t="str">
        <f t="shared" si="27"/>
        <v/>
      </c>
      <c r="I192" s="62" t="s">
        <v>175</v>
      </c>
      <c r="J192" s="62" t="str">
        <f t="shared" si="28"/>
        <v/>
      </c>
      <c r="K192" s="62" t="str">
        <f t="shared" si="29"/>
        <v>SEM DEP</v>
      </c>
      <c r="L192" s="62">
        <f t="shared" si="30"/>
        <v>100</v>
      </c>
      <c r="M192" s="62" t="str">
        <f t="shared" si="31"/>
        <v/>
      </c>
      <c r="N192" s="62" t="str">
        <f t="shared" si="32"/>
        <v/>
      </c>
      <c r="O192" s="62" t="str">
        <f t="shared" si="33"/>
        <v>Conta</v>
      </c>
      <c r="P192" t="e">
        <f t="shared" si="34"/>
        <v>#VALUE!</v>
      </c>
    </row>
    <row r="193" spans="1:16" x14ac:dyDescent="0.25">
      <c r="A193" s="62" t="str">
        <f t="shared" si="25"/>
        <v>FAIXA 23Entre R$ 179,81 e R$ 189,80</v>
      </c>
      <c r="B193" s="62" t="s">
        <v>105</v>
      </c>
      <c r="C193" s="62" t="s">
        <v>154</v>
      </c>
      <c r="D193" s="62" t="s">
        <v>194</v>
      </c>
      <c r="E193" s="62">
        <f t="shared" si="26"/>
        <v>299.89999999999998</v>
      </c>
      <c r="F193" s="62" t="str">
        <f>IF(VLOOKUP(D193,$U$1:$AB$7,8,0)&lt;Ofertas!$C$9,"",VLOOKUP(D193,$U$1:$Y$7,5,0))</f>
        <v/>
      </c>
      <c r="G193" s="62" t="str">
        <f>IF(VLOOKUP(D193,$U$1:$AB$7,8,0)&lt;Ofertas!$C$9,"",VLOOKUP(D193,$U$1:$Z$7,6,0))</f>
        <v/>
      </c>
      <c r="H193" s="62" t="str">
        <f t="shared" si="27"/>
        <v/>
      </c>
      <c r="I193" s="62" t="s">
        <v>176</v>
      </c>
      <c r="J193" s="62" t="str">
        <f t="shared" si="28"/>
        <v/>
      </c>
      <c r="K193" s="62" t="str">
        <f t="shared" si="29"/>
        <v>SEM DEP</v>
      </c>
      <c r="L193" s="62">
        <f t="shared" si="30"/>
        <v>100</v>
      </c>
      <c r="M193" s="62" t="str">
        <f t="shared" si="31"/>
        <v/>
      </c>
      <c r="N193" s="62" t="str">
        <f t="shared" si="32"/>
        <v/>
      </c>
      <c r="O193" s="62" t="str">
        <f t="shared" si="33"/>
        <v>Controle</v>
      </c>
      <c r="P193" t="e">
        <f t="shared" si="34"/>
        <v>#VALUE!</v>
      </c>
    </row>
    <row r="194" spans="1:16" x14ac:dyDescent="0.25">
      <c r="A194" s="62" t="str">
        <f t="shared" ref="A194:A257" si="35">I194&amp;B194</f>
        <v>FAIXA 24Entre R$ 179,81 e R$ 189,80</v>
      </c>
      <c r="B194" s="62" t="s">
        <v>105</v>
      </c>
      <c r="C194" s="62" t="s">
        <v>154</v>
      </c>
      <c r="D194" s="62" t="s">
        <v>58</v>
      </c>
      <c r="E194" s="62">
        <f t="shared" ref="E194:E257" si="36">VLOOKUP(C194,$AF$1:$AG$4,2,0)</f>
        <v>299.89999999999998</v>
      </c>
      <c r="F194" s="62">
        <f>IF(VLOOKUP(D194,$U$1:$AB$7,8,0)&lt;Ofertas!$C$9,"",VLOOKUP(D194,$U$1:$Y$7,5,0))</f>
        <v>159.9</v>
      </c>
      <c r="G194" s="62">
        <f>IF(VLOOKUP(D194,$U$1:$AB$7,8,0)&lt;Ofertas!$C$9,"",VLOOKUP(D194,$U$1:$Z$7,6,0))</f>
        <v>159.9</v>
      </c>
      <c r="H194" s="62">
        <f t="shared" ref="H194:H257" si="37">IF(M194="","",SUM(M194,E194))</f>
        <v>459.79999999999995</v>
      </c>
      <c r="I194" s="62" t="s">
        <v>177</v>
      </c>
      <c r="J194" s="62">
        <f t="shared" si="28"/>
        <v>459.79999999999995</v>
      </c>
      <c r="K194" s="62">
        <f t="shared" si="29"/>
        <v>159.9</v>
      </c>
      <c r="L194" s="62">
        <f t="shared" si="30"/>
        <v>0</v>
      </c>
      <c r="M194" s="62">
        <f t="shared" si="31"/>
        <v>159.9</v>
      </c>
      <c r="N194" s="62">
        <f t="shared" si="32"/>
        <v>159.9</v>
      </c>
      <c r="O194" s="62" t="str">
        <f t="shared" si="33"/>
        <v>Conta</v>
      </c>
      <c r="P194">
        <f t="shared" si="34"/>
        <v>301</v>
      </c>
    </row>
    <row r="195" spans="1:16" x14ac:dyDescent="0.25">
      <c r="A195" s="62" t="str">
        <f t="shared" si="35"/>
        <v>FAIXA 25Entre R$ 179,81 e R$ 189,80</v>
      </c>
      <c r="B195" s="62" t="s">
        <v>105</v>
      </c>
      <c r="C195" s="62" t="s">
        <v>154</v>
      </c>
      <c r="D195" s="62" t="s">
        <v>10</v>
      </c>
      <c r="E195" s="62">
        <f t="shared" si="36"/>
        <v>299.89999999999998</v>
      </c>
      <c r="F195" s="62">
        <f>IF(VLOOKUP(D195,$U$1:$AB$7,8,0)&lt;Ofertas!$C$9,"",VLOOKUP(D195,$U$1:$Y$7,5,0))</f>
        <v>109.9</v>
      </c>
      <c r="G195" s="62">
        <f>IF(VLOOKUP(D195,$U$1:$AB$7,8,0)&lt;Ofertas!$C$9,"",VLOOKUP(D195,$U$1:$Z$7,6,0))</f>
        <v>99.9</v>
      </c>
      <c r="H195" s="62">
        <f t="shared" si="37"/>
        <v>509.79999999999995</v>
      </c>
      <c r="I195" s="62" t="s">
        <v>206</v>
      </c>
      <c r="J195" s="62">
        <f t="shared" ref="J195:J258" si="38">IF(N195="","",SUM(N195,E195))</f>
        <v>499.79999999999995</v>
      </c>
      <c r="K195" s="62">
        <f t="shared" ref="K195:K258" si="39">IFERROR(IF(VLOOKUP(D195,$U$1:$AD$7,10,0)="NAO","SEM DEP",F195+L195),"SEM DEP")</f>
        <v>209.9</v>
      </c>
      <c r="L195" s="62">
        <f t="shared" ref="L195:L258" si="40">($T$15*50)-(VLOOKUP(D195,$U$1:$AA$7,7,0)*50)</f>
        <v>100</v>
      </c>
      <c r="M195" s="62">
        <f t="shared" ref="M195:M258" si="41">IF(K195="SEM DEP",F195,F195+L195)</f>
        <v>209.9</v>
      </c>
      <c r="N195" s="62">
        <f t="shared" ref="N195:N258" si="42">IF(K195="SEM DEP",G195,G195+L195)</f>
        <v>199.9</v>
      </c>
      <c r="O195" s="62" t="str">
        <f t="shared" ref="O195:O258" si="43">VLOOKUP(D195,$U$1:$AE$7,11,0)</f>
        <v>Conta</v>
      </c>
      <c r="P195">
        <f t="shared" ref="P195:P258" si="44">IF(B195=B195,_xlfn.RANK.EQ(H195,$H$2:$H$701,1))</f>
        <v>326</v>
      </c>
    </row>
    <row r="196" spans="1:16" x14ac:dyDescent="0.25">
      <c r="A196" s="62" t="str">
        <f t="shared" si="35"/>
        <v>FAIXA 26Entre R$ 179,81 e R$ 189,80</v>
      </c>
      <c r="B196" s="62" t="s">
        <v>105</v>
      </c>
      <c r="C196" s="62" t="s">
        <v>154</v>
      </c>
      <c r="D196" s="62" t="s">
        <v>1</v>
      </c>
      <c r="E196" s="62">
        <f t="shared" si="36"/>
        <v>299.89999999999998</v>
      </c>
      <c r="F196" s="62">
        <f>IF(VLOOKUP(D196,$U$1:$AB$7,8,0)&lt;Ofertas!$C$9,"",VLOOKUP(D196,$U$1:$Y$7,5,0))</f>
        <v>209.9</v>
      </c>
      <c r="G196" s="62">
        <f>IF(VLOOKUP(D196,$U$1:$AB$7,8,0)&lt;Ofertas!$C$9,"",VLOOKUP(D196,$U$1:$Z$7,6,0))</f>
        <v>179.9</v>
      </c>
      <c r="H196" s="62">
        <f t="shared" si="37"/>
        <v>509.79999999999995</v>
      </c>
      <c r="I196" s="62" t="s">
        <v>207</v>
      </c>
      <c r="J196" s="62">
        <f t="shared" si="38"/>
        <v>479.79999999999995</v>
      </c>
      <c r="K196" s="62">
        <f t="shared" si="39"/>
        <v>209.9</v>
      </c>
      <c r="L196" s="62">
        <f t="shared" si="40"/>
        <v>0</v>
      </c>
      <c r="M196" s="62">
        <f t="shared" si="41"/>
        <v>209.9</v>
      </c>
      <c r="N196" s="62">
        <f t="shared" si="42"/>
        <v>179.9</v>
      </c>
      <c r="O196" s="62" t="str">
        <f t="shared" si="43"/>
        <v>Conta</v>
      </c>
      <c r="P196">
        <f t="shared" si="44"/>
        <v>326</v>
      </c>
    </row>
    <row r="197" spans="1:16" x14ac:dyDescent="0.25">
      <c r="A197" s="62" t="str">
        <f t="shared" si="35"/>
        <v>FAIXA 27Entre R$ 179,81 e R$ 189,80</v>
      </c>
      <c r="B197" s="62" t="s">
        <v>105</v>
      </c>
      <c r="C197" s="62" t="s">
        <v>154</v>
      </c>
      <c r="D197" s="62" t="s">
        <v>59</v>
      </c>
      <c r="E197" s="62">
        <f t="shared" si="36"/>
        <v>299.89999999999998</v>
      </c>
      <c r="F197" s="62">
        <f>IF(VLOOKUP(D197,$U$1:$AB$7,8,0)&lt;Ofertas!$C$9,"",VLOOKUP(D197,$U$1:$Y$7,5,0))</f>
        <v>309.89999999999998</v>
      </c>
      <c r="G197" s="62">
        <f>IF(VLOOKUP(D197,$U$1:$AB$7,8,0)&lt;Ofertas!$C$9,"",VLOOKUP(D197,$U$1:$Z$7,6,0))</f>
        <v>309.89999999999998</v>
      </c>
      <c r="H197" s="62">
        <f t="shared" si="37"/>
        <v>559.79999999999995</v>
      </c>
      <c r="I197" s="62" t="s">
        <v>208</v>
      </c>
      <c r="J197" s="62">
        <f t="shared" si="38"/>
        <v>559.79999999999995</v>
      </c>
      <c r="K197" s="62">
        <f t="shared" si="39"/>
        <v>259.89999999999998</v>
      </c>
      <c r="L197" s="62">
        <f t="shared" si="40"/>
        <v>-50</v>
      </c>
      <c r="M197" s="62">
        <f t="shared" si="41"/>
        <v>259.89999999999998</v>
      </c>
      <c r="N197" s="62">
        <f t="shared" si="42"/>
        <v>259.89999999999998</v>
      </c>
      <c r="O197" s="62" t="str">
        <f t="shared" si="43"/>
        <v>Conta</v>
      </c>
      <c r="P197">
        <f t="shared" si="44"/>
        <v>376</v>
      </c>
    </row>
    <row r="198" spans="1:16" x14ac:dyDescent="0.25">
      <c r="A198" s="62" t="str">
        <f t="shared" si="35"/>
        <v>FAIXA 0Entre R$ 189,81 e R$ 209,80</v>
      </c>
      <c r="B198" s="62" t="s">
        <v>211</v>
      </c>
      <c r="C198" s="62" t="s">
        <v>151</v>
      </c>
      <c r="D198" s="62" t="s">
        <v>181</v>
      </c>
      <c r="E198" s="62">
        <f t="shared" si="36"/>
        <v>79.900000000000006</v>
      </c>
      <c r="F198" s="62" t="str">
        <f>IF(VLOOKUP(D198,$U$1:$AB$7,8,0)&lt;Ofertas!$C$9,"",VLOOKUP(D198,$U$1:$Y$7,5,0))</f>
        <v/>
      </c>
      <c r="G198" s="62" t="str">
        <f>IF(VLOOKUP(D198,$U$1:$AB$7,8,0)&lt;Ofertas!$C$9,"",VLOOKUP(D198,$U$1:$Z$7,6,0))</f>
        <v/>
      </c>
      <c r="H198" s="62" t="str">
        <f t="shared" si="37"/>
        <v/>
      </c>
      <c r="I198" s="62" t="s">
        <v>189</v>
      </c>
      <c r="J198" s="62" t="str">
        <f t="shared" si="38"/>
        <v/>
      </c>
      <c r="K198" s="62" t="str">
        <f t="shared" si="39"/>
        <v>SEM DEP</v>
      </c>
      <c r="L198" s="62">
        <f t="shared" si="40"/>
        <v>100</v>
      </c>
      <c r="M198" s="62" t="str">
        <f t="shared" si="41"/>
        <v/>
      </c>
      <c r="N198" s="62" t="str">
        <f t="shared" si="42"/>
        <v/>
      </c>
      <c r="O198" s="62" t="str">
        <f t="shared" si="43"/>
        <v>Controle</v>
      </c>
      <c r="P198" t="e">
        <f t="shared" si="44"/>
        <v>#VALUE!</v>
      </c>
    </row>
    <row r="199" spans="1:16" x14ac:dyDescent="0.25">
      <c r="A199" s="62" t="str">
        <f t="shared" si="35"/>
        <v>FAIXA 1Entre R$ 189,81 e R$ 209,80</v>
      </c>
      <c r="B199" s="62" t="s">
        <v>211</v>
      </c>
      <c r="C199" s="62" t="s">
        <v>151</v>
      </c>
      <c r="D199" s="62" t="s">
        <v>26</v>
      </c>
      <c r="E199" s="62">
        <f t="shared" si="36"/>
        <v>79.900000000000006</v>
      </c>
      <c r="F199" s="62" t="str">
        <f>IF(VLOOKUP(D199,$U$1:$AB$7,8,0)&lt;Ofertas!$C$9,"",VLOOKUP(D199,$U$1:$Y$7,5,0))</f>
        <v/>
      </c>
      <c r="G199" s="62" t="str">
        <f>IF(VLOOKUP(D199,$U$1:$AB$7,8,0)&lt;Ofertas!$C$9,"",VLOOKUP(D199,$U$1:$Z$7,6,0))</f>
        <v/>
      </c>
      <c r="H199" s="62" t="str">
        <f t="shared" si="37"/>
        <v/>
      </c>
      <c r="I199" s="62" t="s">
        <v>66</v>
      </c>
      <c r="J199" s="62" t="str">
        <f t="shared" si="38"/>
        <v/>
      </c>
      <c r="K199" s="62" t="str">
        <f t="shared" si="39"/>
        <v>SEM DEP</v>
      </c>
      <c r="L199" s="62">
        <f t="shared" si="40"/>
        <v>100</v>
      </c>
      <c r="M199" s="62" t="str">
        <f t="shared" si="41"/>
        <v/>
      </c>
      <c r="N199" s="62" t="str">
        <f t="shared" si="42"/>
        <v/>
      </c>
      <c r="O199" s="62" t="str">
        <f t="shared" si="43"/>
        <v>Conta</v>
      </c>
      <c r="P199" t="e">
        <f t="shared" si="44"/>
        <v>#VALUE!</v>
      </c>
    </row>
    <row r="200" spans="1:16" x14ac:dyDescent="0.25">
      <c r="A200" s="62" t="str">
        <f t="shared" si="35"/>
        <v>FAIXA 2Entre R$ 189,81 e R$ 209,80</v>
      </c>
      <c r="B200" s="62" t="s">
        <v>211</v>
      </c>
      <c r="C200" s="62" t="s">
        <v>152</v>
      </c>
      <c r="D200" s="62" t="s">
        <v>181</v>
      </c>
      <c r="E200" s="62">
        <f t="shared" si="36"/>
        <v>84.9</v>
      </c>
      <c r="F200" s="62" t="str">
        <f>IF(VLOOKUP(D200,$U$1:$AB$7,8,0)&lt;Ofertas!$C$9,"",VLOOKUP(D200,$U$1:$Y$7,5,0))</f>
        <v/>
      </c>
      <c r="G200" s="62" t="str">
        <f>IF(VLOOKUP(D200,$U$1:$AB$7,8,0)&lt;Ofertas!$C$9,"",VLOOKUP(D200,$U$1:$Z$7,6,0))</f>
        <v/>
      </c>
      <c r="H200" s="62" t="str">
        <f t="shared" si="37"/>
        <v/>
      </c>
      <c r="I200" s="62" t="s">
        <v>67</v>
      </c>
      <c r="J200" s="62" t="str">
        <f t="shared" si="38"/>
        <v/>
      </c>
      <c r="K200" s="62" t="str">
        <f t="shared" si="39"/>
        <v>SEM DEP</v>
      </c>
      <c r="L200" s="62">
        <f t="shared" si="40"/>
        <v>100</v>
      </c>
      <c r="M200" s="62" t="str">
        <f t="shared" si="41"/>
        <v/>
      </c>
      <c r="N200" s="62" t="str">
        <f t="shared" si="42"/>
        <v/>
      </c>
      <c r="O200" s="62" t="str">
        <f t="shared" si="43"/>
        <v>Controle</v>
      </c>
      <c r="P200" t="e">
        <f t="shared" si="44"/>
        <v>#VALUE!</v>
      </c>
    </row>
    <row r="201" spans="1:16" x14ac:dyDescent="0.25">
      <c r="A201" s="62" t="str">
        <f t="shared" si="35"/>
        <v>FAIXA 3Entre R$ 189,81 e R$ 209,80</v>
      </c>
      <c r="B201" s="62" t="s">
        <v>211</v>
      </c>
      <c r="C201" s="62" t="s">
        <v>152</v>
      </c>
      <c r="D201" s="62" t="s">
        <v>26</v>
      </c>
      <c r="E201" s="62">
        <f t="shared" si="36"/>
        <v>84.9</v>
      </c>
      <c r="F201" s="62" t="str">
        <f>IF(VLOOKUP(D201,$U$1:$AB$7,8,0)&lt;Ofertas!$C$9,"",VLOOKUP(D201,$U$1:$Y$7,5,0))</f>
        <v/>
      </c>
      <c r="G201" s="62" t="str">
        <f>IF(VLOOKUP(D201,$U$1:$AB$7,8,0)&lt;Ofertas!$C$9,"",VLOOKUP(D201,$U$1:$Z$7,6,0))</f>
        <v/>
      </c>
      <c r="H201" s="62" t="str">
        <f t="shared" si="37"/>
        <v/>
      </c>
      <c r="I201" s="62" t="s">
        <v>156</v>
      </c>
      <c r="J201" s="62" t="str">
        <f t="shared" si="38"/>
        <v/>
      </c>
      <c r="K201" s="62" t="str">
        <f t="shared" si="39"/>
        <v>SEM DEP</v>
      </c>
      <c r="L201" s="62">
        <f t="shared" si="40"/>
        <v>100</v>
      </c>
      <c r="M201" s="62" t="str">
        <f t="shared" si="41"/>
        <v/>
      </c>
      <c r="N201" s="62" t="str">
        <f t="shared" si="42"/>
        <v/>
      </c>
      <c r="O201" s="62" t="str">
        <f t="shared" si="43"/>
        <v>Conta</v>
      </c>
      <c r="P201" t="e">
        <f t="shared" si="44"/>
        <v>#VALUE!</v>
      </c>
    </row>
    <row r="202" spans="1:16" x14ac:dyDescent="0.25">
      <c r="A202" s="62" t="str">
        <f t="shared" si="35"/>
        <v>FAIXA 4Entre R$ 189,81 e R$ 209,80</v>
      </c>
      <c r="B202" s="62" t="s">
        <v>211</v>
      </c>
      <c r="C202" s="62" t="s">
        <v>151</v>
      </c>
      <c r="D202" s="62" t="s">
        <v>194</v>
      </c>
      <c r="E202" s="62">
        <f t="shared" si="36"/>
        <v>79.900000000000006</v>
      </c>
      <c r="F202" s="62" t="str">
        <f>IF(VLOOKUP(D202,$U$1:$AB$7,8,0)&lt;Ofertas!$C$9,"",VLOOKUP(D202,$U$1:$Y$7,5,0))</f>
        <v/>
      </c>
      <c r="G202" s="62" t="str">
        <f>IF(VLOOKUP(D202,$U$1:$AB$7,8,0)&lt;Ofertas!$C$9,"",VLOOKUP(D202,$U$1:$Z$7,6,0))</f>
        <v/>
      </c>
      <c r="H202" s="62" t="str">
        <f t="shared" si="37"/>
        <v/>
      </c>
      <c r="I202" s="62" t="s">
        <v>157</v>
      </c>
      <c r="J202" s="62" t="str">
        <f t="shared" si="38"/>
        <v/>
      </c>
      <c r="K202" s="62" t="str">
        <f t="shared" si="39"/>
        <v>SEM DEP</v>
      </c>
      <c r="L202" s="62">
        <f t="shared" si="40"/>
        <v>100</v>
      </c>
      <c r="M202" s="62" t="str">
        <f t="shared" si="41"/>
        <v/>
      </c>
      <c r="N202" s="62" t="str">
        <f t="shared" si="42"/>
        <v/>
      </c>
      <c r="O202" s="62" t="str">
        <f t="shared" si="43"/>
        <v>Controle</v>
      </c>
      <c r="P202" t="e">
        <f t="shared" si="44"/>
        <v>#VALUE!</v>
      </c>
    </row>
    <row r="203" spans="1:16" x14ac:dyDescent="0.25">
      <c r="A203" s="62" t="str">
        <f t="shared" si="35"/>
        <v>FAIXA 5Entre R$ 189,81 e R$ 209,80</v>
      </c>
      <c r="B203" s="62" t="s">
        <v>211</v>
      </c>
      <c r="C203" s="62" t="s">
        <v>151</v>
      </c>
      <c r="D203" s="62" t="s">
        <v>58</v>
      </c>
      <c r="E203" s="62">
        <f t="shared" si="36"/>
        <v>79.900000000000006</v>
      </c>
      <c r="F203" s="62">
        <f>IF(VLOOKUP(D203,$U$1:$AB$7,8,0)&lt;Ofertas!$C$9,"",VLOOKUP(D203,$U$1:$Y$7,5,0))</f>
        <v>159.9</v>
      </c>
      <c r="G203" s="62">
        <f>IF(VLOOKUP(D203,$U$1:$AB$7,8,0)&lt;Ofertas!$C$9,"",VLOOKUP(D203,$U$1:$Z$7,6,0))</f>
        <v>159.9</v>
      </c>
      <c r="H203" s="62">
        <f t="shared" si="37"/>
        <v>239.8</v>
      </c>
      <c r="I203" s="62" t="s">
        <v>158</v>
      </c>
      <c r="J203" s="62">
        <f t="shared" si="38"/>
        <v>239.8</v>
      </c>
      <c r="K203" s="62">
        <f t="shared" si="39"/>
        <v>159.9</v>
      </c>
      <c r="L203" s="62">
        <f t="shared" si="40"/>
        <v>0</v>
      </c>
      <c r="M203" s="62">
        <f t="shared" si="41"/>
        <v>159.9</v>
      </c>
      <c r="N203" s="62">
        <f t="shared" si="42"/>
        <v>159.9</v>
      </c>
      <c r="O203" s="62" t="str">
        <f t="shared" si="43"/>
        <v>Conta</v>
      </c>
      <c r="P203">
        <f t="shared" si="44"/>
        <v>1</v>
      </c>
    </row>
    <row r="204" spans="1:16" x14ac:dyDescent="0.25">
      <c r="A204" s="62" t="str">
        <f t="shared" si="35"/>
        <v>FAIXA 6Entre R$ 189,81 e R$ 209,80</v>
      </c>
      <c r="B204" s="62" t="s">
        <v>211</v>
      </c>
      <c r="C204" s="62" t="s">
        <v>152</v>
      </c>
      <c r="D204" s="62" t="s">
        <v>194</v>
      </c>
      <c r="E204" s="62">
        <f t="shared" si="36"/>
        <v>84.9</v>
      </c>
      <c r="F204" s="62" t="str">
        <f>IF(VLOOKUP(D204,$U$1:$AB$7,8,0)&lt;Ofertas!$C$9,"",VLOOKUP(D204,$U$1:$Y$7,5,0))</f>
        <v/>
      </c>
      <c r="G204" s="62" t="str">
        <f>IF(VLOOKUP(D204,$U$1:$AB$7,8,0)&lt;Ofertas!$C$9,"",VLOOKUP(D204,$U$1:$Z$7,6,0))</f>
        <v/>
      </c>
      <c r="H204" s="62" t="str">
        <f t="shared" si="37"/>
        <v/>
      </c>
      <c r="I204" s="62" t="s">
        <v>159</v>
      </c>
      <c r="J204" s="62" t="str">
        <f t="shared" si="38"/>
        <v/>
      </c>
      <c r="K204" s="62" t="str">
        <f t="shared" si="39"/>
        <v>SEM DEP</v>
      </c>
      <c r="L204" s="62">
        <f t="shared" si="40"/>
        <v>100</v>
      </c>
      <c r="M204" s="62" t="str">
        <f t="shared" si="41"/>
        <v/>
      </c>
      <c r="N204" s="62" t="str">
        <f t="shared" si="42"/>
        <v/>
      </c>
      <c r="O204" s="62" t="str">
        <f t="shared" si="43"/>
        <v>Controle</v>
      </c>
      <c r="P204" t="e">
        <f t="shared" si="44"/>
        <v>#VALUE!</v>
      </c>
    </row>
    <row r="205" spans="1:16" x14ac:dyDescent="0.25">
      <c r="A205" s="62" t="str">
        <f t="shared" si="35"/>
        <v>FAIXA 7Entre R$ 189,81 e R$ 209,80</v>
      </c>
      <c r="B205" s="62" t="s">
        <v>211</v>
      </c>
      <c r="C205" s="62" t="s">
        <v>152</v>
      </c>
      <c r="D205" s="62" t="s">
        <v>58</v>
      </c>
      <c r="E205" s="62">
        <f t="shared" si="36"/>
        <v>84.9</v>
      </c>
      <c r="F205" s="62">
        <f>IF(VLOOKUP(D205,$U$1:$AB$7,8,0)&lt;Ofertas!$C$9,"",VLOOKUP(D205,$U$1:$Y$7,5,0))</f>
        <v>159.9</v>
      </c>
      <c r="G205" s="62">
        <f>IF(VLOOKUP(D205,$U$1:$AB$7,8,0)&lt;Ofertas!$C$9,"",VLOOKUP(D205,$U$1:$Z$7,6,0))</f>
        <v>159.9</v>
      </c>
      <c r="H205" s="62">
        <f t="shared" si="37"/>
        <v>244.8</v>
      </c>
      <c r="I205" s="62" t="s">
        <v>160</v>
      </c>
      <c r="J205" s="62">
        <f t="shared" si="38"/>
        <v>244.8</v>
      </c>
      <c r="K205" s="62">
        <f t="shared" si="39"/>
        <v>159.9</v>
      </c>
      <c r="L205" s="62">
        <f t="shared" si="40"/>
        <v>0</v>
      </c>
      <c r="M205" s="62">
        <f t="shared" si="41"/>
        <v>159.9</v>
      </c>
      <c r="N205" s="62">
        <f t="shared" si="42"/>
        <v>159.9</v>
      </c>
      <c r="O205" s="62" t="str">
        <f t="shared" si="43"/>
        <v>Conta</v>
      </c>
      <c r="P205">
        <f t="shared" si="44"/>
        <v>26</v>
      </c>
    </row>
    <row r="206" spans="1:16" x14ac:dyDescent="0.25">
      <c r="A206" s="62" t="str">
        <f t="shared" si="35"/>
        <v>FAIXA 8Entre R$ 189,81 e R$ 209,80</v>
      </c>
      <c r="B206" s="62" t="s">
        <v>211</v>
      </c>
      <c r="C206" s="62" t="s">
        <v>153</v>
      </c>
      <c r="D206" s="62" t="s">
        <v>26</v>
      </c>
      <c r="E206" s="62">
        <f t="shared" si="36"/>
        <v>129.9</v>
      </c>
      <c r="F206" s="62" t="str">
        <f>IF(VLOOKUP(D206,$U$1:$AB$7,8,0)&lt;Ofertas!$C$9,"",VLOOKUP(D206,$U$1:$Y$7,5,0))</f>
        <v/>
      </c>
      <c r="G206" s="62" t="str">
        <f>IF(VLOOKUP(D206,$U$1:$AB$7,8,0)&lt;Ofertas!$C$9,"",VLOOKUP(D206,$U$1:$Z$7,6,0))</f>
        <v/>
      </c>
      <c r="H206" s="62" t="str">
        <f t="shared" si="37"/>
        <v/>
      </c>
      <c r="I206" s="62" t="s">
        <v>161</v>
      </c>
      <c r="J206" s="62" t="str">
        <f t="shared" si="38"/>
        <v/>
      </c>
      <c r="K206" s="62" t="str">
        <f t="shared" si="39"/>
        <v>SEM DEP</v>
      </c>
      <c r="L206" s="62">
        <f t="shared" si="40"/>
        <v>100</v>
      </c>
      <c r="M206" s="62" t="str">
        <f t="shared" si="41"/>
        <v/>
      </c>
      <c r="N206" s="62" t="str">
        <f t="shared" si="42"/>
        <v/>
      </c>
      <c r="O206" s="62" t="str">
        <f t="shared" si="43"/>
        <v>Conta</v>
      </c>
      <c r="P206" t="e">
        <f t="shared" si="44"/>
        <v>#VALUE!</v>
      </c>
    </row>
    <row r="207" spans="1:16" x14ac:dyDescent="0.25">
      <c r="A207" s="62" t="str">
        <f t="shared" si="35"/>
        <v>FAIXA 9Entre R$ 189,81 e R$ 209,80</v>
      </c>
      <c r="B207" s="62" t="s">
        <v>211</v>
      </c>
      <c r="C207" s="62" t="s">
        <v>153</v>
      </c>
      <c r="D207" s="62" t="s">
        <v>181</v>
      </c>
      <c r="E207" s="62">
        <f t="shared" si="36"/>
        <v>129.9</v>
      </c>
      <c r="F207" s="62" t="str">
        <f>IF(VLOOKUP(D207,$U$1:$AB$7,8,0)&lt;Ofertas!$C$9,"",VLOOKUP(D207,$U$1:$Y$7,5,0))</f>
        <v/>
      </c>
      <c r="G207" s="62" t="str">
        <f>IF(VLOOKUP(D207,$U$1:$AB$7,8,0)&lt;Ofertas!$C$9,"",VLOOKUP(D207,$U$1:$Z$7,6,0))</f>
        <v/>
      </c>
      <c r="H207" s="62" t="str">
        <f t="shared" si="37"/>
        <v/>
      </c>
      <c r="I207" s="62" t="s">
        <v>162</v>
      </c>
      <c r="J207" s="62" t="str">
        <f t="shared" si="38"/>
        <v/>
      </c>
      <c r="K207" s="62" t="str">
        <f t="shared" si="39"/>
        <v>SEM DEP</v>
      </c>
      <c r="L207" s="62">
        <f t="shared" si="40"/>
        <v>100</v>
      </c>
      <c r="M207" s="62" t="str">
        <f t="shared" si="41"/>
        <v/>
      </c>
      <c r="N207" s="62" t="str">
        <f t="shared" si="42"/>
        <v/>
      </c>
      <c r="O207" s="62" t="str">
        <f t="shared" si="43"/>
        <v>Controle</v>
      </c>
      <c r="P207" t="e">
        <f t="shared" si="44"/>
        <v>#VALUE!</v>
      </c>
    </row>
    <row r="208" spans="1:16" x14ac:dyDescent="0.25">
      <c r="A208" s="62" t="str">
        <f t="shared" si="35"/>
        <v>FAIXA 10Entre R$ 189,81 e R$ 209,80</v>
      </c>
      <c r="B208" s="62" t="s">
        <v>211</v>
      </c>
      <c r="C208" s="62" t="s">
        <v>151</v>
      </c>
      <c r="D208" s="62" t="s">
        <v>10</v>
      </c>
      <c r="E208" s="62">
        <f t="shared" si="36"/>
        <v>79.900000000000006</v>
      </c>
      <c r="F208" s="62">
        <f>IF(VLOOKUP(D208,$U$1:$AB$7,8,0)&lt;Ofertas!$C$9,"",VLOOKUP(D208,$U$1:$Y$7,5,0))</f>
        <v>109.9</v>
      </c>
      <c r="G208" s="62">
        <f>IF(VLOOKUP(D208,$U$1:$AB$7,8,0)&lt;Ofertas!$C$9,"",VLOOKUP(D208,$U$1:$Z$7,6,0))</f>
        <v>99.9</v>
      </c>
      <c r="H208" s="62">
        <f t="shared" si="37"/>
        <v>289.8</v>
      </c>
      <c r="I208" s="62" t="s">
        <v>163</v>
      </c>
      <c r="J208" s="62">
        <f t="shared" si="38"/>
        <v>279.8</v>
      </c>
      <c r="K208" s="62">
        <f t="shared" si="39"/>
        <v>209.9</v>
      </c>
      <c r="L208" s="62">
        <f t="shared" si="40"/>
        <v>100</v>
      </c>
      <c r="M208" s="62">
        <f t="shared" si="41"/>
        <v>209.9</v>
      </c>
      <c r="N208" s="62">
        <f t="shared" si="42"/>
        <v>199.9</v>
      </c>
      <c r="O208" s="62" t="str">
        <f t="shared" si="43"/>
        <v>Conta</v>
      </c>
      <c r="P208">
        <f t="shared" si="44"/>
        <v>51</v>
      </c>
    </row>
    <row r="209" spans="1:16" x14ac:dyDescent="0.25">
      <c r="A209" s="62" t="str">
        <f t="shared" si="35"/>
        <v>FAIXA 11Entre R$ 189,81 e R$ 209,80</v>
      </c>
      <c r="B209" s="62" t="s">
        <v>211</v>
      </c>
      <c r="C209" s="62" t="s">
        <v>153</v>
      </c>
      <c r="D209" s="62" t="s">
        <v>58</v>
      </c>
      <c r="E209" s="62">
        <f t="shared" si="36"/>
        <v>129.9</v>
      </c>
      <c r="F209" s="62">
        <f>IF(VLOOKUP(D209,$U$1:$AB$7,8,0)&lt;Ofertas!$C$9,"",VLOOKUP(D209,$U$1:$Y$7,5,0))</f>
        <v>159.9</v>
      </c>
      <c r="G209" s="62">
        <f>IF(VLOOKUP(D209,$U$1:$AB$7,8,0)&lt;Ofertas!$C$9,"",VLOOKUP(D209,$U$1:$Z$7,6,0))</f>
        <v>159.9</v>
      </c>
      <c r="H209" s="62">
        <f t="shared" si="37"/>
        <v>289.8</v>
      </c>
      <c r="I209" s="62" t="s">
        <v>164</v>
      </c>
      <c r="J209" s="62">
        <f t="shared" si="38"/>
        <v>289.8</v>
      </c>
      <c r="K209" s="62">
        <f t="shared" si="39"/>
        <v>159.9</v>
      </c>
      <c r="L209" s="62">
        <f t="shared" si="40"/>
        <v>0</v>
      </c>
      <c r="M209" s="62">
        <f t="shared" si="41"/>
        <v>159.9</v>
      </c>
      <c r="N209" s="62">
        <f t="shared" si="42"/>
        <v>159.9</v>
      </c>
      <c r="O209" s="62" t="str">
        <f t="shared" si="43"/>
        <v>Conta</v>
      </c>
      <c r="P209">
        <f t="shared" si="44"/>
        <v>51</v>
      </c>
    </row>
    <row r="210" spans="1:16" x14ac:dyDescent="0.25">
      <c r="A210" s="62" t="str">
        <f t="shared" si="35"/>
        <v>FAIXA 12Entre R$ 189,81 e R$ 209,80</v>
      </c>
      <c r="B210" s="62" t="s">
        <v>211</v>
      </c>
      <c r="C210" s="62" t="s">
        <v>151</v>
      </c>
      <c r="D210" s="62" t="s">
        <v>1</v>
      </c>
      <c r="E210" s="62">
        <f t="shared" si="36"/>
        <v>79.900000000000006</v>
      </c>
      <c r="F210" s="62">
        <f>IF(VLOOKUP(D210,$U$1:$AB$7,8,0)&lt;Ofertas!$C$9,"",VLOOKUP(D210,$U$1:$Y$7,5,0))</f>
        <v>209.9</v>
      </c>
      <c r="G210" s="62">
        <f>IF(VLOOKUP(D210,$U$1:$AB$7,8,0)&lt;Ofertas!$C$9,"",VLOOKUP(D210,$U$1:$Z$7,6,0))</f>
        <v>179.9</v>
      </c>
      <c r="H210" s="62">
        <f t="shared" si="37"/>
        <v>289.8</v>
      </c>
      <c r="I210" s="62" t="s">
        <v>165</v>
      </c>
      <c r="J210" s="62">
        <f t="shared" si="38"/>
        <v>259.8</v>
      </c>
      <c r="K210" s="62">
        <f t="shared" si="39"/>
        <v>209.9</v>
      </c>
      <c r="L210" s="62">
        <f t="shared" si="40"/>
        <v>0</v>
      </c>
      <c r="M210" s="62">
        <f t="shared" si="41"/>
        <v>209.9</v>
      </c>
      <c r="N210" s="62">
        <f t="shared" si="42"/>
        <v>179.9</v>
      </c>
      <c r="O210" s="62" t="str">
        <f t="shared" si="43"/>
        <v>Conta</v>
      </c>
      <c r="P210">
        <f t="shared" si="44"/>
        <v>51</v>
      </c>
    </row>
    <row r="211" spans="1:16" x14ac:dyDescent="0.25">
      <c r="A211" s="62" t="str">
        <f t="shared" si="35"/>
        <v>FAIXA 13Entre R$ 189,81 e R$ 209,80</v>
      </c>
      <c r="B211" s="62" t="s">
        <v>211</v>
      </c>
      <c r="C211" s="62" t="s">
        <v>153</v>
      </c>
      <c r="D211" s="62" t="s">
        <v>194</v>
      </c>
      <c r="E211" s="62">
        <f t="shared" si="36"/>
        <v>129.9</v>
      </c>
      <c r="F211" s="62" t="str">
        <f>IF(VLOOKUP(D211,$U$1:$AB$7,8,0)&lt;Ofertas!$C$9,"",VLOOKUP(D211,$U$1:$Y$7,5,0))</f>
        <v/>
      </c>
      <c r="G211" s="62" t="str">
        <f>IF(VLOOKUP(D211,$U$1:$AB$7,8,0)&lt;Ofertas!$C$9,"",VLOOKUP(D211,$U$1:$Z$7,6,0))</f>
        <v/>
      </c>
      <c r="H211" s="62" t="str">
        <f t="shared" si="37"/>
        <v/>
      </c>
      <c r="I211" s="62" t="s">
        <v>166</v>
      </c>
      <c r="J211" s="62" t="str">
        <f t="shared" si="38"/>
        <v/>
      </c>
      <c r="K211" s="62" t="str">
        <f t="shared" si="39"/>
        <v>SEM DEP</v>
      </c>
      <c r="L211" s="62">
        <f t="shared" si="40"/>
        <v>100</v>
      </c>
      <c r="M211" s="62" t="str">
        <f t="shared" si="41"/>
        <v/>
      </c>
      <c r="N211" s="62" t="str">
        <f t="shared" si="42"/>
        <v/>
      </c>
      <c r="O211" s="62" t="str">
        <f t="shared" si="43"/>
        <v>Controle</v>
      </c>
      <c r="P211" t="e">
        <f t="shared" si="44"/>
        <v>#VALUE!</v>
      </c>
    </row>
    <row r="212" spans="1:16" x14ac:dyDescent="0.25">
      <c r="A212" s="62" t="str">
        <f t="shared" si="35"/>
        <v>FAIXA 14Entre R$ 189,81 e R$ 209,80</v>
      </c>
      <c r="B212" s="62" t="s">
        <v>211</v>
      </c>
      <c r="C212" s="62" t="s">
        <v>152</v>
      </c>
      <c r="D212" s="62" t="s">
        <v>10</v>
      </c>
      <c r="E212" s="62">
        <f t="shared" si="36"/>
        <v>84.9</v>
      </c>
      <c r="F212" s="62">
        <f>IF(VLOOKUP(D212,$U$1:$AB$7,8,0)&lt;Ofertas!$C$9,"",VLOOKUP(D212,$U$1:$Y$7,5,0))</f>
        <v>109.9</v>
      </c>
      <c r="G212" s="62">
        <f>IF(VLOOKUP(D212,$U$1:$AB$7,8,0)&lt;Ofertas!$C$9,"",VLOOKUP(D212,$U$1:$Z$7,6,0))</f>
        <v>99.9</v>
      </c>
      <c r="H212" s="62">
        <f t="shared" si="37"/>
        <v>294.8</v>
      </c>
      <c r="I212" s="62" t="s">
        <v>167</v>
      </c>
      <c r="J212" s="62">
        <f t="shared" si="38"/>
        <v>284.8</v>
      </c>
      <c r="K212" s="62">
        <f t="shared" si="39"/>
        <v>209.9</v>
      </c>
      <c r="L212" s="62">
        <f t="shared" si="40"/>
        <v>100</v>
      </c>
      <c r="M212" s="62">
        <f t="shared" si="41"/>
        <v>209.9</v>
      </c>
      <c r="N212" s="62">
        <f t="shared" si="42"/>
        <v>199.9</v>
      </c>
      <c r="O212" s="62" t="str">
        <f t="shared" si="43"/>
        <v>Conta</v>
      </c>
      <c r="P212">
        <f t="shared" si="44"/>
        <v>126</v>
      </c>
    </row>
    <row r="213" spans="1:16" x14ac:dyDescent="0.25">
      <c r="A213" s="62" t="str">
        <f t="shared" si="35"/>
        <v>FAIXA 15Entre R$ 189,81 e R$ 209,80</v>
      </c>
      <c r="B213" s="62" t="s">
        <v>211</v>
      </c>
      <c r="C213" s="62" t="s">
        <v>152</v>
      </c>
      <c r="D213" s="62" t="s">
        <v>1</v>
      </c>
      <c r="E213" s="62">
        <f t="shared" si="36"/>
        <v>84.9</v>
      </c>
      <c r="F213" s="62">
        <f>IF(VLOOKUP(D213,$U$1:$AB$7,8,0)&lt;Ofertas!$C$9,"",VLOOKUP(D213,$U$1:$Y$7,5,0))</f>
        <v>209.9</v>
      </c>
      <c r="G213" s="62">
        <f>IF(VLOOKUP(D213,$U$1:$AB$7,8,0)&lt;Ofertas!$C$9,"",VLOOKUP(D213,$U$1:$Z$7,6,0))</f>
        <v>179.9</v>
      </c>
      <c r="H213" s="62">
        <f t="shared" si="37"/>
        <v>294.8</v>
      </c>
      <c r="I213" s="62" t="s">
        <v>168</v>
      </c>
      <c r="J213" s="62">
        <f t="shared" si="38"/>
        <v>264.8</v>
      </c>
      <c r="K213" s="62">
        <f t="shared" si="39"/>
        <v>209.9</v>
      </c>
      <c r="L213" s="62">
        <f t="shared" si="40"/>
        <v>0</v>
      </c>
      <c r="M213" s="62">
        <f t="shared" si="41"/>
        <v>209.9</v>
      </c>
      <c r="N213" s="62">
        <f t="shared" si="42"/>
        <v>179.9</v>
      </c>
      <c r="O213" s="62" t="str">
        <f t="shared" si="43"/>
        <v>Conta</v>
      </c>
      <c r="P213">
        <f t="shared" si="44"/>
        <v>126</v>
      </c>
    </row>
    <row r="214" spans="1:16" x14ac:dyDescent="0.25">
      <c r="A214" s="62" t="str">
        <f t="shared" si="35"/>
        <v>FAIXA 16Entre R$ 189,81 e R$ 209,80</v>
      </c>
      <c r="B214" s="62" t="s">
        <v>211</v>
      </c>
      <c r="C214" s="62" t="s">
        <v>151</v>
      </c>
      <c r="D214" s="62" t="s">
        <v>59</v>
      </c>
      <c r="E214" s="62">
        <f t="shared" si="36"/>
        <v>79.900000000000006</v>
      </c>
      <c r="F214" s="62">
        <f>IF(VLOOKUP(D214,$U$1:$AB$7,8,0)&lt;Ofertas!$C$9,"",VLOOKUP(D214,$U$1:$Y$7,5,0))</f>
        <v>309.89999999999998</v>
      </c>
      <c r="G214" s="62">
        <f>IF(VLOOKUP(D214,$U$1:$AB$7,8,0)&lt;Ofertas!$C$9,"",VLOOKUP(D214,$U$1:$Z$7,6,0))</f>
        <v>309.89999999999998</v>
      </c>
      <c r="H214" s="62">
        <f t="shared" si="37"/>
        <v>339.79999999999995</v>
      </c>
      <c r="I214" s="62" t="s">
        <v>169</v>
      </c>
      <c r="J214" s="62">
        <f t="shared" si="38"/>
        <v>339.79999999999995</v>
      </c>
      <c r="K214" s="62">
        <f t="shared" si="39"/>
        <v>259.89999999999998</v>
      </c>
      <c r="L214" s="62">
        <f t="shared" si="40"/>
        <v>-50</v>
      </c>
      <c r="M214" s="62">
        <f t="shared" si="41"/>
        <v>259.89999999999998</v>
      </c>
      <c r="N214" s="62">
        <f t="shared" si="42"/>
        <v>259.89999999999998</v>
      </c>
      <c r="O214" s="62" t="str">
        <f t="shared" si="43"/>
        <v>Conta</v>
      </c>
      <c r="P214">
        <f t="shared" si="44"/>
        <v>176</v>
      </c>
    </row>
    <row r="215" spans="1:16" x14ac:dyDescent="0.25">
      <c r="A215" s="62" t="str">
        <f t="shared" si="35"/>
        <v>FAIXA 17Entre R$ 189,81 e R$ 209,80</v>
      </c>
      <c r="B215" s="62" t="s">
        <v>211</v>
      </c>
      <c r="C215" s="62" t="s">
        <v>153</v>
      </c>
      <c r="D215" s="62" t="s">
        <v>10</v>
      </c>
      <c r="E215" s="62">
        <f t="shared" si="36"/>
        <v>129.9</v>
      </c>
      <c r="F215" s="62">
        <f>IF(VLOOKUP(D215,$U$1:$AB$7,8,0)&lt;Ofertas!$C$9,"",VLOOKUP(D215,$U$1:$Y$7,5,0))</f>
        <v>109.9</v>
      </c>
      <c r="G215" s="62">
        <f>IF(VLOOKUP(D215,$U$1:$AB$7,8,0)&lt;Ofertas!$C$9,"",VLOOKUP(D215,$U$1:$Z$7,6,0))</f>
        <v>99.9</v>
      </c>
      <c r="H215" s="62">
        <f t="shared" si="37"/>
        <v>339.8</v>
      </c>
      <c r="I215" s="62" t="s">
        <v>170</v>
      </c>
      <c r="J215" s="62">
        <f t="shared" si="38"/>
        <v>329.8</v>
      </c>
      <c r="K215" s="62">
        <f t="shared" si="39"/>
        <v>209.9</v>
      </c>
      <c r="L215" s="62">
        <f t="shared" si="40"/>
        <v>100</v>
      </c>
      <c r="M215" s="62">
        <f t="shared" si="41"/>
        <v>209.9</v>
      </c>
      <c r="N215" s="62">
        <f t="shared" si="42"/>
        <v>199.9</v>
      </c>
      <c r="O215" s="62" t="str">
        <f t="shared" si="43"/>
        <v>Conta</v>
      </c>
      <c r="P215">
        <f t="shared" si="44"/>
        <v>201</v>
      </c>
    </row>
    <row r="216" spans="1:16" x14ac:dyDescent="0.25">
      <c r="A216" s="62" t="str">
        <f t="shared" si="35"/>
        <v>FAIXA 18Entre R$ 189,81 e R$ 209,80</v>
      </c>
      <c r="B216" s="62" t="s">
        <v>211</v>
      </c>
      <c r="C216" s="62" t="s">
        <v>153</v>
      </c>
      <c r="D216" s="62" t="s">
        <v>1</v>
      </c>
      <c r="E216" s="62">
        <f t="shared" si="36"/>
        <v>129.9</v>
      </c>
      <c r="F216" s="62">
        <f>IF(VLOOKUP(D216,$U$1:$AB$7,8,0)&lt;Ofertas!$C$9,"",VLOOKUP(D216,$U$1:$Y$7,5,0))</f>
        <v>209.9</v>
      </c>
      <c r="G216" s="62">
        <f>IF(VLOOKUP(D216,$U$1:$AB$7,8,0)&lt;Ofertas!$C$9,"",VLOOKUP(D216,$U$1:$Z$7,6,0))</f>
        <v>179.9</v>
      </c>
      <c r="H216" s="62">
        <f t="shared" si="37"/>
        <v>339.8</v>
      </c>
      <c r="I216" s="62" t="s">
        <v>171</v>
      </c>
      <c r="J216" s="62">
        <f t="shared" si="38"/>
        <v>309.8</v>
      </c>
      <c r="K216" s="62">
        <f t="shared" si="39"/>
        <v>209.9</v>
      </c>
      <c r="L216" s="62">
        <f t="shared" si="40"/>
        <v>0</v>
      </c>
      <c r="M216" s="62">
        <f t="shared" si="41"/>
        <v>209.9</v>
      </c>
      <c r="N216" s="62">
        <f t="shared" si="42"/>
        <v>179.9</v>
      </c>
      <c r="O216" s="62" t="str">
        <f t="shared" si="43"/>
        <v>Conta</v>
      </c>
      <c r="P216">
        <f t="shared" si="44"/>
        <v>201</v>
      </c>
    </row>
    <row r="217" spans="1:16" x14ac:dyDescent="0.25">
      <c r="A217" s="62" t="str">
        <f t="shared" si="35"/>
        <v>FAIXA 19Entre R$ 189,81 e R$ 209,80</v>
      </c>
      <c r="B217" s="62" t="s">
        <v>211</v>
      </c>
      <c r="C217" s="62" t="s">
        <v>152</v>
      </c>
      <c r="D217" s="62" t="s">
        <v>59</v>
      </c>
      <c r="E217" s="62">
        <f t="shared" si="36"/>
        <v>84.9</v>
      </c>
      <c r="F217" s="62">
        <f>IF(VLOOKUP(D217,$U$1:$AB$7,8,0)&lt;Ofertas!$C$9,"",VLOOKUP(D217,$U$1:$Y$7,5,0))</f>
        <v>309.89999999999998</v>
      </c>
      <c r="G217" s="62">
        <f>IF(VLOOKUP(D217,$U$1:$AB$7,8,0)&lt;Ofertas!$C$9,"",VLOOKUP(D217,$U$1:$Z$7,6,0))</f>
        <v>309.89999999999998</v>
      </c>
      <c r="H217" s="62">
        <f t="shared" si="37"/>
        <v>344.79999999999995</v>
      </c>
      <c r="I217" s="62" t="s">
        <v>172</v>
      </c>
      <c r="J217" s="62">
        <f t="shared" si="38"/>
        <v>344.79999999999995</v>
      </c>
      <c r="K217" s="62">
        <f t="shared" si="39"/>
        <v>259.89999999999998</v>
      </c>
      <c r="L217" s="62">
        <f t="shared" si="40"/>
        <v>-50</v>
      </c>
      <c r="M217" s="62">
        <f t="shared" si="41"/>
        <v>259.89999999999998</v>
      </c>
      <c r="N217" s="62">
        <f t="shared" si="42"/>
        <v>259.89999999999998</v>
      </c>
      <c r="O217" s="62" t="str">
        <f t="shared" si="43"/>
        <v>Conta</v>
      </c>
      <c r="P217">
        <f t="shared" si="44"/>
        <v>251</v>
      </c>
    </row>
    <row r="218" spans="1:16" x14ac:dyDescent="0.25">
      <c r="A218" s="62" t="str">
        <f t="shared" si="35"/>
        <v>FAIXA 20Entre R$ 189,81 e R$ 209,80</v>
      </c>
      <c r="B218" s="62" t="s">
        <v>211</v>
      </c>
      <c r="C218" s="62" t="s">
        <v>153</v>
      </c>
      <c r="D218" s="62" t="s">
        <v>59</v>
      </c>
      <c r="E218" s="62">
        <f t="shared" si="36"/>
        <v>129.9</v>
      </c>
      <c r="F218" s="62">
        <f>IF(VLOOKUP(D218,$U$1:$AB$7,8,0)&lt;Ofertas!$C$9,"",VLOOKUP(D218,$U$1:$Y$7,5,0))</f>
        <v>309.89999999999998</v>
      </c>
      <c r="G218" s="62">
        <f>IF(VLOOKUP(D218,$U$1:$AB$7,8,0)&lt;Ofertas!$C$9,"",VLOOKUP(D218,$U$1:$Z$7,6,0))</f>
        <v>309.89999999999998</v>
      </c>
      <c r="H218" s="62">
        <f t="shared" si="37"/>
        <v>389.79999999999995</v>
      </c>
      <c r="I218" s="62" t="s">
        <v>173</v>
      </c>
      <c r="J218" s="62">
        <f t="shared" si="38"/>
        <v>389.79999999999995</v>
      </c>
      <c r="K218" s="62">
        <f t="shared" si="39"/>
        <v>259.89999999999998</v>
      </c>
      <c r="L218" s="62">
        <f t="shared" si="40"/>
        <v>-50</v>
      </c>
      <c r="M218" s="62">
        <f t="shared" si="41"/>
        <v>259.89999999999998</v>
      </c>
      <c r="N218" s="62">
        <f t="shared" si="42"/>
        <v>259.89999999999998</v>
      </c>
      <c r="O218" s="62" t="str">
        <f t="shared" si="43"/>
        <v>Conta</v>
      </c>
      <c r="P218">
        <f t="shared" si="44"/>
        <v>276</v>
      </c>
    </row>
    <row r="219" spans="1:16" x14ac:dyDescent="0.25">
      <c r="A219" s="62" t="str">
        <f t="shared" si="35"/>
        <v>FAIXA 21Entre R$ 189,81 e R$ 209,80</v>
      </c>
      <c r="B219" s="62" t="s">
        <v>211</v>
      </c>
      <c r="C219" s="62" t="s">
        <v>154</v>
      </c>
      <c r="D219" s="62" t="s">
        <v>181</v>
      </c>
      <c r="E219" s="62">
        <f t="shared" si="36"/>
        <v>299.89999999999998</v>
      </c>
      <c r="F219" s="62" t="str">
        <f>IF(VLOOKUP(D219,$U$1:$AB$7,8,0)&lt;Ofertas!$C$9,"",VLOOKUP(D219,$U$1:$Y$7,5,0))</f>
        <v/>
      </c>
      <c r="G219" s="62" t="str">
        <f>IF(VLOOKUP(D219,$U$1:$AB$7,8,0)&lt;Ofertas!$C$9,"",VLOOKUP(D219,$U$1:$Z$7,6,0))</f>
        <v/>
      </c>
      <c r="H219" s="62" t="str">
        <f t="shared" si="37"/>
        <v/>
      </c>
      <c r="I219" s="62" t="s">
        <v>174</v>
      </c>
      <c r="J219" s="62" t="str">
        <f t="shared" si="38"/>
        <v/>
      </c>
      <c r="K219" s="62" t="str">
        <f t="shared" si="39"/>
        <v>SEM DEP</v>
      </c>
      <c r="L219" s="62">
        <f t="shared" si="40"/>
        <v>100</v>
      </c>
      <c r="M219" s="62" t="str">
        <f t="shared" si="41"/>
        <v/>
      </c>
      <c r="N219" s="62" t="str">
        <f t="shared" si="42"/>
        <v/>
      </c>
      <c r="O219" s="62" t="str">
        <f t="shared" si="43"/>
        <v>Controle</v>
      </c>
      <c r="P219" t="e">
        <f t="shared" si="44"/>
        <v>#VALUE!</v>
      </c>
    </row>
    <row r="220" spans="1:16" x14ac:dyDescent="0.25">
      <c r="A220" s="62" t="str">
        <f t="shared" si="35"/>
        <v>FAIXA 22Entre R$ 189,81 e R$ 209,80</v>
      </c>
      <c r="B220" s="62" t="s">
        <v>211</v>
      </c>
      <c r="C220" s="62" t="s">
        <v>154</v>
      </c>
      <c r="D220" s="62" t="s">
        <v>26</v>
      </c>
      <c r="E220" s="62">
        <f t="shared" si="36"/>
        <v>299.89999999999998</v>
      </c>
      <c r="F220" s="62" t="str">
        <f>IF(VLOOKUP(D220,$U$1:$AB$7,8,0)&lt;Ofertas!$C$9,"",VLOOKUP(D220,$U$1:$Y$7,5,0))</f>
        <v/>
      </c>
      <c r="G220" s="62" t="str">
        <f>IF(VLOOKUP(D220,$U$1:$AB$7,8,0)&lt;Ofertas!$C$9,"",VLOOKUP(D220,$U$1:$Z$7,6,0))</f>
        <v/>
      </c>
      <c r="H220" s="62" t="str">
        <f t="shared" si="37"/>
        <v/>
      </c>
      <c r="I220" s="62" t="s">
        <v>175</v>
      </c>
      <c r="J220" s="62" t="str">
        <f t="shared" si="38"/>
        <v/>
      </c>
      <c r="K220" s="62" t="str">
        <f t="shared" si="39"/>
        <v>SEM DEP</v>
      </c>
      <c r="L220" s="62">
        <f t="shared" si="40"/>
        <v>100</v>
      </c>
      <c r="M220" s="62" t="str">
        <f t="shared" si="41"/>
        <v/>
      </c>
      <c r="N220" s="62" t="str">
        <f t="shared" si="42"/>
        <v/>
      </c>
      <c r="O220" s="62" t="str">
        <f t="shared" si="43"/>
        <v>Conta</v>
      </c>
      <c r="P220" t="e">
        <f t="shared" si="44"/>
        <v>#VALUE!</v>
      </c>
    </row>
    <row r="221" spans="1:16" x14ac:dyDescent="0.25">
      <c r="A221" s="62" t="str">
        <f t="shared" si="35"/>
        <v>FAIXA 23Entre R$ 189,81 e R$ 209,80</v>
      </c>
      <c r="B221" s="62" t="s">
        <v>211</v>
      </c>
      <c r="C221" s="62" t="s">
        <v>154</v>
      </c>
      <c r="D221" s="62" t="s">
        <v>194</v>
      </c>
      <c r="E221" s="62">
        <f t="shared" si="36"/>
        <v>299.89999999999998</v>
      </c>
      <c r="F221" s="62" t="str">
        <f>IF(VLOOKUP(D221,$U$1:$AB$7,8,0)&lt;Ofertas!$C$9,"",VLOOKUP(D221,$U$1:$Y$7,5,0))</f>
        <v/>
      </c>
      <c r="G221" s="62" t="str">
        <f>IF(VLOOKUP(D221,$U$1:$AB$7,8,0)&lt;Ofertas!$C$9,"",VLOOKUP(D221,$U$1:$Z$7,6,0))</f>
        <v/>
      </c>
      <c r="H221" s="62" t="str">
        <f t="shared" si="37"/>
        <v/>
      </c>
      <c r="I221" s="62" t="s">
        <v>176</v>
      </c>
      <c r="J221" s="62" t="str">
        <f t="shared" si="38"/>
        <v/>
      </c>
      <c r="K221" s="62" t="str">
        <f t="shared" si="39"/>
        <v>SEM DEP</v>
      </c>
      <c r="L221" s="62">
        <f t="shared" si="40"/>
        <v>100</v>
      </c>
      <c r="M221" s="62" t="str">
        <f t="shared" si="41"/>
        <v/>
      </c>
      <c r="N221" s="62" t="str">
        <f t="shared" si="42"/>
        <v/>
      </c>
      <c r="O221" s="62" t="str">
        <f t="shared" si="43"/>
        <v>Controle</v>
      </c>
      <c r="P221" t="e">
        <f t="shared" si="44"/>
        <v>#VALUE!</v>
      </c>
    </row>
    <row r="222" spans="1:16" x14ac:dyDescent="0.25">
      <c r="A222" s="62" t="str">
        <f t="shared" si="35"/>
        <v>FAIXA 24Entre R$ 189,81 e R$ 209,80</v>
      </c>
      <c r="B222" s="62" t="s">
        <v>211</v>
      </c>
      <c r="C222" s="62" t="s">
        <v>154</v>
      </c>
      <c r="D222" s="62" t="s">
        <v>58</v>
      </c>
      <c r="E222" s="62">
        <f t="shared" si="36"/>
        <v>299.89999999999998</v>
      </c>
      <c r="F222" s="62">
        <f>IF(VLOOKUP(D222,$U$1:$AB$7,8,0)&lt;Ofertas!$C$9,"",VLOOKUP(D222,$U$1:$Y$7,5,0))</f>
        <v>159.9</v>
      </c>
      <c r="G222" s="62">
        <f>IF(VLOOKUP(D222,$U$1:$AB$7,8,0)&lt;Ofertas!$C$9,"",VLOOKUP(D222,$U$1:$Z$7,6,0))</f>
        <v>159.9</v>
      </c>
      <c r="H222" s="62">
        <f t="shared" si="37"/>
        <v>459.79999999999995</v>
      </c>
      <c r="I222" s="62" t="s">
        <v>177</v>
      </c>
      <c r="J222" s="62">
        <f t="shared" si="38"/>
        <v>459.79999999999995</v>
      </c>
      <c r="K222" s="62">
        <f t="shared" si="39"/>
        <v>159.9</v>
      </c>
      <c r="L222" s="62">
        <f t="shared" si="40"/>
        <v>0</v>
      </c>
      <c r="M222" s="62">
        <f t="shared" si="41"/>
        <v>159.9</v>
      </c>
      <c r="N222" s="62">
        <f t="shared" si="42"/>
        <v>159.9</v>
      </c>
      <c r="O222" s="62" t="str">
        <f t="shared" si="43"/>
        <v>Conta</v>
      </c>
      <c r="P222">
        <f t="shared" si="44"/>
        <v>301</v>
      </c>
    </row>
    <row r="223" spans="1:16" x14ac:dyDescent="0.25">
      <c r="A223" s="62" t="str">
        <f t="shared" si="35"/>
        <v>FAIXA 25Entre R$ 189,81 e R$ 209,80</v>
      </c>
      <c r="B223" s="62" t="s">
        <v>211</v>
      </c>
      <c r="C223" s="62" t="s">
        <v>154</v>
      </c>
      <c r="D223" s="62" t="s">
        <v>10</v>
      </c>
      <c r="E223" s="62">
        <f t="shared" si="36"/>
        <v>299.89999999999998</v>
      </c>
      <c r="F223" s="62">
        <f>IF(VLOOKUP(D223,$U$1:$AB$7,8,0)&lt;Ofertas!$C$9,"",VLOOKUP(D223,$U$1:$Y$7,5,0))</f>
        <v>109.9</v>
      </c>
      <c r="G223" s="62">
        <f>IF(VLOOKUP(D223,$U$1:$AB$7,8,0)&lt;Ofertas!$C$9,"",VLOOKUP(D223,$U$1:$Z$7,6,0))</f>
        <v>99.9</v>
      </c>
      <c r="H223" s="62">
        <f t="shared" si="37"/>
        <v>509.79999999999995</v>
      </c>
      <c r="I223" s="62" t="s">
        <v>206</v>
      </c>
      <c r="J223" s="62">
        <f t="shared" si="38"/>
        <v>499.79999999999995</v>
      </c>
      <c r="K223" s="62">
        <f t="shared" si="39"/>
        <v>209.9</v>
      </c>
      <c r="L223" s="62">
        <f t="shared" si="40"/>
        <v>100</v>
      </c>
      <c r="M223" s="62">
        <f t="shared" si="41"/>
        <v>209.9</v>
      </c>
      <c r="N223" s="62">
        <f t="shared" si="42"/>
        <v>199.9</v>
      </c>
      <c r="O223" s="62" t="str">
        <f t="shared" si="43"/>
        <v>Conta</v>
      </c>
      <c r="P223">
        <f t="shared" si="44"/>
        <v>326</v>
      </c>
    </row>
    <row r="224" spans="1:16" x14ac:dyDescent="0.25">
      <c r="A224" s="62" t="str">
        <f t="shared" si="35"/>
        <v>FAIXA 26Entre R$ 189,81 e R$ 209,80</v>
      </c>
      <c r="B224" s="62" t="s">
        <v>211</v>
      </c>
      <c r="C224" s="62" t="s">
        <v>154</v>
      </c>
      <c r="D224" s="62" t="s">
        <v>1</v>
      </c>
      <c r="E224" s="62">
        <f t="shared" si="36"/>
        <v>299.89999999999998</v>
      </c>
      <c r="F224" s="62">
        <f>IF(VLOOKUP(D224,$U$1:$AB$7,8,0)&lt;Ofertas!$C$9,"",VLOOKUP(D224,$U$1:$Y$7,5,0))</f>
        <v>209.9</v>
      </c>
      <c r="G224" s="62">
        <f>IF(VLOOKUP(D224,$U$1:$AB$7,8,0)&lt;Ofertas!$C$9,"",VLOOKUP(D224,$U$1:$Z$7,6,0))</f>
        <v>179.9</v>
      </c>
      <c r="H224" s="62">
        <f t="shared" si="37"/>
        <v>509.79999999999995</v>
      </c>
      <c r="I224" s="62" t="s">
        <v>207</v>
      </c>
      <c r="J224" s="62">
        <f t="shared" si="38"/>
        <v>479.79999999999995</v>
      </c>
      <c r="K224" s="62">
        <f t="shared" si="39"/>
        <v>209.9</v>
      </c>
      <c r="L224" s="62">
        <f t="shared" si="40"/>
        <v>0</v>
      </c>
      <c r="M224" s="62">
        <f t="shared" si="41"/>
        <v>209.9</v>
      </c>
      <c r="N224" s="62">
        <f t="shared" si="42"/>
        <v>179.9</v>
      </c>
      <c r="O224" s="62" t="str">
        <f t="shared" si="43"/>
        <v>Conta</v>
      </c>
      <c r="P224">
        <f t="shared" si="44"/>
        <v>326</v>
      </c>
    </row>
    <row r="225" spans="1:16" x14ac:dyDescent="0.25">
      <c r="A225" s="62" t="str">
        <f t="shared" si="35"/>
        <v>FAIXA 27Entre R$ 189,81 e R$ 209,80</v>
      </c>
      <c r="B225" s="62" t="s">
        <v>211</v>
      </c>
      <c r="C225" s="62" t="s">
        <v>154</v>
      </c>
      <c r="D225" s="62" t="s">
        <v>59</v>
      </c>
      <c r="E225" s="62">
        <f t="shared" si="36"/>
        <v>299.89999999999998</v>
      </c>
      <c r="F225" s="62">
        <f>IF(VLOOKUP(D225,$U$1:$AB$7,8,0)&lt;Ofertas!$C$9,"",VLOOKUP(D225,$U$1:$Y$7,5,0))</f>
        <v>309.89999999999998</v>
      </c>
      <c r="G225" s="62">
        <f>IF(VLOOKUP(D225,$U$1:$AB$7,8,0)&lt;Ofertas!$C$9,"",VLOOKUP(D225,$U$1:$Z$7,6,0))</f>
        <v>309.89999999999998</v>
      </c>
      <c r="H225" s="62">
        <f t="shared" si="37"/>
        <v>559.79999999999995</v>
      </c>
      <c r="I225" s="62" t="s">
        <v>208</v>
      </c>
      <c r="J225" s="62">
        <f t="shared" si="38"/>
        <v>559.79999999999995</v>
      </c>
      <c r="K225" s="62">
        <f t="shared" si="39"/>
        <v>259.89999999999998</v>
      </c>
      <c r="L225" s="62">
        <f t="shared" si="40"/>
        <v>-50</v>
      </c>
      <c r="M225" s="62">
        <f t="shared" si="41"/>
        <v>259.89999999999998</v>
      </c>
      <c r="N225" s="62">
        <f t="shared" si="42"/>
        <v>259.89999999999998</v>
      </c>
      <c r="O225" s="62" t="str">
        <f t="shared" si="43"/>
        <v>Conta</v>
      </c>
      <c r="P225">
        <f t="shared" si="44"/>
        <v>376</v>
      </c>
    </row>
    <row r="226" spans="1:16" x14ac:dyDescent="0.25">
      <c r="A226" s="62" t="str">
        <f t="shared" si="35"/>
        <v>FAIXA 0Entre R$ 209,81 e R$ 229,80</v>
      </c>
      <c r="B226" s="62" t="s">
        <v>214</v>
      </c>
      <c r="C226" s="62" t="s">
        <v>151</v>
      </c>
      <c r="D226" s="62" t="s">
        <v>181</v>
      </c>
      <c r="E226" s="62">
        <f t="shared" si="36"/>
        <v>79.900000000000006</v>
      </c>
      <c r="F226" s="62" t="str">
        <f>IF(VLOOKUP(D226,$U$1:$AB$7,8,0)&lt;Ofertas!$C$9,"",VLOOKUP(D226,$U$1:$Y$7,5,0))</f>
        <v/>
      </c>
      <c r="G226" s="62" t="str">
        <f>IF(VLOOKUP(D226,$U$1:$AB$7,8,0)&lt;Ofertas!$C$9,"",VLOOKUP(D226,$U$1:$Z$7,6,0))</f>
        <v/>
      </c>
      <c r="H226" s="62" t="str">
        <f t="shared" si="37"/>
        <v/>
      </c>
      <c r="I226" s="62" t="s">
        <v>189</v>
      </c>
      <c r="J226" s="62" t="str">
        <f t="shared" si="38"/>
        <v/>
      </c>
      <c r="K226" s="62" t="str">
        <f t="shared" si="39"/>
        <v>SEM DEP</v>
      </c>
      <c r="L226" s="62">
        <f t="shared" si="40"/>
        <v>100</v>
      </c>
      <c r="M226" s="62" t="str">
        <f t="shared" si="41"/>
        <v/>
      </c>
      <c r="N226" s="62" t="str">
        <f t="shared" si="42"/>
        <v/>
      </c>
      <c r="O226" s="62" t="str">
        <f t="shared" si="43"/>
        <v>Controle</v>
      </c>
      <c r="P226" t="e">
        <f t="shared" si="44"/>
        <v>#VALUE!</v>
      </c>
    </row>
    <row r="227" spans="1:16" x14ac:dyDescent="0.25">
      <c r="A227" s="62" t="str">
        <f t="shared" si="35"/>
        <v>FAIXA 1Entre R$ 209,81 e R$ 229,80</v>
      </c>
      <c r="B227" s="62" t="s">
        <v>214</v>
      </c>
      <c r="C227" s="62" t="s">
        <v>151</v>
      </c>
      <c r="D227" s="62" t="s">
        <v>26</v>
      </c>
      <c r="E227" s="62">
        <f t="shared" si="36"/>
        <v>79.900000000000006</v>
      </c>
      <c r="F227" s="62" t="str">
        <f>IF(VLOOKUP(D227,$U$1:$AB$7,8,0)&lt;Ofertas!$C$9,"",VLOOKUP(D227,$U$1:$Y$7,5,0))</f>
        <v/>
      </c>
      <c r="G227" s="62" t="str">
        <f>IF(VLOOKUP(D227,$U$1:$AB$7,8,0)&lt;Ofertas!$C$9,"",VLOOKUP(D227,$U$1:$Z$7,6,0))</f>
        <v/>
      </c>
      <c r="H227" s="62" t="str">
        <f t="shared" si="37"/>
        <v/>
      </c>
      <c r="I227" s="62" t="s">
        <v>66</v>
      </c>
      <c r="J227" s="62" t="str">
        <f t="shared" si="38"/>
        <v/>
      </c>
      <c r="K227" s="62" t="str">
        <f t="shared" si="39"/>
        <v>SEM DEP</v>
      </c>
      <c r="L227" s="62">
        <f t="shared" si="40"/>
        <v>100</v>
      </c>
      <c r="M227" s="62" t="str">
        <f t="shared" si="41"/>
        <v/>
      </c>
      <c r="N227" s="62" t="str">
        <f t="shared" si="42"/>
        <v/>
      </c>
      <c r="O227" s="62" t="str">
        <f t="shared" si="43"/>
        <v>Conta</v>
      </c>
      <c r="P227" t="e">
        <f t="shared" si="44"/>
        <v>#VALUE!</v>
      </c>
    </row>
    <row r="228" spans="1:16" x14ac:dyDescent="0.25">
      <c r="A228" s="62" t="str">
        <f t="shared" si="35"/>
        <v>FAIXA 2Entre R$ 209,81 e R$ 229,80</v>
      </c>
      <c r="B228" s="62" t="s">
        <v>214</v>
      </c>
      <c r="C228" s="62" t="s">
        <v>152</v>
      </c>
      <c r="D228" s="62" t="s">
        <v>181</v>
      </c>
      <c r="E228" s="62">
        <f t="shared" si="36"/>
        <v>84.9</v>
      </c>
      <c r="F228" s="62" t="str">
        <f>IF(VLOOKUP(D228,$U$1:$AB$7,8,0)&lt;Ofertas!$C$9,"",VLOOKUP(D228,$U$1:$Y$7,5,0))</f>
        <v/>
      </c>
      <c r="G228" s="62" t="str">
        <f>IF(VLOOKUP(D228,$U$1:$AB$7,8,0)&lt;Ofertas!$C$9,"",VLOOKUP(D228,$U$1:$Z$7,6,0))</f>
        <v/>
      </c>
      <c r="H228" s="62" t="str">
        <f t="shared" si="37"/>
        <v/>
      </c>
      <c r="I228" s="62" t="s">
        <v>67</v>
      </c>
      <c r="J228" s="62" t="str">
        <f t="shared" si="38"/>
        <v/>
      </c>
      <c r="K228" s="62" t="str">
        <f t="shared" si="39"/>
        <v>SEM DEP</v>
      </c>
      <c r="L228" s="62">
        <f t="shared" si="40"/>
        <v>100</v>
      </c>
      <c r="M228" s="62" t="str">
        <f t="shared" si="41"/>
        <v/>
      </c>
      <c r="N228" s="62" t="str">
        <f t="shared" si="42"/>
        <v/>
      </c>
      <c r="O228" s="62" t="str">
        <f t="shared" si="43"/>
        <v>Controle</v>
      </c>
      <c r="P228" t="e">
        <f t="shared" si="44"/>
        <v>#VALUE!</v>
      </c>
    </row>
    <row r="229" spans="1:16" x14ac:dyDescent="0.25">
      <c r="A229" s="62" t="str">
        <f t="shared" si="35"/>
        <v>FAIXA 3Entre R$ 209,81 e R$ 229,80</v>
      </c>
      <c r="B229" s="62" t="s">
        <v>214</v>
      </c>
      <c r="C229" s="62" t="s">
        <v>152</v>
      </c>
      <c r="D229" s="62" t="s">
        <v>26</v>
      </c>
      <c r="E229" s="62">
        <f t="shared" si="36"/>
        <v>84.9</v>
      </c>
      <c r="F229" s="62" t="str">
        <f>IF(VLOOKUP(D229,$U$1:$AB$7,8,0)&lt;Ofertas!$C$9,"",VLOOKUP(D229,$U$1:$Y$7,5,0))</f>
        <v/>
      </c>
      <c r="G229" s="62" t="str">
        <f>IF(VLOOKUP(D229,$U$1:$AB$7,8,0)&lt;Ofertas!$C$9,"",VLOOKUP(D229,$U$1:$Z$7,6,0))</f>
        <v/>
      </c>
      <c r="H229" s="62" t="str">
        <f t="shared" si="37"/>
        <v/>
      </c>
      <c r="I229" s="62" t="s">
        <v>156</v>
      </c>
      <c r="J229" s="62" t="str">
        <f t="shared" si="38"/>
        <v/>
      </c>
      <c r="K229" s="62" t="str">
        <f t="shared" si="39"/>
        <v>SEM DEP</v>
      </c>
      <c r="L229" s="62">
        <f t="shared" si="40"/>
        <v>100</v>
      </c>
      <c r="M229" s="62" t="str">
        <f t="shared" si="41"/>
        <v/>
      </c>
      <c r="N229" s="62" t="str">
        <f t="shared" si="42"/>
        <v/>
      </c>
      <c r="O229" s="62" t="str">
        <f t="shared" si="43"/>
        <v>Conta</v>
      </c>
      <c r="P229" t="e">
        <f t="shared" si="44"/>
        <v>#VALUE!</v>
      </c>
    </row>
    <row r="230" spans="1:16" x14ac:dyDescent="0.25">
      <c r="A230" s="62" t="str">
        <f t="shared" si="35"/>
        <v>FAIXA 4Entre R$ 209,81 e R$ 229,80</v>
      </c>
      <c r="B230" s="62" t="s">
        <v>214</v>
      </c>
      <c r="C230" s="62" t="s">
        <v>151</v>
      </c>
      <c r="D230" s="62" t="s">
        <v>194</v>
      </c>
      <c r="E230" s="62">
        <f t="shared" si="36"/>
        <v>79.900000000000006</v>
      </c>
      <c r="F230" s="62" t="str">
        <f>IF(VLOOKUP(D230,$U$1:$AB$7,8,0)&lt;Ofertas!$C$9,"",VLOOKUP(D230,$U$1:$Y$7,5,0))</f>
        <v/>
      </c>
      <c r="G230" s="62" t="str">
        <f>IF(VLOOKUP(D230,$U$1:$AB$7,8,0)&lt;Ofertas!$C$9,"",VLOOKUP(D230,$U$1:$Z$7,6,0))</f>
        <v/>
      </c>
      <c r="H230" s="62" t="str">
        <f t="shared" si="37"/>
        <v/>
      </c>
      <c r="I230" s="62" t="s">
        <v>157</v>
      </c>
      <c r="J230" s="62" t="str">
        <f t="shared" si="38"/>
        <v/>
      </c>
      <c r="K230" s="62" t="str">
        <f t="shared" si="39"/>
        <v>SEM DEP</v>
      </c>
      <c r="L230" s="62">
        <f t="shared" si="40"/>
        <v>100</v>
      </c>
      <c r="M230" s="62" t="str">
        <f t="shared" si="41"/>
        <v/>
      </c>
      <c r="N230" s="62" t="str">
        <f t="shared" si="42"/>
        <v/>
      </c>
      <c r="O230" s="62" t="str">
        <f t="shared" si="43"/>
        <v>Controle</v>
      </c>
      <c r="P230" t="e">
        <f t="shared" si="44"/>
        <v>#VALUE!</v>
      </c>
    </row>
    <row r="231" spans="1:16" x14ac:dyDescent="0.25">
      <c r="A231" s="62" t="str">
        <f t="shared" si="35"/>
        <v>FAIXA 5Entre R$ 209,81 e R$ 229,80</v>
      </c>
      <c r="B231" s="62" t="s">
        <v>214</v>
      </c>
      <c r="C231" s="62" t="s">
        <v>151</v>
      </c>
      <c r="D231" s="62" t="s">
        <v>58</v>
      </c>
      <c r="E231" s="62">
        <f t="shared" si="36"/>
        <v>79.900000000000006</v>
      </c>
      <c r="F231" s="62">
        <f>IF(VLOOKUP(D231,$U$1:$AB$7,8,0)&lt;Ofertas!$C$9,"",VLOOKUP(D231,$U$1:$Y$7,5,0))</f>
        <v>159.9</v>
      </c>
      <c r="G231" s="62">
        <f>IF(VLOOKUP(D231,$U$1:$AB$7,8,0)&lt;Ofertas!$C$9,"",VLOOKUP(D231,$U$1:$Z$7,6,0))</f>
        <v>159.9</v>
      </c>
      <c r="H231" s="62">
        <f t="shared" si="37"/>
        <v>239.8</v>
      </c>
      <c r="I231" s="62" t="s">
        <v>158</v>
      </c>
      <c r="J231" s="62">
        <f t="shared" si="38"/>
        <v>239.8</v>
      </c>
      <c r="K231" s="62">
        <f t="shared" si="39"/>
        <v>159.9</v>
      </c>
      <c r="L231" s="62">
        <f t="shared" si="40"/>
        <v>0</v>
      </c>
      <c r="M231" s="62">
        <f t="shared" si="41"/>
        <v>159.9</v>
      </c>
      <c r="N231" s="62">
        <f t="shared" si="42"/>
        <v>159.9</v>
      </c>
      <c r="O231" s="62" t="str">
        <f t="shared" si="43"/>
        <v>Conta</v>
      </c>
      <c r="P231">
        <f t="shared" si="44"/>
        <v>1</v>
      </c>
    </row>
    <row r="232" spans="1:16" x14ac:dyDescent="0.25">
      <c r="A232" s="62" t="str">
        <f t="shared" si="35"/>
        <v>FAIXA 6Entre R$ 209,81 e R$ 229,80</v>
      </c>
      <c r="B232" s="62" t="s">
        <v>214</v>
      </c>
      <c r="C232" s="62" t="s">
        <v>152</v>
      </c>
      <c r="D232" s="62" t="s">
        <v>194</v>
      </c>
      <c r="E232" s="62">
        <f t="shared" si="36"/>
        <v>84.9</v>
      </c>
      <c r="F232" s="62" t="str">
        <f>IF(VLOOKUP(D232,$U$1:$AB$7,8,0)&lt;Ofertas!$C$9,"",VLOOKUP(D232,$U$1:$Y$7,5,0))</f>
        <v/>
      </c>
      <c r="G232" s="62" t="str">
        <f>IF(VLOOKUP(D232,$U$1:$AB$7,8,0)&lt;Ofertas!$C$9,"",VLOOKUP(D232,$U$1:$Z$7,6,0))</f>
        <v/>
      </c>
      <c r="H232" s="62" t="str">
        <f t="shared" si="37"/>
        <v/>
      </c>
      <c r="I232" s="62" t="s">
        <v>159</v>
      </c>
      <c r="J232" s="62" t="str">
        <f t="shared" si="38"/>
        <v/>
      </c>
      <c r="K232" s="62" t="str">
        <f t="shared" si="39"/>
        <v>SEM DEP</v>
      </c>
      <c r="L232" s="62">
        <f t="shared" si="40"/>
        <v>100</v>
      </c>
      <c r="M232" s="62" t="str">
        <f t="shared" si="41"/>
        <v/>
      </c>
      <c r="N232" s="62" t="str">
        <f t="shared" si="42"/>
        <v/>
      </c>
      <c r="O232" s="62" t="str">
        <f t="shared" si="43"/>
        <v>Controle</v>
      </c>
      <c r="P232" t="e">
        <f t="shared" si="44"/>
        <v>#VALUE!</v>
      </c>
    </row>
    <row r="233" spans="1:16" x14ac:dyDescent="0.25">
      <c r="A233" s="62" t="str">
        <f t="shared" si="35"/>
        <v>FAIXA 7Entre R$ 209,81 e R$ 229,80</v>
      </c>
      <c r="B233" s="62" t="s">
        <v>214</v>
      </c>
      <c r="C233" s="62" t="s">
        <v>152</v>
      </c>
      <c r="D233" s="62" t="s">
        <v>58</v>
      </c>
      <c r="E233" s="62">
        <f t="shared" si="36"/>
        <v>84.9</v>
      </c>
      <c r="F233" s="62">
        <f>IF(VLOOKUP(D233,$U$1:$AB$7,8,0)&lt;Ofertas!$C$9,"",VLOOKUP(D233,$U$1:$Y$7,5,0))</f>
        <v>159.9</v>
      </c>
      <c r="G233" s="62">
        <f>IF(VLOOKUP(D233,$U$1:$AB$7,8,0)&lt;Ofertas!$C$9,"",VLOOKUP(D233,$U$1:$Z$7,6,0))</f>
        <v>159.9</v>
      </c>
      <c r="H233" s="62">
        <f t="shared" si="37"/>
        <v>244.8</v>
      </c>
      <c r="I233" s="62" t="s">
        <v>160</v>
      </c>
      <c r="J233" s="62">
        <f t="shared" si="38"/>
        <v>244.8</v>
      </c>
      <c r="K233" s="62">
        <f t="shared" si="39"/>
        <v>159.9</v>
      </c>
      <c r="L233" s="62">
        <f t="shared" si="40"/>
        <v>0</v>
      </c>
      <c r="M233" s="62">
        <f t="shared" si="41"/>
        <v>159.9</v>
      </c>
      <c r="N233" s="62">
        <f t="shared" si="42"/>
        <v>159.9</v>
      </c>
      <c r="O233" s="62" t="str">
        <f t="shared" si="43"/>
        <v>Conta</v>
      </c>
      <c r="P233">
        <f t="shared" si="44"/>
        <v>26</v>
      </c>
    </row>
    <row r="234" spans="1:16" x14ac:dyDescent="0.25">
      <c r="A234" s="62" t="str">
        <f t="shared" si="35"/>
        <v>FAIXA 8Entre R$ 209,81 e R$ 229,80</v>
      </c>
      <c r="B234" s="62" t="s">
        <v>214</v>
      </c>
      <c r="C234" s="62" t="s">
        <v>153</v>
      </c>
      <c r="D234" s="62" t="s">
        <v>26</v>
      </c>
      <c r="E234" s="62">
        <f t="shared" si="36"/>
        <v>129.9</v>
      </c>
      <c r="F234" s="62" t="str">
        <f>IF(VLOOKUP(D234,$U$1:$AB$7,8,0)&lt;Ofertas!$C$9,"",VLOOKUP(D234,$U$1:$Y$7,5,0))</f>
        <v/>
      </c>
      <c r="G234" s="62" t="str">
        <f>IF(VLOOKUP(D234,$U$1:$AB$7,8,0)&lt;Ofertas!$C$9,"",VLOOKUP(D234,$U$1:$Z$7,6,0))</f>
        <v/>
      </c>
      <c r="H234" s="62" t="str">
        <f t="shared" si="37"/>
        <v/>
      </c>
      <c r="I234" s="62" t="s">
        <v>161</v>
      </c>
      <c r="J234" s="62" t="str">
        <f t="shared" si="38"/>
        <v/>
      </c>
      <c r="K234" s="62" t="str">
        <f t="shared" si="39"/>
        <v>SEM DEP</v>
      </c>
      <c r="L234" s="62">
        <f t="shared" si="40"/>
        <v>100</v>
      </c>
      <c r="M234" s="62" t="str">
        <f t="shared" si="41"/>
        <v/>
      </c>
      <c r="N234" s="62" t="str">
        <f t="shared" si="42"/>
        <v/>
      </c>
      <c r="O234" s="62" t="str">
        <f t="shared" si="43"/>
        <v>Conta</v>
      </c>
      <c r="P234" t="e">
        <f t="shared" si="44"/>
        <v>#VALUE!</v>
      </c>
    </row>
    <row r="235" spans="1:16" x14ac:dyDescent="0.25">
      <c r="A235" s="62" t="str">
        <f t="shared" si="35"/>
        <v>FAIXA 9Entre R$ 209,81 e R$ 229,80</v>
      </c>
      <c r="B235" s="62" t="s">
        <v>214</v>
      </c>
      <c r="C235" s="62" t="s">
        <v>153</v>
      </c>
      <c r="D235" s="62" t="s">
        <v>181</v>
      </c>
      <c r="E235" s="62">
        <f t="shared" si="36"/>
        <v>129.9</v>
      </c>
      <c r="F235" s="62" t="str">
        <f>IF(VLOOKUP(D235,$U$1:$AB$7,8,0)&lt;Ofertas!$C$9,"",VLOOKUP(D235,$U$1:$Y$7,5,0))</f>
        <v/>
      </c>
      <c r="G235" s="62" t="str">
        <f>IF(VLOOKUP(D235,$U$1:$AB$7,8,0)&lt;Ofertas!$C$9,"",VLOOKUP(D235,$U$1:$Z$7,6,0))</f>
        <v/>
      </c>
      <c r="H235" s="62" t="str">
        <f t="shared" si="37"/>
        <v/>
      </c>
      <c r="I235" s="62" t="s">
        <v>162</v>
      </c>
      <c r="J235" s="62" t="str">
        <f t="shared" si="38"/>
        <v/>
      </c>
      <c r="K235" s="62" t="str">
        <f t="shared" si="39"/>
        <v>SEM DEP</v>
      </c>
      <c r="L235" s="62">
        <f t="shared" si="40"/>
        <v>100</v>
      </c>
      <c r="M235" s="62" t="str">
        <f t="shared" si="41"/>
        <v/>
      </c>
      <c r="N235" s="62" t="str">
        <f t="shared" si="42"/>
        <v/>
      </c>
      <c r="O235" s="62" t="str">
        <f t="shared" si="43"/>
        <v>Controle</v>
      </c>
      <c r="P235" t="e">
        <f t="shared" si="44"/>
        <v>#VALUE!</v>
      </c>
    </row>
    <row r="236" spans="1:16" x14ac:dyDescent="0.25">
      <c r="A236" s="62" t="str">
        <f t="shared" si="35"/>
        <v>FAIXA 10Entre R$ 209,81 e R$ 229,80</v>
      </c>
      <c r="B236" s="62" t="s">
        <v>214</v>
      </c>
      <c r="C236" s="62" t="s">
        <v>151</v>
      </c>
      <c r="D236" s="62" t="s">
        <v>10</v>
      </c>
      <c r="E236" s="62">
        <f t="shared" si="36"/>
        <v>79.900000000000006</v>
      </c>
      <c r="F236" s="62">
        <f>IF(VLOOKUP(D236,$U$1:$AB$7,8,0)&lt;Ofertas!$C$9,"",VLOOKUP(D236,$U$1:$Y$7,5,0))</f>
        <v>109.9</v>
      </c>
      <c r="G236" s="62">
        <f>IF(VLOOKUP(D236,$U$1:$AB$7,8,0)&lt;Ofertas!$C$9,"",VLOOKUP(D236,$U$1:$Z$7,6,0))</f>
        <v>99.9</v>
      </c>
      <c r="H236" s="62">
        <f t="shared" si="37"/>
        <v>289.8</v>
      </c>
      <c r="I236" s="62" t="s">
        <v>163</v>
      </c>
      <c r="J236" s="62">
        <f t="shared" si="38"/>
        <v>279.8</v>
      </c>
      <c r="K236" s="62">
        <f t="shared" si="39"/>
        <v>209.9</v>
      </c>
      <c r="L236" s="62">
        <f t="shared" si="40"/>
        <v>100</v>
      </c>
      <c r="M236" s="62">
        <f t="shared" si="41"/>
        <v>209.9</v>
      </c>
      <c r="N236" s="62">
        <f t="shared" si="42"/>
        <v>199.9</v>
      </c>
      <c r="O236" s="62" t="str">
        <f t="shared" si="43"/>
        <v>Conta</v>
      </c>
      <c r="P236">
        <f t="shared" si="44"/>
        <v>51</v>
      </c>
    </row>
    <row r="237" spans="1:16" x14ac:dyDescent="0.25">
      <c r="A237" s="62" t="str">
        <f t="shared" si="35"/>
        <v>FAIXA 11Entre R$ 209,81 e R$ 229,80</v>
      </c>
      <c r="B237" s="62" t="s">
        <v>214</v>
      </c>
      <c r="C237" s="62" t="s">
        <v>153</v>
      </c>
      <c r="D237" s="62" t="s">
        <v>58</v>
      </c>
      <c r="E237" s="62">
        <f t="shared" si="36"/>
        <v>129.9</v>
      </c>
      <c r="F237" s="62">
        <f>IF(VLOOKUP(D237,$U$1:$AB$7,8,0)&lt;Ofertas!$C$9,"",VLOOKUP(D237,$U$1:$Y$7,5,0))</f>
        <v>159.9</v>
      </c>
      <c r="G237" s="62">
        <f>IF(VLOOKUP(D237,$U$1:$AB$7,8,0)&lt;Ofertas!$C$9,"",VLOOKUP(D237,$U$1:$Z$7,6,0))</f>
        <v>159.9</v>
      </c>
      <c r="H237" s="62">
        <f t="shared" si="37"/>
        <v>289.8</v>
      </c>
      <c r="I237" s="62" t="s">
        <v>164</v>
      </c>
      <c r="J237" s="62">
        <f t="shared" si="38"/>
        <v>289.8</v>
      </c>
      <c r="K237" s="62">
        <f t="shared" si="39"/>
        <v>159.9</v>
      </c>
      <c r="L237" s="62">
        <f t="shared" si="40"/>
        <v>0</v>
      </c>
      <c r="M237" s="62">
        <f t="shared" si="41"/>
        <v>159.9</v>
      </c>
      <c r="N237" s="62">
        <f t="shared" si="42"/>
        <v>159.9</v>
      </c>
      <c r="O237" s="62" t="str">
        <f t="shared" si="43"/>
        <v>Conta</v>
      </c>
      <c r="P237">
        <f t="shared" si="44"/>
        <v>51</v>
      </c>
    </row>
    <row r="238" spans="1:16" x14ac:dyDescent="0.25">
      <c r="A238" s="62" t="str">
        <f t="shared" si="35"/>
        <v>FAIXA 12Entre R$ 209,81 e R$ 229,80</v>
      </c>
      <c r="B238" s="62" t="s">
        <v>214</v>
      </c>
      <c r="C238" s="62" t="s">
        <v>151</v>
      </c>
      <c r="D238" s="62" t="s">
        <v>1</v>
      </c>
      <c r="E238" s="62">
        <f t="shared" si="36"/>
        <v>79.900000000000006</v>
      </c>
      <c r="F238" s="62">
        <f>IF(VLOOKUP(D238,$U$1:$AB$7,8,0)&lt;Ofertas!$C$9,"",VLOOKUP(D238,$U$1:$Y$7,5,0))</f>
        <v>209.9</v>
      </c>
      <c r="G238" s="62">
        <f>IF(VLOOKUP(D238,$U$1:$AB$7,8,0)&lt;Ofertas!$C$9,"",VLOOKUP(D238,$U$1:$Z$7,6,0))</f>
        <v>179.9</v>
      </c>
      <c r="H238" s="62">
        <f t="shared" si="37"/>
        <v>289.8</v>
      </c>
      <c r="I238" s="62" t="s">
        <v>165</v>
      </c>
      <c r="J238" s="62">
        <f t="shared" si="38"/>
        <v>259.8</v>
      </c>
      <c r="K238" s="62">
        <f t="shared" si="39"/>
        <v>209.9</v>
      </c>
      <c r="L238" s="62">
        <f t="shared" si="40"/>
        <v>0</v>
      </c>
      <c r="M238" s="62">
        <f t="shared" si="41"/>
        <v>209.9</v>
      </c>
      <c r="N238" s="62">
        <f t="shared" si="42"/>
        <v>179.9</v>
      </c>
      <c r="O238" s="62" t="str">
        <f t="shared" si="43"/>
        <v>Conta</v>
      </c>
      <c r="P238">
        <f t="shared" si="44"/>
        <v>51</v>
      </c>
    </row>
    <row r="239" spans="1:16" x14ac:dyDescent="0.25">
      <c r="A239" s="62" t="str">
        <f t="shared" si="35"/>
        <v>FAIXA 13Entre R$ 209,81 e R$ 229,80</v>
      </c>
      <c r="B239" s="62" t="s">
        <v>214</v>
      </c>
      <c r="C239" s="62" t="s">
        <v>153</v>
      </c>
      <c r="D239" s="62" t="s">
        <v>194</v>
      </c>
      <c r="E239" s="62">
        <f t="shared" si="36"/>
        <v>129.9</v>
      </c>
      <c r="F239" s="62" t="str">
        <f>IF(VLOOKUP(D239,$U$1:$AB$7,8,0)&lt;Ofertas!$C$9,"",VLOOKUP(D239,$U$1:$Y$7,5,0))</f>
        <v/>
      </c>
      <c r="G239" s="62" t="str">
        <f>IF(VLOOKUP(D239,$U$1:$AB$7,8,0)&lt;Ofertas!$C$9,"",VLOOKUP(D239,$U$1:$Z$7,6,0))</f>
        <v/>
      </c>
      <c r="H239" s="62" t="str">
        <f t="shared" si="37"/>
        <v/>
      </c>
      <c r="I239" s="62" t="s">
        <v>166</v>
      </c>
      <c r="J239" s="62" t="str">
        <f t="shared" si="38"/>
        <v/>
      </c>
      <c r="K239" s="62" t="str">
        <f t="shared" si="39"/>
        <v>SEM DEP</v>
      </c>
      <c r="L239" s="62">
        <f t="shared" si="40"/>
        <v>100</v>
      </c>
      <c r="M239" s="62" t="str">
        <f t="shared" si="41"/>
        <v/>
      </c>
      <c r="N239" s="62" t="str">
        <f t="shared" si="42"/>
        <v/>
      </c>
      <c r="O239" s="62" t="str">
        <f t="shared" si="43"/>
        <v>Controle</v>
      </c>
      <c r="P239" t="e">
        <f t="shared" si="44"/>
        <v>#VALUE!</v>
      </c>
    </row>
    <row r="240" spans="1:16" x14ac:dyDescent="0.25">
      <c r="A240" s="62" t="str">
        <f t="shared" si="35"/>
        <v>FAIXA 14Entre R$ 209,81 e R$ 229,80</v>
      </c>
      <c r="B240" s="62" t="s">
        <v>214</v>
      </c>
      <c r="C240" s="62" t="s">
        <v>152</v>
      </c>
      <c r="D240" s="62" t="s">
        <v>10</v>
      </c>
      <c r="E240" s="62">
        <f t="shared" si="36"/>
        <v>84.9</v>
      </c>
      <c r="F240" s="62">
        <f>IF(VLOOKUP(D240,$U$1:$AB$7,8,0)&lt;Ofertas!$C$9,"",VLOOKUP(D240,$U$1:$Y$7,5,0))</f>
        <v>109.9</v>
      </c>
      <c r="G240" s="62">
        <f>IF(VLOOKUP(D240,$U$1:$AB$7,8,0)&lt;Ofertas!$C$9,"",VLOOKUP(D240,$U$1:$Z$7,6,0))</f>
        <v>99.9</v>
      </c>
      <c r="H240" s="62">
        <f t="shared" si="37"/>
        <v>294.8</v>
      </c>
      <c r="I240" s="62" t="s">
        <v>167</v>
      </c>
      <c r="J240" s="62">
        <f t="shared" si="38"/>
        <v>284.8</v>
      </c>
      <c r="K240" s="62">
        <f t="shared" si="39"/>
        <v>209.9</v>
      </c>
      <c r="L240" s="62">
        <f t="shared" si="40"/>
        <v>100</v>
      </c>
      <c r="M240" s="62">
        <f t="shared" si="41"/>
        <v>209.9</v>
      </c>
      <c r="N240" s="62">
        <f t="shared" si="42"/>
        <v>199.9</v>
      </c>
      <c r="O240" s="62" t="str">
        <f t="shared" si="43"/>
        <v>Conta</v>
      </c>
      <c r="P240">
        <f t="shared" si="44"/>
        <v>126</v>
      </c>
    </row>
    <row r="241" spans="1:16" x14ac:dyDescent="0.25">
      <c r="A241" s="62" t="str">
        <f t="shared" si="35"/>
        <v>FAIXA 15Entre R$ 209,81 e R$ 229,80</v>
      </c>
      <c r="B241" s="62" t="s">
        <v>214</v>
      </c>
      <c r="C241" s="62" t="s">
        <v>152</v>
      </c>
      <c r="D241" s="62" t="s">
        <v>1</v>
      </c>
      <c r="E241" s="62">
        <f t="shared" si="36"/>
        <v>84.9</v>
      </c>
      <c r="F241" s="62">
        <f>IF(VLOOKUP(D241,$U$1:$AB$7,8,0)&lt;Ofertas!$C$9,"",VLOOKUP(D241,$U$1:$Y$7,5,0))</f>
        <v>209.9</v>
      </c>
      <c r="G241" s="62">
        <f>IF(VLOOKUP(D241,$U$1:$AB$7,8,0)&lt;Ofertas!$C$9,"",VLOOKUP(D241,$U$1:$Z$7,6,0))</f>
        <v>179.9</v>
      </c>
      <c r="H241" s="62">
        <f t="shared" si="37"/>
        <v>294.8</v>
      </c>
      <c r="I241" s="62" t="s">
        <v>168</v>
      </c>
      <c r="J241" s="62">
        <f t="shared" si="38"/>
        <v>264.8</v>
      </c>
      <c r="K241" s="62">
        <f t="shared" si="39"/>
        <v>209.9</v>
      </c>
      <c r="L241" s="62">
        <f t="shared" si="40"/>
        <v>0</v>
      </c>
      <c r="M241" s="62">
        <f t="shared" si="41"/>
        <v>209.9</v>
      </c>
      <c r="N241" s="62">
        <f t="shared" si="42"/>
        <v>179.9</v>
      </c>
      <c r="O241" s="62" t="str">
        <f t="shared" si="43"/>
        <v>Conta</v>
      </c>
      <c r="P241">
        <f t="shared" si="44"/>
        <v>126</v>
      </c>
    </row>
    <row r="242" spans="1:16" x14ac:dyDescent="0.25">
      <c r="A242" s="62" t="str">
        <f t="shared" si="35"/>
        <v>FAIXA 16Entre R$ 209,81 e R$ 229,80</v>
      </c>
      <c r="B242" s="62" t="s">
        <v>214</v>
      </c>
      <c r="C242" s="62" t="s">
        <v>151</v>
      </c>
      <c r="D242" s="62" t="s">
        <v>59</v>
      </c>
      <c r="E242" s="62">
        <f t="shared" si="36"/>
        <v>79.900000000000006</v>
      </c>
      <c r="F242" s="62">
        <f>IF(VLOOKUP(D242,$U$1:$AB$7,8,0)&lt;Ofertas!$C$9,"",VLOOKUP(D242,$U$1:$Y$7,5,0))</f>
        <v>309.89999999999998</v>
      </c>
      <c r="G242" s="62">
        <f>IF(VLOOKUP(D242,$U$1:$AB$7,8,0)&lt;Ofertas!$C$9,"",VLOOKUP(D242,$U$1:$Z$7,6,0))</f>
        <v>309.89999999999998</v>
      </c>
      <c r="H242" s="62">
        <f t="shared" si="37"/>
        <v>339.79999999999995</v>
      </c>
      <c r="I242" s="62" t="s">
        <v>169</v>
      </c>
      <c r="J242" s="62">
        <f t="shared" si="38"/>
        <v>339.79999999999995</v>
      </c>
      <c r="K242" s="62">
        <f t="shared" si="39"/>
        <v>259.89999999999998</v>
      </c>
      <c r="L242" s="62">
        <f t="shared" si="40"/>
        <v>-50</v>
      </c>
      <c r="M242" s="62">
        <f t="shared" si="41"/>
        <v>259.89999999999998</v>
      </c>
      <c r="N242" s="62">
        <f t="shared" si="42"/>
        <v>259.89999999999998</v>
      </c>
      <c r="O242" s="62" t="str">
        <f t="shared" si="43"/>
        <v>Conta</v>
      </c>
      <c r="P242">
        <f t="shared" si="44"/>
        <v>176</v>
      </c>
    </row>
    <row r="243" spans="1:16" x14ac:dyDescent="0.25">
      <c r="A243" s="62" t="str">
        <f t="shared" si="35"/>
        <v>FAIXA 17Entre R$ 209,81 e R$ 229,80</v>
      </c>
      <c r="B243" s="62" t="s">
        <v>214</v>
      </c>
      <c r="C243" s="62" t="s">
        <v>153</v>
      </c>
      <c r="D243" s="62" t="s">
        <v>10</v>
      </c>
      <c r="E243" s="62">
        <f t="shared" si="36"/>
        <v>129.9</v>
      </c>
      <c r="F243" s="62">
        <f>IF(VLOOKUP(D243,$U$1:$AB$7,8,0)&lt;Ofertas!$C$9,"",VLOOKUP(D243,$U$1:$Y$7,5,0))</f>
        <v>109.9</v>
      </c>
      <c r="G243" s="62">
        <f>IF(VLOOKUP(D243,$U$1:$AB$7,8,0)&lt;Ofertas!$C$9,"",VLOOKUP(D243,$U$1:$Z$7,6,0))</f>
        <v>99.9</v>
      </c>
      <c r="H243" s="62">
        <f t="shared" si="37"/>
        <v>339.8</v>
      </c>
      <c r="I243" s="62" t="s">
        <v>170</v>
      </c>
      <c r="J243" s="62">
        <f t="shared" si="38"/>
        <v>329.8</v>
      </c>
      <c r="K243" s="62">
        <f t="shared" si="39"/>
        <v>209.9</v>
      </c>
      <c r="L243" s="62">
        <f t="shared" si="40"/>
        <v>100</v>
      </c>
      <c r="M243" s="62">
        <f t="shared" si="41"/>
        <v>209.9</v>
      </c>
      <c r="N243" s="62">
        <f t="shared" si="42"/>
        <v>199.9</v>
      </c>
      <c r="O243" s="62" t="str">
        <f t="shared" si="43"/>
        <v>Conta</v>
      </c>
      <c r="P243">
        <f t="shared" si="44"/>
        <v>201</v>
      </c>
    </row>
    <row r="244" spans="1:16" x14ac:dyDescent="0.25">
      <c r="A244" s="62" t="str">
        <f t="shared" si="35"/>
        <v>FAIXA 18Entre R$ 209,81 e R$ 229,80</v>
      </c>
      <c r="B244" s="62" t="s">
        <v>214</v>
      </c>
      <c r="C244" s="62" t="s">
        <v>153</v>
      </c>
      <c r="D244" s="62" t="s">
        <v>1</v>
      </c>
      <c r="E244" s="62">
        <f t="shared" si="36"/>
        <v>129.9</v>
      </c>
      <c r="F244" s="62">
        <f>IF(VLOOKUP(D244,$U$1:$AB$7,8,0)&lt;Ofertas!$C$9,"",VLOOKUP(D244,$U$1:$Y$7,5,0))</f>
        <v>209.9</v>
      </c>
      <c r="G244" s="62">
        <f>IF(VLOOKUP(D244,$U$1:$AB$7,8,0)&lt;Ofertas!$C$9,"",VLOOKUP(D244,$U$1:$Z$7,6,0))</f>
        <v>179.9</v>
      </c>
      <c r="H244" s="62">
        <f t="shared" si="37"/>
        <v>339.8</v>
      </c>
      <c r="I244" s="62" t="s">
        <v>171</v>
      </c>
      <c r="J244" s="62">
        <f t="shared" si="38"/>
        <v>309.8</v>
      </c>
      <c r="K244" s="62">
        <f t="shared" si="39"/>
        <v>209.9</v>
      </c>
      <c r="L244" s="62">
        <f t="shared" si="40"/>
        <v>0</v>
      </c>
      <c r="M244" s="62">
        <f t="shared" si="41"/>
        <v>209.9</v>
      </c>
      <c r="N244" s="62">
        <f t="shared" si="42"/>
        <v>179.9</v>
      </c>
      <c r="O244" s="62" t="str">
        <f t="shared" si="43"/>
        <v>Conta</v>
      </c>
      <c r="P244">
        <f t="shared" si="44"/>
        <v>201</v>
      </c>
    </row>
    <row r="245" spans="1:16" x14ac:dyDescent="0.25">
      <c r="A245" s="62" t="str">
        <f t="shared" si="35"/>
        <v>FAIXA 19Entre R$ 209,81 e R$ 229,80</v>
      </c>
      <c r="B245" s="62" t="s">
        <v>214</v>
      </c>
      <c r="C245" s="62" t="s">
        <v>152</v>
      </c>
      <c r="D245" s="62" t="s">
        <v>59</v>
      </c>
      <c r="E245" s="62">
        <f t="shared" si="36"/>
        <v>84.9</v>
      </c>
      <c r="F245" s="62">
        <f>IF(VLOOKUP(D245,$U$1:$AB$7,8,0)&lt;Ofertas!$C$9,"",VLOOKUP(D245,$U$1:$Y$7,5,0))</f>
        <v>309.89999999999998</v>
      </c>
      <c r="G245" s="62">
        <f>IF(VLOOKUP(D245,$U$1:$AB$7,8,0)&lt;Ofertas!$C$9,"",VLOOKUP(D245,$U$1:$Z$7,6,0))</f>
        <v>309.89999999999998</v>
      </c>
      <c r="H245" s="62">
        <f t="shared" si="37"/>
        <v>344.79999999999995</v>
      </c>
      <c r="I245" s="62" t="s">
        <v>172</v>
      </c>
      <c r="J245" s="62">
        <f t="shared" si="38"/>
        <v>344.79999999999995</v>
      </c>
      <c r="K245" s="62">
        <f t="shared" si="39"/>
        <v>259.89999999999998</v>
      </c>
      <c r="L245" s="62">
        <f t="shared" si="40"/>
        <v>-50</v>
      </c>
      <c r="M245" s="62">
        <f t="shared" si="41"/>
        <v>259.89999999999998</v>
      </c>
      <c r="N245" s="62">
        <f t="shared" si="42"/>
        <v>259.89999999999998</v>
      </c>
      <c r="O245" s="62" t="str">
        <f t="shared" si="43"/>
        <v>Conta</v>
      </c>
      <c r="P245">
        <f t="shared" si="44"/>
        <v>251</v>
      </c>
    </row>
    <row r="246" spans="1:16" x14ac:dyDescent="0.25">
      <c r="A246" s="62" t="str">
        <f t="shared" si="35"/>
        <v>FAIXA 20Entre R$ 209,81 e R$ 229,80</v>
      </c>
      <c r="B246" s="62" t="s">
        <v>214</v>
      </c>
      <c r="C246" s="62" t="s">
        <v>153</v>
      </c>
      <c r="D246" s="62" t="s">
        <v>59</v>
      </c>
      <c r="E246" s="62">
        <f t="shared" si="36"/>
        <v>129.9</v>
      </c>
      <c r="F246" s="62">
        <f>IF(VLOOKUP(D246,$U$1:$AB$7,8,0)&lt;Ofertas!$C$9,"",VLOOKUP(D246,$U$1:$Y$7,5,0))</f>
        <v>309.89999999999998</v>
      </c>
      <c r="G246" s="62">
        <f>IF(VLOOKUP(D246,$U$1:$AB$7,8,0)&lt;Ofertas!$C$9,"",VLOOKUP(D246,$U$1:$Z$7,6,0))</f>
        <v>309.89999999999998</v>
      </c>
      <c r="H246" s="62">
        <f t="shared" si="37"/>
        <v>389.79999999999995</v>
      </c>
      <c r="I246" s="62" t="s">
        <v>173</v>
      </c>
      <c r="J246" s="62">
        <f t="shared" si="38"/>
        <v>389.79999999999995</v>
      </c>
      <c r="K246" s="62">
        <f t="shared" si="39"/>
        <v>259.89999999999998</v>
      </c>
      <c r="L246" s="62">
        <f t="shared" si="40"/>
        <v>-50</v>
      </c>
      <c r="M246" s="62">
        <f t="shared" si="41"/>
        <v>259.89999999999998</v>
      </c>
      <c r="N246" s="62">
        <f t="shared" si="42"/>
        <v>259.89999999999998</v>
      </c>
      <c r="O246" s="62" t="str">
        <f t="shared" si="43"/>
        <v>Conta</v>
      </c>
      <c r="P246">
        <f t="shared" si="44"/>
        <v>276</v>
      </c>
    </row>
    <row r="247" spans="1:16" x14ac:dyDescent="0.25">
      <c r="A247" s="62" t="str">
        <f t="shared" si="35"/>
        <v>FAIXA 21Entre R$ 209,81 e R$ 229,80</v>
      </c>
      <c r="B247" s="62" t="s">
        <v>214</v>
      </c>
      <c r="C247" s="62" t="s">
        <v>154</v>
      </c>
      <c r="D247" s="62" t="s">
        <v>181</v>
      </c>
      <c r="E247" s="62">
        <f t="shared" si="36"/>
        <v>299.89999999999998</v>
      </c>
      <c r="F247" s="62" t="str">
        <f>IF(VLOOKUP(D247,$U$1:$AB$7,8,0)&lt;Ofertas!$C$9,"",VLOOKUP(D247,$U$1:$Y$7,5,0))</f>
        <v/>
      </c>
      <c r="G247" s="62" t="str">
        <f>IF(VLOOKUP(D247,$U$1:$AB$7,8,0)&lt;Ofertas!$C$9,"",VLOOKUP(D247,$U$1:$Z$7,6,0))</f>
        <v/>
      </c>
      <c r="H247" s="62" t="str">
        <f t="shared" si="37"/>
        <v/>
      </c>
      <c r="I247" s="62" t="s">
        <v>174</v>
      </c>
      <c r="J247" s="62" t="str">
        <f t="shared" si="38"/>
        <v/>
      </c>
      <c r="K247" s="62" t="str">
        <f t="shared" si="39"/>
        <v>SEM DEP</v>
      </c>
      <c r="L247" s="62">
        <f t="shared" si="40"/>
        <v>100</v>
      </c>
      <c r="M247" s="62" t="str">
        <f t="shared" si="41"/>
        <v/>
      </c>
      <c r="N247" s="62" t="str">
        <f t="shared" si="42"/>
        <v/>
      </c>
      <c r="O247" s="62" t="str">
        <f t="shared" si="43"/>
        <v>Controle</v>
      </c>
      <c r="P247" t="e">
        <f t="shared" si="44"/>
        <v>#VALUE!</v>
      </c>
    </row>
    <row r="248" spans="1:16" x14ac:dyDescent="0.25">
      <c r="A248" s="62" t="str">
        <f t="shared" si="35"/>
        <v>FAIXA 22Entre R$ 209,81 e R$ 229,80</v>
      </c>
      <c r="B248" s="62" t="s">
        <v>214</v>
      </c>
      <c r="C248" s="62" t="s">
        <v>154</v>
      </c>
      <c r="D248" s="62" t="s">
        <v>26</v>
      </c>
      <c r="E248" s="62">
        <f t="shared" si="36"/>
        <v>299.89999999999998</v>
      </c>
      <c r="F248" s="62" t="str">
        <f>IF(VLOOKUP(D248,$U$1:$AB$7,8,0)&lt;Ofertas!$C$9,"",VLOOKUP(D248,$U$1:$Y$7,5,0))</f>
        <v/>
      </c>
      <c r="G248" s="62" t="str">
        <f>IF(VLOOKUP(D248,$U$1:$AB$7,8,0)&lt;Ofertas!$C$9,"",VLOOKUP(D248,$U$1:$Z$7,6,0))</f>
        <v/>
      </c>
      <c r="H248" s="62" t="str">
        <f t="shared" si="37"/>
        <v/>
      </c>
      <c r="I248" s="62" t="s">
        <v>175</v>
      </c>
      <c r="J248" s="62" t="str">
        <f t="shared" si="38"/>
        <v/>
      </c>
      <c r="K248" s="62" t="str">
        <f t="shared" si="39"/>
        <v>SEM DEP</v>
      </c>
      <c r="L248" s="62">
        <f t="shared" si="40"/>
        <v>100</v>
      </c>
      <c r="M248" s="62" t="str">
        <f t="shared" si="41"/>
        <v/>
      </c>
      <c r="N248" s="62" t="str">
        <f t="shared" si="42"/>
        <v/>
      </c>
      <c r="O248" s="62" t="str">
        <f t="shared" si="43"/>
        <v>Conta</v>
      </c>
      <c r="P248" t="e">
        <f t="shared" si="44"/>
        <v>#VALUE!</v>
      </c>
    </row>
    <row r="249" spans="1:16" x14ac:dyDescent="0.25">
      <c r="A249" s="62" t="str">
        <f t="shared" si="35"/>
        <v>FAIXA 23Entre R$ 209,81 e R$ 229,80</v>
      </c>
      <c r="B249" s="62" t="s">
        <v>214</v>
      </c>
      <c r="C249" s="62" t="s">
        <v>154</v>
      </c>
      <c r="D249" s="62" t="s">
        <v>194</v>
      </c>
      <c r="E249" s="62">
        <f t="shared" si="36"/>
        <v>299.89999999999998</v>
      </c>
      <c r="F249" s="62" t="str">
        <f>IF(VLOOKUP(D249,$U$1:$AB$7,8,0)&lt;Ofertas!$C$9,"",VLOOKUP(D249,$U$1:$Y$7,5,0))</f>
        <v/>
      </c>
      <c r="G249" s="62" t="str">
        <f>IF(VLOOKUP(D249,$U$1:$AB$7,8,0)&lt;Ofertas!$C$9,"",VLOOKUP(D249,$U$1:$Z$7,6,0))</f>
        <v/>
      </c>
      <c r="H249" s="62" t="str">
        <f t="shared" si="37"/>
        <v/>
      </c>
      <c r="I249" s="62" t="s">
        <v>176</v>
      </c>
      <c r="J249" s="62" t="str">
        <f t="shared" si="38"/>
        <v/>
      </c>
      <c r="K249" s="62" t="str">
        <f t="shared" si="39"/>
        <v>SEM DEP</v>
      </c>
      <c r="L249" s="62">
        <f t="shared" si="40"/>
        <v>100</v>
      </c>
      <c r="M249" s="62" t="str">
        <f t="shared" si="41"/>
        <v/>
      </c>
      <c r="N249" s="62" t="str">
        <f t="shared" si="42"/>
        <v/>
      </c>
      <c r="O249" s="62" t="str">
        <f t="shared" si="43"/>
        <v>Controle</v>
      </c>
      <c r="P249" t="e">
        <f t="shared" si="44"/>
        <v>#VALUE!</v>
      </c>
    </row>
    <row r="250" spans="1:16" x14ac:dyDescent="0.25">
      <c r="A250" s="62" t="str">
        <f t="shared" si="35"/>
        <v>FAIXA 24Entre R$ 209,81 e R$ 229,80</v>
      </c>
      <c r="B250" s="62" t="s">
        <v>214</v>
      </c>
      <c r="C250" s="62" t="s">
        <v>154</v>
      </c>
      <c r="D250" s="62" t="s">
        <v>58</v>
      </c>
      <c r="E250" s="62">
        <f t="shared" si="36"/>
        <v>299.89999999999998</v>
      </c>
      <c r="F250" s="62">
        <f>IF(VLOOKUP(D250,$U$1:$AB$7,8,0)&lt;Ofertas!$C$9,"",VLOOKUP(D250,$U$1:$Y$7,5,0))</f>
        <v>159.9</v>
      </c>
      <c r="G250" s="62">
        <f>IF(VLOOKUP(D250,$U$1:$AB$7,8,0)&lt;Ofertas!$C$9,"",VLOOKUP(D250,$U$1:$Z$7,6,0))</f>
        <v>159.9</v>
      </c>
      <c r="H250" s="62">
        <f t="shared" si="37"/>
        <v>459.79999999999995</v>
      </c>
      <c r="I250" s="62" t="s">
        <v>177</v>
      </c>
      <c r="J250" s="62">
        <f t="shared" si="38"/>
        <v>459.79999999999995</v>
      </c>
      <c r="K250" s="62">
        <f t="shared" si="39"/>
        <v>159.9</v>
      </c>
      <c r="L250" s="62">
        <f t="shared" si="40"/>
        <v>0</v>
      </c>
      <c r="M250" s="62">
        <f t="shared" si="41"/>
        <v>159.9</v>
      </c>
      <c r="N250" s="62">
        <f t="shared" si="42"/>
        <v>159.9</v>
      </c>
      <c r="O250" s="62" t="str">
        <f t="shared" si="43"/>
        <v>Conta</v>
      </c>
      <c r="P250">
        <f t="shared" si="44"/>
        <v>301</v>
      </c>
    </row>
    <row r="251" spans="1:16" x14ac:dyDescent="0.25">
      <c r="A251" s="62" t="str">
        <f t="shared" si="35"/>
        <v>FAIXA 25Entre R$ 209,81 e R$ 229,80</v>
      </c>
      <c r="B251" s="62" t="s">
        <v>214</v>
      </c>
      <c r="C251" s="62" t="s">
        <v>154</v>
      </c>
      <c r="D251" s="62" t="s">
        <v>10</v>
      </c>
      <c r="E251" s="62">
        <f t="shared" si="36"/>
        <v>299.89999999999998</v>
      </c>
      <c r="F251" s="62">
        <f>IF(VLOOKUP(D251,$U$1:$AB$7,8,0)&lt;Ofertas!$C$9,"",VLOOKUP(D251,$U$1:$Y$7,5,0))</f>
        <v>109.9</v>
      </c>
      <c r="G251" s="62">
        <f>IF(VLOOKUP(D251,$U$1:$AB$7,8,0)&lt;Ofertas!$C$9,"",VLOOKUP(D251,$U$1:$Z$7,6,0))</f>
        <v>99.9</v>
      </c>
      <c r="H251" s="62">
        <f t="shared" si="37"/>
        <v>509.79999999999995</v>
      </c>
      <c r="I251" s="62" t="s">
        <v>206</v>
      </c>
      <c r="J251" s="62">
        <f t="shared" si="38"/>
        <v>499.79999999999995</v>
      </c>
      <c r="K251" s="62">
        <f t="shared" si="39"/>
        <v>209.9</v>
      </c>
      <c r="L251" s="62">
        <f t="shared" si="40"/>
        <v>100</v>
      </c>
      <c r="M251" s="62">
        <f t="shared" si="41"/>
        <v>209.9</v>
      </c>
      <c r="N251" s="62">
        <f t="shared" si="42"/>
        <v>199.9</v>
      </c>
      <c r="O251" s="62" t="str">
        <f t="shared" si="43"/>
        <v>Conta</v>
      </c>
      <c r="P251">
        <f t="shared" si="44"/>
        <v>326</v>
      </c>
    </row>
    <row r="252" spans="1:16" x14ac:dyDescent="0.25">
      <c r="A252" s="62" t="str">
        <f t="shared" si="35"/>
        <v>FAIXA 26Entre R$ 209,81 e R$ 229,80</v>
      </c>
      <c r="B252" s="62" t="s">
        <v>214</v>
      </c>
      <c r="C252" s="62" t="s">
        <v>154</v>
      </c>
      <c r="D252" s="62" t="s">
        <v>1</v>
      </c>
      <c r="E252" s="62">
        <f t="shared" si="36"/>
        <v>299.89999999999998</v>
      </c>
      <c r="F252" s="62">
        <f>IF(VLOOKUP(D252,$U$1:$AB$7,8,0)&lt;Ofertas!$C$9,"",VLOOKUP(D252,$U$1:$Y$7,5,0))</f>
        <v>209.9</v>
      </c>
      <c r="G252" s="62">
        <f>IF(VLOOKUP(D252,$U$1:$AB$7,8,0)&lt;Ofertas!$C$9,"",VLOOKUP(D252,$U$1:$Z$7,6,0))</f>
        <v>179.9</v>
      </c>
      <c r="H252" s="62">
        <f t="shared" si="37"/>
        <v>509.79999999999995</v>
      </c>
      <c r="I252" s="62" t="s">
        <v>207</v>
      </c>
      <c r="J252" s="62">
        <f t="shared" si="38"/>
        <v>479.79999999999995</v>
      </c>
      <c r="K252" s="62">
        <f t="shared" si="39"/>
        <v>209.9</v>
      </c>
      <c r="L252" s="62">
        <f t="shared" si="40"/>
        <v>0</v>
      </c>
      <c r="M252" s="62">
        <f t="shared" si="41"/>
        <v>209.9</v>
      </c>
      <c r="N252" s="62">
        <f t="shared" si="42"/>
        <v>179.9</v>
      </c>
      <c r="O252" s="62" t="str">
        <f t="shared" si="43"/>
        <v>Conta</v>
      </c>
      <c r="P252">
        <f t="shared" si="44"/>
        <v>326</v>
      </c>
    </row>
    <row r="253" spans="1:16" x14ac:dyDescent="0.25">
      <c r="A253" s="62" t="str">
        <f t="shared" si="35"/>
        <v>FAIXA 27Entre R$ 209,81 e R$ 229,80</v>
      </c>
      <c r="B253" s="62" t="s">
        <v>214</v>
      </c>
      <c r="C253" s="62" t="s">
        <v>154</v>
      </c>
      <c r="D253" s="62" t="s">
        <v>59</v>
      </c>
      <c r="E253" s="62">
        <f t="shared" si="36"/>
        <v>299.89999999999998</v>
      </c>
      <c r="F253" s="62">
        <f>IF(VLOOKUP(D253,$U$1:$AB$7,8,0)&lt;Ofertas!$C$9,"",VLOOKUP(D253,$U$1:$Y$7,5,0))</f>
        <v>309.89999999999998</v>
      </c>
      <c r="G253" s="62">
        <f>IF(VLOOKUP(D253,$U$1:$AB$7,8,0)&lt;Ofertas!$C$9,"",VLOOKUP(D253,$U$1:$Z$7,6,0))</f>
        <v>309.89999999999998</v>
      </c>
      <c r="H253" s="62">
        <f t="shared" si="37"/>
        <v>559.79999999999995</v>
      </c>
      <c r="I253" s="62" t="s">
        <v>208</v>
      </c>
      <c r="J253" s="62">
        <f t="shared" si="38"/>
        <v>559.79999999999995</v>
      </c>
      <c r="K253" s="62">
        <f t="shared" si="39"/>
        <v>259.89999999999998</v>
      </c>
      <c r="L253" s="62">
        <f t="shared" si="40"/>
        <v>-50</v>
      </c>
      <c r="M253" s="62">
        <f t="shared" si="41"/>
        <v>259.89999999999998</v>
      </c>
      <c r="N253" s="62">
        <f t="shared" si="42"/>
        <v>259.89999999999998</v>
      </c>
      <c r="O253" s="62" t="str">
        <f t="shared" si="43"/>
        <v>Conta</v>
      </c>
      <c r="P253">
        <f t="shared" si="44"/>
        <v>376</v>
      </c>
    </row>
    <row r="254" spans="1:16" x14ac:dyDescent="0.25">
      <c r="A254" s="62" t="str">
        <f t="shared" si="35"/>
        <v>FAIXA 0Entre R$ 229,81 e R$ 239,80</v>
      </c>
      <c r="B254" s="62" t="s">
        <v>110</v>
      </c>
      <c r="C254" s="62" t="s">
        <v>151</v>
      </c>
      <c r="D254" s="62" t="s">
        <v>181</v>
      </c>
      <c r="E254" s="62">
        <f t="shared" si="36"/>
        <v>79.900000000000006</v>
      </c>
      <c r="F254" s="62" t="str">
        <f>IF(VLOOKUP(D254,$U$1:$AB$7,8,0)&lt;Ofertas!$C$9,"",VLOOKUP(D254,$U$1:$Y$7,5,0))</f>
        <v/>
      </c>
      <c r="G254" s="62" t="str">
        <f>IF(VLOOKUP(D254,$U$1:$AB$7,8,0)&lt;Ofertas!$C$9,"",VLOOKUP(D254,$U$1:$Z$7,6,0))</f>
        <v/>
      </c>
      <c r="H254" s="62" t="str">
        <f t="shared" si="37"/>
        <v/>
      </c>
      <c r="I254" s="62" t="s">
        <v>189</v>
      </c>
      <c r="J254" s="62" t="str">
        <f t="shared" si="38"/>
        <v/>
      </c>
      <c r="K254" s="62" t="str">
        <f t="shared" si="39"/>
        <v>SEM DEP</v>
      </c>
      <c r="L254" s="62">
        <f t="shared" si="40"/>
        <v>100</v>
      </c>
      <c r="M254" s="62" t="str">
        <f t="shared" si="41"/>
        <v/>
      </c>
      <c r="N254" s="62" t="str">
        <f t="shared" si="42"/>
        <v/>
      </c>
      <c r="O254" s="62" t="str">
        <f t="shared" si="43"/>
        <v>Controle</v>
      </c>
      <c r="P254" t="e">
        <f t="shared" si="44"/>
        <v>#VALUE!</v>
      </c>
    </row>
    <row r="255" spans="1:16" x14ac:dyDescent="0.25">
      <c r="A255" s="62" t="str">
        <f t="shared" si="35"/>
        <v>FAIXA 1Entre R$ 229,81 e R$ 239,80</v>
      </c>
      <c r="B255" s="62" t="s">
        <v>110</v>
      </c>
      <c r="C255" s="62" t="s">
        <v>151</v>
      </c>
      <c r="D255" s="62" t="s">
        <v>26</v>
      </c>
      <c r="E255" s="62">
        <f t="shared" si="36"/>
        <v>79.900000000000006</v>
      </c>
      <c r="F255" s="62" t="str">
        <f>IF(VLOOKUP(D255,$U$1:$AB$7,8,0)&lt;Ofertas!$C$9,"",VLOOKUP(D255,$U$1:$Y$7,5,0))</f>
        <v/>
      </c>
      <c r="G255" s="62" t="str">
        <f>IF(VLOOKUP(D255,$U$1:$AB$7,8,0)&lt;Ofertas!$C$9,"",VLOOKUP(D255,$U$1:$Z$7,6,0))</f>
        <v/>
      </c>
      <c r="H255" s="62" t="str">
        <f t="shared" si="37"/>
        <v/>
      </c>
      <c r="I255" s="62" t="s">
        <v>66</v>
      </c>
      <c r="J255" s="62" t="str">
        <f t="shared" si="38"/>
        <v/>
      </c>
      <c r="K255" s="62" t="str">
        <f t="shared" si="39"/>
        <v>SEM DEP</v>
      </c>
      <c r="L255" s="62">
        <f t="shared" si="40"/>
        <v>100</v>
      </c>
      <c r="M255" s="62" t="str">
        <f t="shared" si="41"/>
        <v/>
      </c>
      <c r="N255" s="62" t="str">
        <f t="shared" si="42"/>
        <v/>
      </c>
      <c r="O255" s="62" t="str">
        <f t="shared" si="43"/>
        <v>Conta</v>
      </c>
      <c r="P255" t="e">
        <f t="shared" si="44"/>
        <v>#VALUE!</v>
      </c>
    </row>
    <row r="256" spans="1:16" x14ac:dyDescent="0.25">
      <c r="A256" s="62" t="str">
        <f t="shared" si="35"/>
        <v>FAIXA 2Entre R$ 229,81 e R$ 239,80</v>
      </c>
      <c r="B256" s="62" t="s">
        <v>110</v>
      </c>
      <c r="C256" s="62" t="s">
        <v>152</v>
      </c>
      <c r="D256" s="62" t="s">
        <v>181</v>
      </c>
      <c r="E256" s="62">
        <f t="shared" si="36"/>
        <v>84.9</v>
      </c>
      <c r="F256" s="62" t="str">
        <f>IF(VLOOKUP(D256,$U$1:$AB$7,8,0)&lt;Ofertas!$C$9,"",VLOOKUP(D256,$U$1:$Y$7,5,0))</f>
        <v/>
      </c>
      <c r="G256" s="62" t="str">
        <f>IF(VLOOKUP(D256,$U$1:$AB$7,8,0)&lt;Ofertas!$C$9,"",VLOOKUP(D256,$U$1:$Z$7,6,0))</f>
        <v/>
      </c>
      <c r="H256" s="62" t="str">
        <f t="shared" si="37"/>
        <v/>
      </c>
      <c r="I256" s="62" t="s">
        <v>67</v>
      </c>
      <c r="J256" s="62" t="str">
        <f t="shared" si="38"/>
        <v/>
      </c>
      <c r="K256" s="62" t="str">
        <f t="shared" si="39"/>
        <v>SEM DEP</v>
      </c>
      <c r="L256" s="62">
        <f t="shared" si="40"/>
        <v>100</v>
      </c>
      <c r="M256" s="62" t="str">
        <f t="shared" si="41"/>
        <v/>
      </c>
      <c r="N256" s="62" t="str">
        <f t="shared" si="42"/>
        <v/>
      </c>
      <c r="O256" s="62" t="str">
        <f t="shared" si="43"/>
        <v>Controle</v>
      </c>
      <c r="P256" t="e">
        <f t="shared" si="44"/>
        <v>#VALUE!</v>
      </c>
    </row>
    <row r="257" spans="1:16" x14ac:dyDescent="0.25">
      <c r="A257" s="62" t="str">
        <f t="shared" si="35"/>
        <v>FAIXA 3Entre R$ 229,81 e R$ 239,80</v>
      </c>
      <c r="B257" s="62" t="s">
        <v>110</v>
      </c>
      <c r="C257" s="62" t="s">
        <v>152</v>
      </c>
      <c r="D257" s="62" t="s">
        <v>26</v>
      </c>
      <c r="E257" s="62">
        <f t="shared" si="36"/>
        <v>84.9</v>
      </c>
      <c r="F257" s="62" t="str">
        <f>IF(VLOOKUP(D257,$U$1:$AB$7,8,0)&lt;Ofertas!$C$9,"",VLOOKUP(D257,$U$1:$Y$7,5,0))</f>
        <v/>
      </c>
      <c r="G257" s="62" t="str">
        <f>IF(VLOOKUP(D257,$U$1:$AB$7,8,0)&lt;Ofertas!$C$9,"",VLOOKUP(D257,$U$1:$Z$7,6,0))</f>
        <v/>
      </c>
      <c r="H257" s="62" t="str">
        <f t="shared" si="37"/>
        <v/>
      </c>
      <c r="I257" s="62" t="s">
        <v>156</v>
      </c>
      <c r="J257" s="62" t="str">
        <f t="shared" si="38"/>
        <v/>
      </c>
      <c r="K257" s="62" t="str">
        <f t="shared" si="39"/>
        <v>SEM DEP</v>
      </c>
      <c r="L257" s="62">
        <f t="shared" si="40"/>
        <v>100</v>
      </c>
      <c r="M257" s="62" t="str">
        <f t="shared" si="41"/>
        <v/>
      </c>
      <c r="N257" s="62" t="str">
        <f t="shared" si="42"/>
        <v/>
      </c>
      <c r="O257" s="62" t="str">
        <f t="shared" si="43"/>
        <v>Conta</v>
      </c>
      <c r="P257" t="e">
        <f t="shared" si="44"/>
        <v>#VALUE!</v>
      </c>
    </row>
    <row r="258" spans="1:16" x14ac:dyDescent="0.25">
      <c r="A258" s="62" t="str">
        <f t="shared" ref="A258:A321" si="45">I258&amp;B258</f>
        <v>FAIXA 4Entre R$ 229,81 e R$ 239,80</v>
      </c>
      <c r="B258" s="62" t="s">
        <v>110</v>
      </c>
      <c r="C258" s="62" t="s">
        <v>151</v>
      </c>
      <c r="D258" s="62" t="s">
        <v>194</v>
      </c>
      <c r="E258" s="62">
        <f t="shared" ref="E258:E321" si="46">VLOOKUP(C258,$AF$1:$AG$4,2,0)</f>
        <v>79.900000000000006</v>
      </c>
      <c r="F258" s="62" t="str">
        <f>IF(VLOOKUP(D258,$U$1:$AB$7,8,0)&lt;Ofertas!$C$9,"",VLOOKUP(D258,$U$1:$Y$7,5,0))</f>
        <v/>
      </c>
      <c r="G258" s="62" t="str">
        <f>IF(VLOOKUP(D258,$U$1:$AB$7,8,0)&lt;Ofertas!$C$9,"",VLOOKUP(D258,$U$1:$Z$7,6,0))</f>
        <v/>
      </c>
      <c r="H258" s="62" t="str">
        <f t="shared" ref="H258:H321" si="47">IF(M258="","",SUM(M258,E258))</f>
        <v/>
      </c>
      <c r="I258" s="62" t="s">
        <v>157</v>
      </c>
      <c r="J258" s="62" t="str">
        <f t="shared" si="38"/>
        <v/>
      </c>
      <c r="K258" s="62" t="str">
        <f t="shared" si="39"/>
        <v>SEM DEP</v>
      </c>
      <c r="L258" s="62">
        <f t="shared" si="40"/>
        <v>100</v>
      </c>
      <c r="M258" s="62" t="str">
        <f t="shared" si="41"/>
        <v/>
      </c>
      <c r="N258" s="62" t="str">
        <f t="shared" si="42"/>
        <v/>
      </c>
      <c r="O258" s="62" t="str">
        <f t="shared" si="43"/>
        <v>Controle</v>
      </c>
      <c r="P258" t="e">
        <f t="shared" si="44"/>
        <v>#VALUE!</v>
      </c>
    </row>
    <row r="259" spans="1:16" x14ac:dyDescent="0.25">
      <c r="A259" s="62" t="str">
        <f t="shared" si="45"/>
        <v>FAIXA 5Entre R$ 229,81 e R$ 239,80</v>
      </c>
      <c r="B259" s="62" t="s">
        <v>110</v>
      </c>
      <c r="C259" s="62" t="s">
        <v>151</v>
      </c>
      <c r="D259" s="62" t="s">
        <v>58</v>
      </c>
      <c r="E259" s="62">
        <f t="shared" si="46"/>
        <v>79.900000000000006</v>
      </c>
      <c r="F259" s="62">
        <f>IF(VLOOKUP(D259,$U$1:$AB$7,8,0)&lt;Ofertas!$C$9,"",VLOOKUP(D259,$U$1:$Y$7,5,0))</f>
        <v>159.9</v>
      </c>
      <c r="G259" s="62">
        <f>IF(VLOOKUP(D259,$U$1:$AB$7,8,0)&lt;Ofertas!$C$9,"",VLOOKUP(D259,$U$1:$Z$7,6,0))</f>
        <v>159.9</v>
      </c>
      <c r="H259" s="62">
        <f t="shared" si="47"/>
        <v>239.8</v>
      </c>
      <c r="I259" s="62" t="s">
        <v>158</v>
      </c>
      <c r="J259" s="62">
        <f t="shared" ref="J259:J322" si="48">IF(N259="","",SUM(N259,E259))</f>
        <v>239.8</v>
      </c>
      <c r="K259" s="62">
        <f t="shared" ref="K259:K322" si="49">IFERROR(IF(VLOOKUP(D259,$U$1:$AD$7,10,0)="NAO","SEM DEP",F259+L259),"SEM DEP")</f>
        <v>159.9</v>
      </c>
      <c r="L259" s="62">
        <f t="shared" ref="L259:L322" si="50">($T$15*50)-(VLOOKUP(D259,$U$1:$AA$7,7,0)*50)</f>
        <v>0</v>
      </c>
      <c r="M259" s="62">
        <f t="shared" ref="M259:M322" si="51">IF(K259="SEM DEP",F259,F259+L259)</f>
        <v>159.9</v>
      </c>
      <c r="N259" s="62">
        <f t="shared" ref="N259:N322" si="52">IF(K259="SEM DEP",G259,G259+L259)</f>
        <v>159.9</v>
      </c>
      <c r="O259" s="62" t="str">
        <f t="shared" ref="O259:O322" si="53">VLOOKUP(D259,$U$1:$AE$7,11,0)</f>
        <v>Conta</v>
      </c>
      <c r="P259">
        <f t="shared" ref="P259:P322" si="54">IF(B259=B259,_xlfn.RANK.EQ(H259,$H$2:$H$701,1))</f>
        <v>1</v>
      </c>
    </row>
    <row r="260" spans="1:16" x14ac:dyDescent="0.25">
      <c r="A260" s="62" t="str">
        <f t="shared" si="45"/>
        <v>FAIXA 6Entre R$ 229,81 e R$ 239,80</v>
      </c>
      <c r="B260" s="62" t="s">
        <v>110</v>
      </c>
      <c r="C260" s="62" t="s">
        <v>152</v>
      </c>
      <c r="D260" s="62" t="s">
        <v>194</v>
      </c>
      <c r="E260" s="62">
        <f t="shared" si="46"/>
        <v>84.9</v>
      </c>
      <c r="F260" s="62" t="str">
        <f>IF(VLOOKUP(D260,$U$1:$AB$7,8,0)&lt;Ofertas!$C$9,"",VLOOKUP(D260,$U$1:$Y$7,5,0))</f>
        <v/>
      </c>
      <c r="G260" s="62" t="str">
        <f>IF(VLOOKUP(D260,$U$1:$AB$7,8,0)&lt;Ofertas!$C$9,"",VLOOKUP(D260,$U$1:$Z$7,6,0))</f>
        <v/>
      </c>
      <c r="H260" s="62" t="str">
        <f t="shared" si="47"/>
        <v/>
      </c>
      <c r="I260" s="62" t="s">
        <v>159</v>
      </c>
      <c r="J260" s="62" t="str">
        <f t="shared" si="48"/>
        <v/>
      </c>
      <c r="K260" s="62" t="str">
        <f t="shared" si="49"/>
        <v>SEM DEP</v>
      </c>
      <c r="L260" s="62">
        <f t="shared" si="50"/>
        <v>100</v>
      </c>
      <c r="M260" s="62" t="str">
        <f t="shared" si="51"/>
        <v/>
      </c>
      <c r="N260" s="62" t="str">
        <f t="shared" si="52"/>
        <v/>
      </c>
      <c r="O260" s="62" t="str">
        <f t="shared" si="53"/>
        <v>Controle</v>
      </c>
      <c r="P260" t="e">
        <f t="shared" si="54"/>
        <v>#VALUE!</v>
      </c>
    </row>
    <row r="261" spans="1:16" x14ac:dyDescent="0.25">
      <c r="A261" s="62" t="str">
        <f t="shared" si="45"/>
        <v>FAIXA 7Entre R$ 229,81 e R$ 239,80</v>
      </c>
      <c r="B261" s="62" t="s">
        <v>110</v>
      </c>
      <c r="C261" s="62" t="s">
        <v>152</v>
      </c>
      <c r="D261" s="62" t="s">
        <v>58</v>
      </c>
      <c r="E261" s="62">
        <f t="shared" si="46"/>
        <v>84.9</v>
      </c>
      <c r="F261" s="62">
        <f>IF(VLOOKUP(D261,$U$1:$AB$7,8,0)&lt;Ofertas!$C$9,"",VLOOKUP(D261,$U$1:$Y$7,5,0))</f>
        <v>159.9</v>
      </c>
      <c r="G261" s="62">
        <f>IF(VLOOKUP(D261,$U$1:$AB$7,8,0)&lt;Ofertas!$C$9,"",VLOOKUP(D261,$U$1:$Z$7,6,0))</f>
        <v>159.9</v>
      </c>
      <c r="H261" s="62">
        <f t="shared" si="47"/>
        <v>244.8</v>
      </c>
      <c r="I261" s="62" t="s">
        <v>160</v>
      </c>
      <c r="J261" s="62">
        <f t="shared" si="48"/>
        <v>244.8</v>
      </c>
      <c r="K261" s="62">
        <f t="shared" si="49"/>
        <v>159.9</v>
      </c>
      <c r="L261" s="62">
        <f t="shared" si="50"/>
        <v>0</v>
      </c>
      <c r="M261" s="62">
        <f t="shared" si="51"/>
        <v>159.9</v>
      </c>
      <c r="N261" s="62">
        <f t="shared" si="52"/>
        <v>159.9</v>
      </c>
      <c r="O261" s="62" t="str">
        <f t="shared" si="53"/>
        <v>Conta</v>
      </c>
      <c r="P261">
        <f t="shared" si="54"/>
        <v>26</v>
      </c>
    </row>
    <row r="262" spans="1:16" x14ac:dyDescent="0.25">
      <c r="A262" s="62" t="str">
        <f t="shared" si="45"/>
        <v>FAIXA 8Entre R$ 229,81 e R$ 239,80</v>
      </c>
      <c r="B262" s="62" t="s">
        <v>110</v>
      </c>
      <c r="C262" s="62" t="s">
        <v>153</v>
      </c>
      <c r="D262" s="62" t="s">
        <v>26</v>
      </c>
      <c r="E262" s="62">
        <f t="shared" si="46"/>
        <v>129.9</v>
      </c>
      <c r="F262" s="62" t="str">
        <f>IF(VLOOKUP(D262,$U$1:$AB$7,8,0)&lt;Ofertas!$C$9,"",VLOOKUP(D262,$U$1:$Y$7,5,0))</f>
        <v/>
      </c>
      <c r="G262" s="62" t="str">
        <f>IF(VLOOKUP(D262,$U$1:$AB$7,8,0)&lt;Ofertas!$C$9,"",VLOOKUP(D262,$U$1:$Z$7,6,0))</f>
        <v/>
      </c>
      <c r="H262" s="62" t="str">
        <f t="shared" si="47"/>
        <v/>
      </c>
      <c r="I262" s="62" t="s">
        <v>161</v>
      </c>
      <c r="J262" s="62" t="str">
        <f t="shared" si="48"/>
        <v/>
      </c>
      <c r="K262" s="62" t="str">
        <f t="shared" si="49"/>
        <v>SEM DEP</v>
      </c>
      <c r="L262" s="62">
        <f t="shared" si="50"/>
        <v>100</v>
      </c>
      <c r="M262" s="62" t="str">
        <f t="shared" si="51"/>
        <v/>
      </c>
      <c r="N262" s="62" t="str">
        <f t="shared" si="52"/>
        <v/>
      </c>
      <c r="O262" s="62" t="str">
        <f t="shared" si="53"/>
        <v>Conta</v>
      </c>
      <c r="P262" t="e">
        <f t="shared" si="54"/>
        <v>#VALUE!</v>
      </c>
    </row>
    <row r="263" spans="1:16" x14ac:dyDescent="0.25">
      <c r="A263" s="62" t="str">
        <f t="shared" si="45"/>
        <v>FAIXA 9Entre R$ 229,81 e R$ 239,80</v>
      </c>
      <c r="B263" s="62" t="s">
        <v>110</v>
      </c>
      <c r="C263" s="62" t="s">
        <v>153</v>
      </c>
      <c r="D263" s="62" t="s">
        <v>181</v>
      </c>
      <c r="E263" s="62">
        <f t="shared" si="46"/>
        <v>129.9</v>
      </c>
      <c r="F263" s="62" t="str">
        <f>IF(VLOOKUP(D263,$U$1:$AB$7,8,0)&lt;Ofertas!$C$9,"",VLOOKUP(D263,$U$1:$Y$7,5,0))</f>
        <v/>
      </c>
      <c r="G263" s="62" t="str">
        <f>IF(VLOOKUP(D263,$U$1:$AB$7,8,0)&lt;Ofertas!$C$9,"",VLOOKUP(D263,$U$1:$Z$7,6,0))</f>
        <v/>
      </c>
      <c r="H263" s="62" t="str">
        <f t="shared" si="47"/>
        <v/>
      </c>
      <c r="I263" s="62" t="s">
        <v>162</v>
      </c>
      <c r="J263" s="62" t="str">
        <f t="shared" si="48"/>
        <v/>
      </c>
      <c r="K263" s="62" t="str">
        <f t="shared" si="49"/>
        <v>SEM DEP</v>
      </c>
      <c r="L263" s="62">
        <f t="shared" si="50"/>
        <v>100</v>
      </c>
      <c r="M263" s="62" t="str">
        <f t="shared" si="51"/>
        <v/>
      </c>
      <c r="N263" s="62" t="str">
        <f t="shared" si="52"/>
        <v/>
      </c>
      <c r="O263" s="62" t="str">
        <f t="shared" si="53"/>
        <v>Controle</v>
      </c>
      <c r="P263" t="e">
        <f t="shared" si="54"/>
        <v>#VALUE!</v>
      </c>
    </row>
    <row r="264" spans="1:16" x14ac:dyDescent="0.25">
      <c r="A264" s="62" t="str">
        <f t="shared" si="45"/>
        <v>FAIXA 10Entre R$ 229,81 e R$ 239,80</v>
      </c>
      <c r="B264" s="62" t="s">
        <v>110</v>
      </c>
      <c r="C264" s="62" t="s">
        <v>151</v>
      </c>
      <c r="D264" s="62" t="s">
        <v>10</v>
      </c>
      <c r="E264" s="62">
        <f t="shared" si="46"/>
        <v>79.900000000000006</v>
      </c>
      <c r="F264" s="62">
        <f>IF(VLOOKUP(D264,$U$1:$AB$7,8,0)&lt;Ofertas!$C$9,"",VLOOKUP(D264,$U$1:$Y$7,5,0))</f>
        <v>109.9</v>
      </c>
      <c r="G264" s="62">
        <f>IF(VLOOKUP(D264,$U$1:$AB$7,8,0)&lt;Ofertas!$C$9,"",VLOOKUP(D264,$U$1:$Z$7,6,0))</f>
        <v>99.9</v>
      </c>
      <c r="H264" s="62">
        <f t="shared" si="47"/>
        <v>289.8</v>
      </c>
      <c r="I264" s="62" t="s">
        <v>163</v>
      </c>
      <c r="J264" s="62">
        <f t="shared" si="48"/>
        <v>279.8</v>
      </c>
      <c r="K264" s="62">
        <f t="shared" si="49"/>
        <v>209.9</v>
      </c>
      <c r="L264" s="62">
        <f t="shared" si="50"/>
        <v>100</v>
      </c>
      <c r="M264" s="62">
        <f t="shared" si="51"/>
        <v>209.9</v>
      </c>
      <c r="N264" s="62">
        <f t="shared" si="52"/>
        <v>199.9</v>
      </c>
      <c r="O264" s="62" t="str">
        <f t="shared" si="53"/>
        <v>Conta</v>
      </c>
      <c r="P264">
        <f t="shared" si="54"/>
        <v>51</v>
      </c>
    </row>
    <row r="265" spans="1:16" x14ac:dyDescent="0.25">
      <c r="A265" s="62" t="str">
        <f t="shared" si="45"/>
        <v>FAIXA 11Entre R$ 229,81 e R$ 239,80</v>
      </c>
      <c r="B265" s="62" t="s">
        <v>110</v>
      </c>
      <c r="C265" s="62" t="s">
        <v>153</v>
      </c>
      <c r="D265" s="62" t="s">
        <v>58</v>
      </c>
      <c r="E265" s="62">
        <f t="shared" si="46"/>
        <v>129.9</v>
      </c>
      <c r="F265" s="62">
        <f>IF(VLOOKUP(D265,$U$1:$AB$7,8,0)&lt;Ofertas!$C$9,"",VLOOKUP(D265,$U$1:$Y$7,5,0))</f>
        <v>159.9</v>
      </c>
      <c r="G265" s="62">
        <f>IF(VLOOKUP(D265,$U$1:$AB$7,8,0)&lt;Ofertas!$C$9,"",VLOOKUP(D265,$U$1:$Z$7,6,0))</f>
        <v>159.9</v>
      </c>
      <c r="H265" s="62">
        <f t="shared" si="47"/>
        <v>289.8</v>
      </c>
      <c r="I265" s="62" t="s">
        <v>164</v>
      </c>
      <c r="J265" s="62">
        <f t="shared" si="48"/>
        <v>289.8</v>
      </c>
      <c r="K265" s="62">
        <f t="shared" si="49"/>
        <v>159.9</v>
      </c>
      <c r="L265" s="62">
        <f t="shared" si="50"/>
        <v>0</v>
      </c>
      <c r="M265" s="62">
        <f t="shared" si="51"/>
        <v>159.9</v>
      </c>
      <c r="N265" s="62">
        <f t="shared" si="52"/>
        <v>159.9</v>
      </c>
      <c r="O265" s="62" t="str">
        <f t="shared" si="53"/>
        <v>Conta</v>
      </c>
      <c r="P265">
        <f t="shared" si="54"/>
        <v>51</v>
      </c>
    </row>
    <row r="266" spans="1:16" x14ac:dyDescent="0.25">
      <c r="A266" s="62" t="str">
        <f t="shared" si="45"/>
        <v>FAIXA 12Entre R$ 229,81 e R$ 239,80</v>
      </c>
      <c r="B266" s="62" t="s">
        <v>110</v>
      </c>
      <c r="C266" s="62" t="s">
        <v>151</v>
      </c>
      <c r="D266" s="62" t="s">
        <v>1</v>
      </c>
      <c r="E266" s="62">
        <f t="shared" si="46"/>
        <v>79.900000000000006</v>
      </c>
      <c r="F266" s="62">
        <f>IF(VLOOKUP(D266,$U$1:$AB$7,8,0)&lt;Ofertas!$C$9,"",VLOOKUP(D266,$U$1:$Y$7,5,0))</f>
        <v>209.9</v>
      </c>
      <c r="G266" s="62">
        <f>IF(VLOOKUP(D266,$U$1:$AB$7,8,0)&lt;Ofertas!$C$9,"",VLOOKUP(D266,$U$1:$Z$7,6,0))</f>
        <v>179.9</v>
      </c>
      <c r="H266" s="62">
        <f t="shared" si="47"/>
        <v>289.8</v>
      </c>
      <c r="I266" s="62" t="s">
        <v>165</v>
      </c>
      <c r="J266" s="62">
        <f t="shared" si="48"/>
        <v>259.8</v>
      </c>
      <c r="K266" s="62">
        <f t="shared" si="49"/>
        <v>209.9</v>
      </c>
      <c r="L266" s="62">
        <f t="shared" si="50"/>
        <v>0</v>
      </c>
      <c r="M266" s="62">
        <f t="shared" si="51"/>
        <v>209.9</v>
      </c>
      <c r="N266" s="62">
        <f t="shared" si="52"/>
        <v>179.9</v>
      </c>
      <c r="O266" s="62" t="str">
        <f t="shared" si="53"/>
        <v>Conta</v>
      </c>
      <c r="P266">
        <f t="shared" si="54"/>
        <v>51</v>
      </c>
    </row>
    <row r="267" spans="1:16" x14ac:dyDescent="0.25">
      <c r="A267" s="62" t="str">
        <f t="shared" si="45"/>
        <v>FAIXA 13Entre R$ 229,81 e R$ 239,80</v>
      </c>
      <c r="B267" s="62" t="s">
        <v>110</v>
      </c>
      <c r="C267" s="62" t="s">
        <v>153</v>
      </c>
      <c r="D267" s="62" t="s">
        <v>194</v>
      </c>
      <c r="E267" s="62">
        <f t="shared" si="46"/>
        <v>129.9</v>
      </c>
      <c r="F267" s="62" t="str">
        <f>IF(VLOOKUP(D267,$U$1:$AB$7,8,0)&lt;Ofertas!$C$9,"",VLOOKUP(D267,$U$1:$Y$7,5,0))</f>
        <v/>
      </c>
      <c r="G267" s="62" t="str">
        <f>IF(VLOOKUP(D267,$U$1:$AB$7,8,0)&lt;Ofertas!$C$9,"",VLOOKUP(D267,$U$1:$Z$7,6,0))</f>
        <v/>
      </c>
      <c r="H267" s="62" t="str">
        <f t="shared" si="47"/>
        <v/>
      </c>
      <c r="I267" s="62" t="s">
        <v>166</v>
      </c>
      <c r="J267" s="62" t="str">
        <f t="shared" si="48"/>
        <v/>
      </c>
      <c r="K267" s="62" t="str">
        <f t="shared" si="49"/>
        <v>SEM DEP</v>
      </c>
      <c r="L267" s="62">
        <f t="shared" si="50"/>
        <v>100</v>
      </c>
      <c r="M267" s="62" t="str">
        <f t="shared" si="51"/>
        <v/>
      </c>
      <c r="N267" s="62" t="str">
        <f t="shared" si="52"/>
        <v/>
      </c>
      <c r="O267" s="62" t="str">
        <f t="shared" si="53"/>
        <v>Controle</v>
      </c>
      <c r="P267" t="e">
        <f t="shared" si="54"/>
        <v>#VALUE!</v>
      </c>
    </row>
    <row r="268" spans="1:16" x14ac:dyDescent="0.25">
      <c r="A268" s="62" t="str">
        <f t="shared" si="45"/>
        <v>FAIXA 14Entre R$ 229,81 e R$ 239,80</v>
      </c>
      <c r="B268" s="62" t="s">
        <v>110</v>
      </c>
      <c r="C268" s="62" t="s">
        <v>152</v>
      </c>
      <c r="D268" s="62" t="s">
        <v>10</v>
      </c>
      <c r="E268" s="62">
        <f t="shared" si="46"/>
        <v>84.9</v>
      </c>
      <c r="F268" s="62">
        <f>IF(VLOOKUP(D268,$U$1:$AB$7,8,0)&lt;Ofertas!$C$9,"",VLOOKUP(D268,$U$1:$Y$7,5,0))</f>
        <v>109.9</v>
      </c>
      <c r="G268" s="62">
        <f>IF(VLOOKUP(D268,$U$1:$AB$7,8,0)&lt;Ofertas!$C$9,"",VLOOKUP(D268,$U$1:$Z$7,6,0))</f>
        <v>99.9</v>
      </c>
      <c r="H268" s="62">
        <f t="shared" si="47"/>
        <v>294.8</v>
      </c>
      <c r="I268" s="62" t="s">
        <v>167</v>
      </c>
      <c r="J268" s="62">
        <f t="shared" si="48"/>
        <v>284.8</v>
      </c>
      <c r="K268" s="62">
        <f t="shared" si="49"/>
        <v>209.9</v>
      </c>
      <c r="L268" s="62">
        <f t="shared" si="50"/>
        <v>100</v>
      </c>
      <c r="M268" s="62">
        <f t="shared" si="51"/>
        <v>209.9</v>
      </c>
      <c r="N268" s="62">
        <f t="shared" si="52"/>
        <v>199.9</v>
      </c>
      <c r="O268" s="62" t="str">
        <f t="shared" si="53"/>
        <v>Conta</v>
      </c>
      <c r="P268">
        <f t="shared" si="54"/>
        <v>126</v>
      </c>
    </row>
    <row r="269" spans="1:16" x14ac:dyDescent="0.25">
      <c r="A269" s="62" t="str">
        <f t="shared" si="45"/>
        <v>FAIXA 15Entre R$ 229,81 e R$ 239,80</v>
      </c>
      <c r="B269" s="62" t="s">
        <v>110</v>
      </c>
      <c r="C269" s="62" t="s">
        <v>152</v>
      </c>
      <c r="D269" s="62" t="s">
        <v>1</v>
      </c>
      <c r="E269" s="62">
        <f t="shared" si="46"/>
        <v>84.9</v>
      </c>
      <c r="F269" s="62">
        <f>IF(VLOOKUP(D269,$U$1:$AB$7,8,0)&lt;Ofertas!$C$9,"",VLOOKUP(D269,$U$1:$Y$7,5,0))</f>
        <v>209.9</v>
      </c>
      <c r="G269" s="62">
        <f>IF(VLOOKUP(D269,$U$1:$AB$7,8,0)&lt;Ofertas!$C$9,"",VLOOKUP(D269,$U$1:$Z$7,6,0))</f>
        <v>179.9</v>
      </c>
      <c r="H269" s="62">
        <f t="shared" si="47"/>
        <v>294.8</v>
      </c>
      <c r="I269" s="62" t="s">
        <v>168</v>
      </c>
      <c r="J269" s="62">
        <f t="shared" si="48"/>
        <v>264.8</v>
      </c>
      <c r="K269" s="62">
        <f t="shared" si="49"/>
        <v>209.9</v>
      </c>
      <c r="L269" s="62">
        <f t="shared" si="50"/>
        <v>0</v>
      </c>
      <c r="M269" s="62">
        <f t="shared" si="51"/>
        <v>209.9</v>
      </c>
      <c r="N269" s="62">
        <f t="shared" si="52"/>
        <v>179.9</v>
      </c>
      <c r="O269" s="62" t="str">
        <f t="shared" si="53"/>
        <v>Conta</v>
      </c>
      <c r="P269">
        <f t="shared" si="54"/>
        <v>126</v>
      </c>
    </row>
    <row r="270" spans="1:16" x14ac:dyDescent="0.25">
      <c r="A270" s="62" t="str">
        <f t="shared" si="45"/>
        <v>FAIXA 16Entre R$ 229,81 e R$ 239,80</v>
      </c>
      <c r="B270" s="62" t="s">
        <v>110</v>
      </c>
      <c r="C270" s="62" t="s">
        <v>151</v>
      </c>
      <c r="D270" s="62" t="s">
        <v>59</v>
      </c>
      <c r="E270" s="62">
        <f t="shared" si="46"/>
        <v>79.900000000000006</v>
      </c>
      <c r="F270" s="62">
        <f>IF(VLOOKUP(D270,$U$1:$AB$7,8,0)&lt;Ofertas!$C$9,"",VLOOKUP(D270,$U$1:$Y$7,5,0))</f>
        <v>309.89999999999998</v>
      </c>
      <c r="G270" s="62">
        <f>IF(VLOOKUP(D270,$U$1:$AB$7,8,0)&lt;Ofertas!$C$9,"",VLOOKUP(D270,$U$1:$Z$7,6,0))</f>
        <v>309.89999999999998</v>
      </c>
      <c r="H270" s="62">
        <f t="shared" si="47"/>
        <v>339.79999999999995</v>
      </c>
      <c r="I270" s="62" t="s">
        <v>169</v>
      </c>
      <c r="J270" s="62">
        <f t="shared" si="48"/>
        <v>339.79999999999995</v>
      </c>
      <c r="K270" s="62">
        <f t="shared" si="49"/>
        <v>259.89999999999998</v>
      </c>
      <c r="L270" s="62">
        <f t="shared" si="50"/>
        <v>-50</v>
      </c>
      <c r="M270" s="62">
        <f t="shared" si="51"/>
        <v>259.89999999999998</v>
      </c>
      <c r="N270" s="62">
        <f t="shared" si="52"/>
        <v>259.89999999999998</v>
      </c>
      <c r="O270" s="62" t="str">
        <f t="shared" si="53"/>
        <v>Conta</v>
      </c>
      <c r="P270">
        <f t="shared" si="54"/>
        <v>176</v>
      </c>
    </row>
    <row r="271" spans="1:16" x14ac:dyDescent="0.25">
      <c r="A271" s="62" t="str">
        <f t="shared" si="45"/>
        <v>FAIXA 17Entre R$ 229,81 e R$ 239,80</v>
      </c>
      <c r="B271" s="62" t="s">
        <v>110</v>
      </c>
      <c r="C271" s="62" t="s">
        <v>153</v>
      </c>
      <c r="D271" s="62" t="s">
        <v>10</v>
      </c>
      <c r="E271" s="62">
        <f t="shared" si="46"/>
        <v>129.9</v>
      </c>
      <c r="F271" s="62">
        <f>IF(VLOOKUP(D271,$U$1:$AB$7,8,0)&lt;Ofertas!$C$9,"",VLOOKUP(D271,$U$1:$Y$7,5,0))</f>
        <v>109.9</v>
      </c>
      <c r="G271" s="62">
        <f>IF(VLOOKUP(D271,$U$1:$AB$7,8,0)&lt;Ofertas!$C$9,"",VLOOKUP(D271,$U$1:$Z$7,6,0))</f>
        <v>99.9</v>
      </c>
      <c r="H271" s="62">
        <f t="shared" si="47"/>
        <v>339.8</v>
      </c>
      <c r="I271" s="62" t="s">
        <v>170</v>
      </c>
      <c r="J271" s="62">
        <f t="shared" si="48"/>
        <v>329.8</v>
      </c>
      <c r="K271" s="62">
        <f t="shared" si="49"/>
        <v>209.9</v>
      </c>
      <c r="L271" s="62">
        <f t="shared" si="50"/>
        <v>100</v>
      </c>
      <c r="M271" s="62">
        <f t="shared" si="51"/>
        <v>209.9</v>
      </c>
      <c r="N271" s="62">
        <f t="shared" si="52"/>
        <v>199.9</v>
      </c>
      <c r="O271" s="62" t="str">
        <f t="shared" si="53"/>
        <v>Conta</v>
      </c>
      <c r="P271">
        <f t="shared" si="54"/>
        <v>201</v>
      </c>
    </row>
    <row r="272" spans="1:16" x14ac:dyDescent="0.25">
      <c r="A272" s="62" t="str">
        <f t="shared" si="45"/>
        <v>FAIXA 18Entre R$ 229,81 e R$ 239,80</v>
      </c>
      <c r="B272" s="62" t="s">
        <v>110</v>
      </c>
      <c r="C272" s="62" t="s">
        <v>153</v>
      </c>
      <c r="D272" s="62" t="s">
        <v>1</v>
      </c>
      <c r="E272" s="62">
        <f t="shared" si="46"/>
        <v>129.9</v>
      </c>
      <c r="F272" s="62">
        <f>IF(VLOOKUP(D272,$U$1:$AB$7,8,0)&lt;Ofertas!$C$9,"",VLOOKUP(D272,$U$1:$Y$7,5,0))</f>
        <v>209.9</v>
      </c>
      <c r="G272" s="62">
        <f>IF(VLOOKUP(D272,$U$1:$AB$7,8,0)&lt;Ofertas!$C$9,"",VLOOKUP(D272,$U$1:$Z$7,6,0))</f>
        <v>179.9</v>
      </c>
      <c r="H272" s="62">
        <f t="shared" si="47"/>
        <v>339.8</v>
      </c>
      <c r="I272" s="62" t="s">
        <v>171</v>
      </c>
      <c r="J272" s="62">
        <f t="shared" si="48"/>
        <v>309.8</v>
      </c>
      <c r="K272" s="62">
        <f t="shared" si="49"/>
        <v>209.9</v>
      </c>
      <c r="L272" s="62">
        <f t="shared" si="50"/>
        <v>0</v>
      </c>
      <c r="M272" s="62">
        <f t="shared" si="51"/>
        <v>209.9</v>
      </c>
      <c r="N272" s="62">
        <f t="shared" si="52"/>
        <v>179.9</v>
      </c>
      <c r="O272" s="62" t="str">
        <f t="shared" si="53"/>
        <v>Conta</v>
      </c>
      <c r="P272">
        <f t="shared" si="54"/>
        <v>201</v>
      </c>
    </row>
    <row r="273" spans="1:16" x14ac:dyDescent="0.25">
      <c r="A273" s="62" t="str">
        <f t="shared" si="45"/>
        <v>FAIXA 19Entre R$ 229,81 e R$ 239,80</v>
      </c>
      <c r="B273" s="62" t="s">
        <v>110</v>
      </c>
      <c r="C273" s="62" t="s">
        <v>152</v>
      </c>
      <c r="D273" s="62" t="s">
        <v>59</v>
      </c>
      <c r="E273" s="62">
        <f t="shared" si="46"/>
        <v>84.9</v>
      </c>
      <c r="F273" s="62">
        <f>IF(VLOOKUP(D273,$U$1:$AB$7,8,0)&lt;Ofertas!$C$9,"",VLOOKUP(D273,$U$1:$Y$7,5,0))</f>
        <v>309.89999999999998</v>
      </c>
      <c r="G273" s="62">
        <f>IF(VLOOKUP(D273,$U$1:$AB$7,8,0)&lt;Ofertas!$C$9,"",VLOOKUP(D273,$U$1:$Z$7,6,0))</f>
        <v>309.89999999999998</v>
      </c>
      <c r="H273" s="62">
        <f t="shared" si="47"/>
        <v>344.79999999999995</v>
      </c>
      <c r="I273" s="62" t="s">
        <v>172</v>
      </c>
      <c r="J273" s="62">
        <f t="shared" si="48"/>
        <v>344.79999999999995</v>
      </c>
      <c r="K273" s="62">
        <f t="shared" si="49"/>
        <v>259.89999999999998</v>
      </c>
      <c r="L273" s="62">
        <f t="shared" si="50"/>
        <v>-50</v>
      </c>
      <c r="M273" s="62">
        <f t="shared" si="51"/>
        <v>259.89999999999998</v>
      </c>
      <c r="N273" s="62">
        <f t="shared" si="52"/>
        <v>259.89999999999998</v>
      </c>
      <c r="O273" s="62" t="str">
        <f t="shared" si="53"/>
        <v>Conta</v>
      </c>
      <c r="P273">
        <f t="shared" si="54"/>
        <v>251</v>
      </c>
    </row>
    <row r="274" spans="1:16" x14ac:dyDescent="0.25">
      <c r="A274" s="62" t="str">
        <f t="shared" si="45"/>
        <v>FAIXA 20Entre R$ 229,81 e R$ 239,80</v>
      </c>
      <c r="B274" s="62" t="s">
        <v>110</v>
      </c>
      <c r="C274" s="62" t="s">
        <v>153</v>
      </c>
      <c r="D274" s="62" t="s">
        <v>59</v>
      </c>
      <c r="E274" s="62">
        <f t="shared" si="46"/>
        <v>129.9</v>
      </c>
      <c r="F274" s="62">
        <f>IF(VLOOKUP(D274,$U$1:$AB$7,8,0)&lt;Ofertas!$C$9,"",VLOOKUP(D274,$U$1:$Y$7,5,0))</f>
        <v>309.89999999999998</v>
      </c>
      <c r="G274" s="62">
        <f>IF(VLOOKUP(D274,$U$1:$AB$7,8,0)&lt;Ofertas!$C$9,"",VLOOKUP(D274,$U$1:$Z$7,6,0))</f>
        <v>309.89999999999998</v>
      </c>
      <c r="H274" s="62">
        <f t="shared" si="47"/>
        <v>389.79999999999995</v>
      </c>
      <c r="I274" s="62" t="s">
        <v>173</v>
      </c>
      <c r="J274" s="62">
        <f t="shared" si="48"/>
        <v>389.79999999999995</v>
      </c>
      <c r="K274" s="62">
        <f t="shared" si="49"/>
        <v>259.89999999999998</v>
      </c>
      <c r="L274" s="62">
        <f t="shared" si="50"/>
        <v>-50</v>
      </c>
      <c r="M274" s="62">
        <f t="shared" si="51"/>
        <v>259.89999999999998</v>
      </c>
      <c r="N274" s="62">
        <f t="shared" si="52"/>
        <v>259.89999999999998</v>
      </c>
      <c r="O274" s="62" t="str">
        <f t="shared" si="53"/>
        <v>Conta</v>
      </c>
      <c r="P274">
        <f t="shared" si="54"/>
        <v>276</v>
      </c>
    </row>
    <row r="275" spans="1:16" x14ac:dyDescent="0.25">
      <c r="A275" s="62" t="str">
        <f t="shared" si="45"/>
        <v>FAIXA 21Entre R$ 229,81 e R$ 239,80</v>
      </c>
      <c r="B275" s="62" t="s">
        <v>110</v>
      </c>
      <c r="C275" s="62" t="s">
        <v>154</v>
      </c>
      <c r="D275" s="62" t="s">
        <v>181</v>
      </c>
      <c r="E275" s="62">
        <f t="shared" si="46"/>
        <v>299.89999999999998</v>
      </c>
      <c r="F275" s="62" t="str">
        <f>IF(VLOOKUP(D275,$U$1:$AB$7,8,0)&lt;Ofertas!$C$9,"",VLOOKUP(D275,$U$1:$Y$7,5,0))</f>
        <v/>
      </c>
      <c r="G275" s="62" t="str">
        <f>IF(VLOOKUP(D275,$U$1:$AB$7,8,0)&lt;Ofertas!$C$9,"",VLOOKUP(D275,$U$1:$Z$7,6,0))</f>
        <v/>
      </c>
      <c r="H275" s="62" t="str">
        <f t="shared" si="47"/>
        <v/>
      </c>
      <c r="I275" s="62" t="s">
        <v>174</v>
      </c>
      <c r="J275" s="62" t="str">
        <f t="shared" si="48"/>
        <v/>
      </c>
      <c r="K275" s="62" t="str">
        <f t="shared" si="49"/>
        <v>SEM DEP</v>
      </c>
      <c r="L275" s="62">
        <f t="shared" si="50"/>
        <v>100</v>
      </c>
      <c r="M275" s="62" t="str">
        <f t="shared" si="51"/>
        <v/>
      </c>
      <c r="N275" s="62" t="str">
        <f t="shared" si="52"/>
        <v/>
      </c>
      <c r="O275" s="62" t="str">
        <f t="shared" si="53"/>
        <v>Controle</v>
      </c>
      <c r="P275" t="e">
        <f t="shared" si="54"/>
        <v>#VALUE!</v>
      </c>
    </row>
    <row r="276" spans="1:16" x14ac:dyDescent="0.25">
      <c r="A276" s="62" t="str">
        <f t="shared" si="45"/>
        <v>FAIXA 22Entre R$ 229,81 e R$ 239,80</v>
      </c>
      <c r="B276" s="62" t="s">
        <v>110</v>
      </c>
      <c r="C276" s="62" t="s">
        <v>154</v>
      </c>
      <c r="D276" s="62" t="s">
        <v>26</v>
      </c>
      <c r="E276" s="62">
        <f t="shared" si="46"/>
        <v>299.89999999999998</v>
      </c>
      <c r="F276" s="62" t="str">
        <f>IF(VLOOKUP(D276,$U$1:$AB$7,8,0)&lt;Ofertas!$C$9,"",VLOOKUP(D276,$U$1:$Y$7,5,0))</f>
        <v/>
      </c>
      <c r="G276" s="62" t="str">
        <f>IF(VLOOKUP(D276,$U$1:$AB$7,8,0)&lt;Ofertas!$C$9,"",VLOOKUP(D276,$U$1:$Z$7,6,0))</f>
        <v/>
      </c>
      <c r="H276" s="62" t="str">
        <f t="shared" si="47"/>
        <v/>
      </c>
      <c r="I276" s="62" t="s">
        <v>175</v>
      </c>
      <c r="J276" s="62" t="str">
        <f t="shared" si="48"/>
        <v/>
      </c>
      <c r="K276" s="62" t="str">
        <f t="shared" si="49"/>
        <v>SEM DEP</v>
      </c>
      <c r="L276" s="62">
        <f t="shared" si="50"/>
        <v>100</v>
      </c>
      <c r="M276" s="62" t="str">
        <f t="shared" si="51"/>
        <v/>
      </c>
      <c r="N276" s="62" t="str">
        <f t="shared" si="52"/>
        <v/>
      </c>
      <c r="O276" s="62" t="str">
        <f t="shared" si="53"/>
        <v>Conta</v>
      </c>
      <c r="P276" t="e">
        <f t="shared" si="54"/>
        <v>#VALUE!</v>
      </c>
    </row>
    <row r="277" spans="1:16" x14ac:dyDescent="0.25">
      <c r="A277" s="62" t="str">
        <f t="shared" si="45"/>
        <v>FAIXA 23Entre R$ 229,81 e R$ 239,80</v>
      </c>
      <c r="B277" s="62" t="s">
        <v>110</v>
      </c>
      <c r="C277" s="62" t="s">
        <v>154</v>
      </c>
      <c r="D277" s="62" t="s">
        <v>194</v>
      </c>
      <c r="E277" s="62">
        <f t="shared" si="46"/>
        <v>299.89999999999998</v>
      </c>
      <c r="F277" s="62" t="str">
        <f>IF(VLOOKUP(D277,$U$1:$AB$7,8,0)&lt;Ofertas!$C$9,"",VLOOKUP(D277,$U$1:$Y$7,5,0))</f>
        <v/>
      </c>
      <c r="G277" s="62" t="str">
        <f>IF(VLOOKUP(D277,$U$1:$AB$7,8,0)&lt;Ofertas!$C$9,"",VLOOKUP(D277,$U$1:$Z$7,6,0))</f>
        <v/>
      </c>
      <c r="H277" s="62" t="str">
        <f t="shared" si="47"/>
        <v/>
      </c>
      <c r="I277" s="62" t="s">
        <v>176</v>
      </c>
      <c r="J277" s="62" t="str">
        <f t="shared" si="48"/>
        <v/>
      </c>
      <c r="K277" s="62" t="str">
        <f t="shared" si="49"/>
        <v>SEM DEP</v>
      </c>
      <c r="L277" s="62">
        <f t="shared" si="50"/>
        <v>100</v>
      </c>
      <c r="M277" s="62" t="str">
        <f t="shared" si="51"/>
        <v/>
      </c>
      <c r="N277" s="62" t="str">
        <f t="shared" si="52"/>
        <v/>
      </c>
      <c r="O277" s="62" t="str">
        <f t="shared" si="53"/>
        <v>Controle</v>
      </c>
      <c r="P277" t="e">
        <f t="shared" si="54"/>
        <v>#VALUE!</v>
      </c>
    </row>
    <row r="278" spans="1:16" x14ac:dyDescent="0.25">
      <c r="A278" s="62" t="str">
        <f t="shared" si="45"/>
        <v>FAIXA 24Entre R$ 229,81 e R$ 239,80</v>
      </c>
      <c r="B278" s="62" t="s">
        <v>110</v>
      </c>
      <c r="C278" s="62" t="s">
        <v>154</v>
      </c>
      <c r="D278" s="62" t="s">
        <v>58</v>
      </c>
      <c r="E278" s="62">
        <f t="shared" si="46"/>
        <v>299.89999999999998</v>
      </c>
      <c r="F278" s="62">
        <f>IF(VLOOKUP(D278,$U$1:$AB$7,8,0)&lt;Ofertas!$C$9,"",VLOOKUP(D278,$U$1:$Y$7,5,0))</f>
        <v>159.9</v>
      </c>
      <c r="G278" s="62">
        <f>IF(VLOOKUP(D278,$U$1:$AB$7,8,0)&lt;Ofertas!$C$9,"",VLOOKUP(D278,$U$1:$Z$7,6,0))</f>
        <v>159.9</v>
      </c>
      <c r="H278" s="62">
        <f t="shared" si="47"/>
        <v>459.79999999999995</v>
      </c>
      <c r="I278" s="62" t="s">
        <v>177</v>
      </c>
      <c r="J278" s="62">
        <f t="shared" si="48"/>
        <v>459.79999999999995</v>
      </c>
      <c r="K278" s="62">
        <f t="shared" si="49"/>
        <v>159.9</v>
      </c>
      <c r="L278" s="62">
        <f t="shared" si="50"/>
        <v>0</v>
      </c>
      <c r="M278" s="62">
        <f t="shared" si="51"/>
        <v>159.9</v>
      </c>
      <c r="N278" s="62">
        <f t="shared" si="52"/>
        <v>159.9</v>
      </c>
      <c r="O278" s="62" t="str">
        <f t="shared" si="53"/>
        <v>Conta</v>
      </c>
      <c r="P278">
        <f t="shared" si="54"/>
        <v>301</v>
      </c>
    </row>
    <row r="279" spans="1:16" x14ac:dyDescent="0.25">
      <c r="A279" s="62" t="str">
        <f t="shared" si="45"/>
        <v>FAIXA 25Entre R$ 229,81 e R$ 239,80</v>
      </c>
      <c r="B279" s="62" t="s">
        <v>110</v>
      </c>
      <c r="C279" s="62" t="s">
        <v>154</v>
      </c>
      <c r="D279" s="62" t="s">
        <v>10</v>
      </c>
      <c r="E279" s="62">
        <f t="shared" si="46"/>
        <v>299.89999999999998</v>
      </c>
      <c r="F279" s="62">
        <f>IF(VLOOKUP(D279,$U$1:$AB$7,8,0)&lt;Ofertas!$C$9,"",VLOOKUP(D279,$U$1:$Y$7,5,0))</f>
        <v>109.9</v>
      </c>
      <c r="G279" s="62">
        <f>IF(VLOOKUP(D279,$U$1:$AB$7,8,0)&lt;Ofertas!$C$9,"",VLOOKUP(D279,$U$1:$Z$7,6,0))</f>
        <v>99.9</v>
      </c>
      <c r="H279" s="62">
        <f t="shared" si="47"/>
        <v>509.79999999999995</v>
      </c>
      <c r="I279" s="62" t="s">
        <v>206</v>
      </c>
      <c r="J279" s="62">
        <f t="shared" si="48"/>
        <v>499.79999999999995</v>
      </c>
      <c r="K279" s="62">
        <f t="shared" si="49"/>
        <v>209.9</v>
      </c>
      <c r="L279" s="62">
        <f t="shared" si="50"/>
        <v>100</v>
      </c>
      <c r="M279" s="62">
        <f t="shared" si="51"/>
        <v>209.9</v>
      </c>
      <c r="N279" s="62">
        <f t="shared" si="52"/>
        <v>199.9</v>
      </c>
      <c r="O279" s="62" t="str">
        <f t="shared" si="53"/>
        <v>Conta</v>
      </c>
      <c r="P279">
        <f t="shared" si="54"/>
        <v>326</v>
      </c>
    </row>
    <row r="280" spans="1:16" x14ac:dyDescent="0.25">
      <c r="A280" s="62" t="str">
        <f t="shared" si="45"/>
        <v>FAIXA 26Entre R$ 229,81 e R$ 239,80</v>
      </c>
      <c r="B280" s="62" t="s">
        <v>110</v>
      </c>
      <c r="C280" s="62" t="s">
        <v>154</v>
      </c>
      <c r="D280" s="62" t="s">
        <v>1</v>
      </c>
      <c r="E280" s="62">
        <f t="shared" si="46"/>
        <v>299.89999999999998</v>
      </c>
      <c r="F280" s="62">
        <f>IF(VLOOKUP(D280,$U$1:$AB$7,8,0)&lt;Ofertas!$C$9,"",VLOOKUP(D280,$U$1:$Y$7,5,0))</f>
        <v>209.9</v>
      </c>
      <c r="G280" s="62">
        <f>IF(VLOOKUP(D280,$U$1:$AB$7,8,0)&lt;Ofertas!$C$9,"",VLOOKUP(D280,$U$1:$Z$7,6,0))</f>
        <v>179.9</v>
      </c>
      <c r="H280" s="62">
        <f t="shared" si="47"/>
        <v>509.79999999999995</v>
      </c>
      <c r="I280" s="62" t="s">
        <v>207</v>
      </c>
      <c r="J280" s="62">
        <f t="shared" si="48"/>
        <v>479.79999999999995</v>
      </c>
      <c r="K280" s="62">
        <f t="shared" si="49"/>
        <v>209.9</v>
      </c>
      <c r="L280" s="62">
        <f t="shared" si="50"/>
        <v>0</v>
      </c>
      <c r="M280" s="62">
        <f t="shared" si="51"/>
        <v>209.9</v>
      </c>
      <c r="N280" s="62">
        <f t="shared" si="52"/>
        <v>179.9</v>
      </c>
      <c r="O280" s="62" t="str">
        <f t="shared" si="53"/>
        <v>Conta</v>
      </c>
      <c r="P280">
        <f t="shared" si="54"/>
        <v>326</v>
      </c>
    </row>
    <row r="281" spans="1:16" x14ac:dyDescent="0.25">
      <c r="A281" s="62" t="str">
        <f t="shared" si="45"/>
        <v>FAIXA 27Entre R$ 229,81 e R$ 239,80</v>
      </c>
      <c r="B281" s="62" t="s">
        <v>110</v>
      </c>
      <c r="C281" s="62" t="s">
        <v>154</v>
      </c>
      <c r="D281" s="62" t="s">
        <v>59</v>
      </c>
      <c r="E281" s="62">
        <f t="shared" si="46"/>
        <v>299.89999999999998</v>
      </c>
      <c r="F281" s="62">
        <f>IF(VLOOKUP(D281,$U$1:$AB$7,8,0)&lt;Ofertas!$C$9,"",VLOOKUP(D281,$U$1:$Y$7,5,0))</f>
        <v>309.89999999999998</v>
      </c>
      <c r="G281" s="62">
        <f>IF(VLOOKUP(D281,$U$1:$AB$7,8,0)&lt;Ofertas!$C$9,"",VLOOKUP(D281,$U$1:$Z$7,6,0))</f>
        <v>309.89999999999998</v>
      </c>
      <c r="H281" s="62">
        <f t="shared" si="47"/>
        <v>559.79999999999995</v>
      </c>
      <c r="I281" s="62" t="s">
        <v>208</v>
      </c>
      <c r="J281" s="62">
        <f t="shared" si="48"/>
        <v>559.79999999999995</v>
      </c>
      <c r="K281" s="62">
        <f t="shared" si="49"/>
        <v>259.89999999999998</v>
      </c>
      <c r="L281" s="62">
        <f t="shared" si="50"/>
        <v>-50</v>
      </c>
      <c r="M281" s="62">
        <f t="shared" si="51"/>
        <v>259.89999999999998</v>
      </c>
      <c r="N281" s="62">
        <f t="shared" si="52"/>
        <v>259.89999999999998</v>
      </c>
      <c r="O281" s="62" t="str">
        <f t="shared" si="53"/>
        <v>Conta</v>
      </c>
      <c r="P281">
        <f t="shared" si="54"/>
        <v>376</v>
      </c>
    </row>
    <row r="282" spans="1:16" x14ac:dyDescent="0.25">
      <c r="A282" s="62" t="str">
        <f t="shared" si="45"/>
        <v>FAIXA 0Entre R$ 239,81 e R$ 259,80</v>
      </c>
      <c r="B282" s="62" t="s">
        <v>209</v>
      </c>
      <c r="C282" s="62" t="s">
        <v>151</v>
      </c>
      <c r="D282" s="62" t="s">
        <v>181</v>
      </c>
      <c r="E282" s="62">
        <f t="shared" si="46"/>
        <v>79.900000000000006</v>
      </c>
      <c r="F282" s="62" t="str">
        <f>IF(VLOOKUP(D282,$U$1:$AB$7,8,0)&lt;Ofertas!$C$9,"",VLOOKUP(D282,$U$1:$Y$7,5,0))</f>
        <v/>
      </c>
      <c r="G282" s="62" t="str">
        <f>IF(VLOOKUP(D282,$U$1:$AB$7,8,0)&lt;Ofertas!$C$9,"",VLOOKUP(D282,$U$1:$Z$7,6,0))</f>
        <v/>
      </c>
      <c r="H282" s="62" t="str">
        <f t="shared" si="47"/>
        <v/>
      </c>
      <c r="I282" s="62" t="s">
        <v>189</v>
      </c>
      <c r="J282" s="62" t="str">
        <f t="shared" si="48"/>
        <v/>
      </c>
      <c r="K282" s="62" t="str">
        <f t="shared" si="49"/>
        <v>SEM DEP</v>
      </c>
      <c r="L282" s="62">
        <f t="shared" si="50"/>
        <v>100</v>
      </c>
      <c r="M282" s="62" t="str">
        <f t="shared" si="51"/>
        <v/>
      </c>
      <c r="N282" s="62" t="str">
        <f t="shared" si="52"/>
        <v/>
      </c>
      <c r="O282" s="62" t="str">
        <f t="shared" si="53"/>
        <v>Controle</v>
      </c>
      <c r="P282" t="e">
        <f t="shared" si="54"/>
        <v>#VALUE!</v>
      </c>
    </row>
    <row r="283" spans="1:16" x14ac:dyDescent="0.25">
      <c r="A283" s="62" t="str">
        <f t="shared" si="45"/>
        <v>FAIXA 1Entre R$ 239,81 e R$ 259,80</v>
      </c>
      <c r="B283" s="62" t="s">
        <v>209</v>
      </c>
      <c r="C283" s="62" t="s">
        <v>151</v>
      </c>
      <c r="D283" s="62" t="s">
        <v>26</v>
      </c>
      <c r="E283" s="62">
        <f t="shared" si="46"/>
        <v>79.900000000000006</v>
      </c>
      <c r="F283" s="62" t="str">
        <f>IF(VLOOKUP(D283,$U$1:$AB$7,8,0)&lt;Ofertas!$C$9,"",VLOOKUP(D283,$U$1:$Y$7,5,0))</f>
        <v/>
      </c>
      <c r="G283" s="62" t="str">
        <f>IF(VLOOKUP(D283,$U$1:$AB$7,8,0)&lt;Ofertas!$C$9,"",VLOOKUP(D283,$U$1:$Z$7,6,0))</f>
        <v/>
      </c>
      <c r="H283" s="62" t="str">
        <f t="shared" si="47"/>
        <v/>
      </c>
      <c r="I283" s="62" t="s">
        <v>66</v>
      </c>
      <c r="J283" s="62" t="str">
        <f t="shared" si="48"/>
        <v/>
      </c>
      <c r="K283" s="62" t="str">
        <f t="shared" si="49"/>
        <v>SEM DEP</v>
      </c>
      <c r="L283" s="62">
        <f t="shared" si="50"/>
        <v>100</v>
      </c>
      <c r="M283" s="62" t="str">
        <f t="shared" si="51"/>
        <v/>
      </c>
      <c r="N283" s="62" t="str">
        <f t="shared" si="52"/>
        <v/>
      </c>
      <c r="O283" s="62" t="str">
        <f t="shared" si="53"/>
        <v>Conta</v>
      </c>
      <c r="P283" t="e">
        <f t="shared" si="54"/>
        <v>#VALUE!</v>
      </c>
    </row>
    <row r="284" spans="1:16" x14ac:dyDescent="0.25">
      <c r="A284" s="62" t="str">
        <f t="shared" si="45"/>
        <v>FAIXA 2Entre R$ 239,81 e R$ 259,80</v>
      </c>
      <c r="B284" s="62" t="s">
        <v>209</v>
      </c>
      <c r="C284" s="62" t="s">
        <v>152</v>
      </c>
      <c r="D284" s="62" t="s">
        <v>181</v>
      </c>
      <c r="E284" s="62">
        <f t="shared" si="46"/>
        <v>84.9</v>
      </c>
      <c r="F284" s="62" t="str">
        <f>IF(VLOOKUP(D284,$U$1:$AB$7,8,0)&lt;Ofertas!$C$9,"",VLOOKUP(D284,$U$1:$Y$7,5,0))</f>
        <v/>
      </c>
      <c r="G284" s="62" t="str">
        <f>IF(VLOOKUP(D284,$U$1:$AB$7,8,0)&lt;Ofertas!$C$9,"",VLOOKUP(D284,$U$1:$Z$7,6,0))</f>
        <v/>
      </c>
      <c r="H284" s="62" t="str">
        <f t="shared" si="47"/>
        <v/>
      </c>
      <c r="I284" s="62" t="s">
        <v>67</v>
      </c>
      <c r="J284" s="62" t="str">
        <f t="shared" si="48"/>
        <v/>
      </c>
      <c r="K284" s="62" t="str">
        <f t="shared" si="49"/>
        <v>SEM DEP</v>
      </c>
      <c r="L284" s="62">
        <f t="shared" si="50"/>
        <v>100</v>
      </c>
      <c r="M284" s="62" t="str">
        <f t="shared" si="51"/>
        <v/>
      </c>
      <c r="N284" s="62" t="str">
        <f t="shared" si="52"/>
        <v/>
      </c>
      <c r="O284" s="62" t="str">
        <f t="shared" si="53"/>
        <v>Controle</v>
      </c>
      <c r="P284" t="e">
        <f t="shared" si="54"/>
        <v>#VALUE!</v>
      </c>
    </row>
    <row r="285" spans="1:16" x14ac:dyDescent="0.25">
      <c r="A285" s="62" t="str">
        <f t="shared" si="45"/>
        <v>FAIXA 3Entre R$ 239,81 e R$ 259,80</v>
      </c>
      <c r="B285" s="62" t="s">
        <v>209</v>
      </c>
      <c r="C285" s="62" t="s">
        <v>152</v>
      </c>
      <c r="D285" s="62" t="s">
        <v>26</v>
      </c>
      <c r="E285" s="62">
        <f t="shared" si="46"/>
        <v>84.9</v>
      </c>
      <c r="F285" s="62" t="str">
        <f>IF(VLOOKUP(D285,$U$1:$AB$7,8,0)&lt;Ofertas!$C$9,"",VLOOKUP(D285,$U$1:$Y$7,5,0))</f>
        <v/>
      </c>
      <c r="G285" s="62" t="str">
        <f>IF(VLOOKUP(D285,$U$1:$AB$7,8,0)&lt;Ofertas!$C$9,"",VLOOKUP(D285,$U$1:$Z$7,6,0))</f>
        <v/>
      </c>
      <c r="H285" s="62" t="str">
        <f t="shared" si="47"/>
        <v/>
      </c>
      <c r="I285" s="62" t="s">
        <v>156</v>
      </c>
      <c r="J285" s="62" t="str">
        <f t="shared" si="48"/>
        <v/>
      </c>
      <c r="K285" s="62" t="str">
        <f t="shared" si="49"/>
        <v>SEM DEP</v>
      </c>
      <c r="L285" s="62">
        <f t="shared" si="50"/>
        <v>100</v>
      </c>
      <c r="M285" s="62" t="str">
        <f t="shared" si="51"/>
        <v/>
      </c>
      <c r="N285" s="62" t="str">
        <f t="shared" si="52"/>
        <v/>
      </c>
      <c r="O285" s="62" t="str">
        <f t="shared" si="53"/>
        <v>Conta</v>
      </c>
      <c r="P285" t="e">
        <f t="shared" si="54"/>
        <v>#VALUE!</v>
      </c>
    </row>
    <row r="286" spans="1:16" x14ac:dyDescent="0.25">
      <c r="A286" s="62" t="str">
        <f t="shared" si="45"/>
        <v>FAIXA 4Entre R$ 239,81 e R$ 259,80</v>
      </c>
      <c r="B286" s="62" t="s">
        <v>209</v>
      </c>
      <c r="C286" s="62" t="s">
        <v>151</v>
      </c>
      <c r="D286" s="62" t="s">
        <v>194</v>
      </c>
      <c r="E286" s="62">
        <f t="shared" si="46"/>
        <v>79.900000000000006</v>
      </c>
      <c r="F286" s="62" t="str">
        <f>IF(VLOOKUP(D286,$U$1:$AB$7,8,0)&lt;Ofertas!$C$9,"",VLOOKUP(D286,$U$1:$Y$7,5,0))</f>
        <v/>
      </c>
      <c r="G286" s="62" t="str">
        <f>IF(VLOOKUP(D286,$U$1:$AB$7,8,0)&lt;Ofertas!$C$9,"",VLOOKUP(D286,$U$1:$Z$7,6,0))</f>
        <v/>
      </c>
      <c r="H286" s="62" t="str">
        <f t="shared" si="47"/>
        <v/>
      </c>
      <c r="I286" s="62" t="s">
        <v>157</v>
      </c>
      <c r="J286" s="62" t="str">
        <f t="shared" si="48"/>
        <v/>
      </c>
      <c r="K286" s="62" t="str">
        <f t="shared" si="49"/>
        <v>SEM DEP</v>
      </c>
      <c r="L286" s="62">
        <f t="shared" si="50"/>
        <v>100</v>
      </c>
      <c r="M286" s="62" t="str">
        <f t="shared" si="51"/>
        <v/>
      </c>
      <c r="N286" s="62" t="str">
        <f t="shared" si="52"/>
        <v/>
      </c>
      <c r="O286" s="62" t="str">
        <f t="shared" si="53"/>
        <v>Controle</v>
      </c>
      <c r="P286" t="e">
        <f t="shared" si="54"/>
        <v>#VALUE!</v>
      </c>
    </row>
    <row r="287" spans="1:16" x14ac:dyDescent="0.25">
      <c r="A287" s="62" t="str">
        <f t="shared" si="45"/>
        <v>FAIXA 5Entre R$ 239,81 e R$ 259,80</v>
      </c>
      <c r="B287" s="62" t="s">
        <v>209</v>
      </c>
      <c r="C287" s="62" t="s">
        <v>151</v>
      </c>
      <c r="D287" s="62" t="s">
        <v>58</v>
      </c>
      <c r="E287" s="62">
        <f t="shared" si="46"/>
        <v>79.900000000000006</v>
      </c>
      <c r="F287" s="62">
        <f>IF(VLOOKUP(D287,$U$1:$AB$7,8,0)&lt;Ofertas!$C$9,"",VLOOKUP(D287,$U$1:$Y$7,5,0))</f>
        <v>159.9</v>
      </c>
      <c r="G287" s="62">
        <f>IF(VLOOKUP(D287,$U$1:$AB$7,8,0)&lt;Ofertas!$C$9,"",VLOOKUP(D287,$U$1:$Z$7,6,0))</f>
        <v>159.9</v>
      </c>
      <c r="H287" s="62">
        <f t="shared" si="47"/>
        <v>239.8</v>
      </c>
      <c r="I287" s="62" t="s">
        <v>158</v>
      </c>
      <c r="J287" s="62">
        <f t="shared" si="48"/>
        <v>239.8</v>
      </c>
      <c r="K287" s="62">
        <f t="shared" si="49"/>
        <v>159.9</v>
      </c>
      <c r="L287" s="62">
        <f t="shared" si="50"/>
        <v>0</v>
      </c>
      <c r="M287" s="62">
        <f t="shared" si="51"/>
        <v>159.9</v>
      </c>
      <c r="N287" s="62">
        <f t="shared" si="52"/>
        <v>159.9</v>
      </c>
      <c r="O287" s="62" t="str">
        <f t="shared" si="53"/>
        <v>Conta</v>
      </c>
      <c r="P287">
        <f t="shared" si="54"/>
        <v>1</v>
      </c>
    </row>
    <row r="288" spans="1:16" x14ac:dyDescent="0.25">
      <c r="A288" s="62" t="str">
        <f t="shared" si="45"/>
        <v>FAIXA 6Entre R$ 239,81 e R$ 259,80</v>
      </c>
      <c r="B288" s="62" t="s">
        <v>209</v>
      </c>
      <c r="C288" s="62" t="s">
        <v>152</v>
      </c>
      <c r="D288" s="62" t="s">
        <v>194</v>
      </c>
      <c r="E288" s="62">
        <f t="shared" si="46"/>
        <v>84.9</v>
      </c>
      <c r="F288" s="62" t="str">
        <f>IF(VLOOKUP(D288,$U$1:$AB$7,8,0)&lt;Ofertas!$C$9,"",VLOOKUP(D288,$U$1:$Y$7,5,0))</f>
        <v/>
      </c>
      <c r="G288" s="62" t="str">
        <f>IF(VLOOKUP(D288,$U$1:$AB$7,8,0)&lt;Ofertas!$C$9,"",VLOOKUP(D288,$U$1:$Z$7,6,0))</f>
        <v/>
      </c>
      <c r="H288" s="62" t="str">
        <f t="shared" si="47"/>
        <v/>
      </c>
      <c r="I288" s="62" t="s">
        <v>159</v>
      </c>
      <c r="J288" s="62" t="str">
        <f t="shared" si="48"/>
        <v/>
      </c>
      <c r="K288" s="62" t="str">
        <f t="shared" si="49"/>
        <v>SEM DEP</v>
      </c>
      <c r="L288" s="62">
        <f t="shared" si="50"/>
        <v>100</v>
      </c>
      <c r="M288" s="62" t="str">
        <f t="shared" si="51"/>
        <v/>
      </c>
      <c r="N288" s="62" t="str">
        <f t="shared" si="52"/>
        <v/>
      </c>
      <c r="O288" s="62" t="str">
        <f t="shared" si="53"/>
        <v>Controle</v>
      </c>
      <c r="P288" t="e">
        <f t="shared" si="54"/>
        <v>#VALUE!</v>
      </c>
    </row>
    <row r="289" spans="1:16" x14ac:dyDescent="0.25">
      <c r="A289" s="62" t="str">
        <f t="shared" si="45"/>
        <v>FAIXA 7Entre R$ 239,81 e R$ 259,80</v>
      </c>
      <c r="B289" s="62" t="s">
        <v>209</v>
      </c>
      <c r="C289" s="62" t="s">
        <v>152</v>
      </c>
      <c r="D289" s="62" t="s">
        <v>58</v>
      </c>
      <c r="E289" s="62">
        <f t="shared" si="46"/>
        <v>84.9</v>
      </c>
      <c r="F289" s="62">
        <f>IF(VLOOKUP(D289,$U$1:$AB$7,8,0)&lt;Ofertas!$C$9,"",VLOOKUP(D289,$U$1:$Y$7,5,0))</f>
        <v>159.9</v>
      </c>
      <c r="G289" s="62">
        <f>IF(VLOOKUP(D289,$U$1:$AB$7,8,0)&lt;Ofertas!$C$9,"",VLOOKUP(D289,$U$1:$Z$7,6,0))</f>
        <v>159.9</v>
      </c>
      <c r="H289" s="62">
        <f t="shared" si="47"/>
        <v>244.8</v>
      </c>
      <c r="I289" s="62" t="s">
        <v>160</v>
      </c>
      <c r="J289" s="62">
        <f t="shared" si="48"/>
        <v>244.8</v>
      </c>
      <c r="K289" s="62">
        <f t="shared" si="49"/>
        <v>159.9</v>
      </c>
      <c r="L289" s="62">
        <f t="shared" si="50"/>
        <v>0</v>
      </c>
      <c r="M289" s="62">
        <f t="shared" si="51"/>
        <v>159.9</v>
      </c>
      <c r="N289" s="62">
        <f t="shared" si="52"/>
        <v>159.9</v>
      </c>
      <c r="O289" s="62" t="str">
        <f t="shared" si="53"/>
        <v>Conta</v>
      </c>
      <c r="P289">
        <f t="shared" si="54"/>
        <v>26</v>
      </c>
    </row>
    <row r="290" spans="1:16" x14ac:dyDescent="0.25">
      <c r="A290" s="62" t="str">
        <f t="shared" si="45"/>
        <v>FAIXA 8Entre R$ 239,81 e R$ 259,80</v>
      </c>
      <c r="B290" s="62" t="s">
        <v>209</v>
      </c>
      <c r="C290" s="62" t="s">
        <v>153</v>
      </c>
      <c r="D290" s="62" t="s">
        <v>26</v>
      </c>
      <c r="E290" s="62">
        <f t="shared" si="46"/>
        <v>129.9</v>
      </c>
      <c r="F290" s="62" t="str">
        <f>IF(VLOOKUP(D290,$U$1:$AB$7,8,0)&lt;Ofertas!$C$9,"",VLOOKUP(D290,$U$1:$Y$7,5,0))</f>
        <v/>
      </c>
      <c r="G290" s="62" t="str">
        <f>IF(VLOOKUP(D290,$U$1:$AB$7,8,0)&lt;Ofertas!$C$9,"",VLOOKUP(D290,$U$1:$Z$7,6,0))</f>
        <v/>
      </c>
      <c r="H290" s="62" t="str">
        <f t="shared" si="47"/>
        <v/>
      </c>
      <c r="I290" s="62" t="s">
        <v>161</v>
      </c>
      <c r="J290" s="62" t="str">
        <f t="shared" si="48"/>
        <v/>
      </c>
      <c r="K290" s="62" t="str">
        <f t="shared" si="49"/>
        <v>SEM DEP</v>
      </c>
      <c r="L290" s="62">
        <f t="shared" si="50"/>
        <v>100</v>
      </c>
      <c r="M290" s="62" t="str">
        <f t="shared" si="51"/>
        <v/>
      </c>
      <c r="N290" s="62" t="str">
        <f t="shared" si="52"/>
        <v/>
      </c>
      <c r="O290" s="62" t="str">
        <f t="shared" si="53"/>
        <v>Conta</v>
      </c>
      <c r="P290" t="e">
        <f t="shared" si="54"/>
        <v>#VALUE!</v>
      </c>
    </row>
    <row r="291" spans="1:16" x14ac:dyDescent="0.25">
      <c r="A291" s="62" t="str">
        <f t="shared" si="45"/>
        <v>FAIXA 9Entre R$ 239,81 e R$ 259,80</v>
      </c>
      <c r="B291" s="62" t="s">
        <v>209</v>
      </c>
      <c r="C291" s="62" t="s">
        <v>153</v>
      </c>
      <c r="D291" s="62" t="s">
        <v>181</v>
      </c>
      <c r="E291" s="62">
        <f t="shared" si="46"/>
        <v>129.9</v>
      </c>
      <c r="F291" s="62" t="str">
        <f>IF(VLOOKUP(D291,$U$1:$AB$7,8,0)&lt;Ofertas!$C$9,"",VLOOKUP(D291,$U$1:$Y$7,5,0))</f>
        <v/>
      </c>
      <c r="G291" s="62" t="str">
        <f>IF(VLOOKUP(D291,$U$1:$AB$7,8,0)&lt;Ofertas!$C$9,"",VLOOKUP(D291,$U$1:$Z$7,6,0))</f>
        <v/>
      </c>
      <c r="H291" s="62" t="str">
        <f t="shared" si="47"/>
        <v/>
      </c>
      <c r="I291" s="62" t="s">
        <v>162</v>
      </c>
      <c r="J291" s="62" t="str">
        <f t="shared" si="48"/>
        <v/>
      </c>
      <c r="K291" s="62" t="str">
        <f t="shared" si="49"/>
        <v>SEM DEP</v>
      </c>
      <c r="L291" s="62">
        <f t="shared" si="50"/>
        <v>100</v>
      </c>
      <c r="M291" s="62" t="str">
        <f t="shared" si="51"/>
        <v/>
      </c>
      <c r="N291" s="62" t="str">
        <f t="shared" si="52"/>
        <v/>
      </c>
      <c r="O291" s="62" t="str">
        <f t="shared" si="53"/>
        <v>Controle</v>
      </c>
      <c r="P291" t="e">
        <f t="shared" si="54"/>
        <v>#VALUE!</v>
      </c>
    </row>
    <row r="292" spans="1:16" x14ac:dyDescent="0.25">
      <c r="A292" s="62" t="str">
        <f t="shared" si="45"/>
        <v>FAIXA 10Entre R$ 239,81 e R$ 259,80</v>
      </c>
      <c r="B292" s="62" t="s">
        <v>209</v>
      </c>
      <c r="C292" s="62" t="s">
        <v>151</v>
      </c>
      <c r="D292" s="62" t="s">
        <v>10</v>
      </c>
      <c r="E292" s="62">
        <f t="shared" si="46"/>
        <v>79.900000000000006</v>
      </c>
      <c r="F292" s="62">
        <f>IF(VLOOKUP(D292,$U$1:$AB$7,8,0)&lt;Ofertas!$C$9,"",VLOOKUP(D292,$U$1:$Y$7,5,0))</f>
        <v>109.9</v>
      </c>
      <c r="G292" s="62">
        <f>IF(VLOOKUP(D292,$U$1:$AB$7,8,0)&lt;Ofertas!$C$9,"",VLOOKUP(D292,$U$1:$Z$7,6,0))</f>
        <v>99.9</v>
      </c>
      <c r="H292" s="62">
        <f t="shared" si="47"/>
        <v>289.8</v>
      </c>
      <c r="I292" s="62" t="s">
        <v>163</v>
      </c>
      <c r="J292" s="62">
        <f t="shared" si="48"/>
        <v>279.8</v>
      </c>
      <c r="K292" s="62">
        <f t="shared" si="49"/>
        <v>209.9</v>
      </c>
      <c r="L292" s="62">
        <f t="shared" si="50"/>
        <v>100</v>
      </c>
      <c r="M292" s="62">
        <f t="shared" si="51"/>
        <v>209.9</v>
      </c>
      <c r="N292" s="62">
        <f t="shared" si="52"/>
        <v>199.9</v>
      </c>
      <c r="O292" s="62" t="str">
        <f t="shared" si="53"/>
        <v>Conta</v>
      </c>
      <c r="P292">
        <f t="shared" si="54"/>
        <v>51</v>
      </c>
    </row>
    <row r="293" spans="1:16" x14ac:dyDescent="0.25">
      <c r="A293" s="62" t="str">
        <f t="shared" si="45"/>
        <v>FAIXA 11Entre R$ 239,81 e R$ 259,80</v>
      </c>
      <c r="B293" s="62" t="s">
        <v>209</v>
      </c>
      <c r="C293" s="62" t="s">
        <v>153</v>
      </c>
      <c r="D293" s="62" t="s">
        <v>58</v>
      </c>
      <c r="E293" s="62">
        <f t="shared" si="46"/>
        <v>129.9</v>
      </c>
      <c r="F293" s="62">
        <f>IF(VLOOKUP(D293,$U$1:$AB$7,8,0)&lt;Ofertas!$C$9,"",VLOOKUP(D293,$U$1:$Y$7,5,0))</f>
        <v>159.9</v>
      </c>
      <c r="G293" s="62">
        <f>IF(VLOOKUP(D293,$U$1:$AB$7,8,0)&lt;Ofertas!$C$9,"",VLOOKUP(D293,$U$1:$Z$7,6,0))</f>
        <v>159.9</v>
      </c>
      <c r="H293" s="62">
        <f t="shared" si="47"/>
        <v>289.8</v>
      </c>
      <c r="I293" s="62" t="s">
        <v>164</v>
      </c>
      <c r="J293" s="62">
        <f t="shared" si="48"/>
        <v>289.8</v>
      </c>
      <c r="K293" s="62">
        <f t="shared" si="49"/>
        <v>159.9</v>
      </c>
      <c r="L293" s="62">
        <f t="shared" si="50"/>
        <v>0</v>
      </c>
      <c r="M293" s="62">
        <f t="shared" si="51"/>
        <v>159.9</v>
      </c>
      <c r="N293" s="62">
        <f t="shared" si="52"/>
        <v>159.9</v>
      </c>
      <c r="O293" s="62" t="str">
        <f t="shared" si="53"/>
        <v>Conta</v>
      </c>
      <c r="P293">
        <f t="shared" si="54"/>
        <v>51</v>
      </c>
    </row>
    <row r="294" spans="1:16" x14ac:dyDescent="0.25">
      <c r="A294" s="62" t="str">
        <f t="shared" si="45"/>
        <v>FAIXA 12Entre R$ 239,81 e R$ 259,80</v>
      </c>
      <c r="B294" s="62" t="s">
        <v>209</v>
      </c>
      <c r="C294" s="62" t="s">
        <v>151</v>
      </c>
      <c r="D294" s="62" t="s">
        <v>1</v>
      </c>
      <c r="E294" s="62">
        <f t="shared" si="46"/>
        <v>79.900000000000006</v>
      </c>
      <c r="F294" s="62">
        <f>IF(VLOOKUP(D294,$U$1:$AB$7,8,0)&lt;Ofertas!$C$9,"",VLOOKUP(D294,$U$1:$Y$7,5,0))</f>
        <v>209.9</v>
      </c>
      <c r="G294" s="62">
        <f>IF(VLOOKUP(D294,$U$1:$AB$7,8,0)&lt;Ofertas!$C$9,"",VLOOKUP(D294,$U$1:$Z$7,6,0))</f>
        <v>179.9</v>
      </c>
      <c r="H294" s="62">
        <f t="shared" si="47"/>
        <v>289.8</v>
      </c>
      <c r="I294" s="62" t="s">
        <v>165</v>
      </c>
      <c r="J294" s="62">
        <f t="shared" si="48"/>
        <v>259.8</v>
      </c>
      <c r="K294" s="62">
        <f t="shared" si="49"/>
        <v>209.9</v>
      </c>
      <c r="L294" s="62">
        <f t="shared" si="50"/>
        <v>0</v>
      </c>
      <c r="M294" s="62">
        <f t="shared" si="51"/>
        <v>209.9</v>
      </c>
      <c r="N294" s="62">
        <f t="shared" si="52"/>
        <v>179.9</v>
      </c>
      <c r="O294" s="62" t="str">
        <f t="shared" si="53"/>
        <v>Conta</v>
      </c>
      <c r="P294">
        <f t="shared" si="54"/>
        <v>51</v>
      </c>
    </row>
    <row r="295" spans="1:16" x14ac:dyDescent="0.25">
      <c r="A295" s="62" t="str">
        <f t="shared" si="45"/>
        <v>FAIXA 13Entre R$ 239,81 e R$ 259,80</v>
      </c>
      <c r="B295" s="62" t="s">
        <v>209</v>
      </c>
      <c r="C295" s="62" t="s">
        <v>153</v>
      </c>
      <c r="D295" s="62" t="s">
        <v>194</v>
      </c>
      <c r="E295" s="62">
        <f t="shared" si="46"/>
        <v>129.9</v>
      </c>
      <c r="F295" s="62" t="str">
        <f>IF(VLOOKUP(D295,$U$1:$AB$7,8,0)&lt;Ofertas!$C$9,"",VLOOKUP(D295,$U$1:$Y$7,5,0))</f>
        <v/>
      </c>
      <c r="G295" s="62" t="str">
        <f>IF(VLOOKUP(D295,$U$1:$AB$7,8,0)&lt;Ofertas!$C$9,"",VLOOKUP(D295,$U$1:$Z$7,6,0))</f>
        <v/>
      </c>
      <c r="H295" s="62" t="str">
        <f t="shared" si="47"/>
        <v/>
      </c>
      <c r="I295" s="62" t="s">
        <v>166</v>
      </c>
      <c r="J295" s="62" t="str">
        <f t="shared" si="48"/>
        <v/>
      </c>
      <c r="K295" s="62" t="str">
        <f t="shared" si="49"/>
        <v>SEM DEP</v>
      </c>
      <c r="L295" s="62">
        <f t="shared" si="50"/>
        <v>100</v>
      </c>
      <c r="M295" s="62" t="str">
        <f t="shared" si="51"/>
        <v/>
      </c>
      <c r="N295" s="62" t="str">
        <f t="shared" si="52"/>
        <v/>
      </c>
      <c r="O295" s="62" t="str">
        <f t="shared" si="53"/>
        <v>Controle</v>
      </c>
      <c r="P295" t="e">
        <f t="shared" si="54"/>
        <v>#VALUE!</v>
      </c>
    </row>
    <row r="296" spans="1:16" x14ac:dyDescent="0.25">
      <c r="A296" s="62" t="str">
        <f t="shared" si="45"/>
        <v>FAIXA 14Entre R$ 239,81 e R$ 259,80</v>
      </c>
      <c r="B296" s="62" t="s">
        <v>209</v>
      </c>
      <c r="C296" s="62" t="s">
        <v>152</v>
      </c>
      <c r="D296" s="62" t="s">
        <v>10</v>
      </c>
      <c r="E296" s="62">
        <f t="shared" si="46"/>
        <v>84.9</v>
      </c>
      <c r="F296" s="62">
        <f>IF(VLOOKUP(D296,$U$1:$AB$7,8,0)&lt;Ofertas!$C$9,"",VLOOKUP(D296,$U$1:$Y$7,5,0))</f>
        <v>109.9</v>
      </c>
      <c r="G296" s="62">
        <f>IF(VLOOKUP(D296,$U$1:$AB$7,8,0)&lt;Ofertas!$C$9,"",VLOOKUP(D296,$U$1:$Z$7,6,0))</f>
        <v>99.9</v>
      </c>
      <c r="H296" s="62">
        <f t="shared" si="47"/>
        <v>294.8</v>
      </c>
      <c r="I296" s="62" t="s">
        <v>167</v>
      </c>
      <c r="J296" s="62">
        <f t="shared" si="48"/>
        <v>284.8</v>
      </c>
      <c r="K296" s="62">
        <f t="shared" si="49"/>
        <v>209.9</v>
      </c>
      <c r="L296" s="62">
        <f t="shared" si="50"/>
        <v>100</v>
      </c>
      <c r="M296" s="62">
        <f t="shared" si="51"/>
        <v>209.9</v>
      </c>
      <c r="N296" s="62">
        <f t="shared" si="52"/>
        <v>199.9</v>
      </c>
      <c r="O296" s="62" t="str">
        <f t="shared" si="53"/>
        <v>Conta</v>
      </c>
      <c r="P296">
        <f t="shared" si="54"/>
        <v>126</v>
      </c>
    </row>
    <row r="297" spans="1:16" x14ac:dyDescent="0.25">
      <c r="A297" s="62" t="str">
        <f t="shared" si="45"/>
        <v>FAIXA 15Entre R$ 239,81 e R$ 259,80</v>
      </c>
      <c r="B297" s="62" t="s">
        <v>209</v>
      </c>
      <c r="C297" s="62" t="s">
        <v>152</v>
      </c>
      <c r="D297" s="62" t="s">
        <v>1</v>
      </c>
      <c r="E297" s="62">
        <f t="shared" si="46"/>
        <v>84.9</v>
      </c>
      <c r="F297" s="62">
        <f>IF(VLOOKUP(D297,$U$1:$AB$7,8,0)&lt;Ofertas!$C$9,"",VLOOKUP(D297,$U$1:$Y$7,5,0))</f>
        <v>209.9</v>
      </c>
      <c r="G297" s="62">
        <f>IF(VLOOKUP(D297,$U$1:$AB$7,8,0)&lt;Ofertas!$C$9,"",VLOOKUP(D297,$U$1:$Z$7,6,0))</f>
        <v>179.9</v>
      </c>
      <c r="H297" s="62">
        <f t="shared" si="47"/>
        <v>294.8</v>
      </c>
      <c r="I297" s="62" t="s">
        <v>168</v>
      </c>
      <c r="J297" s="62">
        <f t="shared" si="48"/>
        <v>264.8</v>
      </c>
      <c r="K297" s="62">
        <f t="shared" si="49"/>
        <v>209.9</v>
      </c>
      <c r="L297" s="62">
        <f t="shared" si="50"/>
        <v>0</v>
      </c>
      <c r="M297" s="62">
        <f t="shared" si="51"/>
        <v>209.9</v>
      </c>
      <c r="N297" s="62">
        <f t="shared" si="52"/>
        <v>179.9</v>
      </c>
      <c r="O297" s="62" t="str">
        <f t="shared" si="53"/>
        <v>Conta</v>
      </c>
      <c r="P297">
        <f t="shared" si="54"/>
        <v>126</v>
      </c>
    </row>
    <row r="298" spans="1:16" x14ac:dyDescent="0.25">
      <c r="A298" s="62" t="str">
        <f t="shared" si="45"/>
        <v>FAIXA 16Entre R$ 239,81 e R$ 259,80</v>
      </c>
      <c r="B298" s="62" t="s">
        <v>209</v>
      </c>
      <c r="C298" s="62" t="s">
        <v>151</v>
      </c>
      <c r="D298" s="62" t="s">
        <v>59</v>
      </c>
      <c r="E298" s="62">
        <f t="shared" si="46"/>
        <v>79.900000000000006</v>
      </c>
      <c r="F298" s="62">
        <f>IF(VLOOKUP(D298,$U$1:$AB$7,8,0)&lt;Ofertas!$C$9,"",VLOOKUP(D298,$U$1:$Y$7,5,0))</f>
        <v>309.89999999999998</v>
      </c>
      <c r="G298" s="62">
        <f>IF(VLOOKUP(D298,$U$1:$AB$7,8,0)&lt;Ofertas!$C$9,"",VLOOKUP(D298,$U$1:$Z$7,6,0))</f>
        <v>309.89999999999998</v>
      </c>
      <c r="H298" s="62">
        <f t="shared" si="47"/>
        <v>339.79999999999995</v>
      </c>
      <c r="I298" s="62" t="s">
        <v>169</v>
      </c>
      <c r="J298" s="62">
        <f t="shared" si="48"/>
        <v>339.79999999999995</v>
      </c>
      <c r="K298" s="62">
        <f t="shared" si="49"/>
        <v>259.89999999999998</v>
      </c>
      <c r="L298" s="62">
        <f t="shared" si="50"/>
        <v>-50</v>
      </c>
      <c r="M298" s="62">
        <f t="shared" si="51"/>
        <v>259.89999999999998</v>
      </c>
      <c r="N298" s="62">
        <f t="shared" si="52"/>
        <v>259.89999999999998</v>
      </c>
      <c r="O298" s="62" t="str">
        <f t="shared" si="53"/>
        <v>Conta</v>
      </c>
      <c r="P298">
        <f t="shared" si="54"/>
        <v>176</v>
      </c>
    </row>
    <row r="299" spans="1:16" x14ac:dyDescent="0.25">
      <c r="A299" s="62" t="str">
        <f t="shared" si="45"/>
        <v>FAIXA 17Entre R$ 239,81 e R$ 259,80</v>
      </c>
      <c r="B299" s="62" t="s">
        <v>209</v>
      </c>
      <c r="C299" s="62" t="s">
        <v>153</v>
      </c>
      <c r="D299" s="62" t="s">
        <v>10</v>
      </c>
      <c r="E299" s="62">
        <f t="shared" si="46"/>
        <v>129.9</v>
      </c>
      <c r="F299" s="62">
        <f>IF(VLOOKUP(D299,$U$1:$AB$7,8,0)&lt;Ofertas!$C$9,"",VLOOKUP(D299,$U$1:$Y$7,5,0))</f>
        <v>109.9</v>
      </c>
      <c r="G299" s="62">
        <f>IF(VLOOKUP(D299,$U$1:$AB$7,8,0)&lt;Ofertas!$C$9,"",VLOOKUP(D299,$U$1:$Z$7,6,0))</f>
        <v>99.9</v>
      </c>
      <c r="H299" s="62">
        <f t="shared" si="47"/>
        <v>339.8</v>
      </c>
      <c r="I299" s="62" t="s">
        <v>170</v>
      </c>
      <c r="J299" s="62">
        <f t="shared" si="48"/>
        <v>329.8</v>
      </c>
      <c r="K299" s="62">
        <f t="shared" si="49"/>
        <v>209.9</v>
      </c>
      <c r="L299" s="62">
        <f t="shared" si="50"/>
        <v>100</v>
      </c>
      <c r="M299" s="62">
        <f t="shared" si="51"/>
        <v>209.9</v>
      </c>
      <c r="N299" s="62">
        <f t="shared" si="52"/>
        <v>199.9</v>
      </c>
      <c r="O299" s="62" t="str">
        <f t="shared" si="53"/>
        <v>Conta</v>
      </c>
      <c r="P299">
        <f t="shared" si="54"/>
        <v>201</v>
      </c>
    </row>
    <row r="300" spans="1:16" x14ac:dyDescent="0.25">
      <c r="A300" s="62" t="str">
        <f t="shared" si="45"/>
        <v>FAIXA 18Entre R$ 239,81 e R$ 259,80</v>
      </c>
      <c r="B300" s="62" t="s">
        <v>209</v>
      </c>
      <c r="C300" s="62" t="s">
        <v>153</v>
      </c>
      <c r="D300" s="62" t="s">
        <v>1</v>
      </c>
      <c r="E300" s="62">
        <f t="shared" si="46"/>
        <v>129.9</v>
      </c>
      <c r="F300" s="62">
        <f>IF(VLOOKUP(D300,$U$1:$AB$7,8,0)&lt;Ofertas!$C$9,"",VLOOKUP(D300,$U$1:$Y$7,5,0))</f>
        <v>209.9</v>
      </c>
      <c r="G300" s="62">
        <f>IF(VLOOKUP(D300,$U$1:$AB$7,8,0)&lt;Ofertas!$C$9,"",VLOOKUP(D300,$U$1:$Z$7,6,0))</f>
        <v>179.9</v>
      </c>
      <c r="H300" s="62">
        <f t="shared" si="47"/>
        <v>339.8</v>
      </c>
      <c r="I300" s="62" t="s">
        <v>171</v>
      </c>
      <c r="J300" s="62">
        <f t="shared" si="48"/>
        <v>309.8</v>
      </c>
      <c r="K300" s="62">
        <f t="shared" si="49"/>
        <v>209.9</v>
      </c>
      <c r="L300" s="62">
        <f t="shared" si="50"/>
        <v>0</v>
      </c>
      <c r="M300" s="62">
        <f t="shared" si="51"/>
        <v>209.9</v>
      </c>
      <c r="N300" s="62">
        <f t="shared" si="52"/>
        <v>179.9</v>
      </c>
      <c r="O300" s="62" t="str">
        <f t="shared" si="53"/>
        <v>Conta</v>
      </c>
      <c r="P300">
        <f t="shared" si="54"/>
        <v>201</v>
      </c>
    </row>
    <row r="301" spans="1:16" x14ac:dyDescent="0.25">
      <c r="A301" s="62" t="str">
        <f t="shared" si="45"/>
        <v>FAIXA 19Entre R$ 239,81 e R$ 259,80</v>
      </c>
      <c r="B301" s="62" t="s">
        <v>209</v>
      </c>
      <c r="C301" s="62" t="s">
        <v>152</v>
      </c>
      <c r="D301" s="62" t="s">
        <v>59</v>
      </c>
      <c r="E301" s="62">
        <f t="shared" si="46"/>
        <v>84.9</v>
      </c>
      <c r="F301" s="62">
        <f>IF(VLOOKUP(D301,$U$1:$AB$7,8,0)&lt;Ofertas!$C$9,"",VLOOKUP(D301,$U$1:$Y$7,5,0))</f>
        <v>309.89999999999998</v>
      </c>
      <c r="G301" s="62">
        <f>IF(VLOOKUP(D301,$U$1:$AB$7,8,0)&lt;Ofertas!$C$9,"",VLOOKUP(D301,$U$1:$Z$7,6,0))</f>
        <v>309.89999999999998</v>
      </c>
      <c r="H301" s="62">
        <f t="shared" si="47"/>
        <v>344.79999999999995</v>
      </c>
      <c r="I301" s="62" t="s">
        <v>172</v>
      </c>
      <c r="J301" s="62">
        <f t="shared" si="48"/>
        <v>344.79999999999995</v>
      </c>
      <c r="K301" s="62">
        <f t="shared" si="49"/>
        <v>259.89999999999998</v>
      </c>
      <c r="L301" s="62">
        <f t="shared" si="50"/>
        <v>-50</v>
      </c>
      <c r="M301" s="62">
        <f t="shared" si="51"/>
        <v>259.89999999999998</v>
      </c>
      <c r="N301" s="62">
        <f t="shared" si="52"/>
        <v>259.89999999999998</v>
      </c>
      <c r="O301" s="62" t="str">
        <f t="shared" si="53"/>
        <v>Conta</v>
      </c>
      <c r="P301">
        <f t="shared" si="54"/>
        <v>251</v>
      </c>
    </row>
    <row r="302" spans="1:16" x14ac:dyDescent="0.25">
      <c r="A302" s="62" t="str">
        <f t="shared" si="45"/>
        <v>FAIXA 20Entre R$ 239,81 e R$ 259,80</v>
      </c>
      <c r="B302" s="62" t="s">
        <v>209</v>
      </c>
      <c r="C302" s="62" t="s">
        <v>153</v>
      </c>
      <c r="D302" s="62" t="s">
        <v>59</v>
      </c>
      <c r="E302" s="62">
        <f t="shared" si="46"/>
        <v>129.9</v>
      </c>
      <c r="F302" s="62">
        <f>IF(VLOOKUP(D302,$U$1:$AB$7,8,0)&lt;Ofertas!$C$9,"",VLOOKUP(D302,$U$1:$Y$7,5,0))</f>
        <v>309.89999999999998</v>
      </c>
      <c r="G302" s="62">
        <f>IF(VLOOKUP(D302,$U$1:$AB$7,8,0)&lt;Ofertas!$C$9,"",VLOOKUP(D302,$U$1:$Z$7,6,0))</f>
        <v>309.89999999999998</v>
      </c>
      <c r="H302" s="62">
        <f t="shared" si="47"/>
        <v>389.79999999999995</v>
      </c>
      <c r="I302" s="62" t="s">
        <v>173</v>
      </c>
      <c r="J302" s="62">
        <f t="shared" si="48"/>
        <v>389.79999999999995</v>
      </c>
      <c r="K302" s="62">
        <f t="shared" si="49"/>
        <v>259.89999999999998</v>
      </c>
      <c r="L302" s="62">
        <f t="shared" si="50"/>
        <v>-50</v>
      </c>
      <c r="M302" s="62">
        <f t="shared" si="51"/>
        <v>259.89999999999998</v>
      </c>
      <c r="N302" s="62">
        <f t="shared" si="52"/>
        <v>259.89999999999998</v>
      </c>
      <c r="O302" s="62" t="str">
        <f t="shared" si="53"/>
        <v>Conta</v>
      </c>
      <c r="P302">
        <f t="shared" si="54"/>
        <v>276</v>
      </c>
    </row>
    <row r="303" spans="1:16" x14ac:dyDescent="0.25">
      <c r="A303" s="62" t="str">
        <f t="shared" si="45"/>
        <v>FAIXA 21Entre R$ 239,81 e R$ 259,80</v>
      </c>
      <c r="B303" s="62" t="s">
        <v>209</v>
      </c>
      <c r="C303" s="62" t="s">
        <v>154</v>
      </c>
      <c r="D303" s="62" t="s">
        <v>181</v>
      </c>
      <c r="E303" s="62">
        <f t="shared" si="46"/>
        <v>299.89999999999998</v>
      </c>
      <c r="F303" s="62" t="str">
        <f>IF(VLOOKUP(D303,$U$1:$AB$7,8,0)&lt;Ofertas!$C$9,"",VLOOKUP(D303,$U$1:$Y$7,5,0))</f>
        <v/>
      </c>
      <c r="G303" s="62" t="str">
        <f>IF(VLOOKUP(D303,$U$1:$AB$7,8,0)&lt;Ofertas!$C$9,"",VLOOKUP(D303,$U$1:$Z$7,6,0))</f>
        <v/>
      </c>
      <c r="H303" s="62" t="str">
        <f t="shared" si="47"/>
        <v/>
      </c>
      <c r="I303" s="62" t="s">
        <v>174</v>
      </c>
      <c r="J303" s="62" t="str">
        <f t="shared" si="48"/>
        <v/>
      </c>
      <c r="K303" s="62" t="str">
        <f t="shared" si="49"/>
        <v>SEM DEP</v>
      </c>
      <c r="L303" s="62">
        <f t="shared" si="50"/>
        <v>100</v>
      </c>
      <c r="M303" s="62" t="str">
        <f t="shared" si="51"/>
        <v/>
      </c>
      <c r="N303" s="62" t="str">
        <f t="shared" si="52"/>
        <v/>
      </c>
      <c r="O303" s="62" t="str">
        <f t="shared" si="53"/>
        <v>Controle</v>
      </c>
      <c r="P303" t="e">
        <f t="shared" si="54"/>
        <v>#VALUE!</v>
      </c>
    </row>
    <row r="304" spans="1:16" x14ac:dyDescent="0.25">
      <c r="A304" s="62" t="str">
        <f t="shared" si="45"/>
        <v>FAIXA 22Entre R$ 239,81 e R$ 259,80</v>
      </c>
      <c r="B304" s="62" t="s">
        <v>209</v>
      </c>
      <c r="C304" s="62" t="s">
        <v>154</v>
      </c>
      <c r="D304" s="62" t="s">
        <v>26</v>
      </c>
      <c r="E304" s="62">
        <f t="shared" si="46"/>
        <v>299.89999999999998</v>
      </c>
      <c r="F304" s="62" t="str">
        <f>IF(VLOOKUP(D304,$U$1:$AB$7,8,0)&lt;Ofertas!$C$9,"",VLOOKUP(D304,$U$1:$Y$7,5,0))</f>
        <v/>
      </c>
      <c r="G304" s="62" t="str">
        <f>IF(VLOOKUP(D304,$U$1:$AB$7,8,0)&lt;Ofertas!$C$9,"",VLOOKUP(D304,$U$1:$Z$7,6,0))</f>
        <v/>
      </c>
      <c r="H304" s="62" t="str">
        <f t="shared" si="47"/>
        <v/>
      </c>
      <c r="I304" s="62" t="s">
        <v>175</v>
      </c>
      <c r="J304" s="62" t="str">
        <f t="shared" si="48"/>
        <v/>
      </c>
      <c r="K304" s="62" t="str">
        <f t="shared" si="49"/>
        <v>SEM DEP</v>
      </c>
      <c r="L304" s="62">
        <f t="shared" si="50"/>
        <v>100</v>
      </c>
      <c r="M304" s="62" t="str">
        <f t="shared" si="51"/>
        <v/>
      </c>
      <c r="N304" s="62" t="str">
        <f t="shared" si="52"/>
        <v/>
      </c>
      <c r="O304" s="62" t="str">
        <f t="shared" si="53"/>
        <v>Conta</v>
      </c>
      <c r="P304" t="e">
        <f t="shared" si="54"/>
        <v>#VALUE!</v>
      </c>
    </row>
    <row r="305" spans="1:16" x14ac:dyDescent="0.25">
      <c r="A305" s="62" t="str">
        <f t="shared" si="45"/>
        <v>FAIXA 23Entre R$ 239,81 e R$ 259,80</v>
      </c>
      <c r="B305" s="62" t="s">
        <v>209</v>
      </c>
      <c r="C305" s="62" t="s">
        <v>154</v>
      </c>
      <c r="D305" s="62" t="s">
        <v>194</v>
      </c>
      <c r="E305" s="62">
        <f t="shared" si="46"/>
        <v>299.89999999999998</v>
      </c>
      <c r="F305" s="62" t="str">
        <f>IF(VLOOKUP(D305,$U$1:$AB$7,8,0)&lt;Ofertas!$C$9,"",VLOOKUP(D305,$U$1:$Y$7,5,0))</f>
        <v/>
      </c>
      <c r="G305" s="62" t="str">
        <f>IF(VLOOKUP(D305,$U$1:$AB$7,8,0)&lt;Ofertas!$C$9,"",VLOOKUP(D305,$U$1:$Z$7,6,0))</f>
        <v/>
      </c>
      <c r="H305" s="62" t="str">
        <f t="shared" si="47"/>
        <v/>
      </c>
      <c r="I305" s="62" t="s">
        <v>176</v>
      </c>
      <c r="J305" s="62" t="str">
        <f t="shared" si="48"/>
        <v/>
      </c>
      <c r="K305" s="62" t="str">
        <f t="shared" si="49"/>
        <v>SEM DEP</v>
      </c>
      <c r="L305" s="62">
        <f t="shared" si="50"/>
        <v>100</v>
      </c>
      <c r="M305" s="62" t="str">
        <f t="shared" si="51"/>
        <v/>
      </c>
      <c r="N305" s="62" t="str">
        <f t="shared" si="52"/>
        <v/>
      </c>
      <c r="O305" s="62" t="str">
        <f t="shared" si="53"/>
        <v>Controle</v>
      </c>
      <c r="P305" t="e">
        <f t="shared" si="54"/>
        <v>#VALUE!</v>
      </c>
    </row>
    <row r="306" spans="1:16" x14ac:dyDescent="0.25">
      <c r="A306" s="62" t="str">
        <f t="shared" si="45"/>
        <v>FAIXA 24Entre R$ 239,81 e R$ 259,80</v>
      </c>
      <c r="B306" s="62" t="s">
        <v>209</v>
      </c>
      <c r="C306" s="62" t="s">
        <v>154</v>
      </c>
      <c r="D306" s="62" t="s">
        <v>58</v>
      </c>
      <c r="E306" s="62">
        <f t="shared" si="46"/>
        <v>299.89999999999998</v>
      </c>
      <c r="F306" s="62">
        <f>IF(VLOOKUP(D306,$U$1:$AB$7,8,0)&lt;Ofertas!$C$9,"",VLOOKUP(D306,$U$1:$Y$7,5,0))</f>
        <v>159.9</v>
      </c>
      <c r="G306" s="62">
        <f>IF(VLOOKUP(D306,$U$1:$AB$7,8,0)&lt;Ofertas!$C$9,"",VLOOKUP(D306,$U$1:$Z$7,6,0))</f>
        <v>159.9</v>
      </c>
      <c r="H306" s="62">
        <f t="shared" si="47"/>
        <v>459.79999999999995</v>
      </c>
      <c r="I306" s="62" t="s">
        <v>177</v>
      </c>
      <c r="J306" s="62">
        <f t="shared" si="48"/>
        <v>459.79999999999995</v>
      </c>
      <c r="K306" s="62">
        <f t="shared" si="49"/>
        <v>159.9</v>
      </c>
      <c r="L306" s="62">
        <f t="shared" si="50"/>
        <v>0</v>
      </c>
      <c r="M306" s="62">
        <f t="shared" si="51"/>
        <v>159.9</v>
      </c>
      <c r="N306" s="62">
        <f t="shared" si="52"/>
        <v>159.9</v>
      </c>
      <c r="O306" s="62" t="str">
        <f t="shared" si="53"/>
        <v>Conta</v>
      </c>
      <c r="P306">
        <f t="shared" si="54"/>
        <v>301</v>
      </c>
    </row>
    <row r="307" spans="1:16" x14ac:dyDescent="0.25">
      <c r="A307" s="62" t="str">
        <f t="shared" si="45"/>
        <v>FAIXA 25Entre R$ 239,81 e R$ 259,80</v>
      </c>
      <c r="B307" s="62" t="s">
        <v>209</v>
      </c>
      <c r="C307" s="62" t="s">
        <v>154</v>
      </c>
      <c r="D307" s="62" t="s">
        <v>10</v>
      </c>
      <c r="E307" s="62">
        <f t="shared" si="46"/>
        <v>299.89999999999998</v>
      </c>
      <c r="F307" s="62">
        <f>IF(VLOOKUP(D307,$U$1:$AB$7,8,0)&lt;Ofertas!$C$9,"",VLOOKUP(D307,$U$1:$Y$7,5,0))</f>
        <v>109.9</v>
      </c>
      <c r="G307" s="62">
        <f>IF(VLOOKUP(D307,$U$1:$AB$7,8,0)&lt;Ofertas!$C$9,"",VLOOKUP(D307,$U$1:$Z$7,6,0))</f>
        <v>99.9</v>
      </c>
      <c r="H307" s="62">
        <f t="shared" si="47"/>
        <v>509.79999999999995</v>
      </c>
      <c r="I307" s="62" t="s">
        <v>206</v>
      </c>
      <c r="J307" s="62">
        <f t="shared" si="48"/>
        <v>499.79999999999995</v>
      </c>
      <c r="K307" s="62">
        <f t="shared" si="49"/>
        <v>209.9</v>
      </c>
      <c r="L307" s="62">
        <f t="shared" si="50"/>
        <v>100</v>
      </c>
      <c r="M307" s="62">
        <f t="shared" si="51"/>
        <v>209.9</v>
      </c>
      <c r="N307" s="62">
        <f t="shared" si="52"/>
        <v>199.9</v>
      </c>
      <c r="O307" s="62" t="str">
        <f t="shared" si="53"/>
        <v>Conta</v>
      </c>
      <c r="P307">
        <f t="shared" si="54"/>
        <v>326</v>
      </c>
    </row>
    <row r="308" spans="1:16" x14ac:dyDescent="0.25">
      <c r="A308" s="62" t="str">
        <f t="shared" si="45"/>
        <v>FAIXA 26Entre R$ 239,81 e R$ 259,80</v>
      </c>
      <c r="B308" s="62" t="s">
        <v>209</v>
      </c>
      <c r="C308" s="62" t="s">
        <v>154</v>
      </c>
      <c r="D308" s="62" t="s">
        <v>1</v>
      </c>
      <c r="E308" s="62">
        <f t="shared" si="46"/>
        <v>299.89999999999998</v>
      </c>
      <c r="F308" s="62">
        <f>IF(VLOOKUP(D308,$U$1:$AB$7,8,0)&lt;Ofertas!$C$9,"",VLOOKUP(D308,$U$1:$Y$7,5,0))</f>
        <v>209.9</v>
      </c>
      <c r="G308" s="62">
        <f>IF(VLOOKUP(D308,$U$1:$AB$7,8,0)&lt;Ofertas!$C$9,"",VLOOKUP(D308,$U$1:$Z$7,6,0))</f>
        <v>179.9</v>
      </c>
      <c r="H308" s="62">
        <f t="shared" si="47"/>
        <v>509.79999999999995</v>
      </c>
      <c r="I308" s="62" t="s">
        <v>207</v>
      </c>
      <c r="J308" s="62">
        <f t="shared" si="48"/>
        <v>479.79999999999995</v>
      </c>
      <c r="K308" s="62">
        <f t="shared" si="49"/>
        <v>209.9</v>
      </c>
      <c r="L308" s="62">
        <f t="shared" si="50"/>
        <v>0</v>
      </c>
      <c r="M308" s="62">
        <f t="shared" si="51"/>
        <v>209.9</v>
      </c>
      <c r="N308" s="62">
        <f t="shared" si="52"/>
        <v>179.9</v>
      </c>
      <c r="O308" s="62" t="str">
        <f t="shared" si="53"/>
        <v>Conta</v>
      </c>
      <c r="P308">
        <f t="shared" si="54"/>
        <v>326</v>
      </c>
    </row>
    <row r="309" spans="1:16" x14ac:dyDescent="0.25">
      <c r="A309" s="62" t="str">
        <f t="shared" si="45"/>
        <v>FAIXA 27Entre R$ 239,81 e R$ 259,80</v>
      </c>
      <c r="B309" s="62" t="s">
        <v>209</v>
      </c>
      <c r="C309" s="62" t="s">
        <v>154</v>
      </c>
      <c r="D309" s="62" t="s">
        <v>59</v>
      </c>
      <c r="E309" s="62">
        <f t="shared" si="46"/>
        <v>299.89999999999998</v>
      </c>
      <c r="F309" s="62">
        <f>IF(VLOOKUP(D309,$U$1:$AB$7,8,0)&lt;Ofertas!$C$9,"",VLOOKUP(D309,$U$1:$Y$7,5,0))</f>
        <v>309.89999999999998</v>
      </c>
      <c r="G309" s="62">
        <f>IF(VLOOKUP(D309,$U$1:$AB$7,8,0)&lt;Ofertas!$C$9,"",VLOOKUP(D309,$U$1:$Z$7,6,0))</f>
        <v>309.89999999999998</v>
      </c>
      <c r="H309" s="62">
        <f t="shared" si="47"/>
        <v>559.79999999999995</v>
      </c>
      <c r="I309" s="62" t="s">
        <v>208</v>
      </c>
      <c r="J309" s="62">
        <f t="shared" si="48"/>
        <v>559.79999999999995</v>
      </c>
      <c r="K309" s="62">
        <f t="shared" si="49"/>
        <v>259.89999999999998</v>
      </c>
      <c r="L309" s="62">
        <f t="shared" si="50"/>
        <v>-50</v>
      </c>
      <c r="M309" s="62">
        <f t="shared" si="51"/>
        <v>259.89999999999998</v>
      </c>
      <c r="N309" s="62">
        <f t="shared" si="52"/>
        <v>259.89999999999998</v>
      </c>
      <c r="O309" s="62" t="str">
        <f t="shared" si="53"/>
        <v>Conta</v>
      </c>
      <c r="P309">
        <f t="shared" si="54"/>
        <v>376</v>
      </c>
    </row>
    <row r="310" spans="1:16" x14ac:dyDescent="0.25">
      <c r="A310" s="62" t="str">
        <f t="shared" si="45"/>
        <v>FAIXA 0Entre R$ 259,81 e R$ 279,80</v>
      </c>
      <c r="B310" s="62" t="s">
        <v>210</v>
      </c>
      <c r="C310" s="62" t="s">
        <v>151</v>
      </c>
      <c r="D310" s="62" t="s">
        <v>181</v>
      </c>
      <c r="E310" s="62">
        <f t="shared" si="46"/>
        <v>79.900000000000006</v>
      </c>
      <c r="F310" s="62" t="str">
        <f>IF(VLOOKUP(D310,$U$1:$AB$7,8,0)&lt;Ofertas!$C$9,"",VLOOKUP(D310,$U$1:$Y$7,5,0))</f>
        <v/>
      </c>
      <c r="G310" s="62" t="str">
        <f>IF(VLOOKUP(D310,$U$1:$AB$7,8,0)&lt;Ofertas!$C$9,"",VLOOKUP(D310,$U$1:$Z$7,6,0))</f>
        <v/>
      </c>
      <c r="H310" s="62" t="str">
        <f t="shared" si="47"/>
        <v/>
      </c>
      <c r="I310" s="62" t="s">
        <v>189</v>
      </c>
      <c r="J310" s="62" t="str">
        <f t="shared" si="48"/>
        <v/>
      </c>
      <c r="K310" s="62" t="str">
        <f t="shared" si="49"/>
        <v>SEM DEP</v>
      </c>
      <c r="L310" s="62">
        <f t="shared" si="50"/>
        <v>100</v>
      </c>
      <c r="M310" s="62" t="str">
        <f t="shared" si="51"/>
        <v/>
      </c>
      <c r="N310" s="62" t="str">
        <f t="shared" si="52"/>
        <v/>
      </c>
      <c r="O310" s="62" t="str">
        <f t="shared" si="53"/>
        <v>Controle</v>
      </c>
      <c r="P310" t="e">
        <f t="shared" si="54"/>
        <v>#VALUE!</v>
      </c>
    </row>
    <row r="311" spans="1:16" x14ac:dyDescent="0.25">
      <c r="A311" s="62" t="str">
        <f t="shared" si="45"/>
        <v>FAIXA 1Entre R$ 259,81 e R$ 279,80</v>
      </c>
      <c r="B311" s="62" t="s">
        <v>210</v>
      </c>
      <c r="C311" s="62" t="s">
        <v>151</v>
      </c>
      <c r="D311" s="62" t="s">
        <v>26</v>
      </c>
      <c r="E311" s="62">
        <f t="shared" si="46"/>
        <v>79.900000000000006</v>
      </c>
      <c r="F311" s="62" t="str">
        <f>IF(VLOOKUP(D311,$U$1:$AB$7,8,0)&lt;Ofertas!$C$9,"",VLOOKUP(D311,$U$1:$Y$7,5,0))</f>
        <v/>
      </c>
      <c r="G311" s="62" t="str">
        <f>IF(VLOOKUP(D311,$U$1:$AB$7,8,0)&lt;Ofertas!$C$9,"",VLOOKUP(D311,$U$1:$Z$7,6,0))</f>
        <v/>
      </c>
      <c r="H311" s="62" t="str">
        <f t="shared" si="47"/>
        <v/>
      </c>
      <c r="I311" s="62" t="s">
        <v>66</v>
      </c>
      <c r="J311" s="62" t="str">
        <f t="shared" si="48"/>
        <v/>
      </c>
      <c r="K311" s="62" t="str">
        <f t="shared" si="49"/>
        <v>SEM DEP</v>
      </c>
      <c r="L311" s="62">
        <f t="shared" si="50"/>
        <v>100</v>
      </c>
      <c r="M311" s="62" t="str">
        <f t="shared" si="51"/>
        <v/>
      </c>
      <c r="N311" s="62" t="str">
        <f t="shared" si="52"/>
        <v/>
      </c>
      <c r="O311" s="62" t="str">
        <f t="shared" si="53"/>
        <v>Conta</v>
      </c>
      <c r="P311" t="e">
        <f t="shared" si="54"/>
        <v>#VALUE!</v>
      </c>
    </row>
    <row r="312" spans="1:16" x14ac:dyDescent="0.25">
      <c r="A312" s="62" t="str">
        <f t="shared" si="45"/>
        <v>FAIXA 2Entre R$ 259,81 e R$ 279,80</v>
      </c>
      <c r="B312" s="62" t="s">
        <v>210</v>
      </c>
      <c r="C312" s="62" t="s">
        <v>152</v>
      </c>
      <c r="D312" s="62" t="s">
        <v>181</v>
      </c>
      <c r="E312" s="62">
        <f t="shared" si="46"/>
        <v>84.9</v>
      </c>
      <c r="F312" s="62" t="str">
        <f>IF(VLOOKUP(D312,$U$1:$AB$7,8,0)&lt;Ofertas!$C$9,"",VLOOKUP(D312,$U$1:$Y$7,5,0))</f>
        <v/>
      </c>
      <c r="G312" s="62" t="str">
        <f>IF(VLOOKUP(D312,$U$1:$AB$7,8,0)&lt;Ofertas!$C$9,"",VLOOKUP(D312,$U$1:$Z$7,6,0))</f>
        <v/>
      </c>
      <c r="H312" s="62" t="str">
        <f t="shared" si="47"/>
        <v/>
      </c>
      <c r="I312" s="62" t="s">
        <v>67</v>
      </c>
      <c r="J312" s="62" t="str">
        <f t="shared" si="48"/>
        <v/>
      </c>
      <c r="K312" s="62" t="str">
        <f t="shared" si="49"/>
        <v>SEM DEP</v>
      </c>
      <c r="L312" s="62">
        <f t="shared" si="50"/>
        <v>100</v>
      </c>
      <c r="M312" s="62" t="str">
        <f t="shared" si="51"/>
        <v/>
      </c>
      <c r="N312" s="62" t="str">
        <f t="shared" si="52"/>
        <v/>
      </c>
      <c r="O312" s="62" t="str">
        <f t="shared" si="53"/>
        <v>Controle</v>
      </c>
      <c r="P312" t="e">
        <f t="shared" si="54"/>
        <v>#VALUE!</v>
      </c>
    </row>
    <row r="313" spans="1:16" x14ac:dyDescent="0.25">
      <c r="A313" s="62" t="str">
        <f t="shared" si="45"/>
        <v>FAIXA 3Entre R$ 259,81 e R$ 279,80</v>
      </c>
      <c r="B313" s="62" t="s">
        <v>210</v>
      </c>
      <c r="C313" s="62" t="s">
        <v>152</v>
      </c>
      <c r="D313" s="62" t="s">
        <v>26</v>
      </c>
      <c r="E313" s="62">
        <f t="shared" si="46"/>
        <v>84.9</v>
      </c>
      <c r="F313" s="62" t="str">
        <f>IF(VLOOKUP(D313,$U$1:$AB$7,8,0)&lt;Ofertas!$C$9,"",VLOOKUP(D313,$U$1:$Y$7,5,0))</f>
        <v/>
      </c>
      <c r="G313" s="62" t="str">
        <f>IF(VLOOKUP(D313,$U$1:$AB$7,8,0)&lt;Ofertas!$C$9,"",VLOOKUP(D313,$U$1:$Z$7,6,0))</f>
        <v/>
      </c>
      <c r="H313" s="62" t="str">
        <f t="shared" si="47"/>
        <v/>
      </c>
      <c r="I313" s="62" t="s">
        <v>156</v>
      </c>
      <c r="J313" s="62" t="str">
        <f t="shared" si="48"/>
        <v/>
      </c>
      <c r="K313" s="62" t="str">
        <f t="shared" si="49"/>
        <v>SEM DEP</v>
      </c>
      <c r="L313" s="62">
        <f t="shared" si="50"/>
        <v>100</v>
      </c>
      <c r="M313" s="62" t="str">
        <f t="shared" si="51"/>
        <v/>
      </c>
      <c r="N313" s="62" t="str">
        <f t="shared" si="52"/>
        <v/>
      </c>
      <c r="O313" s="62" t="str">
        <f t="shared" si="53"/>
        <v>Conta</v>
      </c>
      <c r="P313" t="e">
        <f t="shared" si="54"/>
        <v>#VALUE!</v>
      </c>
    </row>
    <row r="314" spans="1:16" x14ac:dyDescent="0.25">
      <c r="A314" s="62" t="str">
        <f t="shared" si="45"/>
        <v>FAIXA 4Entre R$ 259,81 e R$ 279,80</v>
      </c>
      <c r="B314" s="62" t="s">
        <v>210</v>
      </c>
      <c r="C314" s="62" t="s">
        <v>151</v>
      </c>
      <c r="D314" s="62" t="s">
        <v>194</v>
      </c>
      <c r="E314" s="62">
        <f t="shared" si="46"/>
        <v>79.900000000000006</v>
      </c>
      <c r="F314" s="62" t="str">
        <f>IF(VLOOKUP(D314,$U$1:$AB$7,8,0)&lt;Ofertas!$C$9,"",VLOOKUP(D314,$U$1:$Y$7,5,0))</f>
        <v/>
      </c>
      <c r="G314" s="62" t="str">
        <f>IF(VLOOKUP(D314,$U$1:$AB$7,8,0)&lt;Ofertas!$C$9,"",VLOOKUP(D314,$U$1:$Z$7,6,0))</f>
        <v/>
      </c>
      <c r="H314" s="62" t="str">
        <f t="shared" si="47"/>
        <v/>
      </c>
      <c r="I314" s="62" t="s">
        <v>157</v>
      </c>
      <c r="J314" s="62" t="str">
        <f t="shared" si="48"/>
        <v/>
      </c>
      <c r="K314" s="62" t="str">
        <f t="shared" si="49"/>
        <v>SEM DEP</v>
      </c>
      <c r="L314" s="62">
        <f t="shared" si="50"/>
        <v>100</v>
      </c>
      <c r="M314" s="62" t="str">
        <f t="shared" si="51"/>
        <v/>
      </c>
      <c r="N314" s="62" t="str">
        <f t="shared" si="52"/>
        <v/>
      </c>
      <c r="O314" s="62" t="str">
        <f t="shared" si="53"/>
        <v>Controle</v>
      </c>
      <c r="P314" t="e">
        <f t="shared" si="54"/>
        <v>#VALUE!</v>
      </c>
    </row>
    <row r="315" spans="1:16" x14ac:dyDescent="0.25">
      <c r="A315" s="62" t="str">
        <f t="shared" si="45"/>
        <v>FAIXA 5Entre R$ 259,81 e R$ 279,80</v>
      </c>
      <c r="B315" s="62" t="s">
        <v>210</v>
      </c>
      <c r="C315" s="62" t="s">
        <v>151</v>
      </c>
      <c r="D315" s="62" t="s">
        <v>58</v>
      </c>
      <c r="E315" s="62">
        <f t="shared" si="46"/>
        <v>79.900000000000006</v>
      </c>
      <c r="F315" s="62">
        <f>IF(VLOOKUP(D315,$U$1:$AB$7,8,0)&lt;Ofertas!$C$9,"",VLOOKUP(D315,$U$1:$Y$7,5,0))</f>
        <v>159.9</v>
      </c>
      <c r="G315" s="62">
        <f>IF(VLOOKUP(D315,$U$1:$AB$7,8,0)&lt;Ofertas!$C$9,"",VLOOKUP(D315,$U$1:$Z$7,6,0))</f>
        <v>159.9</v>
      </c>
      <c r="H315" s="62">
        <f t="shared" si="47"/>
        <v>239.8</v>
      </c>
      <c r="I315" s="62" t="s">
        <v>158</v>
      </c>
      <c r="J315" s="62">
        <f t="shared" si="48"/>
        <v>239.8</v>
      </c>
      <c r="K315" s="62">
        <f t="shared" si="49"/>
        <v>159.9</v>
      </c>
      <c r="L315" s="62">
        <f t="shared" si="50"/>
        <v>0</v>
      </c>
      <c r="M315" s="62">
        <f t="shared" si="51"/>
        <v>159.9</v>
      </c>
      <c r="N315" s="62">
        <f t="shared" si="52"/>
        <v>159.9</v>
      </c>
      <c r="O315" s="62" t="str">
        <f t="shared" si="53"/>
        <v>Conta</v>
      </c>
      <c r="P315">
        <f t="shared" si="54"/>
        <v>1</v>
      </c>
    </row>
    <row r="316" spans="1:16" x14ac:dyDescent="0.25">
      <c r="A316" s="62" t="str">
        <f t="shared" si="45"/>
        <v>FAIXA 6Entre R$ 259,81 e R$ 279,80</v>
      </c>
      <c r="B316" s="62" t="s">
        <v>210</v>
      </c>
      <c r="C316" s="62" t="s">
        <v>152</v>
      </c>
      <c r="D316" s="62" t="s">
        <v>194</v>
      </c>
      <c r="E316" s="62">
        <f t="shared" si="46"/>
        <v>84.9</v>
      </c>
      <c r="F316" s="62" t="str">
        <f>IF(VLOOKUP(D316,$U$1:$AB$7,8,0)&lt;Ofertas!$C$9,"",VLOOKUP(D316,$U$1:$Y$7,5,0))</f>
        <v/>
      </c>
      <c r="G316" s="62" t="str">
        <f>IF(VLOOKUP(D316,$U$1:$AB$7,8,0)&lt;Ofertas!$C$9,"",VLOOKUP(D316,$U$1:$Z$7,6,0))</f>
        <v/>
      </c>
      <c r="H316" s="62" t="str">
        <f t="shared" si="47"/>
        <v/>
      </c>
      <c r="I316" s="62" t="s">
        <v>159</v>
      </c>
      <c r="J316" s="62" t="str">
        <f t="shared" si="48"/>
        <v/>
      </c>
      <c r="K316" s="62" t="str">
        <f t="shared" si="49"/>
        <v>SEM DEP</v>
      </c>
      <c r="L316" s="62">
        <f t="shared" si="50"/>
        <v>100</v>
      </c>
      <c r="M316" s="62" t="str">
        <f t="shared" si="51"/>
        <v/>
      </c>
      <c r="N316" s="62" t="str">
        <f t="shared" si="52"/>
        <v/>
      </c>
      <c r="O316" s="62" t="str">
        <f t="shared" si="53"/>
        <v>Controle</v>
      </c>
      <c r="P316" t="e">
        <f t="shared" si="54"/>
        <v>#VALUE!</v>
      </c>
    </row>
    <row r="317" spans="1:16" x14ac:dyDescent="0.25">
      <c r="A317" s="62" t="str">
        <f t="shared" si="45"/>
        <v>FAIXA 7Entre R$ 259,81 e R$ 279,80</v>
      </c>
      <c r="B317" s="62" t="s">
        <v>210</v>
      </c>
      <c r="C317" s="62" t="s">
        <v>152</v>
      </c>
      <c r="D317" s="62" t="s">
        <v>58</v>
      </c>
      <c r="E317" s="62">
        <f t="shared" si="46"/>
        <v>84.9</v>
      </c>
      <c r="F317" s="62">
        <f>IF(VLOOKUP(D317,$U$1:$AB$7,8,0)&lt;Ofertas!$C$9,"",VLOOKUP(D317,$U$1:$Y$7,5,0))</f>
        <v>159.9</v>
      </c>
      <c r="G317" s="62">
        <f>IF(VLOOKUP(D317,$U$1:$AB$7,8,0)&lt;Ofertas!$C$9,"",VLOOKUP(D317,$U$1:$Z$7,6,0))</f>
        <v>159.9</v>
      </c>
      <c r="H317" s="62">
        <f t="shared" si="47"/>
        <v>244.8</v>
      </c>
      <c r="I317" s="62" t="s">
        <v>160</v>
      </c>
      <c r="J317" s="62">
        <f t="shared" si="48"/>
        <v>244.8</v>
      </c>
      <c r="K317" s="62">
        <f t="shared" si="49"/>
        <v>159.9</v>
      </c>
      <c r="L317" s="62">
        <f t="shared" si="50"/>
        <v>0</v>
      </c>
      <c r="M317" s="62">
        <f t="shared" si="51"/>
        <v>159.9</v>
      </c>
      <c r="N317" s="62">
        <f t="shared" si="52"/>
        <v>159.9</v>
      </c>
      <c r="O317" s="62" t="str">
        <f t="shared" si="53"/>
        <v>Conta</v>
      </c>
      <c r="P317">
        <f t="shared" si="54"/>
        <v>26</v>
      </c>
    </row>
    <row r="318" spans="1:16" x14ac:dyDescent="0.25">
      <c r="A318" s="62" t="str">
        <f t="shared" si="45"/>
        <v>FAIXA 8Entre R$ 259,81 e R$ 279,80</v>
      </c>
      <c r="B318" s="62" t="s">
        <v>210</v>
      </c>
      <c r="C318" s="62" t="s">
        <v>153</v>
      </c>
      <c r="D318" s="62" t="s">
        <v>26</v>
      </c>
      <c r="E318" s="62">
        <f t="shared" si="46"/>
        <v>129.9</v>
      </c>
      <c r="F318" s="62" t="str">
        <f>IF(VLOOKUP(D318,$U$1:$AB$7,8,0)&lt;Ofertas!$C$9,"",VLOOKUP(D318,$U$1:$Y$7,5,0))</f>
        <v/>
      </c>
      <c r="G318" s="62" t="str">
        <f>IF(VLOOKUP(D318,$U$1:$AB$7,8,0)&lt;Ofertas!$C$9,"",VLOOKUP(D318,$U$1:$Z$7,6,0))</f>
        <v/>
      </c>
      <c r="H318" s="62" t="str">
        <f t="shared" si="47"/>
        <v/>
      </c>
      <c r="I318" s="62" t="s">
        <v>161</v>
      </c>
      <c r="J318" s="62" t="str">
        <f t="shared" si="48"/>
        <v/>
      </c>
      <c r="K318" s="62" t="str">
        <f t="shared" si="49"/>
        <v>SEM DEP</v>
      </c>
      <c r="L318" s="62">
        <f t="shared" si="50"/>
        <v>100</v>
      </c>
      <c r="M318" s="62" t="str">
        <f t="shared" si="51"/>
        <v/>
      </c>
      <c r="N318" s="62" t="str">
        <f t="shared" si="52"/>
        <v/>
      </c>
      <c r="O318" s="62" t="str">
        <f t="shared" si="53"/>
        <v>Conta</v>
      </c>
      <c r="P318" t="e">
        <f t="shared" si="54"/>
        <v>#VALUE!</v>
      </c>
    </row>
    <row r="319" spans="1:16" x14ac:dyDescent="0.25">
      <c r="A319" s="62" t="str">
        <f t="shared" si="45"/>
        <v>FAIXA 9Entre R$ 259,81 e R$ 279,80</v>
      </c>
      <c r="B319" s="62" t="s">
        <v>210</v>
      </c>
      <c r="C319" s="62" t="s">
        <v>153</v>
      </c>
      <c r="D319" s="62" t="s">
        <v>181</v>
      </c>
      <c r="E319" s="62">
        <f t="shared" si="46"/>
        <v>129.9</v>
      </c>
      <c r="F319" s="62" t="str">
        <f>IF(VLOOKUP(D319,$U$1:$AB$7,8,0)&lt;Ofertas!$C$9,"",VLOOKUP(D319,$U$1:$Y$7,5,0))</f>
        <v/>
      </c>
      <c r="G319" s="62" t="str">
        <f>IF(VLOOKUP(D319,$U$1:$AB$7,8,0)&lt;Ofertas!$C$9,"",VLOOKUP(D319,$U$1:$Z$7,6,0))</f>
        <v/>
      </c>
      <c r="H319" s="62" t="str">
        <f t="shared" si="47"/>
        <v/>
      </c>
      <c r="I319" s="62" t="s">
        <v>162</v>
      </c>
      <c r="J319" s="62" t="str">
        <f t="shared" si="48"/>
        <v/>
      </c>
      <c r="K319" s="62" t="str">
        <f t="shared" si="49"/>
        <v>SEM DEP</v>
      </c>
      <c r="L319" s="62">
        <f t="shared" si="50"/>
        <v>100</v>
      </c>
      <c r="M319" s="62" t="str">
        <f t="shared" si="51"/>
        <v/>
      </c>
      <c r="N319" s="62" t="str">
        <f t="shared" si="52"/>
        <v/>
      </c>
      <c r="O319" s="62" t="str">
        <f t="shared" si="53"/>
        <v>Controle</v>
      </c>
      <c r="P319" t="e">
        <f t="shared" si="54"/>
        <v>#VALUE!</v>
      </c>
    </row>
    <row r="320" spans="1:16" x14ac:dyDescent="0.25">
      <c r="A320" s="62" t="str">
        <f t="shared" si="45"/>
        <v>FAIXA 10Entre R$ 259,81 e R$ 279,80</v>
      </c>
      <c r="B320" s="62" t="s">
        <v>210</v>
      </c>
      <c r="C320" s="62" t="s">
        <v>151</v>
      </c>
      <c r="D320" s="62" t="s">
        <v>10</v>
      </c>
      <c r="E320" s="62">
        <f t="shared" si="46"/>
        <v>79.900000000000006</v>
      </c>
      <c r="F320" s="62">
        <f>IF(VLOOKUP(D320,$U$1:$AB$7,8,0)&lt;Ofertas!$C$9,"",VLOOKUP(D320,$U$1:$Y$7,5,0))</f>
        <v>109.9</v>
      </c>
      <c r="G320" s="62">
        <f>IF(VLOOKUP(D320,$U$1:$AB$7,8,0)&lt;Ofertas!$C$9,"",VLOOKUP(D320,$U$1:$Z$7,6,0))</f>
        <v>99.9</v>
      </c>
      <c r="H320" s="62">
        <f t="shared" si="47"/>
        <v>289.8</v>
      </c>
      <c r="I320" s="62" t="s">
        <v>163</v>
      </c>
      <c r="J320" s="62">
        <f t="shared" si="48"/>
        <v>279.8</v>
      </c>
      <c r="K320" s="62">
        <f t="shared" si="49"/>
        <v>209.9</v>
      </c>
      <c r="L320" s="62">
        <f t="shared" si="50"/>
        <v>100</v>
      </c>
      <c r="M320" s="62">
        <f t="shared" si="51"/>
        <v>209.9</v>
      </c>
      <c r="N320" s="62">
        <f t="shared" si="52"/>
        <v>199.9</v>
      </c>
      <c r="O320" s="62" t="str">
        <f t="shared" si="53"/>
        <v>Conta</v>
      </c>
      <c r="P320">
        <f t="shared" si="54"/>
        <v>51</v>
      </c>
    </row>
    <row r="321" spans="1:16" x14ac:dyDescent="0.25">
      <c r="A321" s="62" t="str">
        <f t="shared" si="45"/>
        <v>FAIXA 11Entre R$ 259,81 e R$ 279,80</v>
      </c>
      <c r="B321" s="62" t="s">
        <v>210</v>
      </c>
      <c r="C321" s="62" t="s">
        <v>153</v>
      </c>
      <c r="D321" s="62" t="s">
        <v>58</v>
      </c>
      <c r="E321" s="62">
        <f t="shared" si="46"/>
        <v>129.9</v>
      </c>
      <c r="F321" s="62">
        <f>IF(VLOOKUP(D321,$U$1:$AB$7,8,0)&lt;Ofertas!$C$9,"",VLOOKUP(D321,$U$1:$Y$7,5,0))</f>
        <v>159.9</v>
      </c>
      <c r="G321" s="62">
        <f>IF(VLOOKUP(D321,$U$1:$AB$7,8,0)&lt;Ofertas!$C$9,"",VLOOKUP(D321,$U$1:$Z$7,6,0))</f>
        <v>159.9</v>
      </c>
      <c r="H321" s="62">
        <f t="shared" si="47"/>
        <v>289.8</v>
      </c>
      <c r="I321" s="62" t="s">
        <v>164</v>
      </c>
      <c r="J321" s="62">
        <f t="shared" si="48"/>
        <v>289.8</v>
      </c>
      <c r="K321" s="62">
        <f t="shared" si="49"/>
        <v>159.9</v>
      </c>
      <c r="L321" s="62">
        <f t="shared" si="50"/>
        <v>0</v>
      </c>
      <c r="M321" s="62">
        <f t="shared" si="51"/>
        <v>159.9</v>
      </c>
      <c r="N321" s="62">
        <f t="shared" si="52"/>
        <v>159.9</v>
      </c>
      <c r="O321" s="62" t="str">
        <f t="shared" si="53"/>
        <v>Conta</v>
      </c>
      <c r="P321">
        <f t="shared" si="54"/>
        <v>51</v>
      </c>
    </row>
    <row r="322" spans="1:16" x14ac:dyDescent="0.25">
      <c r="A322" s="62" t="str">
        <f t="shared" ref="A322:A385" si="55">I322&amp;B322</f>
        <v>FAIXA 12Entre R$ 259,81 e R$ 279,80</v>
      </c>
      <c r="B322" s="62" t="s">
        <v>210</v>
      </c>
      <c r="C322" s="62" t="s">
        <v>151</v>
      </c>
      <c r="D322" s="62" t="s">
        <v>1</v>
      </c>
      <c r="E322" s="62">
        <f t="shared" ref="E322:E385" si="56">VLOOKUP(C322,$AF$1:$AG$4,2,0)</f>
        <v>79.900000000000006</v>
      </c>
      <c r="F322" s="62">
        <f>IF(VLOOKUP(D322,$U$1:$AB$7,8,0)&lt;Ofertas!$C$9,"",VLOOKUP(D322,$U$1:$Y$7,5,0))</f>
        <v>209.9</v>
      </c>
      <c r="G322" s="62">
        <f>IF(VLOOKUP(D322,$U$1:$AB$7,8,0)&lt;Ofertas!$C$9,"",VLOOKUP(D322,$U$1:$Z$7,6,0))</f>
        <v>179.9</v>
      </c>
      <c r="H322" s="62">
        <f t="shared" ref="H322:H385" si="57">IF(M322="","",SUM(M322,E322))</f>
        <v>289.8</v>
      </c>
      <c r="I322" s="62" t="s">
        <v>165</v>
      </c>
      <c r="J322" s="62">
        <f t="shared" si="48"/>
        <v>259.8</v>
      </c>
      <c r="K322" s="62">
        <f t="shared" si="49"/>
        <v>209.9</v>
      </c>
      <c r="L322" s="62">
        <f t="shared" si="50"/>
        <v>0</v>
      </c>
      <c r="M322" s="62">
        <f t="shared" si="51"/>
        <v>209.9</v>
      </c>
      <c r="N322" s="62">
        <f t="shared" si="52"/>
        <v>179.9</v>
      </c>
      <c r="O322" s="62" t="str">
        <f t="shared" si="53"/>
        <v>Conta</v>
      </c>
      <c r="P322">
        <f t="shared" si="54"/>
        <v>51</v>
      </c>
    </row>
    <row r="323" spans="1:16" x14ac:dyDescent="0.25">
      <c r="A323" s="62" t="str">
        <f t="shared" si="55"/>
        <v>FAIXA 13Entre R$ 259,81 e R$ 279,80</v>
      </c>
      <c r="B323" s="62" t="s">
        <v>210</v>
      </c>
      <c r="C323" s="62" t="s">
        <v>153</v>
      </c>
      <c r="D323" s="62" t="s">
        <v>194</v>
      </c>
      <c r="E323" s="62">
        <f t="shared" si="56"/>
        <v>129.9</v>
      </c>
      <c r="F323" s="62" t="str">
        <f>IF(VLOOKUP(D323,$U$1:$AB$7,8,0)&lt;Ofertas!$C$9,"",VLOOKUP(D323,$U$1:$Y$7,5,0))</f>
        <v/>
      </c>
      <c r="G323" s="62" t="str">
        <f>IF(VLOOKUP(D323,$U$1:$AB$7,8,0)&lt;Ofertas!$C$9,"",VLOOKUP(D323,$U$1:$Z$7,6,0))</f>
        <v/>
      </c>
      <c r="H323" s="62" t="str">
        <f t="shared" si="57"/>
        <v/>
      </c>
      <c r="I323" s="62" t="s">
        <v>166</v>
      </c>
      <c r="J323" s="62" t="str">
        <f t="shared" ref="J323:J386" si="58">IF(N323="","",SUM(N323,E323))</f>
        <v/>
      </c>
      <c r="K323" s="62" t="str">
        <f t="shared" ref="K323:K386" si="59">IFERROR(IF(VLOOKUP(D323,$U$1:$AD$7,10,0)="NAO","SEM DEP",F323+L323),"SEM DEP")</f>
        <v>SEM DEP</v>
      </c>
      <c r="L323" s="62">
        <f t="shared" ref="L323:L386" si="60">($T$15*50)-(VLOOKUP(D323,$U$1:$AA$7,7,0)*50)</f>
        <v>100</v>
      </c>
      <c r="M323" s="62" t="str">
        <f t="shared" ref="M323:M386" si="61">IF(K323="SEM DEP",F323,F323+L323)</f>
        <v/>
      </c>
      <c r="N323" s="62" t="str">
        <f t="shared" ref="N323:N386" si="62">IF(K323="SEM DEP",G323,G323+L323)</f>
        <v/>
      </c>
      <c r="O323" s="62" t="str">
        <f t="shared" ref="O323:O386" si="63">VLOOKUP(D323,$U$1:$AE$7,11,0)</f>
        <v>Controle</v>
      </c>
      <c r="P323" t="e">
        <f t="shared" ref="P323:P386" si="64">IF(B323=B323,_xlfn.RANK.EQ(H323,$H$2:$H$701,1))</f>
        <v>#VALUE!</v>
      </c>
    </row>
    <row r="324" spans="1:16" x14ac:dyDescent="0.25">
      <c r="A324" s="62" t="str">
        <f t="shared" si="55"/>
        <v>FAIXA 14Entre R$ 259,81 e R$ 279,80</v>
      </c>
      <c r="B324" s="62" t="s">
        <v>210</v>
      </c>
      <c r="C324" s="62" t="s">
        <v>152</v>
      </c>
      <c r="D324" s="62" t="s">
        <v>10</v>
      </c>
      <c r="E324" s="62">
        <f t="shared" si="56"/>
        <v>84.9</v>
      </c>
      <c r="F324" s="62">
        <f>IF(VLOOKUP(D324,$U$1:$AB$7,8,0)&lt;Ofertas!$C$9,"",VLOOKUP(D324,$U$1:$Y$7,5,0))</f>
        <v>109.9</v>
      </c>
      <c r="G324" s="62">
        <f>IF(VLOOKUP(D324,$U$1:$AB$7,8,0)&lt;Ofertas!$C$9,"",VLOOKUP(D324,$U$1:$Z$7,6,0))</f>
        <v>99.9</v>
      </c>
      <c r="H324" s="62">
        <f t="shared" si="57"/>
        <v>294.8</v>
      </c>
      <c r="I324" s="62" t="s">
        <v>167</v>
      </c>
      <c r="J324" s="62">
        <f t="shared" si="58"/>
        <v>284.8</v>
      </c>
      <c r="K324" s="62">
        <f t="shared" si="59"/>
        <v>209.9</v>
      </c>
      <c r="L324" s="62">
        <f t="shared" si="60"/>
        <v>100</v>
      </c>
      <c r="M324" s="62">
        <f t="shared" si="61"/>
        <v>209.9</v>
      </c>
      <c r="N324" s="62">
        <f t="shared" si="62"/>
        <v>199.9</v>
      </c>
      <c r="O324" s="62" t="str">
        <f t="shared" si="63"/>
        <v>Conta</v>
      </c>
      <c r="P324">
        <f t="shared" si="64"/>
        <v>126</v>
      </c>
    </row>
    <row r="325" spans="1:16" x14ac:dyDescent="0.25">
      <c r="A325" s="62" t="str">
        <f t="shared" si="55"/>
        <v>FAIXA 15Entre R$ 259,81 e R$ 279,80</v>
      </c>
      <c r="B325" s="62" t="s">
        <v>210</v>
      </c>
      <c r="C325" s="62" t="s">
        <v>152</v>
      </c>
      <c r="D325" s="62" t="s">
        <v>1</v>
      </c>
      <c r="E325" s="62">
        <f t="shared" si="56"/>
        <v>84.9</v>
      </c>
      <c r="F325" s="62">
        <f>IF(VLOOKUP(D325,$U$1:$AB$7,8,0)&lt;Ofertas!$C$9,"",VLOOKUP(D325,$U$1:$Y$7,5,0))</f>
        <v>209.9</v>
      </c>
      <c r="G325" s="62">
        <f>IF(VLOOKUP(D325,$U$1:$AB$7,8,0)&lt;Ofertas!$C$9,"",VLOOKUP(D325,$U$1:$Z$7,6,0))</f>
        <v>179.9</v>
      </c>
      <c r="H325" s="62">
        <f t="shared" si="57"/>
        <v>294.8</v>
      </c>
      <c r="I325" s="62" t="s">
        <v>168</v>
      </c>
      <c r="J325" s="62">
        <f t="shared" si="58"/>
        <v>264.8</v>
      </c>
      <c r="K325" s="62">
        <f t="shared" si="59"/>
        <v>209.9</v>
      </c>
      <c r="L325" s="62">
        <f t="shared" si="60"/>
        <v>0</v>
      </c>
      <c r="M325" s="62">
        <f t="shared" si="61"/>
        <v>209.9</v>
      </c>
      <c r="N325" s="62">
        <f t="shared" si="62"/>
        <v>179.9</v>
      </c>
      <c r="O325" s="62" t="str">
        <f t="shared" si="63"/>
        <v>Conta</v>
      </c>
      <c r="P325">
        <f t="shared" si="64"/>
        <v>126</v>
      </c>
    </row>
    <row r="326" spans="1:16" x14ac:dyDescent="0.25">
      <c r="A326" s="62" t="str">
        <f t="shared" si="55"/>
        <v>FAIXA 16Entre R$ 259,81 e R$ 279,80</v>
      </c>
      <c r="B326" s="62" t="s">
        <v>210</v>
      </c>
      <c r="C326" s="62" t="s">
        <v>151</v>
      </c>
      <c r="D326" s="62" t="s">
        <v>59</v>
      </c>
      <c r="E326" s="62">
        <f t="shared" si="56"/>
        <v>79.900000000000006</v>
      </c>
      <c r="F326" s="62">
        <f>IF(VLOOKUP(D326,$U$1:$AB$7,8,0)&lt;Ofertas!$C$9,"",VLOOKUP(D326,$U$1:$Y$7,5,0))</f>
        <v>309.89999999999998</v>
      </c>
      <c r="G326" s="62">
        <f>IF(VLOOKUP(D326,$U$1:$AB$7,8,0)&lt;Ofertas!$C$9,"",VLOOKUP(D326,$U$1:$Z$7,6,0))</f>
        <v>309.89999999999998</v>
      </c>
      <c r="H326" s="62">
        <f t="shared" si="57"/>
        <v>339.79999999999995</v>
      </c>
      <c r="I326" s="62" t="s">
        <v>169</v>
      </c>
      <c r="J326" s="62">
        <f t="shared" si="58"/>
        <v>339.79999999999995</v>
      </c>
      <c r="K326" s="62">
        <f t="shared" si="59"/>
        <v>259.89999999999998</v>
      </c>
      <c r="L326" s="62">
        <f t="shared" si="60"/>
        <v>-50</v>
      </c>
      <c r="M326" s="62">
        <f t="shared" si="61"/>
        <v>259.89999999999998</v>
      </c>
      <c r="N326" s="62">
        <f t="shared" si="62"/>
        <v>259.89999999999998</v>
      </c>
      <c r="O326" s="62" t="str">
        <f t="shared" si="63"/>
        <v>Conta</v>
      </c>
      <c r="P326">
        <f t="shared" si="64"/>
        <v>176</v>
      </c>
    </row>
    <row r="327" spans="1:16" x14ac:dyDescent="0.25">
      <c r="A327" s="62" t="str">
        <f t="shared" si="55"/>
        <v>FAIXA 17Entre R$ 259,81 e R$ 279,80</v>
      </c>
      <c r="B327" s="62" t="s">
        <v>210</v>
      </c>
      <c r="C327" s="62" t="s">
        <v>153</v>
      </c>
      <c r="D327" s="62" t="s">
        <v>10</v>
      </c>
      <c r="E327" s="62">
        <f t="shared" si="56"/>
        <v>129.9</v>
      </c>
      <c r="F327" s="62">
        <f>IF(VLOOKUP(D327,$U$1:$AB$7,8,0)&lt;Ofertas!$C$9,"",VLOOKUP(D327,$U$1:$Y$7,5,0))</f>
        <v>109.9</v>
      </c>
      <c r="G327" s="62">
        <f>IF(VLOOKUP(D327,$U$1:$AB$7,8,0)&lt;Ofertas!$C$9,"",VLOOKUP(D327,$U$1:$Z$7,6,0))</f>
        <v>99.9</v>
      </c>
      <c r="H327" s="62">
        <f t="shared" si="57"/>
        <v>339.8</v>
      </c>
      <c r="I327" s="62" t="s">
        <v>170</v>
      </c>
      <c r="J327" s="62">
        <f t="shared" si="58"/>
        <v>329.8</v>
      </c>
      <c r="K327" s="62">
        <f t="shared" si="59"/>
        <v>209.9</v>
      </c>
      <c r="L327" s="62">
        <f t="shared" si="60"/>
        <v>100</v>
      </c>
      <c r="M327" s="62">
        <f t="shared" si="61"/>
        <v>209.9</v>
      </c>
      <c r="N327" s="62">
        <f t="shared" si="62"/>
        <v>199.9</v>
      </c>
      <c r="O327" s="62" t="str">
        <f t="shared" si="63"/>
        <v>Conta</v>
      </c>
      <c r="P327">
        <f t="shared" si="64"/>
        <v>201</v>
      </c>
    </row>
    <row r="328" spans="1:16" x14ac:dyDescent="0.25">
      <c r="A328" s="62" t="str">
        <f t="shared" si="55"/>
        <v>FAIXA 18Entre R$ 259,81 e R$ 279,80</v>
      </c>
      <c r="B328" s="62" t="s">
        <v>210</v>
      </c>
      <c r="C328" s="62" t="s">
        <v>153</v>
      </c>
      <c r="D328" s="62" t="s">
        <v>1</v>
      </c>
      <c r="E328" s="62">
        <f t="shared" si="56"/>
        <v>129.9</v>
      </c>
      <c r="F328" s="62">
        <f>IF(VLOOKUP(D328,$U$1:$AB$7,8,0)&lt;Ofertas!$C$9,"",VLOOKUP(D328,$U$1:$Y$7,5,0))</f>
        <v>209.9</v>
      </c>
      <c r="G328" s="62">
        <f>IF(VLOOKUP(D328,$U$1:$AB$7,8,0)&lt;Ofertas!$C$9,"",VLOOKUP(D328,$U$1:$Z$7,6,0))</f>
        <v>179.9</v>
      </c>
      <c r="H328" s="62">
        <f t="shared" si="57"/>
        <v>339.8</v>
      </c>
      <c r="I328" s="62" t="s">
        <v>171</v>
      </c>
      <c r="J328" s="62">
        <f t="shared" si="58"/>
        <v>309.8</v>
      </c>
      <c r="K328" s="62">
        <f t="shared" si="59"/>
        <v>209.9</v>
      </c>
      <c r="L328" s="62">
        <f t="shared" si="60"/>
        <v>0</v>
      </c>
      <c r="M328" s="62">
        <f t="shared" si="61"/>
        <v>209.9</v>
      </c>
      <c r="N328" s="62">
        <f t="shared" si="62"/>
        <v>179.9</v>
      </c>
      <c r="O328" s="62" t="str">
        <f t="shared" si="63"/>
        <v>Conta</v>
      </c>
      <c r="P328">
        <f t="shared" si="64"/>
        <v>201</v>
      </c>
    </row>
    <row r="329" spans="1:16" x14ac:dyDescent="0.25">
      <c r="A329" s="62" t="str">
        <f t="shared" si="55"/>
        <v>FAIXA 19Entre R$ 259,81 e R$ 279,80</v>
      </c>
      <c r="B329" s="62" t="s">
        <v>210</v>
      </c>
      <c r="C329" s="62" t="s">
        <v>152</v>
      </c>
      <c r="D329" s="62" t="s">
        <v>59</v>
      </c>
      <c r="E329" s="62">
        <f t="shared" si="56"/>
        <v>84.9</v>
      </c>
      <c r="F329" s="62">
        <f>IF(VLOOKUP(D329,$U$1:$AB$7,8,0)&lt;Ofertas!$C$9,"",VLOOKUP(D329,$U$1:$Y$7,5,0))</f>
        <v>309.89999999999998</v>
      </c>
      <c r="G329" s="62">
        <f>IF(VLOOKUP(D329,$U$1:$AB$7,8,0)&lt;Ofertas!$C$9,"",VLOOKUP(D329,$U$1:$Z$7,6,0))</f>
        <v>309.89999999999998</v>
      </c>
      <c r="H329" s="62">
        <f t="shared" si="57"/>
        <v>344.79999999999995</v>
      </c>
      <c r="I329" s="62" t="s">
        <v>172</v>
      </c>
      <c r="J329" s="62">
        <f t="shared" si="58"/>
        <v>344.79999999999995</v>
      </c>
      <c r="K329" s="62">
        <f t="shared" si="59"/>
        <v>259.89999999999998</v>
      </c>
      <c r="L329" s="62">
        <f t="shared" si="60"/>
        <v>-50</v>
      </c>
      <c r="M329" s="62">
        <f t="shared" si="61"/>
        <v>259.89999999999998</v>
      </c>
      <c r="N329" s="62">
        <f t="shared" si="62"/>
        <v>259.89999999999998</v>
      </c>
      <c r="O329" s="62" t="str">
        <f t="shared" si="63"/>
        <v>Conta</v>
      </c>
      <c r="P329">
        <f t="shared" si="64"/>
        <v>251</v>
      </c>
    </row>
    <row r="330" spans="1:16" x14ac:dyDescent="0.25">
      <c r="A330" s="62" t="str">
        <f t="shared" si="55"/>
        <v>FAIXA 20Entre R$ 259,81 e R$ 279,80</v>
      </c>
      <c r="B330" s="62" t="s">
        <v>210</v>
      </c>
      <c r="C330" s="62" t="s">
        <v>153</v>
      </c>
      <c r="D330" s="62" t="s">
        <v>59</v>
      </c>
      <c r="E330" s="62">
        <f t="shared" si="56"/>
        <v>129.9</v>
      </c>
      <c r="F330" s="62">
        <f>IF(VLOOKUP(D330,$U$1:$AB$7,8,0)&lt;Ofertas!$C$9,"",VLOOKUP(D330,$U$1:$Y$7,5,0))</f>
        <v>309.89999999999998</v>
      </c>
      <c r="G330" s="62">
        <f>IF(VLOOKUP(D330,$U$1:$AB$7,8,0)&lt;Ofertas!$C$9,"",VLOOKUP(D330,$U$1:$Z$7,6,0))</f>
        <v>309.89999999999998</v>
      </c>
      <c r="H330" s="62">
        <f t="shared" si="57"/>
        <v>389.79999999999995</v>
      </c>
      <c r="I330" s="62" t="s">
        <v>173</v>
      </c>
      <c r="J330" s="62">
        <f t="shared" si="58"/>
        <v>389.79999999999995</v>
      </c>
      <c r="K330" s="62">
        <f t="shared" si="59"/>
        <v>259.89999999999998</v>
      </c>
      <c r="L330" s="62">
        <f t="shared" si="60"/>
        <v>-50</v>
      </c>
      <c r="M330" s="62">
        <f t="shared" si="61"/>
        <v>259.89999999999998</v>
      </c>
      <c r="N330" s="62">
        <f t="shared" si="62"/>
        <v>259.89999999999998</v>
      </c>
      <c r="O330" s="62" t="str">
        <f t="shared" si="63"/>
        <v>Conta</v>
      </c>
      <c r="P330">
        <f t="shared" si="64"/>
        <v>276</v>
      </c>
    </row>
    <row r="331" spans="1:16" x14ac:dyDescent="0.25">
      <c r="A331" s="62" t="str">
        <f t="shared" si="55"/>
        <v>FAIXA 21Entre R$ 259,81 e R$ 279,80</v>
      </c>
      <c r="B331" s="62" t="s">
        <v>210</v>
      </c>
      <c r="C331" s="62" t="s">
        <v>154</v>
      </c>
      <c r="D331" s="62" t="s">
        <v>181</v>
      </c>
      <c r="E331" s="62">
        <f t="shared" si="56"/>
        <v>299.89999999999998</v>
      </c>
      <c r="F331" s="62" t="str">
        <f>IF(VLOOKUP(D331,$U$1:$AB$7,8,0)&lt;Ofertas!$C$9,"",VLOOKUP(D331,$U$1:$Y$7,5,0))</f>
        <v/>
      </c>
      <c r="G331" s="62" t="str">
        <f>IF(VLOOKUP(D331,$U$1:$AB$7,8,0)&lt;Ofertas!$C$9,"",VLOOKUP(D331,$U$1:$Z$7,6,0))</f>
        <v/>
      </c>
      <c r="H331" s="62" t="str">
        <f t="shared" si="57"/>
        <v/>
      </c>
      <c r="I331" s="62" t="s">
        <v>174</v>
      </c>
      <c r="J331" s="62" t="str">
        <f t="shared" si="58"/>
        <v/>
      </c>
      <c r="K331" s="62" t="str">
        <f t="shared" si="59"/>
        <v>SEM DEP</v>
      </c>
      <c r="L331" s="62">
        <f t="shared" si="60"/>
        <v>100</v>
      </c>
      <c r="M331" s="62" t="str">
        <f t="shared" si="61"/>
        <v/>
      </c>
      <c r="N331" s="62" t="str">
        <f t="shared" si="62"/>
        <v/>
      </c>
      <c r="O331" s="62" t="str">
        <f t="shared" si="63"/>
        <v>Controle</v>
      </c>
      <c r="P331" t="e">
        <f t="shared" si="64"/>
        <v>#VALUE!</v>
      </c>
    </row>
    <row r="332" spans="1:16" x14ac:dyDescent="0.25">
      <c r="A332" s="62" t="str">
        <f t="shared" si="55"/>
        <v>FAIXA 22Entre R$ 259,81 e R$ 279,80</v>
      </c>
      <c r="B332" s="62" t="s">
        <v>210</v>
      </c>
      <c r="C332" s="62" t="s">
        <v>154</v>
      </c>
      <c r="D332" s="62" t="s">
        <v>26</v>
      </c>
      <c r="E332" s="62">
        <f t="shared" si="56"/>
        <v>299.89999999999998</v>
      </c>
      <c r="F332" s="62" t="str">
        <f>IF(VLOOKUP(D332,$U$1:$AB$7,8,0)&lt;Ofertas!$C$9,"",VLOOKUP(D332,$U$1:$Y$7,5,0))</f>
        <v/>
      </c>
      <c r="G332" s="62" t="str">
        <f>IF(VLOOKUP(D332,$U$1:$AB$7,8,0)&lt;Ofertas!$C$9,"",VLOOKUP(D332,$U$1:$Z$7,6,0))</f>
        <v/>
      </c>
      <c r="H332" s="62" t="str">
        <f t="shared" si="57"/>
        <v/>
      </c>
      <c r="I332" s="62" t="s">
        <v>175</v>
      </c>
      <c r="J332" s="62" t="str">
        <f t="shared" si="58"/>
        <v/>
      </c>
      <c r="K332" s="62" t="str">
        <f t="shared" si="59"/>
        <v>SEM DEP</v>
      </c>
      <c r="L332" s="62">
        <f t="shared" si="60"/>
        <v>100</v>
      </c>
      <c r="M332" s="62" t="str">
        <f t="shared" si="61"/>
        <v/>
      </c>
      <c r="N332" s="62" t="str">
        <f t="shared" si="62"/>
        <v/>
      </c>
      <c r="O332" s="62" t="str">
        <f t="shared" si="63"/>
        <v>Conta</v>
      </c>
      <c r="P332" t="e">
        <f t="shared" si="64"/>
        <v>#VALUE!</v>
      </c>
    </row>
    <row r="333" spans="1:16" x14ac:dyDescent="0.25">
      <c r="A333" s="62" t="str">
        <f t="shared" si="55"/>
        <v>FAIXA 23Entre R$ 259,81 e R$ 279,80</v>
      </c>
      <c r="B333" s="62" t="s">
        <v>210</v>
      </c>
      <c r="C333" s="62" t="s">
        <v>154</v>
      </c>
      <c r="D333" s="62" t="s">
        <v>194</v>
      </c>
      <c r="E333" s="62">
        <f t="shared" si="56"/>
        <v>299.89999999999998</v>
      </c>
      <c r="F333" s="62" t="str">
        <f>IF(VLOOKUP(D333,$U$1:$AB$7,8,0)&lt;Ofertas!$C$9,"",VLOOKUP(D333,$U$1:$Y$7,5,0))</f>
        <v/>
      </c>
      <c r="G333" s="62" t="str">
        <f>IF(VLOOKUP(D333,$U$1:$AB$7,8,0)&lt;Ofertas!$C$9,"",VLOOKUP(D333,$U$1:$Z$7,6,0))</f>
        <v/>
      </c>
      <c r="H333" s="62" t="str">
        <f t="shared" si="57"/>
        <v/>
      </c>
      <c r="I333" s="62" t="s">
        <v>176</v>
      </c>
      <c r="J333" s="62" t="str">
        <f t="shared" si="58"/>
        <v/>
      </c>
      <c r="K333" s="62" t="str">
        <f t="shared" si="59"/>
        <v>SEM DEP</v>
      </c>
      <c r="L333" s="62">
        <f t="shared" si="60"/>
        <v>100</v>
      </c>
      <c r="M333" s="62" t="str">
        <f t="shared" si="61"/>
        <v/>
      </c>
      <c r="N333" s="62" t="str">
        <f t="shared" si="62"/>
        <v/>
      </c>
      <c r="O333" s="62" t="str">
        <f t="shared" si="63"/>
        <v>Controle</v>
      </c>
      <c r="P333" t="e">
        <f t="shared" si="64"/>
        <v>#VALUE!</v>
      </c>
    </row>
    <row r="334" spans="1:16" x14ac:dyDescent="0.25">
      <c r="A334" s="62" t="str">
        <f t="shared" si="55"/>
        <v>FAIXA 24Entre R$ 259,81 e R$ 279,80</v>
      </c>
      <c r="B334" s="62" t="s">
        <v>210</v>
      </c>
      <c r="C334" s="62" t="s">
        <v>154</v>
      </c>
      <c r="D334" s="62" t="s">
        <v>58</v>
      </c>
      <c r="E334" s="62">
        <f t="shared" si="56"/>
        <v>299.89999999999998</v>
      </c>
      <c r="F334" s="62">
        <f>IF(VLOOKUP(D334,$U$1:$AB$7,8,0)&lt;Ofertas!$C$9,"",VLOOKUP(D334,$U$1:$Y$7,5,0))</f>
        <v>159.9</v>
      </c>
      <c r="G334" s="62">
        <f>IF(VLOOKUP(D334,$U$1:$AB$7,8,0)&lt;Ofertas!$C$9,"",VLOOKUP(D334,$U$1:$Z$7,6,0))</f>
        <v>159.9</v>
      </c>
      <c r="H334" s="62">
        <f t="shared" si="57"/>
        <v>459.79999999999995</v>
      </c>
      <c r="I334" s="62" t="s">
        <v>177</v>
      </c>
      <c r="J334" s="62">
        <f t="shared" si="58"/>
        <v>459.79999999999995</v>
      </c>
      <c r="K334" s="62">
        <f t="shared" si="59"/>
        <v>159.9</v>
      </c>
      <c r="L334" s="62">
        <f t="shared" si="60"/>
        <v>0</v>
      </c>
      <c r="M334" s="62">
        <f t="shared" si="61"/>
        <v>159.9</v>
      </c>
      <c r="N334" s="62">
        <f t="shared" si="62"/>
        <v>159.9</v>
      </c>
      <c r="O334" s="62" t="str">
        <f t="shared" si="63"/>
        <v>Conta</v>
      </c>
      <c r="P334">
        <f t="shared" si="64"/>
        <v>301</v>
      </c>
    </row>
    <row r="335" spans="1:16" x14ac:dyDescent="0.25">
      <c r="A335" s="62" t="str">
        <f t="shared" si="55"/>
        <v>FAIXA 25Entre R$ 259,81 e R$ 279,80</v>
      </c>
      <c r="B335" s="62" t="s">
        <v>210</v>
      </c>
      <c r="C335" s="62" t="s">
        <v>154</v>
      </c>
      <c r="D335" s="62" t="s">
        <v>10</v>
      </c>
      <c r="E335" s="62">
        <f t="shared" si="56"/>
        <v>299.89999999999998</v>
      </c>
      <c r="F335" s="62">
        <f>IF(VLOOKUP(D335,$U$1:$AB$7,8,0)&lt;Ofertas!$C$9,"",VLOOKUP(D335,$U$1:$Y$7,5,0))</f>
        <v>109.9</v>
      </c>
      <c r="G335" s="62">
        <f>IF(VLOOKUP(D335,$U$1:$AB$7,8,0)&lt;Ofertas!$C$9,"",VLOOKUP(D335,$U$1:$Z$7,6,0))</f>
        <v>99.9</v>
      </c>
      <c r="H335" s="62">
        <f t="shared" si="57"/>
        <v>509.79999999999995</v>
      </c>
      <c r="I335" s="62" t="s">
        <v>206</v>
      </c>
      <c r="J335" s="62">
        <f t="shared" si="58"/>
        <v>499.79999999999995</v>
      </c>
      <c r="K335" s="62">
        <f t="shared" si="59"/>
        <v>209.9</v>
      </c>
      <c r="L335" s="62">
        <f t="shared" si="60"/>
        <v>100</v>
      </c>
      <c r="M335" s="62">
        <f t="shared" si="61"/>
        <v>209.9</v>
      </c>
      <c r="N335" s="62">
        <f t="shared" si="62"/>
        <v>199.9</v>
      </c>
      <c r="O335" s="62" t="str">
        <f t="shared" si="63"/>
        <v>Conta</v>
      </c>
      <c r="P335">
        <f t="shared" si="64"/>
        <v>326</v>
      </c>
    </row>
    <row r="336" spans="1:16" x14ac:dyDescent="0.25">
      <c r="A336" s="62" t="str">
        <f t="shared" si="55"/>
        <v>FAIXA 26Entre R$ 259,81 e R$ 279,80</v>
      </c>
      <c r="B336" s="62" t="s">
        <v>210</v>
      </c>
      <c r="C336" s="62" t="s">
        <v>154</v>
      </c>
      <c r="D336" s="62" t="s">
        <v>1</v>
      </c>
      <c r="E336" s="62">
        <f t="shared" si="56"/>
        <v>299.89999999999998</v>
      </c>
      <c r="F336" s="62">
        <f>IF(VLOOKUP(D336,$U$1:$AB$7,8,0)&lt;Ofertas!$C$9,"",VLOOKUP(D336,$U$1:$Y$7,5,0))</f>
        <v>209.9</v>
      </c>
      <c r="G336" s="62">
        <f>IF(VLOOKUP(D336,$U$1:$AB$7,8,0)&lt;Ofertas!$C$9,"",VLOOKUP(D336,$U$1:$Z$7,6,0))</f>
        <v>179.9</v>
      </c>
      <c r="H336" s="62">
        <f t="shared" si="57"/>
        <v>509.79999999999995</v>
      </c>
      <c r="I336" s="62" t="s">
        <v>207</v>
      </c>
      <c r="J336" s="62">
        <f t="shared" si="58"/>
        <v>479.79999999999995</v>
      </c>
      <c r="K336" s="62">
        <f t="shared" si="59"/>
        <v>209.9</v>
      </c>
      <c r="L336" s="62">
        <f t="shared" si="60"/>
        <v>0</v>
      </c>
      <c r="M336" s="62">
        <f t="shared" si="61"/>
        <v>209.9</v>
      </c>
      <c r="N336" s="62">
        <f t="shared" si="62"/>
        <v>179.9</v>
      </c>
      <c r="O336" s="62" t="str">
        <f t="shared" si="63"/>
        <v>Conta</v>
      </c>
      <c r="P336">
        <f t="shared" si="64"/>
        <v>326</v>
      </c>
    </row>
    <row r="337" spans="1:16" x14ac:dyDescent="0.25">
      <c r="A337" s="62" t="str">
        <f t="shared" si="55"/>
        <v>FAIXA 27Entre R$ 259,81 e R$ 279,80</v>
      </c>
      <c r="B337" s="62" t="s">
        <v>210</v>
      </c>
      <c r="C337" s="62" t="s">
        <v>154</v>
      </c>
      <c r="D337" s="62" t="s">
        <v>59</v>
      </c>
      <c r="E337" s="62">
        <f t="shared" si="56"/>
        <v>299.89999999999998</v>
      </c>
      <c r="F337" s="62">
        <f>IF(VLOOKUP(D337,$U$1:$AB$7,8,0)&lt;Ofertas!$C$9,"",VLOOKUP(D337,$U$1:$Y$7,5,0))</f>
        <v>309.89999999999998</v>
      </c>
      <c r="G337" s="62">
        <f>IF(VLOOKUP(D337,$U$1:$AB$7,8,0)&lt;Ofertas!$C$9,"",VLOOKUP(D337,$U$1:$Z$7,6,0))</f>
        <v>309.89999999999998</v>
      </c>
      <c r="H337" s="62">
        <f t="shared" si="57"/>
        <v>559.79999999999995</v>
      </c>
      <c r="I337" s="62" t="s">
        <v>208</v>
      </c>
      <c r="J337" s="62">
        <f t="shared" si="58"/>
        <v>559.79999999999995</v>
      </c>
      <c r="K337" s="62">
        <f t="shared" si="59"/>
        <v>259.89999999999998</v>
      </c>
      <c r="L337" s="62">
        <f t="shared" si="60"/>
        <v>-50</v>
      </c>
      <c r="M337" s="62">
        <f t="shared" si="61"/>
        <v>259.89999999999998</v>
      </c>
      <c r="N337" s="62">
        <f t="shared" si="62"/>
        <v>259.89999999999998</v>
      </c>
      <c r="O337" s="62" t="str">
        <f t="shared" si="63"/>
        <v>Conta</v>
      </c>
      <c r="P337">
        <f t="shared" si="64"/>
        <v>376</v>
      </c>
    </row>
    <row r="338" spans="1:16" x14ac:dyDescent="0.25">
      <c r="A338" s="62" t="str">
        <f t="shared" si="55"/>
        <v>FAIXA 0Entre R$ 279,81 e R$ 289,80</v>
      </c>
      <c r="B338" s="62" t="s">
        <v>115</v>
      </c>
      <c r="C338" s="62" t="s">
        <v>151</v>
      </c>
      <c r="D338" s="62" t="s">
        <v>181</v>
      </c>
      <c r="E338" s="62">
        <f t="shared" si="56"/>
        <v>79.900000000000006</v>
      </c>
      <c r="F338" s="62" t="str">
        <f>IF(VLOOKUP(D338,$U$1:$AB$7,8,0)&lt;Ofertas!$C$9,"",VLOOKUP(D338,$U$1:$Y$7,5,0))</f>
        <v/>
      </c>
      <c r="G338" s="62" t="str">
        <f>IF(VLOOKUP(D338,$U$1:$AB$7,8,0)&lt;Ofertas!$C$9,"",VLOOKUP(D338,$U$1:$Z$7,6,0))</f>
        <v/>
      </c>
      <c r="H338" s="62" t="str">
        <f t="shared" si="57"/>
        <v/>
      </c>
      <c r="I338" s="62" t="s">
        <v>189</v>
      </c>
      <c r="J338" s="62" t="str">
        <f t="shared" si="58"/>
        <v/>
      </c>
      <c r="K338" s="62" t="str">
        <f t="shared" si="59"/>
        <v>SEM DEP</v>
      </c>
      <c r="L338" s="62">
        <f t="shared" si="60"/>
        <v>100</v>
      </c>
      <c r="M338" s="62" t="str">
        <f t="shared" si="61"/>
        <v/>
      </c>
      <c r="N338" s="62" t="str">
        <f t="shared" si="62"/>
        <v/>
      </c>
      <c r="O338" s="62" t="str">
        <f t="shared" si="63"/>
        <v>Controle</v>
      </c>
      <c r="P338" t="e">
        <f t="shared" si="64"/>
        <v>#VALUE!</v>
      </c>
    </row>
    <row r="339" spans="1:16" x14ac:dyDescent="0.25">
      <c r="A339" s="62" t="str">
        <f t="shared" si="55"/>
        <v>FAIXA 1Entre R$ 279,81 e R$ 289,80</v>
      </c>
      <c r="B339" s="62" t="s">
        <v>115</v>
      </c>
      <c r="C339" s="62" t="s">
        <v>151</v>
      </c>
      <c r="D339" s="62" t="s">
        <v>26</v>
      </c>
      <c r="E339" s="62">
        <f t="shared" si="56"/>
        <v>79.900000000000006</v>
      </c>
      <c r="F339" s="62" t="str">
        <f>IF(VLOOKUP(D339,$U$1:$AB$7,8,0)&lt;Ofertas!$C$9,"",VLOOKUP(D339,$U$1:$Y$7,5,0))</f>
        <v/>
      </c>
      <c r="G339" s="62" t="str">
        <f>IF(VLOOKUP(D339,$U$1:$AB$7,8,0)&lt;Ofertas!$C$9,"",VLOOKUP(D339,$U$1:$Z$7,6,0))</f>
        <v/>
      </c>
      <c r="H339" s="62" t="str">
        <f t="shared" si="57"/>
        <v/>
      </c>
      <c r="I339" s="62" t="s">
        <v>66</v>
      </c>
      <c r="J339" s="62" t="str">
        <f t="shared" si="58"/>
        <v/>
      </c>
      <c r="K339" s="62" t="str">
        <f t="shared" si="59"/>
        <v>SEM DEP</v>
      </c>
      <c r="L339" s="62">
        <f t="shared" si="60"/>
        <v>100</v>
      </c>
      <c r="M339" s="62" t="str">
        <f t="shared" si="61"/>
        <v/>
      </c>
      <c r="N339" s="62" t="str">
        <f t="shared" si="62"/>
        <v/>
      </c>
      <c r="O339" s="62" t="str">
        <f t="shared" si="63"/>
        <v>Conta</v>
      </c>
      <c r="P339" t="e">
        <f t="shared" si="64"/>
        <v>#VALUE!</v>
      </c>
    </row>
    <row r="340" spans="1:16" x14ac:dyDescent="0.25">
      <c r="A340" s="62" t="str">
        <f t="shared" si="55"/>
        <v>FAIXA 2Entre R$ 279,81 e R$ 289,80</v>
      </c>
      <c r="B340" s="62" t="s">
        <v>115</v>
      </c>
      <c r="C340" s="62" t="s">
        <v>152</v>
      </c>
      <c r="D340" s="62" t="s">
        <v>181</v>
      </c>
      <c r="E340" s="62">
        <f t="shared" si="56"/>
        <v>84.9</v>
      </c>
      <c r="F340" s="62" t="str">
        <f>IF(VLOOKUP(D340,$U$1:$AB$7,8,0)&lt;Ofertas!$C$9,"",VLOOKUP(D340,$U$1:$Y$7,5,0))</f>
        <v/>
      </c>
      <c r="G340" s="62" t="str">
        <f>IF(VLOOKUP(D340,$U$1:$AB$7,8,0)&lt;Ofertas!$C$9,"",VLOOKUP(D340,$U$1:$Z$7,6,0))</f>
        <v/>
      </c>
      <c r="H340" s="62" t="str">
        <f t="shared" si="57"/>
        <v/>
      </c>
      <c r="I340" s="62" t="s">
        <v>67</v>
      </c>
      <c r="J340" s="62" t="str">
        <f t="shared" si="58"/>
        <v/>
      </c>
      <c r="K340" s="62" t="str">
        <f t="shared" si="59"/>
        <v>SEM DEP</v>
      </c>
      <c r="L340" s="62">
        <f t="shared" si="60"/>
        <v>100</v>
      </c>
      <c r="M340" s="62" t="str">
        <f t="shared" si="61"/>
        <v/>
      </c>
      <c r="N340" s="62" t="str">
        <f t="shared" si="62"/>
        <v/>
      </c>
      <c r="O340" s="62" t="str">
        <f t="shared" si="63"/>
        <v>Controle</v>
      </c>
      <c r="P340" t="e">
        <f t="shared" si="64"/>
        <v>#VALUE!</v>
      </c>
    </row>
    <row r="341" spans="1:16" x14ac:dyDescent="0.25">
      <c r="A341" s="62" t="str">
        <f t="shared" si="55"/>
        <v>FAIXA 3Entre R$ 279,81 e R$ 289,80</v>
      </c>
      <c r="B341" s="62" t="s">
        <v>115</v>
      </c>
      <c r="C341" s="62" t="s">
        <v>152</v>
      </c>
      <c r="D341" s="62" t="s">
        <v>26</v>
      </c>
      <c r="E341" s="62">
        <f t="shared" si="56"/>
        <v>84.9</v>
      </c>
      <c r="F341" s="62" t="str">
        <f>IF(VLOOKUP(D341,$U$1:$AB$7,8,0)&lt;Ofertas!$C$9,"",VLOOKUP(D341,$U$1:$Y$7,5,0))</f>
        <v/>
      </c>
      <c r="G341" s="62" t="str">
        <f>IF(VLOOKUP(D341,$U$1:$AB$7,8,0)&lt;Ofertas!$C$9,"",VLOOKUP(D341,$U$1:$Z$7,6,0))</f>
        <v/>
      </c>
      <c r="H341" s="62" t="str">
        <f t="shared" si="57"/>
        <v/>
      </c>
      <c r="I341" s="62" t="s">
        <v>156</v>
      </c>
      <c r="J341" s="62" t="str">
        <f t="shared" si="58"/>
        <v/>
      </c>
      <c r="K341" s="62" t="str">
        <f t="shared" si="59"/>
        <v>SEM DEP</v>
      </c>
      <c r="L341" s="62">
        <f t="shared" si="60"/>
        <v>100</v>
      </c>
      <c r="M341" s="62" t="str">
        <f t="shared" si="61"/>
        <v/>
      </c>
      <c r="N341" s="62" t="str">
        <f t="shared" si="62"/>
        <v/>
      </c>
      <c r="O341" s="62" t="str">
        <f t="shared" si="63"/>
        <v>Conta</v>
      </c>
      <c r="P341" t="e">
        <f t="shared" si="64"/>
        <v>#VALUE!</v>
      </c>
    </row>
    <row r="342" spans="1:16" x14ac:dyDescent="0.25">
      <c r="A342" s="62" t="str">
        <f t="shared" si="55"/>
        <v>FAIXA 4Entre R$ 279,81 e R$ 289,80</v>
      </c>
      <c r="B342" s="62" t="s">
        <v>115</v>
      </c>
      <c r="C342" s="62" t="s">
        <v>151</v>
      </c>
      <c r="D342" s="62" t="s">
        <v>194</v>
      </c>
      <c r="E342" s="62">
        <f t="shared" si="56"/>
        <v>79.900000000000006</v>
      </c>
      <c r="F342" s="62" t="str">
        <f>IF(VLOOKUP(D342,$U$1:$AB$7,8,0)&lt;Ofertas!$C$9,"",VLOOKUP(D342,$U$1:$Y$7,5,0))</f>
        <v/>
      </c>
      <c r="G342" s="62" t="str">
        <f>IF(VLOOKUP(D342,$U$1:$AB$7,8,0)&lt;Ofertas!$C$9,"",VLOOKUP(D342,$U$1:$Z$7,6,0))</f>
        <v/>
      </c>
      <c r="H342" s="62" t="str">
        <f t="shared" si="57"/>
        <v/>
      </c>
      <c r="I342" s="62" t="s">
        <v>157</v>
      </c>
      <c r="J342" s="62" t="str">
        <f t="shared" si="58"/>
        <v/>
      </c>
      <c r="K342" s="62" t="str">
        <f t="shared" si="59"/>
        <v>SEM DEP</v>
      </c>
      <c r="L342" s="62">
        <f t="shared" si="60"/>
        <v>100</v>
      </c>
      <c r="M342" s="62" t="str">
        <f t="shared" si="61"/>
        <v/>
      </c>
      <c r="N342" s="62" t="str">
        <f t="shared" si="62"/>
        <v/>
      </c>
      <c r="O342" s="62" t="str">
        <f t="shared" si="63"/>
        <v>Controle</v>
      </c>
      <c r="P342" t="e">
        <f t="shared" si="64"/>
        <v>#VALUE!</v>
      </c>
    </row>
    <row r="343" spans="1:16" x14ac:dyDescent="0.25">
      <c r="A343" s="62" t="str">
        <f t="shared" si="55"/>
        <v>FAIXA 5Entre R$ 279,81 e R$ 289,80</v>
      </c>
      <c r="B343" s="62" t="s">
        <v>115</v>
      </c>
      <c r="C343" s="62" t="s">
        <v>151</v>
      </c>
      <c r="D343" s="62" t="s">
        <v>58</v>
      </c>
      <c r="E343" s="62">
        <f t="shared" si="56"/>
        <v>79.900000000000006</v>
      </c>
      <c r="F343" s="62">
        <f>IF(VLOOKUP(D343,$U$1:$AB$7,8,0)&lt;Ofertas!$C$9,"",VLOOKUP(D343,$U$1:$Y$7,5,0))</f>
        <v>159.9</v>
      </c>
      <c r="G343" s="62">
        <f>IF(VLOOKUP(D343,$U$1:$AB$7,8,0)&lt;Ofertas!$C$9,"",VLOOKUP(D343,$U$1:$Z$7,6,0))</f>
        <v>159.9</v>
      </c>
      <c r="H343" s="62">
        <f t="shared" si="57"/>
        <v>239.8</v>
      </c>
      <c r="I343" s="62" t="s">
        <v>158</v>
      </c>
      <c r="J343" s="62">
        <f t="shared" si="58"/>
        <v>239.8</v>
      </c>
      <c r="K343" s="62">
        <f t="shared" si="59"/>
        <v>159.9</v>
      </c>
      <c r="L343" s="62">
        <f t="shared" si="60"/>
        <v>0</v>
      </c>
      <c r="M343" s="62">
        <f t="shared" si="61"/>
        <v>159.9</v>
      </c>
      <c r="N343" s="62">
        <f t="shared" si="62"/>
        <v>159.9</v>
      </c>
      <c r="O343" s="62" t="str">
        <f t="shared" si="63"/>
        <v>Conta</v>
      </c>
      <c r="P343">
        <f t="shared" si="64"/>
        <v>1</v>
      </c>
    </row>
    <row r="344" spans="1:16" x14ac:dyDescent="0.25">
      <c r="A344" s="62" t="str">
        <f t="shared" si="55"/>
        <v>FAIXA 6Entre R$ 279,81 e R$ 289,80</v>
      </c>
      <c r="B344" s="62" t="s">
        <v>115</v>
      </c>
      <c r="C344" s="62" t="s">
        <v>152</v>
      </c>
      <c r="D344" s="62" t="s">
        <v>194</v>
      </c>
      <c r="E344" s="62">
        <f t="shared" si="56"/>
        <v>84.9</v>
      </c>
      <c r="F344" s="62" t="str">
        <f>IF(VLOOKUP(D344,$U$1:$AB$7,8,0)&lt;Ofertas!$C$9,"",VLOOKUP(D344,$U$1:$Y$7,5,0))</f>
        <v/>
      </c>
      <c r="G344" s="62" t="str">
        <f>IF(VLOOKUP(D344,$U$1:$AB$7,8,0)&lt;Ofertas!$C$9,"",VLOOKUP(D344,$U$1:$Z$7,6,0))</f>
        <v/>
      </c>
      <c r="H344" s="62" t="str">
        <f t="shared" si="57"/>
        <v/>
      </c>
      <c r="I344" s="62" t="s">
        <v>159</v>
      </c>
      <c r="J344" s="62" t="str">
        <f t="shared" si="58"/>
        <v/>
      </c>
      <c r="K344" s="62" t="str">
        <f t="shared" si="59"/>
        <v>SEM DEP</v>
      </c>
      <c r="L344" s="62">
        <f t="shared" si="60"/>
        <v>100</v>
      </c>
      <c r="M344" s="62" t="str">
        <f t="shared" si="61"/>
        <v/>
      </c>
      <c r="N344" s="62" t="str">
        <f t="shared" si="62"/>
        <v/>
      </c>
      <c r="O344" s="62" t="str">
        <f t="shared" si="63"/>
        <v>Controle</v>
      </c>
      <c r="P344" t="e">
        <f t="shared" si="64"/>
        <v>#VALUE!</v>
      </c>
    </row>
    <row r="345" spans="1:16" x14ac:dyDescent="0.25">
      <c r="A345" s="62" t="str">
        <f t="shared" si="55"/>
        <v>FAIXA 7Entre R$ 279,81 e R$ 289,80</v>
      </c>
      <c r="B345" s="62" t="s">
        <v>115</v>
      </c>
      <c r="C345" s="62" t="s">
        <v>152</v>
      </c>
      <c r="D345" s="62" t="s">
        <v>58</v>
      </c>
      <c r="E345" s="62">
        <f t="shared" si="56"/>
        <v>84.9</v>
      </c>
      <c r="F345" s="62">
        <f>IF(VLOOKUP(D345,$U$1:$AB$7,8,0)&lt;Ofertas!$C$9,"",VLOOKUP(D345,$U$1:$Y$7,5,0))</f>
        <v>159.9</v>
      </c>
      <c r="G345" s="62">
        <f>IF(VLOOKUP(D345,$U$1:$AB$7,8,0)&lt;Ofertas!$C$9,"",VLOOKUP(D345,$U$1:$Z$7,6,0))</f>
        <v>159.9</v>
      </c>
      <c r="H345" s="62">
        <f t="shared" si="57"/>
        <v>244.8</v>
      </c>
      <c r="I345" s="62" t="s">
        <v>160</v>
      </c>
      <c r="J345" s="62">
        <f t="shared" si="58"/>
        <v>244.8</v>
      </c>
      <c r="K345" s="62">
        <f t="shared" si="59"/>
        <v>159.9</v>
      </c>
      <c r="L345" s="62">
        <f t="shared" si="60"/>
        <v>0</v>
      </c>
      <c r="M345" s="62">
        <f t="shared" si="61"/>
        <v>159.9</v>
      </c>
      <c r="N345" s="62">
        <f t="shared" si="62"/>
        <v>159.9</v>
      </c>
      <c r="O345" s="62" t="str">
        <f t="shared" si="63"/>
        <v>Conta</v>
      </c>
      <c r="P345">
        <f t="shared" si="64"/>
        <v>26</v>
      </c>
    </row>
    <row r="346" spans="1:16" x14ac:dyDescent="0.25">
      <c r="A346" s="62" t="str">
        <f t="shared" si="55"/>
        <v>FAIXA 8Entre R$ 279,81 e R$ 289,80</v>
      </c>
      <c r="B346" s="62" t="s">
        <v>115</v>
      </c>
      <c r="C346" s="62" t="s">
        <v>153</v>
      </c>
      <c r="D346" s="62" t="s">
        <v>26</v>
      </c>
      <c r="E346" s="62">
        <f t="shared" si="56"/>
        <v>129.9</v>
      </c>
      <c r="F346" s="62" t="str">
        <f>IF(VLOOKUP(D346,$U$1:$AB$7,8,0)&lt;Ofertas!$C$9,"",VLOOKUP(D346,$U$1:$Y$7,5,0))</f>
        <v/>
      </c>
      <c r="G346" s="62" t="str">
        <f>IF(VLOOKUP(D346,$U$1:$AB$7,8,0)&lt;Ofertas!$C$9,"",VLOOKUP(D346,$U$1:$Z$7,6,0))</f>
        <v/>
      </c>
      <c r="H346" s="62" t="str">
        <f t="shared" si="57"/>
        <v/>
      </c>
      <c r="I346" s="62" t="s">
        <v>161</v>
      </c>
      <c r="J346" s="62" t="str">
        <f t="shared" si="58"/>
        <v/>
      </c>
      <c r="K346" s="62" t="str">
        <f t="shared" si="59"/>
        <v>SEM DEP</v>
      </c>
      <c r="L346" s="62">
        <f t="shared" si="60"/>
        <v>100</v>
      </c>
      <c r="M346" s="62" t="str">
        <f t="shared" si="61"/>
        <v/>
      </c>
      <c r="N346" s="62" t="str">
        <f t="shared" si="62"/>
        <v/>
      </c>
      <c r="O346" s="62" t="str">
        <f t="shared" si="63"/>
        <v>Conta</v>
      </c>
      <c r="P346" t="e">
        <f t="shared" si="64"/>
        <v>#VALUE!</v>
      </c>
    </row>
    <row r="347" spans="1:16" x14ac:dyDescent="0.25">
      <c r="A347" s="62" t="str">
        <f t="shared" si="55"/>
        <v>FAIXA 9Entre R$ 279,81 e R$ 289,80</v>
      </c>
      <c r="B347" s="62" t="s">
        <v>115</v>
      </c>
      <c r="C347" s="62" t="s">
        <v>153</v>
      </c>
      <c r="D347" s="62" t="s">
        <v>181</v>
      </c>
      <c r="E347" s="62">
        <f t="shared" si="56"/>
        <v>129.9</v>
      </c>
      <c r="F347" s="62" t="str">
        <f>IF(VLOOKUP(D347,$U$1:$AB$7,8,0)&lt;Ofertas!$C$9,"",VLOOKUP(D347,$U$1:$Y$7,5,0))</f>
        <v/>
      </c>
      <c r="G347" s="62" t="str">
        <f>IF(VLOOKUP(D347,$U$1:$AB$7,8,0)&lt;Ofertas!$C$9,"",VLOOKUP(D347,$U$1:$Z$7,6,0))</f>
        <v/>
      </c>
      <c r="H347" s="62" t="str">
        <f t="shared" si="57"/>
        <v/>
      </c>
      <c r="I347" s="62" t="s">
        <v>162</v>
      </c>
      <c r="J347" s="62" t="str">
        <f t="shared" si="58"/>
        <v/>
      </c>
      <c r="K347" s="62" t="str">
        <f t="shared" si="59"/>
        <v>SEM DEP</v>
      </c>
      <c r="L347" s="62">
        <f t="shared" si="60"/>
        <v>100</v>
      </c>
      <c r="M347" s="62" t="str">
        <f t="shared" si="61"/>
        <v/>
      </c>
      <c r="N347" s="62" t="str">
        <f t="shared" si="62"/>
        <v/>
      </c>
      <c r="O347" s="62" t="str">
        <f t="shared" si="63"/>
        <v>Controle</v>
      </c>
      <c r="P347" t="e">
        <f t="shared" si="64"/>
        <v>#VALUE!</v>
      </c>
    </row>
    <row r="348" spans="1:16" x14ac:dyDescent="0.25">
      <c r="A348" s="62" t="str">
        <f t="shared" si="55"/>
        <v>FAIXA 10Entre R$ 279,81 e R$ 289,80</v>
      </c>
      <c r="B348" s="62" t="s">
        <v>115</v>
      </c>
      <c r="C348" s="62" t="s">
        <v>151</v>
      </c>
      <c r="D348" s="62" t="s">
        <v>10</v>
      </c>
      <c r="E348" s="62">
        <f t="shared" si="56"/>
        <v>79.900000000000006</v>
      </c>
      <c r="F348" s="62">
        <f>IF(VLOOKUP(D348,$U$1:$AB$7,8,0)&lt;Ofertas!$C$9,"",VLOOKUP(D348,$U$1:$Y$7,5,0))</f>
        <v>109.9</v>
      </c>
      <c r="G348" s="62">
        <f>IF(VLOOKUP(D348,$U$1:$AB$7,8,0)&lt;Ofertas!$C$9,"",VLOOKUP(D348,$U$1:$Z$7,6,0))</f>
        <v>99.9</v>
      </c>
      <c r="H348" s="62">
        <f t="shared" si="57"/>
        <v>289.8</v>
      </c>
      <c r="I348" s="62" t="s">
        <v>163</v>
      </c>
      <c r="J348" s="62">
        <f t="shared" si="58"/>
        <v>279.8</v>
      </c>
      <c r="K348" s="62">
        <f t="shared" si="59"/>
        <v>209.9</v>
      </c>
      <c r="L348" s="62">
        <f t="shared" si="60"/>
        <v>100</v>
      </c>
      <c r="M348" s="62">
        <f t="shared" si="61"/>
        <v>209.9</v>
      </c>
      <c r="N348" s="62">
        <f t="shared" si="62"/>
        <v>199.9</v>
      </c>
      <c r="O348" s="62" t="str">
        <f t="shared" si="63"/>
        <v>Conta</v>
      </c>
      <c r="P348">
        <f t="shared" si="64"/>
        <v>51</v>
      </c>
    </row>
    <row r="349" spans="1:16" x14ac:dyDescent="0.25">
      <c r="A349" s="62" t="str">
        <f t="shared" si="55"/>
        <v>FAIXA 11Entre R$ 279,81 e R$ 289,80</v>
      </c>
      <c r="B349" s="62" t="s">
        <v>115</v>
      </c>
      <c r="C349" s="62" t="s">
        <v>151</v>
      </c>
      <c r="D349" s="62" t="s">
        <v>1</v>
      </c>
      <c r="E349" s="62">
        <f t="shared" si="56"/>
        <v>79.900000000000006</v>
      </c>
      <c r="F349" s="62">
        <f>IF(VLOOKUP(D349,$U$1:$AB$7,8,0)&lt;Ofertas!$C$9,"",VLOOKUP(D349,$U$1:$Y$7,5,0))</f>
        <v>209.9</v>
      </c>
      <c r="G349" s="62">
        <f>IF(VLOOKUP(D349,$U$1:$AB$7,8,0)&lt;Ofertas!$C$9,"",VLOOKUP(D349,$U$1:$Z$7,6,0))</f>
        <v>179.9</v>
      </c>
      <c r="H349" s="62">
        <f t="shared" si="57"/>
        <v>289.8</v>
      </c>
      <c r="I349" s="62" t="s">
        <v>164</v>
      </c>
      <c r="J349" s="62">
        <f t="shared" si="58"/>
        <v>259.8</v>
      </c>
      <c r="K349" s="62">
        <f t="shared" si="59"/>
        <v>209.9</v>
      </c>
      <c r="L349" s="62">
        <f t="shared" si="60"/>
        <v>0</v>
      </c>
      <c r="M349" s="62">
        <f t="shared" si="61"/>
        <v>209.9</v>
      </c>
      <c r="N349" s="62">
        <f t="shared" si="62"/>
        <v>179.9</v>
      </c>
      <c r="O349" s="62" t="str">
        <f t="shared" si="63"/>
        <v>Conta</v>
      </c>
      <c r="P349">
        <f t="shared" si="64"/>
        <v>51</v>
      </c>
    </row>
    <row r="350" spans="1:16" x14ac:dyDescent="0.25">
      <c r="A350" s="62" t="str">
        <f t="shared" si="55"/>
        <v>FAIXA 12Entre R$ 279,81 e R$ 289,80</v>
      </c>
      <c r="B350" s="62" t="s">
        <v>115</v>
      </c>
      <c r="C350" s="62" t="s">
        <v>153</v>
      </c>
      <c r="D350" s="62" t="s">
        <v>58</v>
      </c>
      <c r="E350" s="62">
        <f t="shared" si="56"/>
        <v>129.9</v>
      </c>
      <c r="F350" s="62">
        <f>IF(VLOOKUP(D350,$U$1:$AB$7,8,0)&lt;Ofertas!$C$9,"",VLOOKUP(D350,$U$1:$Y$7,5,0))</f>
        <v>159.9</v>
      </c>
      <c r="G350" s="62">
        <f>IF(VLOOKUP(D350,$U$1:$AB$7,8,0)&lt;Ofertas!$C$9,"",VLOOKUP(D350,$U$1:$Z$7,6,0))</f>
        <v>159.9</v>
      </c>
      <c r="H350" s="62">
        <f t="shared" si="57"/>
        <v>289.8</v>
      </c>
      <c r="I350" s="62" t="s">
        <v>165</v>
      </c>
      <c r="J350" s="62">
        <f t="shared" si="58"/>
        <v>289.8</v>
      </c>
      <c r="K350" s="62">
        <f t="shared" si="59"/>
        <v>159.9</v>
      </c>
      <c r="L350" s="62">
        <f t="shared" si="60"/>
        <v>0</v>
      </c>
      <c r="M350" s="62">
        <f t="shared" si="61"/>
        <v>159.9</v>
      </c>
      <c r="N350" s="62">
        <f t="shared" si="62"/>
        <v>159.9</v>
      </c>
      <c r="O350" s="62" t="str">
        <f t="shared" si="63"/>
        <v>Conta</v>
      </c>
      <c r="P350">
        <f t="shared" si="64"/>
        <v>51</v>
      </c>
    </row>
    <row r="351" spans="1:16" x14ac:dyDescent="0.25">
      <c r="A351" s="62" t="str">
        <f t="shared" si="55"/>
        <v>FAIXA 13Entre R$ 279,81 e R$ 289,80</v>
      </c>
      <c r="B351" s="62" t="s">
        <v>115</v>
      </c>
      <c r="C351" s="62" t="s">
        <v>153</v>
      </c>
      <c r="D351" s="62" t="s">
        <v>194</v>
      </c>
      <c r="E351" s="62">
        <f t="shared" si="56"/>
        <v>129.9</v>
      </c>
      <c r="F351" s="62" t="str">
        <f>IF(VLOOKUP(D351,$U$1:$AB$7,8,0)&lt;Ofertas!$C$9,"",VLOOKUP(D351,$U$1:$Y$7,5,0))</f>
        <v/>
      </c>
      <c r="G351" s="62" t="str">
        <f>IF(VLOOKUP(D351,$U$1:$AB$7,8,0)&lt;Ofertas!$C$9,"",VLOOKUP(D351,$U$1:$Z$7,6,0))</f>
        <v/>
      </c>
      <c r="H351" s="62" t="str">
        <f t="shared" si="57"/>
        <v/>
      </c>
      <c r="I351" s="62" t="s">
        <v>166</v>
      </c>
      <c r="J351" s="62" t="str">
        <f t="shared" si="58"/>
        <v/>
      </c>
      <c r="K351" s="62" t="str">
        <f t="shared" si="59"/>
        <v>SEM DEP</v>
      </c>
      <c r="L351" s="62">
        <f t="shared" si="60"/>
        <v>100</v>
      </c>
      <c r="M351" s="62" t="str">
        <f t="shared" si="61"/>
        <v/>
      </c>
      <c r="N351" s="62" t="str">
        <f t="shared" si="62"/>
        <v/>
      </c>
      <c r="O351" s="62" t="str">
        <f t="shared" si="63"/>
        <v>Controle</v>
      </c>
      <c r="P351" t="e">
        <f t="shared" si="64"/>
        <v>#VALUE!</v>
      </c>
    </row>
    <row r="352" spans="1:16" x14ac:dyDescent="0.25">
      <c r="A352" s="62" t="str">
        <f t="shared" si="55"/>
        <v>FAIXA 14Entre R$ 279,81 e R$ 289,80</v>
      </c>
      <c r="B352" s="62" t="s">
        <v>115</v>
      </c>
      <c r="C352" s="62" t="s">
        <v>152</v>
      </c>
      <c r="D352" s="62" t="s">
        <v>10</v>
      </c>
      <c r="E352" s="62">
        <f t="shared" si="56"/>
        <v>84.9</v>
      </c>
      <c r="F352" s="62">
        <f>IF(VLOOKUP(D352,$U$1:$AB$7,8,0)&lt;Ofertas!$C$9,"",VLOOKUP(D352,$U$1:$Y$7,5,0))</f>
        <v>109.9</v>
      </c>
      <c r="G352" s="62">
        <f>IF(VLOOKUP(D352,$U$1:$AB$7,8,0)&lt;Ofertas!$C$9,"",VLOOKUP(D352,$U$1:$Z$7,6,0))</f>
        <v>99.9</v>
      </c>
      <c r="H352" s="62">
        <f t="shared" si="57"/>
        <v>294.8</v>
      </c>
      <c r="I352" s="62" t="s">
        <v>167</v>
      </c>
      <c r="J352" s="62">
        <f t="shared" si="58"/>
        <v>284.8</v>
      </c>
      <c r="K352" s="62">
        <f t="shared" si="59"/>
        <v>209.9</v>
      </c>
      <c r="L352" s="62">
        <f t="shared" si="60"/>
        <v>100</v>
      </c>
      <c r="M352" s="62">
        <f t="shared" si="61"/>
        <v>209.9</v>
      </c>
      <c r="N352" s="62">
        <f t="shared" si="62"/>
        <v>199.9</v>
      </c>
      <c r="O352" s="62" t="str">
        <f t="shared" si="63"/>
        <v>Conta</v>
      </c>
      <c r="P352">
        <f t="shared" si="64"/>
        <v>126</v>
      </c>
    </row>
    <row r="353" spans="1:16" x14ac:dyDescent="0.25">
      <c r="A353" s="62" t="str">
        <f t="shared" si="55"/>
        <v>FAIXA 15Entre R$ 279,81 e R$ 289,80</v>
      </c>
      <c r="B353" s="62" t="s">
        <v>115</v>
      </c>
      <c r="C353" s="62" t="s">
        <v>152</v>
      </c>
      <c r="D353" s="62" t="s">
        <v>1</v>
      </c>
      <c r="E353" s="62">
        <f t="shared" si="56"/>
        <v>84.9</v>
      </c>
      <c r="F353" s="62">
        <f>IF(VLOOKUP(D353,$U$1:$AB$7,8,0)&lt;Ofertas!$C$9,"",VLOOKUP(D353,$U$1:$Y$7,5,0))</f>
        <v>209.9</v>
      </c>
      <c r="G353" s="62">
        <f>IF(VLOOKUP(D353,$U$1:$AB$7,8,0)&lt;Ofertas!$C$9,"",VLOOKUP(D353,$U$1:$Z$7,6,0))</f>
        <v>179.9</v>
      </c>
      <c r="H353" s="62">
        <f t="shared" si="57"/>
        <v>294.8</v>
      </c>
      <c r="I353" s="62" t="s">
        <v>168</v>
      </c>
      <c r="J353" s="62">
        <f t="shared" si="58"/>
        <v>264.8</v>
      </c>
      <c r="K353" s="62">
        <f t="shared" si="59"/>
        <v>209.9</v>
      </c>
      <c r="L353" s="62">
        <f t="shared" si="60"/>
        <v>0</v>
      </c>
      <c r="M353" s="62">
        <f t="shared" si="61"/>
        <v>209.9</v>
      </c>
      <c r="N353" s="62">
        <f t="shared" si="62"/>
        <v>179.9</v>
      </c>
      <c r="O353" s="62" t="str">
        <f t="shared" si="63"/>
        <v>Conta</v>
      </c>
      <c r="P353">
        <f t="shared" si="64"/>
        <v>126</v>
      </c>
    </row>
    <row r="354" spans="1:16" x14ac:dyDescent="0.25">
      <c r="A354" s="62" t="str">
        <f t="shared" si="55"/>
        <v>FAIXA 16Entre R$ 279,81 e R$ 289,80</v>
      </c>
      <c r="B354" s="62" t="s">
        <v>115</v>
      </c>
      <c r="C354" s="62" t="s">
        <v>151</v>
      </c>
      <c r="D354" s="62" t="s">
        <v>59</v>
      </c>
      <c r="E354" s="62">
        <f t="shared" si="56"/>
        <v>79.900000000000006</v>
      </c>
      <c r="F354" s="62">
        <f>IF(VLOOKUP(D354,$U$1:$AB$7,8,0)&lt;Ofertas!$C$9,"",VLOOKUP(D354,$U$1:$Y$7,5,0))</f>
        <v>309.89999999999998</v>
      </c>
      <c r="G354" s="62">
        <f>IF(VLOOKUP(D354,$U$1:$AB$7,8,0)&lt;Ofertas!$C$9,"",VLOOKUP(D354,$U$1:$Z$7,6,0))</f>
        <v>309.89999999999998</v>
      </c>
      <c r="H354" s="62">
        <f t="shared" si="57"/>
        <v>339.79999999999995</v>
      </c>
      <c r="I354" s="62" t="s">
        <v>169</v>
      </c>
      <c r="J354" s="62">
        <f t="shared" si="58"/>
        <v>339.79999999999995</v>
      </c>
      <c r="K354" s="62">
        <f t="shared" si="59"/>
        <v>259.89999999999998</v>
      </c>
      <c r="L354" s="62">
        <f t="shared" si="60"/>
        <v>-50</v>
      </c>
      <c r="M354" s="62">
        <f t="shared" si="61"/>
        <v>259.89999999999998</v>
      </c>
      <c r="N354" s="62">
        <f t="shared" si="62"/>
        <v>259.89999999999998</v>
      </c>
      <c r="O354" s="62" t="str">
        <f t="shared" si="63"/>
        <v>Conta</v>
      </c>
      <c r="P354">
        <f t="shared" si="64"/>
        <v>176</v>
      </c>
    </row>
    <row r="355" spans="1:16" x14ac:dyDescent="0.25">
      <c r="A355" s="62" t="str">
        <f t="shared" si="55"/>
        <v>FAIXA 17Entre R$ 279,81 e R$ 289,80</v>
      </c>
      <c r="B355" s="62" t="s">
        <v>115</v>
      </c>
      <c r="C355" s="62" t="s">
        <v>153</v>
      </c>
      <c r="D355" s="62" t="s">
        <v>10</v>
      </c>
      <c r="E355" s="62">
        <f t="shared" si="56"/>
        <v>129.9</v>
      </c>
      <c r="F355" s="62">
        <f>IF(VLOOKUP(D355,$U$1:$AB$7,8,0)&lt;Ofertas!$C$9,"",VLOOKUP(D355,$U$1:$Y$7,5,0))</f>
        <v>109.9</v>
      </c>
      <c r="G355" s="62">
        <f>IF(VLOOKUP(D355,$U$1:$AB$7,8,0)&lt;Ofertas!$C$9,"",VLOOKUP(D355,$U$1:$Z$7,6,0))</f>
        <v>99.9</v>
      </c>
      <c r="H355" s="62">
        <f t="shared" si="57"/>
        <v>339.8</v>
      </c>
      <c r="I355" s="62" t="s">
        <v>170</v>
      </c>
      <c r="J355" s="62">
        <f t="shared" si="58"/>
        <v>329.8</v>
      </c>
      <c r="K355" s="62">
        <f t="shared" si="59"/>
        <v>209.9</v>
      </c>
      <c r="L355" s="62">
        <f t="shared" si="60"/>
        <v>100</v>
      </c>
      <c r="M355" s="62">
        <f t="shared" si="61"/>
        <v>209.9</v>
      </c>
      <c r="N355" s="62">
        <f t="shared" si="62"/>
        <v>199.9</v>
      </c>
      <c r="O355" s="62" t="str">
        <f t="shared" si="63"/>
        <v>Conta</v>
      </c>
      <c r="P355">
        <f t="shared" si="64"/>
        <v>201</v>
      </c>
    </row>
    <row r="356" spans="1:16" x14ac:dyDescent="0.25">
      <c r="A356" s="62" t="str">
        <f t="shared" si="55"/>
        <v>FAIXA 18Entre R$ 279,81 e R$ 289,80</v>
      </c>
      <c r="B356" s="62" t="s">
        <v>115</v>
      </c>
      <c r="C356" s="62" t="s">
        <v>153</v>
      </c>
      <c r="D356" s="62" t="s">
        <v>1</v>
      </c>
      <c r="E356" s="62">
        <f t="shared" si="56"/>
        <v>129.9</v>
      </c>
      <c r="F356" s="62">
        <f>IF(VLOOKUP(D356,$U$1:$AB$7,8,0)&lt;Ofertas!$C$9,"",VLOOKUP(D356,$U$1:$Y$7,5,0))</f>
        <v>209.9</v>
      </c>
      <c r="G356" s="62">
        <f>IF(VLOOKUP(D356,$U$1:$AB$7,8,0)&lt;Ofertas!$C$9,"",VLOOKUP(D356,$U$1:$Z$7,6,0))</f>
        <v>179.9</v>
      </c>
      <c r="H356" s="62">
        <f t="shared" si="57"/>
        <v>339.8</v>
      </c>
      <c r="I356" s="62" t="s">
        <v>171</v>
      </c>
      <c r="J356" s="62">
        <f t="shared" si="58"/>
        <v>309.8</v>
      </c>
      <c r="K356" s="62">
        <f t="shared" si="59"/>
        <v>209.9</v>
      </c>
      <c r="L356" s="62">
        <f t="shared" si="60"/>
        <v>0</v>
      </c>
      <c r="M356" s="62">
        <f t="shared" si="61"/>
        <v>209.9</v>
      </c>
      <c r="N356" s="62">
        <f t="shared" si="62"/>
        <v>179.9</v>
      </c>
      <c r="O356" s="62" t="str">
        <f t="shared" si="63"/>
        <v>Conta</v>
      </c>
      <c r="P356">
        <f t="shared" si="64"/>
        <v>201</v>
      </c>
    </row>
    <row r="357" spans="1:16" x14ac:dyDescent="0.25">
      <c r="A357" s="62" t="str">
        <f t="shared" si="55"/>
        <v>FAIXA 19Entre R$ 279,81 e R$ 289,80</v>
      </c>
      <c r="B357" s="62" t="s">
        <v>115</v>
      </c>
      <c r="C357" s="62" t="s">
        <v>152</v>
      </c>
      <c r="D357" s="62" t="s">
        <v>59</v>
      </c>
      <c r="E357" s="62">
        <f t="shared" si="56"/>
        <v>84.9</v>
      </c>
      <c r="F357" s="62">
        <f>IF(VLOOKUP(D357,$U$1:$AB$7,8,0)&lt;Ofertas!$C$9,"",VLOOKUP(D357,$U$1:$Y$7,5,0))</f>
        <v>309.89999999999998</v>
      </c>
      <c r="G357" s="62">
        <f>IF(VLOOKUP(D357,$U$1:$AB$7,8,0)&lt;Ofertas!$C$9,"",VLOOKUP(D357,$U$1:$Z$7,6,0))</f>
        <v>309.89999999999998</v>
      </c>
      <c r="H357" s="62">
        <f t="shared" si="57"/>
        <v>344.79999999999995</v>
      </c>
      <c r="I357" s="62" t="s">
        <v>172</v>
      </c>
      <c r="J357" s="62">
        <f t="shared" si="58"/>
        <v>344.79999999999995</v>
      </c>
      <c r="K357" s="62">
        <f t="shared" si="59"/>
        <v>259.89999999999998</v>
      </c>
      <c r="L357" s="62">
        <f t="shared" si="60"/>
        <v>-50</v>
      </c>
      <c r="M357" s="62">
        <f t="shared" si="61"/>
        <v>259.89999999999998</v>
      </c>
      <c r="N357" s="62">
        <f t="shared" si="62"/>
        <v>259.89999999999998</v>
      </c>
      <c r="O357" s="62" t="str">
        <f t="shared" si="63"/>
        <v>Conta</v>
      </c>
      <c r="P357">
        <f t="shared" si="64"/>
        <v>251</v>
      </c>
    </row>
    <row r="358" spans="1:16" x14ac:dyDescent="0.25">
      <c r="A358" s="62" t="str">
        <f t="shared" si="55"/>
        <v>FAIXA 20Entre R$ 279,81 e R$ 289,80</v>
      </c>
      <c r="B358" s="62" t="s">
        <v>115</v>
      </c>
      <c r="C358" s="62" t="s">
        <v>153</v>
      </c>
      <c r="D358" s="62" t="s">
        <v>59</v>
      </c>
      <c r="E358" s="62">
        <f t="shared" si="56"/>
        <v>129.9</v>
      </c>
      <c r="F358" s="62">
        <f>IF(VLOOKUP(D358,$U$1:$AB$7,8,0)&lt;Ofertas!$C$9,"",VLOOKUP(D358,$U$1:$Y$7,5,0))</f>
        <v>309.89999999999998</v>
      </c>
      <c r="G358" s="62">
        <f>IF(VLOOKUP(D358,$U$1:$AB$7,8,0)&lt;Ofertas!$C$9,"",VLOOKUP(D358,$U$1:$Z$7,6,0))</f>
        <v>309.89999999999998</v>
      </c>
      <c r="H358" s="62">
        <f t="shared" si="57"/>
        <v>389.79999999999995</v>
      </c>
      <c r="I358" s="62" t="s">
        <v>173</v>
      </c>
      <c r="J358" s="62">
        <f t="shared" si="58"/>
        <v>389.79999999999995</v>
      </c>
      <c r="K358" s="62">
        <f t="shared" si="59"/>
        <v>259.89999999999998</v>
      </c>
      <c r="L358" s="62">
        <f t="shared" si="60"/>
        <v>-50</v>
      </c>
      <c r="M358" s="62">
        <f t="shared" si="61"/>
        <v>259.89999999999998</v>
      </c>
      <c r="N358" s="62">
        <f t="shared" si="62"/>
        <v>259.89999999999998</v>
      </c>
      <c r="O358" s="62" t="str">
        <f t="shared" si="63"/>
        <v>Conta</v>
      </c>
      <c r="P358">
        <f t="shared" si="64"/>
        <v>276</v>
      </c>
    </row>
    <row r="359" spans="1:16" x14ac:dyDescent="0.25">
      <c r="A359" s="62" t="str">
        <f t="shared" si="55"/>
        <v>FAIXA 21Entre R$ 279,81 e R$ 289,80</v>
      </c>
      <c r="B359" s="62" t="s">
        <v>115</v>
      </c>
      <c r="C359" s="62" t="s">
        <v>154</v>
      </c>
      <c r="D359" s="62" t="s">
        <v>181</v>
      </c>
      <c r="E359" s="62">
        <f t="shared" si="56"/>
        <v>299.89999999999998</v>
      </c>
      <c r="F359" s="62" t="str">
        <f>IF(VLOOKUP(D359,$U$1:$AB$7,8,0)&lt;Ofertas!$C$9,"",VLOOKUP(D359,$U$1:$Y$7,5,0))</f>
        <v/>
      </c>
      <c r="G359" s="62" t="str">
        <f>IF(VLOOKUP(D359,$U$1:$AB$7,8,0)&lt;Ofertas!$C$9,"",VLOOKUP(D359,$U$1:$Z$7,6,0))</f>
        <v/>
      </c>
      <c r="H359" s="62" t="str">
        <f t="shared" si="57"/>
        <v/>
      </c>
      <c r="I359" s="62" t="s">
        <v>174</v>
      </c>
      <c r="J359" s="62" t="str">
        <f t="shared" si="58"/>
        <v/>
      </c>
      <c r="K359" s="62" t="str">
        <f t="shared" si="59"/>
        <v>SEM DEP</v>
      </c>
      <c r="L359" s="62">
        <f t="shared" si="60"/>
        <v>100</v>
      </c>
      <c r="M359" s="62" t="str">
        <f t="shared" si="61"/>
        <v/>
      </c>
      <c r="N359" s="62" t="str">
        <f t="shared" si="62"/>
        <v/>
      </c>
      <c r="O359" s="62" t="str">
        <f t="shared" si="63"/>
        <v>Controle</v>
      </c>
      <c r="P359" t="e">
        <f t="shared" si="64"/>
        <v>#VALUE!</v>
      </c>
    </row>
    <row r="360" spans="1:16" x14ac:dyDescent="0.25">
      <c r="A360" s="62" t="str">
        <f t="shared" si="55"/>
        <v>FAIXA 22Entre R$ 279,81 e R$ 289,80</v>
      </c>
      <c r="B360" s="62" t="s">
        <v>115</v>
      </c>
      <c r="C360" s="62" t="s">
        <v>154</v>
      </c>
      <c r="D360" s="62" t="s">
        <v>26</v>
      </c>
      <c r="E360" s="62">
        <f t="shared" si="56"/>
        <v>299.89999999999998</v>
      </c>
      <c r="F360" s="62" t="str">
        <f>IF(VLOOKUP(D360,$U$1:$AB$7,8,0)&lt;Ofertas!$C$9,"",VLOOKUP(D360,$U$1:$Y$7,5,0))</f>
        <v/>
      </c>
      <c r="G360" s="62" t="str">
        <f>IF(VLOOKUP(D360,$U$1:$AB$7,8,0)&lt;Ofertas!$C$9,"",VLOOKUP(D360,$U$1:$Z$7,6,0))</f>
        <v/>
      </c>
      <c r="H360" s="62" t="str">
        <f t="shared" si="57"/>
        <v/>
      </c>
      <c r="I360" s="62" t="s">
        <v>175</v>
      </c>
      <c r="J360" s="62" t="str">
        <f t="shared" si="58"/>
        <v/>
      </c>
      <c r="K360" s="62" t="str">
        <f t="shared" si="59"/>
        <v>SEM DEP</v>
      </c>
      <c r="L360" s="62">
        <f t="shared" si="60"/>
        <v>100</v>
      </c>
      <c r="M360" s="62" t="str">
        <f t="shared" si="61"/>
        <v/>
      </c>
      <c r="N360" s="62" t="str">
        <f t="shared" si="62"/>
        <v/>
      </c>
      <c r="O360" s="62" t="str">
        <f t="shared" si="63"/>
        <v>Conta</v>
      </c>
      <c r="P360" t="e">
        <f t="shared" si="64"/>
        <v>#VALUE!</v>
      </c>
    </row>
    <row r="361" spans="1:16" x14ac:dyDescent="0.25">
      <c r="A361" s="62" t="str">
        <f t="shared" si="55"/>
        <v>FAIXA 23Entre R$ 279,81 e R$ 289,80</v>
      </c>
      <c r="B361" s="62" t="s">
        <v>115</v>
      </c>
      <c r="C361" s="62" t="s">
        <v>154</v>
      </c>
      <c r="D361" s="62" t="s">
        <v>194</v>
      </c>
      <c r="E361" s="62">
        <f t="shared" si="56"/>
        <v>299.89999999999998</v>
      </c>
      <c r="F361" s="62" t="str">
        <f>IF(VLOOKUP(D361,$U$1:$AB$7,8,0)&lt;Ofertas!$C$9,"",VLOOKUP(D361,$U$1:$Y$7,5,0))</f>
        <v/>
      </c>
      <c r="G361" s="62" t="str">
        <f>IF(VLOOKUP(D361,$U$1:$AB$7,8,0)&lt;Ofertas!$C$9,"",VLOOKUP(D361,$U$1:$Z$7,6,0))</f>
        <v/>
      </c>
      <c r="H361" s="62" t="str">
        <f t="shared" si="57"/>
        <v/>
      </c>
      <c r="I361" s="62" t="s">
        <v>176</v>
      </c>
      <c r="J361" s="62" t="str">
        <f t="shared" si="58"/>
        <v/>
      </c>
      <c r="K361" s="62" t="str">
        <f t="shared" si="59"/>
        <v>SEM DEP</v>
      </c>
      <c r="L361" s="62">
        <f t="shared" si="60"/>
        <v>100</v>
      </c>
      <c r="M361" s="62" t="str">
        <f t="shared" si="61"/>
        <v/>
      </c>
      <c r="N361" s="62" t="str">
        <f t="shared" si="62"/>
        <v/>
      </c>
      <c r="O361" s="62" t="str">
        <f t="shared" si="63"/>
        <v>Controle</v>
      </c>
      <c r="P361" t="e">
        <f t="shared" si="64"/>
        <v>#VALUE!</v>
      </c>
    </row>
    <row r="362" spans="1:16" x14ac:dyDescent="0.25">
      <c r="A362" s="62" t="str">
        <f t="shared" si="55"/>
        <v>FAIXA 24Entre R$ 279,81 e R$ 289,80</v>
      </c>
      <c r="B362" s="62" t="s">
        <v>115</v>
      </c>
      <c r="C362" s="62" t="s">
        <v>154</v>
      </c>
      <c r="D362" s="62" t="s">
        <v>58</v>
      </c>
      <c r="E362" s="62">
        <f t="shared" si="56"/>
        <v>299.89999999999998</v>
      </c>
      <c r="F362" s="62">
        <f>IF(VLOOKUP(D362,$U$1:$AB$7,8,0)&lt;Ofertas!$C$9,"",VLOOKUP(D362,$U$1:$Y$7,5,0))</f>
        <v>159.9</v>
      </c>
      <c r="G362" s="62">
        <f>IF(VLOOKUP(D362,$U$1:$AB$7,8,0)&lt;Ofertas!$C$9,"",VLOOKUP(D362,$U$1:$Z$7,6,0))</f>
        <v>159.9</v>
      </c>
      <c r="H362" s="62">
        <f t="shared" si="57"/>
        <v>459.79999999999995</v>
      </c>
      <c r="I362" s="62" t="s">
        <v>177</v>
      </c>
      <c r="J362" s="62">
        <f t="shared" si="58"/>
        <v>459.79999999999995</v>
      </c>
      <c r="K362" s="62">
        <f t="shared" si="59"/>
        <v>159.9</v>
      </c>
      <c r="L362" s="62">
        <f t="shared" si="60"/>
        <v>0</v>
      </c>
      <c r="M362" s="62">
        <f t="shared" si="61"/>
        <v>159.9</v>
      </c>
      <c r="N362" s="62">
        <f t="shared" si="62"/>
        <v>159.9</v>
      </c>
      <c r="O362" s="62" t="str">
        <f t="shared" si="63"/>
        <v>Conta</v>
      </c>
      <c r="P362">
        <f t="shared" si="64"/>
        <v>301</v>
      </c>
    </row>
    <row r="363" spans="1:16" x14ac:dyDescent="0.25">
      <c r="A363" s="62" t="str">
        <f t="shared" si="55"/>
        <v>FAIXA 25Entre R$ 279,81 e R$ 289,80</v>
      </c>
      <c r="B363" s="62" t="s">
        <v>115</v>
      </c>
      <c r="C363" s="62" t="s">
        <v>154</v>
      </c>
      <c r="D363" s="62" t="s">
        <v>10</v>
      </c>
      <c r="E363" s="62">
        <f t="shared" si="56"/>
        <v>299.89999999999998</v>
      </c>
      <c r="F363" s="62">
        <f>IF(VLOOKUP(D363,$U$1:$AB$7,8,0)&lt;Ofertas!$C$9,"",VLOOKUP(D363,$U$1:$Y$7,5,0))</f>
        <v>109.9</v>
      </c>
      <c r="G363" s="62">
        <f>IF(VLOOKUP(D363,$U$1:$AB$7,8,0)&lt;Ofertas!$C$9,"",VLOOKUP(D363,$U$1:$Z$7,6,0))</f>
        <v>99.9</v>
      </c>
      <c r="H363" s="62">
        <f t="shared" si="57"/>
        <v>509.79999999999995</v>
      </c>
      <c r="I363" s="62" t="s">
        <v>206</v>
      </c>
      <c r="J363" s="62">
        <f t="shared" si="58"/>
        <v>499.79999999999995</v>
      </c>
      <c r="K363" s="62">
        <f t="shared" si="59"/>
        <v>209.9</v>
      </c>
      <c r="L363" s="62">
        <f t="shared" si="60"/>
        <v>100</v>
      </c>
      <c r="M363" s="62">
        <f t="shared" si="61"/>
        <v>209.9</v>
      </c>
      <c r="N363" s="62">
        <f t="shared" si="62"/>
        <v>199.9</v>
      </c>
      <c r="O363" s="62" t="str">
        <f t="shared" si="63"/>
        <v>Conta</v>
      </c>
      <c r="P363">
        <f t="shared" si="64"/>
        <v>326</v>
      </c>
    </row>
    <row r="364" spans="1:16" x14ac:dyDescent="0.25">
      <c r="A364" s="62" t="str">
        <f t="shared" si="55"/>
        <v>FAIXA 26Entre R$ 279,81 e R$ 289,80</v>
      </c>
      <c r="B364" s="62" t="s">
        <v>115</v>
      </c>
      <c r="C364" s="62" t="s">
        <v>154</v>
      </c>
      <c r="D364" s="62" t="s">
        <v>1</v>
      </c>
      <c r="E364" s="62">
        <f t="shared" si="56"/>
        <v>299.89999999999998</v>
      </c>
      <c r="F364" s="62">
        <f>IF(VLOOKUP(D364,$U$1:$AB$7,8,0)&lt;Ofertas!$C$9,"",VLOOKUP(D364,$U$1:$Y$7,5,0))</f>
        <v>209.9</v>
      </c>
      <c r="G364" s="62">
        <f>IF(VLOOKUP(D364,$U$1:$AB$7,8,0)&lt;Ofertas!$C$9,"",VLOOKUP(D364,$U$1:$Z$7,6,0))</f>
        <v>179.9</v>
      </c>
      <c r="H364" s="62">
        <f t="shared" si="57"/>
        <v>509.79999999999995</v>
      </c>
      <c r="I364" s="62" t="s">
        <v>207</v>
      </c>
      <c r="J364" s="62">
        <f t="shared" si="58"/>
        <v>479.79999999999995</v>
      </c>
      <c r="K364" s="62">
        <f t="shared" si="59"/>
        <v>209.9</v>
      </c>
      <c r="L364" s="62">
        <f t="shared" si="60"/>
        <v>0</v>
      </c>
      <c r="M364" s="62">
        <f t="shared" si="61"/>
        <v>209.9</v>
      </c>
      <c r="N364" s="62">
        <f t="shared" si="62"/>
        <v>179.9</v>
      </c>
      <c r="O364" s="62" t="str">
        <f t="shared" si="63"/>
        <v>Conta</v>
      </c>
      <c r="P364">
        <f t="shared" si="64"/>
        <v>326</v>
      </c>
    </row>
    <row r="365" spans="1:16" x14ac:dyDescent="0.25">
      <c r="A365" s="62" t="str">
        <f t="shared" si="55"/>
        <v>FAIXA 27Entre R$ 279,81 e R$ 289,80</v>
      </c>
      <c r="B365" s="62" t="s">
        <v>115</v>
      </c>
      <c r="C365" s="62" t="s">
        <v>154</v>
      </c>
      <c r="D365" s="62" t="s">
        <v>59</v>
      </c>
      <c r="E365" s="62">
        <f t="shared" si="56"/>
        <v>299.89999999999998</v>
      </c>
      <c r="F365" s="62">
        <f>IF(VLOOKUP(D365,$U$1:$AB$7,8,0)&lt;Ofertas!$C$9,"",VLOOKUP(D365,$U$1:$Y$7,5,0))</f>
        <v>309.89999999999998</v>
      </c>
      <c r="G365" s="62">
        <f>IF(VLOOKUP(D365,$U$1:$AB$7,8,0)&lt;Ofertas!$C$9,"",VLOOKUP(D365,$U$1:$Z$7,6,0))</f>
        <v>309.89999999999998</v>
      </c>
      <c r="H365" s="62">
        <f t="shared" si="57"/>
        <v>559.79999999999995</v>
      </c>
      <c r="I365" s="62" t="s">
        <v>208</v>
      </c>
      <c r="J365" s="62">
        <f t="shared" si="58"/>
        <v>559.79999999999995</v>
      </c>
      <c r="K365" s="62">
        <f t="shared" si="59"/>
        <v>259.89999999999998</v>
      </c>
      <c r="L365" s="62">
        <f t="shared" si="60"/>
        <v>-50</v>
      </c>
      <c r="M365" s="62">
        <f t="shared" si="61"/>
        <v>259.89999999999998</v>
      </c>
      <c r="N365" s="62">
        <f t="shared" si="62"/>
        <v>259.89999999999998</v>
      </c>
      <c r="O365" s="62" t="str">
        <f t="shared" si="63"/>
        <v>Conta</v>
      </c>
      <c r="P365">
        <f t="shared" si="64"/>
        <v>376</v>
      </c>
    </row>
    <row r="366" spans="1:16" x14ac:dyDescent="0.25">
      <c r="A366" s="62" t="str">
        <f t="shared" si="55"/>
        <v>FAIXA 0Entre R$ 289,81 e R$ 309,80</v>
      </c>
      <c r="B366" s="62" t="s">
        <v>212</v>
      </c>
      <c r="C366" s="62" t="s">
        <v>151</v>
      </c>
      <c r="D366" s="62" t="s">
        <v>181</v>
      </c>
      <c r="E366" s="62">
        <f t="shared" si="56"/>
        <v>79.900000000000006</v>
      </c>
      <c r="F366" s="62" t="str">
        <f>IF(VLOOKUP(D366,$U$1:$AB$7,8,0)&lt;Ofertas!$C$9,"",VLOOKUP(D366,$U$1:$Y$7,5,0))</f>
        <v/>
      </c>
      <c r="G366" s="62" t="str">
        <f>IF(VLOOKUP(D366,$U$1:$AB$7,8,0)&lt;Ofertas!$C$9,"",VLOOKUP(D366,$U$1:$Z$7,6,0))</f>
        <v/>
      </c>
      <c r="H366" s="62" t="str">
        <f t="shared" si="57"/>
        <v/>
      </c>
      <c r="I366" s="62" t="s">
        <v>189</v>
      </c>
      <c r="J366" s="62" t="str">
        <f t="shared" si="58"/>
        <v/>
      </c>
      <c r="K366" s="62" t="str">
        <f t="shared" si="59"/>
        <v>SEM DEP</v>
      </c>
      <c r="L366" s="62">
        <f t="shared" si="60"/>
        <v>100</v>
      </c>
      <c r="M366" s="62" t="str">
        <f t="shared" si="61"/>
        <v/>
      </c>
      <c r="N366" s="62" t="str">
        <f t="shared" si="62"/>
        <v/>
      </c>
      <c r="O366" s="62" t="str">
        <f t="shared" si="63"/>
        <v>Controle</v>
      </c>
      <c r="P366" t="e">
        <f t="shared" si="64"/>
        <v>#VALUE!</v>
      </c>
    </row>
    <row r="367" spans="1:16" x14ac:dyDescent="0.25">
      <c r="A367" s="62" t="str">
        <f t="shared" si="55"/>
        <v>FAIXA 1Entre R$ 289,81 e R$ 309,80</v>
      </c>
      <c r="B367" s="62" t="s">
        <v>212</v>
      </c>
      <c r="C367" s="62" t="s">
        <v>151</v>
      </c>
      <c r="D367" s="62" t="s">
        <v>26</v>
      </c>
      <c r="E367" s="62">
        <f t="shared" si="56"/>
        <v>79.900000000000006</v>
      </c>
      <c r="F367" s="62" t="str">
        <f>IF(VLOOKUP(D367,$U$1:$AB$7,8,0)&lt;Ofertas!$C$9,"",VLOOKUP(D367,$U$1:$Y$7,5,0))</f>
        <v/>
      </c>
      <c r="G367" s="62" t="str">
        <f>IF(VLOOKUP(D367,$U$1:$AB$7,8,0)&lt;Ofertas!$C$9,"",VLOOKUP(D367,$U$1:$Z$7,6,0))</f>
        <v/>
      </c>
      <c r="H367" s="62" t="str">
        <f t="shared" si="57"/>
        <v/>
      </c>
      <c r="I367" s="62" t="s">
        <v>66</v>
      </c>
      <c r="J367" s="62" t="str">
        <f t="shared" si="58"/>
        <v/>
      </c>
      <c r="K367" s="62" t="str">
        <f t="shared" si="59"/>
        <v>SEM DEP</v>
      </c>
      <c r="L367" s="62">
        <f t="shared" si="60"/>
        <v>100</v>
      </c>
      <c r="M367" s="62" t="str">
        <f t="shared" si="61"/>
        <v/>
      </c>
      <c r="N367" s="62" t="str">
        <f t="shared" si="62"/>
        <v/>
      </c>
      <c r="O367" s="62" t="str">
        <f t="shared" si="63"/>
        <v>Conta</v>
      </c>
      <c r="P367" t="e">
        <f t="shared" si="64"/>
        <v>#VALUE!</v>
      </c>
    </row>
    <row r="368" spans="1:16" x14ac:dyDescent="0.25">
      <c r="A368" s="62" t="str">
        <f t="shared" si="55"/>
        <v>FAIXA 2Entre R$ 289,81 e R$ 309,80</v>
      </c>
      <c r="B368" s="62" t="s">
        <v>212</v>
      </c>
      <c r="C368" s="62" t="s">
        <v>152</v>
      </c>
      <c r="D368" s="62" t="s">
        <v>181</v>
      </c>
      <c r="E368" s="62">
        <f t="shared" si="56"/>
        <v>84.9</v>
      </c>
      <c r="F368" s="62" t="str">
        <f>IF(VLOOKUP(D368,$U$1:$AB$7,8,0)&lt;Ofertas!$C$9,"",VLOOKUP(D368,$U$1:$Y$7,5,0))</f>
        <v/>
      </c>
      <c r="G368" s="62" t="str">
        <f>IF(VLOOKUP(D368,$U$1:$AB$7,8,0)&lt;Ofertas!$C$9,"",VLOOKUP(D368,$U$1:$Z$7,6,0))</f>
        <v/>
      </c>
      <c r="H368" s="62" t="str">
        <f t="shared" si="57"/>
        <v/>
      </c>
      <c r="I368" s="62" t="s">
        <v>67</v>
      </c>
      <c r="J368" s="62" t="str">
        <f t="shared" si="58"/>
        <v/>
      </c>
      <c r="K368" s="62" t="str">
        <f t="shared" si="59"/>
        <v>SEM DEP</v>
      </c>
      <c r="L368" s="62">
        <f t="shared" si="60"/>
        <v>100</v>
      </c>
      <c r="M368" s="62" t="str">
        <f t="shared" si="61"/>
        <v/>
      </c>
      <c r="N368" s="62" t="str">
        <f t="shared" si="62"/>
        <v/>
      </c>
      <c r="O368" s="62" t="str">
        <f t="shared" si="63"/>
        <v>Controle</v>
      </c>
      <c r="P368" t="e">
        <f t="shared" si="64"/>
        <v>#VALUE!</v>
      </c>
    </row>
    <row r="369" spans="1:16" x14ac:dyDescent="0.25">
      <c r="A369" s="62" t="str">
        <f t="shared" si="55"/>
        <v>FAIXA 3Entre R$ 289,81 e R$ 309,80</v>
      </c>
      <c r="B369" s="62" t="s">
        <v>212</v>
      </c>
      <c r="C369" s="62" t="s">
        <v>152</v>
      </c>
      <c r="D369" s="62" t="s">
        <v>26</v>
      </c>
      <c r="E369" s="62">
        <f t="shared" si="56"/>
        <v>84.9</v>
      </c>
      <c r="F369" s="62" t="str">
        <f>IF(VLOOKUP(D369,$U$1:$AB$7,8,0)&lt;Ofertas!$C$9,"",VLOOKUP(D369,$U$1:$Y$7,5,0))</f>
        <v/>
      </c>
      <c r="G369" s="62" t="str">
        <f>IF(VLOOKUP(D369,$U$1:$AB$7,8,0)&lt;Ofertas!$C$9,"",VLOOKUP(D369,$U$1:$Z$7,6,0))</f>
        <v/>
      </c>
      <c r="H369" s="62" t="str">
        <f t="shared" si="57"/>
        <v/>
      </c>
      <c r="I369" s="62" t="s">
        <v>156</v>
      </c>
      <c r="J369" s="62" t="str">
        <f t="shared" si="58"/>
        <v/>
      </c>
      <c r="K369" s="62" t="str">
        <f t="shared" si="59"/>
        <v>SEM DEP</v>
      </c>
      <c r="L369" s="62">
        <f t="shared" si="60"/>
        <v>100</v>
      </c>
      <c r="M369" s="62" t="str">
        <f t="shared" si="61"/>
        <v/>
      </c>
      <c r="N369" s="62" t="str">
        <f t="shared" si="62"/>
        <v/>
      </c>
      <c r="O369" s="62" t="str">
        <f t="shared" si="63"/>
        <v>Conta</v>
      </c>
      <c r="P369" t="e">
        <f t="shared" si="64"/>
        <v>#VALUE!</v>
      </c>
    </row>
    <row r="370" spans="1:16" x14ac:dyDescent="0.25">
      <c r="A370" s="62" t="str">
        <f t="shared" si="55"/>
        <v>FAIXA 4Entre R$ 289,81 e R$ 309,80</v>
      </c>
      <c r="B370" s="62" t="s">
        <v>212</v>
      </c>
      <c r="C370" s="62" t="s">
        <v>151</v>
      </c>
      <c r="D370" s="62" t="s">
        <v>194</v>
      </c>
      <c r="E370" s="62">
        <f t="shared" si="56"/>
        <v>79.900000000000006</v>
      </c>
      <c r="F370" s="62" t="str">
        <f>IF(VLOOKUP(D370,$U$1:$AB$7,8,0)&lt;Ofertas!$C$9,"",VLOOKUP(D370,$U$1:$Y$7,5,0))</f>
        <v/>
      </c>
      <c r="G370" s="62" t="str">
        <f>IF(VLOOKUP(D370,$U$1:$AB$7,8,0)&lt;Ofertas!$C$9,"",VLOOKUP(D370,$U$1:$Z$7,6,0))</f>
        <v/>
      </c>
      <c r="H370" s="62" t="str">
        <f t="shared" si="57"/>
        <v/>
      </c>
      <c r="I370" s="62" t="s">
        <v>157</v>
      </c>
      <c r="J370" s="62" t="str">
        <f t="shared" si="58"/>
        <v/>
      </c>
      <c r="K370" s="62" t="str">
        <f t="shared" si="59"/>
        <v>SEM DEP</v>
      </c>
      <c r="L370" s="62">
        <f t="shared" si="60"/>
        <v>100</v>
      </c>
      <c r="M370" s="62" t="str">
        <f t="shared" si="61"/>
        <v/>
      </c>
      <c r="N370" s="62" t="str">
        <f t="shared" si="62"/>
        <v/>
      </c>
      <c r="O370" s="62" t="str">
        <f t="shared" si="63"/>
        <v>Controle</v>
      </c>
      <c r="P370" t="e">
        <f t="shared" si="64"/>
        <v>#VALUE!</v>
      </c>
    </row>
    <row r="371" spans="1:16" x14ac:dyDescent="0.25">
      <c r="A371" s="62" t="str">
        <f t="shared" si="55"/>
        <v>FAIXA 5Entre R$ 289,81 e R$ 309,80</v>
      </c>
      <c r="B371" s="62" t="s">
        <v>212</v>
      </c>
      <c r="C371" s="62" t="s">
        <v>151</v>
      </c>
      <c r="D371" s="62" t="s">
        <v>58</v>
      </c>
      <c r="E371" s="62">
        <f t="shared" si="56"/>
        <v>79.900000000000006</v>
      </c>
      <c r="F371" s="62">
        <f>IF(VLOOKUP(D371,$U$1:$AB$7,8,0)&lt;Ofertas!$C$9,"",VLOOKUP(D371,$U$1:$Y$7,5,0))</f>
        <v>159.9</v>
      </c>
      <c r="G371" s="62">
        <f>IF(VLOOKUP(D371,$U$1:$AB$7,8,0)&lt;Ofertas!$C$9,"",VLOOKUP(D371,$U$1:$Z$7,6,0))</f>
        <v>159.9</v>
      </c>
      <c r="H371" s="62">
        <f t="shared" si="57"/>
        <v>239.8</v>
      </c>
      <c r="I371" s="62" t="s">
        <v>158</v>
      </c>
      <c r="J371" s="62">
        <f t="shared" si="58"/>
        <v>239.8</v>
      </c>
      <c r="K371" s="62">
        <f t="shared" si="59"/>
        <v>159.9</v>
      </c>
      <c r="L371" s="62">
        <f t="shared" si="60"/>
        <v>0</v>
      </c>
      <c r="M371" s="62">
        <f t="shared" si="61"/>
        <v>159.9</v>
      </c>
      <c r="N371" s="62">
        <f t="shared" si="62"/>
        <v>159.9</v>
      </c>
      <c r="O371" s="62" t="str">
        <f t="shared" si="63"/>
        <v>Conta</v>
      </c>
      <c r="P371">
        <f t="shared" si="64"/>
        <v>1</v>
      </c>
    </row>
    <row r="372" spans="1:16" x14ac:dyDescent="0.25">
      <c r="A372" s="62" t="str">
        <f t="shared" si="55"/>
        <v>FAIXA 6Entre R$ 289,81 e R$ 309,80</v>
      </c>
      <c r="B372" s="62" t="s">
        <v>212</v>
      </c>
      <c r="C372" s="62" t="s">
        <v>152</v>
      </c>
      <c r="D372" s="62" t="s">
        <v>194</v>
      </c>
      <c r="E372" s="62">
        <f t="shared" si="56"/>
        <v>84.9</v>
      </c>
      <c r="F372" s="62" t="str">
        <f>IF(VLOOKUP(D372,$U$1:$AB$7,8,0)&lt;Ofertas!$C$9,"",VLOOKUP(D372,$U$1:$Y$7,5,0))</f>
        <v/>
      </c>
      <c r="G372" s="62" t="str">
        <f>IF(VLOOKUP(D372,$U$1:$AB$7,8,0)&lt;Ofertas!$C$9,"",VLOOKUP(D372,$U$1:$Z$7,6,0))</f>
        <v/>
      </c>
      <c r="H372" s="62" t="str">
        <f t="shared" si="57"/>
        <v/>
      </c>
      <c r="I372" s="62" t="s">
        <v>159</v>
      </c>
      <c r="J372" s="62" t="str">
        <f t="shared" si="58"/>
        <v/>
      </c>
      <c r="K372" s="62" t="str">
        <f t="shared" si="59"/>
        <v>SEM DEP</v>
      </c>
      <c r="L372" s="62">
        <f t="shared" si="60"/>
        <v>100</v>
      </c>
      <c r="M372" s="62" t="str">
        <f t="shared" si="61"/>
        <v/>
      </c>
      <c r="N372" s="62" t="str">
        <f t="shared" si="62"/>
        <v/>
      </c>
      <c r="O372" s="62" t="str">
        <f t="shared" si="63"/>
        <v>Controle</v>
      </c>
      <c r="P372" t="e">
        <f t="shared" si="64"/>
        <v>#VALUE!</v>
      </c>
    </row>
    <row r="373" spans="1:16" x14ac:dyDescent="0.25">
      <c r="A373" s="62" t="str">
        <f t="shared" si="55"/>
        <v>FAIXA 7Entre R$ 289,81 e R$ 309,80</v>
      </c>
      <c r="B373" s="62" t="s">
        <v>212</v>
      </c>
      <c r="C373" s="62" t="s">
        <v>152</v>
      </c>
      <c r="D373" s="62" t="s">
        <v>58</v>
      </c>
      <c r="E373" s="62">
        <f t="shared" si="56"/>
        <v>84.9</v>
      </c>
      <c r="F373" s="62">
        <f>IF(VLOOKUP(D373,$U$1:$AB$7,8,0)&lt;Ofertas!$C$9,"",VLOOKUP(D373,$U$1:$Y$7,5,0))</f>
        <v>159.9</v>
      </c>
      <c r="G373" s="62">
        <f>IF(VLOOKUP(D373,$U$1:$AB$7,8,0)&lt;Ofertas!$C$9,"",VLOOKUP(D373,$U$1:$Z$7,6,0))</f>
        <v>159.9</v>
      </c>
      <c r="H373" s="62">
        <f t="shared" si="57"/>
        <v>244.8</v>
      </c>
      <c r="I373" s="62" t="s">
        <v>160</v>
      </c>
      <c r="J373" s="62">
        <f t="shared" si="58"/>
        <v>244.8</v>
      </c>
      <c r="K373" s="62">
        <f t="shared" si="59"/>
        <v>159.9</v>
      </c>
      <c r="L373" s="62">
        <f t="shared" si="60"/>
        <v>0</v>
      </c>
      <c r="M373" s="62">
        <f t="shared" si="61"/>
        <v>159.9</v>
      </c>
      <c r="N373" s="62">
        <f t="shared" si="62"/>
        <v>159.9</v>
      </c>
      <c r="O373" s="62" t="str">
        <f t="shared" si="63"/>
        <v>Conta</v>
      </c>
      <c r="P373">
        <f t="shared" si="64"/>
        <v>26</v>
      </c>
    </row>
    <row r="374" spans="1:16" x14ac:dyDescent="0.25">
      <c r="A374" s="62" t="str">
        <f t="shared" si="55"/>
        <v>FAIXA 8Entre R$ 289,81 e R$ 309,80</v>
      </c>
      <c r="B374" s="62" t="s">
        <v>212</v>
      </c>
      <c r="C374" s="62" t="s">
        <v>153</v>
      </c>
      <c r="D374" s="62" t="s">
        <v>26</v>
      </c>
      <c r="E374" s="62">
        <f t="shared" si="56"/>
        <v>129.9</v>
      </c>
      <c r="F374" s="62" t="str">
        <f>IF(VLOOKUP(D374,$U$1:$AB$7,8,0)&lt;Ofertas!$C$9,"",VLOOKUP(D374,$U$1:$Y$7,5,0))</f>
        <v/>
      </c>
      <c r="G374" s="62" t="str">
        <f>IF(VLOOKUP(D374,$U$1:$AB$7,8,0)&lt;Ofertas!$C$9,"",VLOOKUP(D374,$U$1:$Z$7,6,0))</f>
        <v/>
      </c>
      <c r="H374" s="62" t="str">
        <f t="shared" si="57"/>
        <v/>
      </c>
      <c r="I374" s="62" t="s">
        <v>161</v>
      </c>
      <c r="J374" s="62" t="str">
        <f t="shared" si="58"/>
        <v/>
      </c>
      <c r="K374" s="62" t="str">
        <f t="shared" si="59"/>
        <v>SEM DEP</v>
      </c>
      <c r="L374" s="62">
        <f t="shared" si="60"/>
        <v>100</v>
      </c>
      <c r="M374" s="62" t="str">
        <f t="shared" si="61"/>
        <v/>
      </c>
      <c r="N374" s="62" t="str">
        <f t="shared" si="62"/>
        <v/>
      </c>
      <c r="O374" s="62" t="str">
        <f t="shared" si="63"/>
        <v>Conta</v>
      </c>
      <c r="P374" t="e">
        <f t="shared" si="64"/>
        <v>#VALUE!</v>
      </c>
    </row>
    <row r="375" spans="1:16" x14ac:dyDescent="0.25">
      <c r="A375" s="62" t="str">
        <f t="shared" si="55"/>
        <v>FAIXA 9Entre R$ 289,81 e R$ 309,80</v>
      </c>
      <c r="B375" s="62" t="s">
        <v>212</v>
      </c>
      <c r="C375" s="62" t="s">
        <v>153</v>
      </c>
      <c r="D375" s="62" t="s">
        <v>181</v>
      </c>
      <c r="E375" s="62">
        <f t="shared" si="56"/>
        <v>129.9</v>
      </c>
      <c r="F375" s="62" t="str">
        <f>IF(VLOOKUP(D375,$U$1:$AB$7,8,0)&lt;Ofertas!$C$9,"",VLOOKUP(D375,$U$1:$Y$7,5,0))</f>
        <v/>
      </c>
      <c r="G375" s="62" t="str">
        <f>IF(VLOOKUP(D375,$U$1:$AB$7,8,0)&lt;Ofertas!$C$9,"",VLOOKUP(D375,$U$1:$Z$7,6,0))</f>
        <v/>
      </c>
      <c r="H375" s="62" t="str">
        <f t="shared" si="57"/>
        <v/>
      </c>
      <c r="I375" s="62" t="s">
        <v>162</v>
      </c>
      <c r="J375" s="62" t="str">
        <f t="shared" si="58"/>
        <v/>
      </c>
      <c r="K375" s="62" t="str">
        <f t="shared" si="59"/>
        <v>SEM DEP</v>
      </c>
      <c r="L375" s="62">
        <f t="shared" si="60"/>
        <v>100</v>
      </c>
      <c r="M375" s="62" t="str">
        <f t="shared" si="61"/>
        <v/>
      </c>
      <c r="N375" s="62" t="str">
        <f t="shared" si="62"/>
        <v/>
      </c>
      <c r="O375" s="62" t="str">
        <f t="shared" si="63"/>
        <v>Controle</v>
      </c>
      <c r="P375" t="e">
        <f t="shared" si="64"/>
        <v>#VALUE!</v>
      </c>
    </row>
    <row r="376" spans="1:16" x14ac:dyDescent="0.25">
      <c r="A376" s="62" t="str">
        <f t="shared" si="55"/>
        <v>FAIXA 10Entre R$ 289,81 e R$ 309,80</v>
      </c>
      <c r="B376" s="62" t="s">
        <v>212</v>
      </c>
      <c r="C376" s="62" t="s">
        <v>151</v>
      </c>
      <c r="D376" s="62" t="s">
        <v>10</v>
      </c>
      <c r="E376" s="62">
        <f t="shared" si="56"/>
        <v>79.900000000000006</v>
      </c>
      <c r="F376" s="62">
        <f>IF(VLOOKUP(D376,$U$1:$AB$7,8,0)&lt;Ofertas!$C$9,"",VLOOKUP(D376,$U$1:$Y$7,5,0))</f>
        <v>109.9</v>
      </c>
      <c r="G376" s="62">
        <f>IF(VLOOKUP(D376,$U$1:$AB$7,8,0)&lt;Ofertas!$C$9,"",VLOOKUP(D376,$U$1:$Z$7,6,0))</f>
        <v>99.9</v>
      </c>
      <c r="H376" s="62">
        <f t="shared" si="57"/>
        <v>289.8</v>
      </c>
      <c r="I376" s="62" t="s">
        <v>163</v>
      </c>
      <c r="J376" s="62">
        <f t="shared" si="58"/>
        <v>279.8</v>
      </c>
      <c r="K376" s="62">
        <f t="shared" si="59"/>
        <v>209.9</v>
      </c>
      <c r="L376" s="62">
        <f t="shared" si="60"/>
        <v>100</v>
      </c>
      <c r="M376" s="62">
        <f t="shared" si="61"/>
        <v>209.9</v>
      </c>
      <c r="N376" s="62">
        <f t="shared" si="62"/>
        <v>199.9</v>
      </c>
      <c r="O376" s="62" t="str">
        <f t="shared" si="63"/>
        <v>Conta</v>
      </c>
      <c r="P376">
        <f t="shared" si="64"/>
        <v>51</v>
      </c>
    </row>
    <row r="377" spans="1:16" x14ac:dyDescent="0.25">
      <c r="A377" s="62" t="str">
        <f t="shared" si="55"/>
        <v>FAIXA 11Entre R$ 289,81 e R$ 309,80</v>
      </c>
      <c r="B377" s="62" t="s">
        <v>212</v>
      </c>
      <c r="C377" s="62" t="s">
        <v>153</v>
      </c>
      <c r="D377" s="62" t="s">
        <v>58</v>
      </c>
      <c r="E377" s="62">
        <f t="shared" si="56"/>
        <v>129.9</v>
      </c>
      <c r="F377" s="62">
        <f>IF(VLOOKUP(D377,$U$1:$AB$7,8,0)&lt;Ofertas!$C$9,"",VLOOKUP(D377,$U$1:$Y$7,5,0))</f>
        <v>159.9</v>
      </c>
      <c r="G377" s="62">
        <f>IF(VLOOKUP(D377,$U$1:$AB$7,8,0)&lt;Ofertas!$C$9,"",VLOOKUP(D377,$U$1:$Z$7,6,0))</f>
        <v>159.9</v>
      </c>
      <c r="H377" s="62">
        <f t="shared" si="57"/>
        <v>289.8</v>
      </c>
      <c r="I377" s="62" t="s">
        <v>164</v>
      </c>
      <c r="J377" s="62">
        <f t="shared" si="58"/>
        <v>289.8</v>
      </c>
      <c r="K377" s="62">
        <f t="shared" si="59"/>
        <v>159.9</v>
      </c>
      <c r="L377" s="62">
        <f t="shared" si="60"/>
        <v>0</v>
      </c>
      <c r="M377" s="62">
        <f t="shared" si="61"/>
        <v>159.9</v>
      </c>
      <c r="N377" s="62">
        <f t="shared" si="62"/>
        <v>159.9</v>
      </c>
      <c r="O377" s="62" t="str">
        <f t="shared" si="63"/>
        <v>Conta</v>
      </c>
      <c r="P377">
        <f t="shared" si="64"/>
        <v>51</v>
      </c>
    </row>
    <row r="378" spans="1:16" x14ac:dyDescent="0.25">
      <c r="A378" s="62" t="str">
        <f t="shared" si="55"/>
        <v>FAIXA 12Entre R$ 289,81 e R$ 309,80</v>
      </c>
      <c r="B378" s="62" t="s">
        <v>212</v>
      </c>
      <c r="C378" s="62" t="s">
        <v>151</v>
      </c>
      <c r="D378" s="62" t="s">
        <v>1</v>
      </c>
      <c r="E378" s="62">
        <f t="shared" si="56"/>
        <v>79.900000000000006</v>
      </c>
      <c r="F378" s="62">
        <f>IF(VLOOKUP(D378,$U$1:$AB$7,8,0)&lt;Ofertas!$C$9,"",VLOOKUP(D378,$U$1:$Y$7,5,0))</f>
        <v>209.9</v>
      </c>
      <c r="G378" s="62">
        <f>IF(VLOOKUP(D378,$U$1:$AB$7,8,0)&lt;Ofertas!$C$9,"",VLOOKUP(D378,$U$1:$Z$7,6,0))</f>
        <v>179.9</v>
      </c>
      <c r="H378" s="62">
        <f t="shared" si="57"/>
        <v>289.8</v>
      </c>
      <c r="I378" s="62" t="s">
        <v>165</v>
      </c>
      <c r="J378" s="62">
        <f t="shared" si="58"/>
        <v>259.8</v>
      </c>
      <c r="K378" s="62">
        <f t="shared" si="59"/>
        <v>209.9</v>
      </c>
      <c r="L378" s="62">
        <f t="shared" si="60"/>
        <v>0</v>
      </c>
      <c r="M378" s="62">
        <f t="shared" si="61"/>
        <v>209.9</v>
      </c>
      <c r="N378" s="62">
        <f t="shared" si="62"/>
        <v>179.9</v>
      </c>
      <c r="O378" s="62" t="str">
        <f t="shared" si="63"/>
        <v>Conta</v>
      </c>
      <c r="P378">
        <f t="shared" si="64"/>
        <v>51</v>
      </c>
    </row>
    <row r="379" spans="1:16" x14ac:dyDescent="0.25">
      <c r="A379" s="62" t="str">
        <f t="shared" si="55"/>
        <v>FAIXA 13Entre R$ 289,81 e R$ 309,80</v>
      </c>
      <c r="B379" s="62" t="s">
        <v>212</v>
      </c>
      <c r="C379" s="62" t="s">
        <v>153</v>
      </c>
      <c r="D379" s="62" t="s">
        <v>194</v>
      </c>
      <c r="E379" s="62">
        <f t="shared" si="56"/>
        <v>129.9</v>
      </c>
      <c r="F379" s="62" t="str">
        <f>IF(VLOOKUP(D379,$U$1:$AB$7,8,0)&lt;Ofertas!$C$9,"",VLOOKUP(D379,$U$1:$Y$7,5,0))</f>
        <v/>
      </c>
      <c r="G379" s="62" t="str">
        <f>IF(VLOOKUP(D379,$U$1:$AB$7,8,0)&lt;Ofertas!$C$9,"",VLOOKUP(D379,$U$1:$Z$7,6,0))</f>
        <v/>
      </c>
      <c r="H379" s="62" t="str">
        <f t="shared" si="57"/>
        <v/>
      </c>
      <c r="I379" s="62" t="s">
        <v>166</v>
      </c>
      <c r="J379" s="62" t="str">
        <f t="shared" si="58"/>
        <v/>
      </c>
      <c r="K379" s="62" t="str">
        <f t="shared" si="59"/>
        <v>SEM DEP</v>
      </c>
      <c r="L379" s="62">
        <f t="shared" si="60"/>
        <v>100</v>
      </c>
      <c r="M379" s="62" t="str">
        <f t="shared" si="61"/>
        <v/>
      </c>
      <c r="N379" s="62" t="str">
        <f t="shared" si="62"/>
        <v/>
      </c>
      <c r="O379" s="62" t="str">
        <f t="shared" si="63"/>
        <v>Controle</v>
      </c>
      <c r="P379" t="e">
        <f t="shared" si="64"/>
        <v>#VALUE!</v>
      </c>
    </row>
    <row r="380" spans="1:16" x14ac:dyDescent="0.25">
      <c r="A380" s="62" t="str">
        <f t="shared" si="55"/>
        <v>FAIXA 14Entre R$ 289,81 e R$ 309,80</v>
      </c>
      <c r="B380" s="62" t="s">
        <v>212</v>
      </c>
      <c r="C380" s="62" t="s">
        <v>152</v>
      </c>
      <c r="D380" s="62" t="s">
        <v>10</v>
      </c>
      <c r="E380" s="62">
        <f t="shared" si="56"/>
        <v>84.9</v>
      </c>
      <c r="F380" s="62">
        <f>IF(VLOOKUP(D380,$U$1:$AB$7,8,0)&lt;Ofertas!$C$9,"",VLOOKUP(D380,$U$1:$Y$7,5,0))</f>
        <v>109.9</v>
      </c>
      <c r="G380" s="62">
        <f>IF(VLOOKUP(D380,$U$1:$AB$7,8,0)&lt;Ofertas!$C$9,"",VLOOKUP(D380,$U$1:$Z$7,6,0))</f>
        <v>99.9</v>
      </c>
      <c r="H380" s="62">
        <f t="shared" si="57"/>
        <v>294.8</v>
      </c>
      <c r="I380" s="62" t="s">
        <v>167</v>
      </c>
      <c r="J380" s="62">
        <f t="shared" si="58"/>
        <v>284.8</v>
      </c>
      <c r="K380" s="62">
        <f t="shared" si="59"/>
        <v>209.9</v>
      </c>
      <c r="L380" s="62">
        <f t="shared" si="60"/>
        <v>100</v>
      </c>
      <c r="M380" s="62">
        <f t="shared" si="61"/>
        <v>209.9</v>
      </c>
      <c r="N380" s="62">
        <f t="shared" si="62"/>
        <v>199.9</v>
      </c>
      <c r="O380" s="62" t="str">
        <f t="shared" si="63"/>
        <v>Conta</v>
      </c>
      <c r="P380">
        <f t="shared" si="64"/>
        <v>126</v>
      </c>
    </row>
    <row r="381" spans="1:16" x14ac:dyDescent="0.25">
      <c r="A381" s="62" t="str">
        <f t="shared" si="55"/>
        <v>FAIXA 15Entre R$ 289,81 e R$ 309,80</v>
      </c>
      <c r="B381" s="62" t="s">
        <v>212</v>
      </c>
      <c r="C381" s="62" t="s">
        <v>152</v>
      </c>
      <c r="D381" s="62" t="s">
        <v>1</v>
      </c>
      <c r="E381" s="62">
        <f t="shared" si="56"/>
        <v>84.9</v>
      </c>
      <c r="F381" s="62">
        <f>IF(VLOOKUP(D381,$U$1:$AB$7,8,0)&lt;Ofertas!$C$9,"",VLOOKUP(D381,$U$1:$Y$7,5,0))</f>
        <v>209.9</v>
      </c>
      <c r="G381" s="62">
        <f>IF(VLOOKUP(D381,$U$1:$AB$7,8,0)&lt;Ofertas!$C$9,"",VLOOKUP(D381,$U$1:$Z$7,6,0))</f>
        <v>179.9</v>
      </c>
      <c r="H381" s="62">
        <f t="shared" si="57"/>
        <v>294.8</v>
      </c>
      <c r="I381" s="62" t="s">
        <v>168</v>
      </c>
      <c r="J381" s="62">
        <f t="shared" si="58"/>
        <v>264.8</v>
      </c>
      <c r="K381" s="62">
        <f t="shared" si="59"/>
        <v>209.9</v>
      </c>
      <c r="L381" s="62">
        <f t="shared" si="60"/>
        <v>0</v>
      </c>
      <c r="M381" s="62">
        <f t="shared" si="61"/>
        <v>209.9</v>
      </c>
      <c r="N381" s="62">
        <f t="shared" si="62"/>
        <v>179.9</v>
      </c>
      <c r="O381" s="62" t="str">
        <f t="shared" si="63"/>
        <v>Conta</v>
      </c>
      <c r="P381">
        <f t="shared" si="64"/>
        <v>126</v>
      </c>
    </row>
    <row r="382" spans="1:16" x14ac:dyDescent="0.25">
      <c r="A382" s="62" t="str">
        <f t="shared" si="55"/>
        <v>FAIXA 16Entre R$ 289,81 e R$ 309,80</v>
      </c>
      <c r="B382" s="62" t="s">
        <v>212</v>
      </c>
      <c r="C382" s="62" t="s">
        <v>151</v>
      </c>
      <c r="D382" s="62" t="s">
        <v>59</v>
      </c>
      <c r="E382" s="62">
        <f t="shared" si="56"/>
        <v>79.900000000000006</v>
      </c>
      <c r="F382" s="62">
        <f>IF(VLOOKUP(D382,$U$1:$AB$7,8,0)&lt;Ofertas!$C$9,"",VLOOKUP(D382,$U$1:$Y$7,5,0))</f>
        <v>309.89999999999998</v>
      </c>
      <c r="G382" s="62">
        <f>IF(VLOOKUP(D382,$U$1:$AB$7,8,0)&lt;Ofertas!$C$9,"",VLOOKUP(D382,$U$1:$Z$7,6,0))</f>
        <v>309.89999999999998</v>
      </c>
      <c r="H382" s="62">
        <f t="shared" si="57"/>
        <v>339.79999999999995</v>
      </c>
      <c r="I382" s="62" t="s">
        <v>169</v>
      </c>
      <c r="J382" s="62">
        <f t="shared" si="58"/>
        <v>339.79999999999995</v>
      </c>
      <c r="K382" s="62">
        <f t="shared" si="59"/>
        <v>259.89999999999998</v>
      </c>
      <c r="L382" s="62">
        <f t="shared" si="60"/>
        <v>-50</v>
      </c>
      <c r="M382" s="62">
        <f t="shared" si="61"/>
        <v>259.89999999999998</v>
      </c>
      <c r="N382" s="62">
        <f t="shared" si="62"/>
        <v>259.89999999999998</v>
      </c>
      <c r="O382" s="62" t="str">
        <f t="shared" si="63"/>
        <v>Conta</v>
      </c>
      <c r="P382">
        <f t="shared" si="64"/>
        <v>176</v>
      </c>
    </row>
    <row r="383" spans="1:16" x14ac:dyDescent="0.25">
      <c r="A383" s="62" t="str">
        <f t="shared" si="55"/>
        <v>FAIXA 17Entre R$ 289,81 e R$ 309,80</v>
      </c>
      <c r="B383" s="62" t="s">
        <v>212</v>
      </c>
      <c r="C383" s="62" t="s">
        <v>153</v>
      </c>
      <c r="D383" s="62" t="s">
        <v>10</v>
      </c>
      <c r="E383" s="62">
        <f t="shared" si="56"/>
        <v>129.9</v>
      </c>
      <c r="F383" s="62">
        <f>IF(VLOOKUP(D383,$U$1:$AB$7,8,0)&lt;Ofertas!$C$9,"",VLOOKUP(D383,$U$1:$Y$7,5,0))</f>
        <v>109.9</v>
      </c>
      <c r="G383" s="62">
        <f>IF(VLOOKUP(D383,$U$1:$AB$7,8,0)&lt;Ofertas!$C$9,"",VLOOKUP(D383,$U$1:$Z$7,6,0))</f>
        <v>99.9</v>
      </c>
      <c r="H383" s="62">
        <f t="shared" si="57"/>
        <v>339.8</v>
      </c>
      <c r="I383" s="62" t="s">
        <v>170</v>
      </c>
      <c r="J383" s="62">
        <f t="shared" si="58"/>
        <v>329.8</v>
      </c>
      <c r="K383" s="62">
        <f t="shared" si="59"/>
        <v>209.9</v>
      </c>
      <c r="L383" s="62">
        <f t="shared" si="60"/>
        <v>100</v>
      </c>
      <c r="M383" s="62">
        <f t="shared" si="61"/>
        <v>209.9</v>
      </c>
      <c r="N383" s="62">
        <f t="shared" si="62"/>
        <v>199.9</v>
      </c>
      <c r="O383" s="62" t="str">
        <f t="shared" si="63"/>
        <v>Conta</v>
      </c>
      <c r="P383">
        <f t="shared" si="64"/>
        <v>201</v>
      </c>
    </row>
    <row r="384" spans="1:16" x14ac:dyDescent="0.25">
      <c r="A384" s="62" t="str">
        <f t="shared" si="55"/>
        <v>FAIXA 18Entre R$ 289,81 e R$ 309,80</v>
      </c>
      <c r="B384" s="62" t="s">
        <v>212</v>
      </c>
      <c r="C384" s="62" t="s">
        <v>153</v>
      </c>
      <c r="D384" s="62" t="s">
        <v>1</v>
      </c>
      <c r="E384" s="62">
        <f t="shared" si="56"/>
        <v>129.9</v>
      </c>
      <c r="F384" s="62">
        <f>IF(VLOOKUP(D384,$U$1:$AB$7,8,0)&lt;Ofertas!$C$9,"",VLOOKUP(D384,$U$1:$Y$7,5,0))</f>
        <v>209.9</v>
      </c>
      <c r="G384" s="62">
        <f>IF(VLOOKUP(D384,$U$1:$AB$7,8,0)&lt;Ofertas!$C$9,"",VLOOKUP(D384,$U$1:$Z$7,6,0))</f>
        <v>179.9</v>
      </c>
      <c r="H384" s="62">
        <f t="shared" si="57"/>
        <v>339.8</v>
      </c>
      <c r="I384" s="62" t="s">
        <v>171</v>
      </c>
      <c r="J384" s="62">
        <f t="shared" si="58"/>
        <v>309.8</v>
      </c>
      <c r="K384" s="62">
        <f t="shared" si="59"/>
        <v>209.9</v>
      </c>
      <c r="L384" s="62">
        <f t="shared" si="60"/>
        <v>0</v>
      </c>
      <c r="M384" s="62">
        <f t="shared" si="61"/>
        <v>209.9</v>
      </c>
      <c r="N384" s="62">
        <f t="shared" si="62"/>
        <v>179.9</v>
      </c>
      <c r="O384" s="62" t="str">
        <f t="shared" si="63"/>
        <v>Conta</v>
      </c>
      <c r="P384">
        <f t="shared" si="64"/>
        <v>201</v>
      </c>
    </row>
    <row r="385" spans="1:16" x14ac:dyDescent="0.25">
      <c r="A385" s="62" t="str">
        <f t="shared" si="55"/>
        <v>FAIXA 19Entre R$ 289,81 e R$ 309,80</v>
      </c>
      <c r="B385" s="62" t="s">
        <v>212</v>
      </c>
      <c r="C385" s="62" t="s">
        <v>152</v>
      </c>
      <c r="D385" s="62" t="s">
        <v>59</v>
      </c>
      <c r="E385" s="62">
        <f t="shared" si="56"/>
        <v>84.9</v>
      </c>
      <c r="F385" s="62">
        <f>IF(VLOOKUP(D385,$U$1:$AB$7,8,0)&lt;Ofertas!$C$9,"",VLOOKUP(D385,$U$1:$Y$7,5,0))</f>
        <v>309.89999999999998</v>
      </c>
      <c r="G385" s="62">
        <f>IF(VLOOKUP(D385,$U$1:$AB$7,8,0)&lt;Ofertas!$C$9,"",VLOOKUP(D385,$U$1:$Z$7,6,0))</f>
        <v>309.89999999999998</v>
      </c>
      <c r="H385" s="62">
        <f t="shared" si="57"/>
        <v>344.79999999999995</v>
      </c>
      <c r="I385" s="62" t="s">
        <v>172</v>
      </c>
      <c r="J385" s="62">
        <f t="shared" si="58"/>
        <v>344.79999999999995</v>
      </c>
      <c r="K385" s="62">
        <f t="shared" si="59"/>
        <v>259.89999999999998</v>
      </c>
      <c r="L385" s="62">
        <f t="shared" si="60"/>
        <v>-50</v>
      </c>
      <c r="M385" s="62">
        <f t="shared" si="61"/>
        <v>259.89999999999998</v>
      </c>
      <c r="N385" s="62">
        <f t="shared" si="62"/>
        <v>259.89999999999998</v>
      </c>
      <c r="O385" s="62" t="str">
        <f t="shared" si="63"/>
        <v>Conta</v>
      </c>
      <c r="P385">
        <f t="shared" si="64"/>
        <v>251</v>
      </c>
    </row>
    <row r="386" spans="1:16" x14ac:dyDescent="0.25">
      <c r="A386" s="62" t="str">
        <f t="shared" ref="A386:A449" si="65">I386&amp;B386</f>
        <v>FAIXA 20Entre R$ 289,81 e R$ 309,80</v>
      </c>
      <c r="B386" s="62" t="s">
        <v>212</v>
      </c>
      <c r="C386" s="62" t="s">
        <v>153</v>
      </c>
      <c r="D386" s="62" t="s">
        <v>59</v>
      </c>
      <c r="E386" s="62">
        <f t="shared" ref="E386:E449" si="66">VLOOKUP(C386,$AF$1:$AG$4,2,0)</f>
        <v>129.9</v>
      </c>
      <c r="F386" s="62">
        <f>IF(VLOOKUP(D386,$U$1:$AB$7,8,0)&lt;Ofertas!$C$9,"",VLOOKUP(D386,$U$1:$Y$7,5,0))</f>
        <v>309.89999999999998</v>
      </c>
      <c r="G386" s="62">
        <f>IF(VLOOKUP(D386,$U$1:$AB$7,8,0)&lt;Ofertas!$C$9,"",VLOOKUP(D386,$U$1:$Z$7,6,0))</f>
        <v>309.89999999999998</v>
      </c>
      <c r="H386" s="62">
        <f t="shared" ref="H386:H449" si="67">IF(M386="","",SUM(M386,E386))</f>
        <v>389.79999999999995</v>
      </c>
      <c r="I386" s="62" t="s">
        <v>173</v>
      </c>
      <c r="J386" s="62">
        <f t="shared" si="58"/>
        <v>389.79999999999995</v>
      </c>
      <c r="K386" s="62">
        <f t="shared" si="59"/>
        <v>259.89999999999998</v>
      </c>
      <c r="L386" s="62">
        <f t="shared" si="60"/>
        <v>-50</v>
      </c>
      <c r="M386" s="62">
        <f t="shared" si="61"/>
        <v>259.89999999999998</v>
      </c>
      <c r="N386" s="62">
        <f t="shared" si="62"/>
        <v>259.89999999999998</v>
      </c>
      <c r="O386" s="62" t="str">
        <f t="shared" si="63"/>
        <v>Conta</v>
      </c>
      <c r="P386">
        <f t="shared" si="64"/>
        <v>276</v>
      </c>
    </row>
    <row r="387" spans="1:16" x14ac:dyDescent="0.25">
      <c r="A387" s="62" t="str">
        <f t="shared" si="65"/>
        <v>FAIXA 21Entre R$ 289,81 e R$ 309,80</v>
      </c>
      <c r="B387" s="62" t="s">
        <v>212</v>
      </c>
      <c r="C387" s="62" t="s">
        <v>154</v>
      </c>
      <c r="D387" s="62" t="s">
        <v>181</v>
      </c>
      <c r="E387" s="62">
        <f t="shared" si="66"/>
        <v>299.89999999999998</v>
      </c>
      <c r="F387" s="62" t="str">
        <f>IF(VLOOKUP(D387,$U$1:$AB$7,8,0)&lt;Ofertas!$C$9,"",VLOOKUP(D387,$U$1:$Y$7,5,0))</f>
        <v/>
      </c>
      <c r="G387" s="62" t="str">
        <f>IF(VLOOKUP(D387,$U$1:$AB$7,8,0)&lt;Ofertas!$C$9,"",VLOOKUP(D387,$U$1:$Z$7,6,0))</f>
        <v/>
      </c>
      <c r="H387" s="62" t="str">
        <f t="shared" si="67"/>
        <v/>
      </c>
      <c r="I387" s="62" t="s">
        <v>174</v>
      </c>
      <c r="J387" s="62" t="str">
        <f t="shared" ref="J387:J450" si="68">IF(N387="","",SUM(N387,E387))</f>
        <v/>
      </c>
      <c r="K387" s="62" t="str">
        <f t="shared" ref="K387:K450" si="69">IFERROR(IF(VLOOKUP(D387,$U$1:$AD$7,10,0)="NAO","SEM DEP",F387+L387),"SEM DEP")</f>
        <v>SEM DEP</v>
      </c>
      <c r="L387" s="62">
        <f t="shared" ref="L387:L450" si="70">($T$15*50)-(VLOOKUP(D387,$U$1:$AA$7,7,0)*50)</f>
        <v>100</v>
      </c>
      <c r="M387" s="62" t="str">
        <f t="shared" ref="M387:M450" si="71">IF(K387="SEM DEP",F387,F387+L387)</f>
        <v/>
      </c>
      <c r="N387" s="62" t="str">
        <f t="shared" ref="N387:N450" si="72">IF(K387="SEM DEP",G387,G387+L387)</f>
        <v/>
      </c>
      <c r="O387" s="62" t="str">
        <f t="shared" ref="O387:O450" si="73">VLOOKUP(D387,$U$1:$AE$7,11,0)</f>
        <v>Controle</v>
      </c>
      <c r="P387" t="e">
        <f t="shared" ref="P387:P450" si="74">IF(B387=B387,_xlfn.RANK.EQ(H387,$H$2:$H$701,1))</f>
        <v>#VALUE!</v>
      </c>
    </row>
    <row r="388" spans="1:16" x14ac:dyDescent="0.25">
      <c r="A388" s="62" t="str">
        <f t="shared" si="65"/>
        <v>FAIXA 22Entre R$ 289,81 e R$ 309,80</v>
      </c>
      <c r="B388" s="62" t="s">
        <v>212</v>
      </c>
      <c r="C388" s="62" t="s">
        <v>154</v>
      </c>
      <c r="D388" s="62" t="s">
        <v>26</v>
      </c>
      <c r="E388" s="62">
        <f t="shared" si="66"/>
        <v>299.89999999999998</v>
      </c>
      <c r="F388" s="62" t="str">
        <f>IF(VLOOKUP(D388,$U$1:$AB$7,8,0)&lt;Ofertas!$C$9,"",VLOOKUP(D388,$U$1:$Y$7,5,0))</f>
        <v/>
      </c>
      <c r="G388" s="62" t="str">
        <f>IF(VLOOKUP(D388,$U$1:$AB$7,8,0)&lt;Ofertas!$C$9,"",VLOOKUP(D388,$U$1:$Z$7,6,0))</f>
        <v/>
      </c>
      <c r="H388" s="62" t="str">
        <f t="shared" si="67"/>
        <v/>
      </c>
      <c r="I388" s="62" t="s">
        <v>175</v>
      </c>
      <c r="J388" s="62" t="str">
        <f t="shared" si="68"/>
        <v/>
      </c>
      <c r="K388" s="62" t="str">
        <f t="shared" si="69"/>
        <v>SEM DEP</v>
      </c>
      <c r="L388" s="62">
        <f t="shared" si="70"/>
        <v>100</v>
      </c>
      <c r="M388" s="62" t="str">
        <f t="shared" si="71"/>
        <v/>
      </c>
      <c r="N388" s="62" t="str">
        <f t="shared" si="72"/>
        <v/>
      </c>
      <c r="O388" s="62" t="str">
        <f t="shared" si="73"/>
        <v>Conta</v>
      </c>
      <c r="P388" t="e">
        <f t="shared" si="74"/>
        <v>#VALUE!</v>
      </c>
    </row>
    <row r="389" spans="1:16" x14ac:dyDescent="0.25">
      <c r="A389" s="62" t="str">
        <f t="shared" si="65"/>
        <v>FAIXA 23Entre R$ 289,81 e R$ 309,80</v>
      </c>
      <c r="B389" s="62" t="s">
        <v>212</v>
      </c>
      <c r="C389" s="62" t="s">
        <v>154</v>
      </c>
      <c r="D389" s="62" t="s">
        <v>194</v>
      </c>
      <c r="E389" s="62">
        <f t="shared" si="66"/>
        <v>299.89999999999998</v>
      </c>
      <c r="F389" s="62" t="str">
        <f>IF(VLOOKUP(D389,$U$1:$AB$7,8,0)&lt;Ofertas!$C$9,"",VLOOKUP(D389,$U$1:$Y$7,5,0))</f>
        <v/>
      </c>
      <c r="G389" s="62" t="str">
        <f>IF(VLOOKUP(D389,$U$1:$AB$7,8,0)&lt;Ofertas!$C$9,"",VLOOKUP(D389,$U$1:$Z$7,6,0))</f>
        <v/>
      </c>
      <c r="H389" s="62" t="str">
        <f t="shared" si="67"/>
        <v/>
      </c>
      <c r="I389" s="62" t="s">
        <v>176</v>
      </c>
      <c r="J389" s="62" t="str">
        <f t="shared" si="68"/>
        <v/>
      </c>
      <c r="K389" s="62" t="str">
        <f t="shared" si="69"/>
        <v>SEM DEP</v>
      </c>
      <c r="L389" s="62">
        <f t="shared" si="70"/>
        <v>100</v>
      </c>
      <c r="M389" s="62" t="str">
        <f t="shared" si="71"/>
        <v/>
      </c>
      <c r="N389" s="62" t="str">
        <f t="shared" si="72"/>
        <v/>
      </c>
      <c r="O389" s="62" t="str">
        <f t="shared" si="73"/>
        <v>Controle</v>
      </c>
      <c r="P389" t="e">
        <f t="shared" si="74"/>
        <v>#VALUE!</v>
      </c>
    </row>
    <row r="390" spans="1:16" x14ac:dyDescent="0.25">
      <c r="A390" s="62" t="str">
        <f t="shared" si="65"/>
        <v>FAIXA 24Entre R$ 289,81 e R$ 309,80</v>
      </c>
      <c r="B390" s="62" t="s">
        <v>212</v>
      </c>
      <c r="C390" s="62" t="s">
        <v>154</v>
      </c>
      <c r="D390" s="62" t="s">
        <v>58</v>
      </c>
      <c r="E390" s="62">
        <f t="shared" si="66"/>
        <v>299.89999999999998</v>
      </c>
      <c r="F390" s="62">
        <f>IF(VLOOKUP(D390,$U$1:$AB$7,8,0)&lt;Ofertas!$C$9,"",VLOOKUP(D390,$U$1:$Y$7,5,0))</f>
        <v>159.9</v>
      </c>
      <c r="G390" s="62">
        <f>IF(VLOOKUP(D390,$U$1:$AB$7,8,0)&lt;Ofertas!$C$9,"",VLOOKUP(D390,$U$1:$Z$7,6,0))</f>
        <v>159.9</v>
      </c>
      <c r="H390" s="62">
        <f t="shared" si="67"/>
        <v>459.79999999999995</v>
      </c>
      <c r="I390" s="62" t="s">
        <v>177</v>
      </c>
      <c r="J390" s="62">
        <f t="shared" si="68"/>
        <v>459.79999999999995</v>
      </c>
      <c r="K390" s="62">
        <f t="shared" si="69"/>
        <v>159.9</v>
      </c>
      <c r="L390" s="62">
        <f t="shared" si="70"/>
        <v>0</v>
      </c>
      <c r="M390" s="62">
        <f t="shared" si="71"/>
        <v>159.9</v>
      </c>
      <c r="N390" s="62">
        <f t="shared" si="72"/>
        <v>159.9</v>
      </c>
      <c r="O390" s="62" t="str">
        <f t="shared" si="73"/>
        <v>Conta</v>
      </c>
      <c r="P390">
        <f t="shared" si="74"/>
        <v>301</v>
      </c>
    </row>
    <row r="391" spans="1:16" x14ac:dyDescent="0.25">
      <c r="A391" s="62" t="str">
        <f t="shared" si="65"/>
        <v>FAIXA 25Entre R$ 289,81 e R$ 309,80</v>
      </c>
      <c r="B391" s="62" t="s">
        <v>212</v>
      </c>
      <c r="C391" s="62" t="s">
        <v>154</v>
      </c>
      <c r="D391" s="62" t="s">
        <v>10</v>
      </c>
      <c r="E391" s="62">
        <f t="shared" si="66"/>
        <v>299.89999999999998</v>
      </c>
      <c r="F391" s="62">
        <f>IF(VLOOKUP(D391,$U$1:$AB$7,8,0)&lt;Ofertas!$C$9,"",VLOOKUP(D391,$U$1:$Y$7,5,0))</f>
        <v>109.9</v>
      </c>
      <c r="G391" s="62">
        <f>IF(VLOOKUP(D391,$U$1:$AB$7,8,0)&lt;Ofertas!$C$9,"",VLOOKUP(D391,$U$1:$Z$7,6,0))</f>
        <v>99.9</v>
      </c>
      <c r="H391" s="62">
        <f t="shared" si="67"/>
        <v>509.79999999999995</v>
      </c>
      <c r="I391" s="62" t="s">
        <v>206</v>
      </c>
      <c r="J391" s="62">
        <f t="shared" si="68"/>
        <v>499.79999999999995</v>
      </c>
      <c r="K391" s="62">
        <f t="shared" si="69"/>
        <v>209.9</v>
      </c>
      <c r="L391" s="62">
        <f t="shared" si="70"/>
        <v>100</v>
      </c>
      <c r="M391" s="62">
        <f t="shared" si="71"/>
        <v>209.9</v>
      </c>
      <c r="N391" s="62">
        <f t="shared" si="72"/>
        <v>199.9</v>
      </c>
      <c r="O391" s="62" t="str">
        <f t="shared" si="73"/>
        <v>Conta</v>
      </c>
      <c r="P391">
        <f t="shared" si="74"/>
        <v>326</v>
      </c>
    </row>
    <row r="392" spans="1:16" x14ac:dyDescent="0.25">
      <c r="A392" s="62" t="str">
        <f t="shared" si="65"/>
        <v>FAIXA 26Entre R$ 289,81 e R$ 309,80</v>
      </c>
      <c r="B392" s="62" t="s">
        <v>212</v>
      </c>
      <c r="C392" s="62" t="s">
        <v>154</v>
      </c>
      <c r="D392" s="62" t="s">
        <v>1</v>
      </c>
      <c r="E392" s="62">
        <f t="shared" si="66"/>
        <v>299.89999999999998</v>
      </c>
      <c r="F392" s="62">
        <f>IF(VLOOKUP(D392,$U$1:$AB$7,8,0)&lt;Ofertas!$C$9,"",VLOOKUP(D392,$U$1:$Y$7,5,0))</f>
        <v>209.9</v>
      </c>
      <c r="G392" s="62">
        <f>IF(VLOOKUP(D392,$U$1:$AB$7,8,0)&lt;Ofertas!$C$9,"",VLOOKUP(D392,$U$1:$Z$7,6,0))</f>
        <v>179.9</v>
      </c>
      <c r="H392" s="62">
        <f t="shared" si="67"/>
        <v>509.79999999999995</v>
      </c>
      <c r="I392" s="62" t="s">
        <v>207</v>
      </c>
      <c r="J392" s="62">
        <f t="shared" si="68"/>
        <v>479.79999999999995</v>
      </c>
      <c r="K392" s="62">
        <f t="shared" si="69"/>
        <v>209.9</v>
      </c>
      <c r="L392" s="62">
        <f t="shared" si="70"/>
        <v>0</v>
      </c>
      <c r="M392" s="62">
        <f t="shared" si="71"/>
        <v>209.9</v>
      </c>
      <c r="N392" s="62">
        <f t="shared" si="72"/>
        <v>179.9</v>
      </c>
      <c r="O392" s="62" t="str">
        <f t="shared" si="73"/>
        <v>Conta</v>
      </c>
      <c r="P392">
        <f t="shared" si="74"/>
        <v>326</v>
      </c>
    </row>
    <row r="393" spans="1:16" x14ac:dyDescent="0.25">
      <c r="A393" s="62" t="str">
        <f t="shared" si="65"/>
        <v>FAIXA 27Entre R$ 289,81 e R$ 309,80</v>
      </c>
      <c r="B393" s="62" t="s">
        <v>212</v>
      </c>
      <c r="C393" s="62" t="s">
        <v>154</v>
      </c>
      <c r="D393" s="62" t="s">
        <v>59</v>
      </c>
      <c r="E393" s="62">
        <f t="shared" si="66"/>
        <v>299.89999999999998</v>
      </c>
      <c r="F393" s="62">
        <f>IF(VLOOKUP(D393,$U$1:$AB$7,8,0)&lt;Ofertas!$C$9,"",VLOOKUP(D393,$U$1:$Y$7,5,0))</f>
        <v>309.89999999999998</v>
      </c>
      <c r="G393" s="62">
        <f>IF(VLOOKUP(D393,$U$1:$AB$7,8,0)&lt;Ofertas!$C$9,"",VLOOKUP(D393,$U$1:$Z$7,6,0))</f>
        <v>309.89999999999998</v>
      </c>
      <c r="H393" s="62">
        <f t="shared" si="67"/>
        <v>559.79999999999995</v>
      </c>
      <c r="I393" s="62" t="s">
        <v>208</v>
      </c>
      <c r="J393" s="62">
        <f t="shared" si="68"/>
        <v>559.79999999999995</v>
      </c>
      <c r="K393" s="62">
        <f t="shared" si="69"/>
        <v>259.89999999999998</v>
      </c>
      <c r="L393" s="62">
        <f t="shared" si="70"/>
        <v>-50</v>
      </c>
      <c r="M393" s="62">
        <f t="shared" si="71"/>
        <v>259.89999999999998</v>
      </c>
      <c r="N393" s="62">
        <f t="shared" si="72"/>
        <v>259.89999999999998</v>
      </c>
      <c r="O393" s="62" t="str">
        <f t="shared" si="73"/>
        <v>Conta</v>
      </c>
      <c r="P393">
        <f t="shared" si="74"/>
        <v>376</v>
      </c>
    </row>
    <row r="394" spans="1:16" x14ac:dyDescent="0.25">
      <c r="A394" s="62" t="str">
        <f t="shared" si="65"/>
        <v>FAIXA 0Entre R$ 309,81 e R$ 329,80</v>
      </c>
      <c r="B394" s="62" t="s">
        <v>213</v>
      </c>
      <c r="C394" s="62" t="s">
        <v>151</v>
      </c>
      <c r="D394" s="62" t="s">
        <v>181</v>
      </c>
      <c r="E394" s="62">
        <f t="shared" si="66"/>
        <v>79.900000000000006</v>
      </c>
      <c r="F394" s="62" t="str">
        <f>IF(VLOOKUP(D394,$U$1:$AB$7,8,0)&lt;Ofertas!$C$9,"",VLOOKUP(D394,$U$1:$Y$7,5,0))</f>
        <v/>
      </c>
      <c r="G394" s="62" t="str">
        <f>IF(VLOOKUP(D394,$U$1:$AB$7,8,0)&lt;Ofertas!$C$9,"",VLOOKUP(D394,$U$1:$Z$7,6,0))</f>
        <v/>
      </c>
      <c r="H394" s="62" t="str">
        <f t="shared" si="67"/>
        <v/>
      </c>
      <c r="I394" s="62" t="s">
        <v>189</v>
      </c>
      <c r="J394" s="62" t="str">
        <f t="shared" si="68"/>
        <v/>
      </c>
      <c r="K394" s="62" t="str">
        <f t="shared" si="69"/>
        <v>SEM DEP</v>
      </c>
      <c r="L394" s="62">
        <f t="shared" si="70"/>
        <v>100</v>
      </c>
      <c r="M394" s="62" t="str">
        <f t="shared" si="71"/>
        <v/>
      </c>
      <c r="N394" s="62" t="str">
        <f t="shared" si="72"/>
        <v/>
      </c>
      <c r="O394" s="62" t="str">
        <f t="shared" si="73"/>
        <v>Controle</v>
      </c>
      <c r="P394" t="e">
        <f t="shared" si="74"/>
        <v>#VALUE!</v>
      </c>
    </row>
    <row r="395" spans="1:16" x14ac:dyDescent="0.25">
      <c r="A395" s="62" t="str">
        <f t="shared" si="65"/>
        <v>FAIXA 1Entre R$ 309,81 e R$ 329,80</v>
      </c>
      <c r="B395" s="62" t="s">
        <v>213</v>
      </c>
      <c r="C395" s="62" t="s">
        <v>151</v>
      </c>
      <c r="D395" s="62" t="s">
        <v>26</v>
      </c>
      <c r="E395" s="62">
        <f t="shared" si="66"/>
        <v>79.900000000000006</v>
      </c>
      <c r="F395" s="62" t="str">
        <f>IF(VLOOKUP(D395,$U$1:$AB$7,8,0)&lt;Ofertas!$C$9,"",VLOOKUP(D395,$U$1:$Y$7,5,0))</f>
        <v/>
      </c>
      <c r="G395" s="62" t="str">
        <f>IF(VLOOKUP(D395,$U$1:$AB$7,8,0)&lt;Ofertas!$C$9,"",VLOOKUP(D395,$U$1:$Z$7,6,0))</f>
        <v/>
      </c>
      <c r="H395" s="62" t="str">
        <f t="shared" si="67"/>
        <v/>
      </c>
      <c r="I395" s="62" t="s">
        <v>66</v>
      </c>
      <c r="J395" s="62" t="str">
        <f t="shared" si="68"/>
        <v/>
      </c>
      <c r="K395" s="62" t="str">
        <f t="shared" si="69"/>
        <v>SEM DEP</v>
      </c>
      <c r="L395" s="62">
        <f t="shared" si="70"/>
        <v>100</v>
      </c>
      <c r="M395" s="62" t="str">
        <f t="shared" si="71"/>
        <v/>
      </c>
      <c r="N395" s="62" t="str">
        <f t="shared" si="72"/>
        <v/>
      </c>
      <c r="O395" s="62" t="str">
        <f t="shared" si="73"/>
        <v>Conta</v>
      </c>
      <c r="P395" t="e">
        <f t="shared" si="74"/>
        <v>#VALUE!</v>
      </c>
    </row>
    <row r="396" spans="1:16" x14ac:dyDescent="0.25">
      <c r="A396" s="62" t="str">
        <f t="shared" si="65"/>
        <v>FAIXA 2Entre R$ 309,81 e R$ 329,80</v>
      </c>
      <c r="B396" s="62" t="s">
        <v>213</v>
      </c>
      <c r="C396" s="62" t="s">
        <v>152</v>
      </c>
      <c r="D396" s="62" t="s">
        <v>181</v>
      </c>
      <c r="E396" s="62">
        <f t="shared" si="66"/>
        <v>84.9</v>
      </c>
      <c r="F396" s="62" t="str">
        <f>IF(VLOOKUP(D396,$U$1:$AB$7,8,0)&lt;Ofertas!$C$9,"",VLOOKUP(D396,$U$1:$Y$7,5,0))</f>
        <v/>
      </c>
      <c r="G396" s="62" t="str">
        <f>IF(VLOOKUP(D396,$U$1:$AB$7,8,0)&lt;Ofertas!$C$9,"",VLOOKUP(D396,$U$1:$Z$7,6,0))</f>
        <v/>
      </c>
      <c r="H396" s="62" t="str">
        <f t="shared" si="67"/>
        <v/>
      </c>
      <c r="I396" s="62" t="s">
        <v>67</v>
      </c>
      <c r="J396" s="62" t="str">
        <f t="shared" si="68"/>
        <v/>
      </c>
      <c r="K396" s="62" t="str">
        <f t="shared" si="69"/>
        <v>SEM DEP</v>
      </c>
      <c r="L396" s="62">
        <f t="shared" si="70"/>
        <v>100</v>
      </c>
      <c r="M396" s="62" t="str">
        <f t="shared" si="71"/>
        <v/>
      </c>
      <c r="N396" s="62" t="str">
        <f t="shared" si="72"/>
        <v/>
      </c>
      <c r="O396" s="62" t="str">
        <f t="shared" si="73"/>
        <v>Controle</v>
      </c>
      <c r="P396" t="e">
        <f t="shared" si="74"/>
        <v>#VALUE!</v>
      </c>
    </row>
    <row r="397" spans="1:16" x14ac:dyDescent="0.25">
      <c r="A397" s="62" t="str">
        <f t="shared" si="65"/>
        <v>FAIXA 3Entre R$ 309,81 e R$ 329,80</v>
      </c>
      <c r="B397" s="62" t="s">
        <v>213</v>
      </c>
      <c r="C397" s="62" t="s">
        <v>152</v>
      </c>
      <c r="D397" s="62" t="s">
        <v>26</v>
      </c>
      <c r="E397" s="62">
        <f t="shared" si="66"/>
        <v>84.9</v>
      </c>
      <c r="F397" s="62" t="str">
        <f>IF(VLOOKUP(D397,$U$1:$AB$7,8,0)&lt;Ofertas!$C$9,"",VLOOKUP(D397,$U$1:$Y$7,5,0))</f>
        <v/>
      </c>
      <c r="G397" s="62" t="str">
        <f>IF(VLOOKUP(D397,$U$1:$AB$7,8,0)&lt;Ofertas!$C$9,"",VLOOKUP(D397,$U$1:$Z$7,6,0))</f>
        <v/>
      </c>
      <c r="H397" s="62" t="str">
        <f t="shared" si="67"/>
        <v/>
      </c>
      <c r="I397" s="62" t="s">
        <v>156</v>
      </c>
      <c r="J397" s="62" t="str">
        <f t="shared" si="68"/>
        <v/>
      </c>
      <c r="K397" s="62" t="str">
        <f t="shared" si="69"/>
        <v>SEM DEP</v>
      </c>
      <c r="L397" s="62">
        <f t="shared" si="70"/>
        <v>100</v>
      </c>
      <c r="M397" s="62" t="str">
        <f t="shared" si="71"/>
        <v/>
      </c>
      <c r="N397" s="62" t="str">
        <f t="shared" si="72"/>
        <v/>
      </c>
      <c r="O397" s="62" t="str">
        <f t="shared" si="73"/>
        <v>Conta</v>
      </c>
      <c r="P397" t="e">
        <f t="shared" si="74"/>
        <v>#VALUE!</v>
      </c>
    </row>
    <row r="398" spans="1:16" x14ac:dyDescent="0.25">
      <c r="A398" s="62" t="str">
        <f t="shared" si="65"/>
        <v>FAIXA 4Entre R$ 309,81 e R$ 329,80</v>
      </c>
      <c r="B398" s="62" t="s">
        <v>213</v>
      </c>
      <c r="C398" s="62" t="s">
        <v>151</v>
      </c>
      <c r="D398" s="62" t="s">
        <v>194</v>
      </c>
      <c r="E398" s="62">
        <f t="shared" si="66"/>
        <v>79.900000000000006</v>
      </c>
      <c r="F398" s="62" t="str">
        <f>IF(VLOOKUP(D398,$U$1:$AB$7,8,0)&lt;Ofertas!$C$9,"",VLOOKUP(D398,$U$1:$Y$7,5,0))</f>
        <v/>
      </c>
      <c r="G398" s="62" t="str">
        <f>IF(VLOOKUP(D398,$U$1:$AB$7,8,0)&lt;Ofertas!$C$9,"",VLOOKUP(D398,$U$1:$Z$7,6,0))</f>
        <v/>
      </c>
      <c r="H398" s="62" t="str">
        <f t="shared" si="67"/>
        <v/>
      </c>
      <c r="I398" s="62" t="s">
        <v>157</v>
      </c>
      <c r="J398" s="62" t="str">
        <f t="shared" si="68"/>
        <v/>
      </c>
      <c r="K398" s="62" t="str">
        <f t="shared" si="69"/>
        <v>SEM DEP</v>
      </c>
      <c r="L398" s="62">
        <f t="shared" si="70"/>
        <v>100</v>
      </c>
      <c r="M398" s="62" t="str">
        <f t="shared" si="71"/>
        <v/>
      </c>
      <c r="N398" s="62" t="str">
        <f t="shared" si="72"/>
        <v/>
      </c>
      <c r="O398" s="62" t="str">
        <f t="shared" si="73"/>
        <v>Controle</v>
      </c>
      <c r="P398" t="e">
        <f t="shared" si="74"/>
        <v>#VALUE!</v>
      </c>
    </row>
    <row r="399" spans="1:16" x14ac:dyDescent="0.25">
      <c r="A399" s="62" t="str">
        <f t="shared" si="65"/>
        <v>FAIXA 5Entre R$ 309,81 e R$ 329,80</v>
      </c>
      <c r="B399" s="62" t="s">
        <v>213</v>
      </c>
      <c r="C399" s="62" t="s">
        <v>151</v>
      </c>
      <c r="D399" s="62" t="s">
        <v>58</v>
      </c>
      <c r="E399" s="62">
        <f t="shared" si="66"/>
        <v>79.900000000000006</v>
      </c>
      <c r="F399" s="62">
        <f>IF(VLOOKUP(D399,$U$1:$AB$7,8,0)&lt;Ofertas!$C$9,"",VLOOKUP(D399,$U$1:$Y$7,5,0))</f>
        <v>159.9</v>
      </c>
      <c r="G399" s="62">
        <f>IF(VLOOKUP(D399,$U$1:$AB$7,8,0)&lt;Ofertas!$C$9,"",VLOOKUP(D399,$U$1:$Z$7,6,0))</f>
        <v>159.9</v>
      </c>
      <c r="H399" s="62">
        <f t="shared" si="67"/>
        <v>239.8</v>
      </c>
      <c r="I399" s="62" t="s">
        <v>158</v>
      </c>
      <c r="J399" s="62">
        <f t="shared" si="68"/>
        <v>239.8</v>
      </c>
      <c r="K399" s="62">
        <f t="shared" si="69"/>
        <v>159.9</v>
      </c>
      <c r="L399" s="62">
        <f t="shared" si="70"/>
        <v>0</v>
      </c>
      <c r="M399" s="62">
        <f t="shared" si="71"/>
        <v>159.9</v>
      </c>
      <c r="N399" s="62">
        <f t="shared" si="72"/>
        <v>159.9</v>
      </c>
      <c r="O399" s="62" t="str">
        <f t="shared" si="73"/>
        <v>Conta</v>
      </c>
      <c r="P399">
        <f t="shared" si="74"/>
        <v>1</v>
      </c>
    </row>
    <row r="400" spans="1:16" x14ac:dyDescent="0.25">
      <c r="A400" s="62" t="str">
        <f t="shared" si="65"/>
        <v>FAIXA 6Entre R$ 309,81 e R$ 329,80</v>
      </c>
      <c r="B400" s="62" t="s">
        <v>213</v>
      </c>
      <c r="C400" s="62" t="s">
        <v>152</v>
      </c>
      <c r="D400" s="62" t="s">
        <v>194</v>
      </c>
      <c r="E400" s="62">
        <f t="shared" si="66"/>
        <v>84.9</v>
      </c>
      <c r="F400" s="62" t="str">
        <f>IF(VLOOKUP(D400,$U$1:$AB$7,8,0)&lt;Ofertas!$C$9,"",VLOOKUP(D400,$U$1:$Y$7,5,0))</f>
        <v/>
      </c>
      <c r="G400" s="62" t="str">
        <f>IF(VLOOKUP(D400,$U$1:$AB$7,8,0)&lt;Ofertas!$C$9,"",VLOOKUP(D400,$U$1:$Z$7,6,0))</f>
        <v/>
      </c>
      <c r="H400" s="62" t="str">
        <f t="shared" si="67"/>
        <v/>
      </c>
      <c r="I400" s="62" t="s">
        <v>159</v>
      </c>
      <c r="J400" s="62" t="str">
        <f t="shared" si="68"/>
        <v/>
      </c>
      <c r="K400" s="62" t="str">
        <f t="shared" si="69"/>
        <v>SEM DEP</v>
      </c>
      <c r="L400" s="62">
        <f t="shared" si="70"/>
        <v>100</v>
      </c>
      <c r="M400" s="62" t="str">
        <f t="shared" si="71"/>
        <v/>
      </c>
      <c r="N400" s="62" t="str">
        <f t="shared" si="72"/>
        <v/>
      </c>
      <c r="O400" s="62" t="str">
        <f t="shared" si="73"/>
        <v>Controle</v>
      </c>
      <c r="P400" t="e">
        <f t="shared" si="74"/>
        <v>#VALUE!</v>
      </c>
    </row>
    <row r="401" spans="1:16" x14ac:dyDescent="0.25">
      <c r="A401" s="62" t="str">
        <f t="shared" si="65"/>
        <v>FAIXA 7Entre R$ 309,81 e R$ 329,80</v>
      </c>
      <c r="B401" s="62" t="s">
        <v>213</v>
      </c>
      <c r="C401" s="62" t="s">
        <v>152</v>
      </c>
      <c r="D401" s="62" t="s">
        <v>58</v>
      </c>
      <c r="E401" s="62">
        <f t="shared" si="66"/>
        <v>84.9</v>
      </c>
      <c r="F401" s="62">
        <f>IF(VLOOKUP(D401,$U$1:$AB$7,8,0)&lt;Ofertas!$C$9,"",VLOOKUP(D401,$U$1:$Y$7,5,0))</f>
        <v>159.9</v>
      </c>
      <c r="G401" s="62">
        <f>IF(VLOOKUP(D401,$U$1:$AB$7,8,0)&lt;Ofertas!$C$9,"",VLOOKUP(D401,$U$1:$Z$7,6,0))</f>
        <v>159.9</v>
      </c>
      <c r="H401" s="62">
        <f t="shared" si="67"/>
        <v>244.8</v>
      </c>
      <c r="I401" s="62" t="s">
        <v>160</v>
      </c>
      <c r="J401" s="62">
        <f t="shared" si="68"/>
        <v>244.8</v>
      </c>
      <c r="K401" s="62">
        <f t="shared" si="69"/>
        <v>159.9</v>
      </c>
      <c r="L401" s="62">
        <f t="shared" si="70"/>
        <v>0</v>
      </c>
      <c r="M401" s="62">
        <f t="shared" si="71"/>
        <v>159.9</v>
      </c>
      <c r="N401" s="62">
        <f t="shared" si="72"/>
        <v>159.9</v>
      </c>
      <c r="O401" s="62" t="str">
        <f t="shared" si="73"/>
        <v>Conta</v>
      </c>
      <c r="P401">
        <f t="shared" si="74"/>
        <v>26</v>
      </c>
    </row>
    <row r="402" spans="1:16" x14ac:dyDescent="0.25">
      <c r="A402" s="62" t="str">
        <f t="shared" si="65"/>
        <v>FAIXA 8Entre R$ 309,81 e R$ 329,80</v>
      </c>
      <c r="B402" s="62" t="s">
        <v>213</v>
      </c>
      <c r="C402" s="62" t="s">
        <v>153</v>
      </c>
      <c r="D402" s="62" t="s">
        <v>26</v>
      </c>
      <c r="E402" s="62">
        <f t="shared" si="66"/>
        <v>129.9</v>
      </c>
      <c r="F402" s="62" t="str">
        <f>IF(VLOOKUP(D402,$U$1:$AB$7,8,0)&lt;Ofertas!$C$9,"",VLOOKUP(D402,$U$1:$Y$7,5,0))</f>
        <v/>
      </c>
      <c r="G402" s="62" t="str">
        <f>IF(VLOOKUP(D402,$U$1:$AB$7,8,0)&lt;Ofertas!$C$9,"",VLOOKUP(D402,$U$1:$Z$7,6,0))</f>
        <v/>
      </c>
      <c r="H402" s="62" t="str">
        <f t="shared" si="67"/>
        <v/>
      </c>
      <c r="I402" s="62" t="s">
        <v>161</v>
      </c>
      <c r="J402" s="62" t="str">
        <f t="shared" si="68"/>
        <v/>
      </c>
      <c r="K402" s="62" t="str">
        <f t="shared" si="69"/>
        <v>SEM DEP</v>
      </c>
      <c r="L402" s="62">
        <f t="shared" si="70"/>
        <v>100</v>
      </c>
      <c r="M402" s="62" t="str">
        <f t="shared" si="71"/>
        <v/>
      </c>
      <c r="N402" s="62" t="str">
        <f t="shared" si="72"/>
        <v/>
      </c>
      <c r="O402" s="62" t="str">
        <f t="shared" si="73"/>
        <v>Conta</v>
      </c>
      <c r="P402" t="e">
        <f t="shared" si="74"/>
        <v>#VALUE!</v>
      </c>
    </row>
    <row r="403" spans="1:16" x14ac:dyDescent="0.25">
      <c r="A403" s="62" t="str">
        <f t="shared" si="65"/>
        <v>FAIXA 9Entre R$ 309,81 e R$ 329,80</v>
      </c>
      <c r="B403" s="62" t="s">
        <v>213</v>
      </c>
      <c r="C403" s="62" t="s">
        <v>153</v>
      </c>
      <c r="D403" s="62" t="s">
        <v>181</v>
      </c>
      <c r="E403" s="62">
        <f t="shared" si="66"/>
        <v>129.9</v>
      </c>
      <c r="F403" s="62" t="str">
        <f>IF(VLOOKUP(D403,$U$1:$AB$7,8,0)&lt;Ofertas!$C$9,"",VLOOKUP(D403,$U$1:$Y$7,5,0))</f>
        <v/>
      </c>
      <c r="G403" s="62" t="str">
        <f>IF(VLOOKUP(D403,$U$1:$AB$7,8,0)&lt;Ofertas!$C$9,"",VLOOKUP(D403,$U$1:$Z$7,6,0))</f>
        <v/>
      </c>
      <c r="H403" s="62" t="str">
        <f t="shared" si="67"/>
        <v/>
      </c>
      <c r="I403" s="62" t="s">
        <v>162</v>
      </c>
      <c r="J403" s="62" t="str">
        <f t="shared" si="68"/>
        <v/>
      </c>
      <c r="K403" s="62" t="str">
        <f t="shared" si="69"/>
        <v>SEM DEP</v>
      </c>
      <c r="L403" s="62">
        <f t="shared" si="70"/>
        <v>100</v>
      </c>
      <c r="M403" s="62" t="str">
        <f t="shared" si="71"/>
        <v/>
      </c>
      <c r="N403" s="62" t="str">
        <f t="shared" si="72"/>
        <v/>
      </c>
      <c r="O403" s="62" t="str">
        <f t="shared" si="73"/>
        <v>Controle</v>
      </c>
      <c r="P403" t="e">
        <f t="shared" si="74"/>
        <v>#VALUE!</v>
      </c>
    </row>
    <row r="404" spans="1:16" x14ac:dyDescent="0.25">
      <c r="A404" s="62" t="str">
        <f t="shared" si="65"/>
        <v>FAIXA 10Entre R$ 309,81 e R$ 329,80</v>
      </c>
      <c r="B404" s="62" t="s">
        <v>213</v>
      </c>
      <c r="C404" s="62" t="s">
        <v>151</v>
      </c>
      <c r="D404" s="62" t="s">
        <v>10</v>
      </c>
      <c r="E404" s="62">
        <f t="shared" si="66"/>
        <v>79.900000000000006</v>
      </c>
      <c r="F404" s="62">
        <f>IF(VLOOKUP(D404,$U$1:$AB$7,8,0)&lt;Ofertas!$C$9,"",VLOOKUP(D404,$U$1:$Y$7,5,0))</f>
        <v>109.9</v>
      </c>
      <c r="G404" s="62">
        <f>IF(VLOOKUP(D404,$U$1:$AB$7,8,0)&lt;Ofertas!$C$9,"",VLOOKUP(D404,$U$1:$Z$7,6,0))</f>
        <v>99.9</v>
      </c>
      <c r="H404" s="62">
        <f t="shared" si="67"/>
        <v>289.8</v>
      </c>
      <c r="I404" s="62" t="s">
        <v>163</v>
      </c>
      <c r="J404" s="62">
        <f t="shared" si="68"/>
        <v>279.8</v>
      </c>
      <c r="K404" s="62">
        <f t="shared" si="69"/>
        <v>209.9</v>
      </c>
      <c r="L404" s="62">
        <f t="shared" si="70"/>
        <v>100</v>
      </c>
      <c r="M404" s="62">
        <f t="shared" si="71"/>
        <v>209.9</v>
      </c>
      <c r="N404" s="62">
        <f t="shared" si="72"/>
        <v>199.9</v>
      </c>
      <c r="O404" s="62" t="str">
        <f t="shared" si="73"/>
        <v>Conta</v>
      </c>
      <c r="P404">
        <f t="shared" si="74"/>
        <v>51</v>
      </c>
    </row>
    <row r="405" spans="1:16" x14ac:dyDescent="0.25">
      <c r="A405" s="62" t="str">
        <f t="shared" si="65"/>
        <v>FAIXA 11Entre R$ 309,81 e R$ 329,80</v>
      </c>
      <c r="B405" s="62" t="s">
        <v>213</v>
      </c>
      <c r="C405" s="62" t="s">
        <v>153</v>
      </c>
      <c r="D405" s="62" t="s">
        <v>58</v>
      </c>
      <c r="E405" s="62">
        <f t="shared" si="66"/>
        <v>129.9</v>
      </c>
      <c r="F405" s="62">
        <f>IF(VLOOKUP(D405,$U$1:$AB$7,8,0)&lt;Ofertas!$C$9,"",VLOOKUP(D405,$U$1:$Y$7,5,0))</f>
        <v>159.9</v>
      </c>
      <c r="G405" s="62">
        <f>IF(VLOOKUP(D405,$U$1:$AB$7,8,0)&lt;Ofertas!$C$9,"",VLOOKUP(D405,$U$1:$Z$7,6,0))</f>
        <v>159.9</v>
      </c>
      <c r="H405" s="62">
        <f t="shared" si="67"/>
        <v>289.8</v>
      </c>
      <c r="I405" s="62" t="s">
        <v>164</v>
      </c>
      <c r="J405" s="62">
        <f t="shared" si="68"/>
        <v>289.8</v>
      </c>
      <c r="K405" s="62">
        <f t="shared" si="69"/>
        <v>159.9</v>
      </c>
      <c r="L405" s="62">
        <f t="shared" si="70"/>
        <v>0</v>
      </c>
      <c r="M405" s="62">
        <f t="shared" si="71"/>
        <v>159.9</v>
      </c>
      <c r="N405" s="62">
        <f t="shared" si="72"/>
        <v>159.9</v>
      </c>
      <c r="O405" s="62" t="str">
        <f t="shared" si="73"/>
        <v>Conta</v>
      </c>
      <c r="P405">
        <f t="shared" si="74"/>
        <v>51</v>
      </c>
    </row>
    <row r="406" spans="1:16" x14ac:dyDescent="0.25">
      <c r="A406" s="62" t="str">
        <f t="shared" si="65"/>
        <v>FAIXA 12Entre R$ 309,81 e R$ 329,80</v>
      </c>
      <c r="B406" s="62" t="s">
        <v>213</v>
      </c>
      <c r="C406" s="62" t="s">
        <v>151</v>
      </c>
      <c r="D406" s="62" t="s">
        <v>1</v>
      </c>
      <c r="E406" s="62">
        <f t="shared" si="66"/>
        <v>79.900000000000006</v>
      </c>
      <c r="F406" s="62">
        <f>IF(VLOOKUP(D406,$U$1:$AB$7,8,0)&lt;Ofertas!$C$9,"",VLOOKUP(D406,$U$1:$Y$7,5,0))</f>
        <v>209.9</v>
      </c>
      <c r="G406" s="62">
        <f>IF(VLOOKUP(D406,$U$1:$AB$7,8,0)&lt;Ofertas!$C$9,"",VLOOKUP(D406,$U$1:$Z$7,6,0))</f>
        <v>179.9</v>
      </c>
      <c r="H406" s="62">
        <f t="shared" si="67"/>
        <v>289.8</v>
      </c>
      <c r="I406" s="62" t="s">
        <v>165</v>
      </c>
      <c r="J406" s="62">
        <f t="shared" si="68"/>
        <v>259.8</v>
      </c>
      <c r="K406" s="62">
        <f t="shared" si="69"/>
        <v>209.9</v>
      </c>
      <c r="L406" s="62">
        <f t="shared" si="70"/>
        <v>0</v>
      </c>
      <c r="M406" s="62">
        <f t="shared" si="71"/>
        <v>209.9</v>
      </c>
      <c r="N406" s="62">
        <f t="shared" si="72"/>
        <v>179.9</v>
      </c>
      <c r="O406" s="62" t="str">
        <f t="shared" si="73"/>
        <v>Conta</v>
      </c>
      <c r="P406">
        <f t="shared" si="74"/>
        <v>51</v>
      </c>
    </row>
    <row r="407" spans="1:16" x14ac:dyDescent="0.25">
      <c r="A407" s="62" t="str">
        <f t="shared" si="65"/>
        <v>FAIXA 13Entre R$ 309,81 e R$ 329,80</v>
      </c>
      <c r="B407" s="62" t="s">
        <v>213</v>
      </c>
      <c r="C407" s="62" t="s">
        <v>153</v>
      </c>
      <c r="D407" s="62" t="s">
        <v>194</v>
      </c>
      <c r="E407" s="62">
        <f t="shared" si="66"/>
        <v>129.9</v>
      </c>
      <c r="F407" s="62" t="str">
        <f>IF(VLOOKUP(D407,$U$1:$AB$7,8,0)&lt;Ofertas!$C$9,"",VLOOKUP(D407,$U$1:$Y$7,5,0))</f>
        <v/>
      </c>
      <c r="G407" s="62" t="str">
        <f>IF(VLOOKUP(D407,$U$1:$AB$7,8,0)&lt;Ofertas!$C$9,"",VLOOKUP(D407,$U$1:$Z$7,6,0))</f>
        <v/>
      </c>
      <c r="H407" s="62" t="str">
        <f t="shared" si="67"/>
        <v/>
      </c>
      <c r="I407" s="62" t="s">
        <v>166</v>
      </c>
      <c r="J407" s="62" t="str">
        <f t="shared" si="68"/>
        <v/>
      </c>
      <c r="K407" s="62" t="str">
        <f t="shared" si="69"/>
        <v>SEM DEP</v>
      </c>
      <c r="L407" s="62">
        <f t="shared" si="70"/>
        <v>100</v>
      </c>
      <c r="M407" s="62" t="str">
        <f t="shared" si="71"/>
        <v/>
      </c>
      <c r="N407" s="62" t="str">
        <f t="shared" si="72"/>
        <v/>
      </c>
      <c r="O407" s="62" t="str">
        <f t="shared" si="73"/>
        <v>Controle</v>
      </c>
      <c r="P407" t="e">
        <f t="shared" si="74"/>
        <v>#VALUE!</v>
      </c>
    </row>
    <row r="408" spans="1:16" x14ac:dyDescent="0.25">
      <c r="A408" s="62" t="str">
        <f t="shared" si="65"/>
        <v>FAIXA 14Entre R$ 309,81 e R$ 329,80</v>
      </c>
      <c r="B408" s="62" t="s">
        <v>213</v>
      </c>
      <c r="C408" s="62" t="s">
        <v>152</v>
      </c>
      <c r="D408" s="62" t="s">
        <v>10</v>
      </c>
      <c r="E408" s="62">
        <f t="shared" si="66"/>
        <v>84.9</v>
      </c>
      <c r="F408" s="62">
        <f>IF(VLOOKUP(D408,$U$1:$AB$7,8,0)&lt;Ofertas!$C$9,"",VLOOKUP(D408,$U$1:$Y$7,5,0))</f>
        <v>109.9</v>
      </c>
      <c r="G408" s="62">
        <f>IF(VLOOKUP(D408,$U$1:$AB$7,8,0)&lt;Ofertas!$C$9,"",VLOOKUP(D408,$U$1:$Z$7,6,0))</f>
        <v>99.9</v>
      </c>
      <c r="H408" s="62">
        <f t="shared" si="67"/>
        <v>294.8</v>
      </c>
      <c r="I408" s="62" t="s">
        <v>167</v>
      </c>
      <c r="J408" s="62">
        <f t="shared" si="68"/>
        <v>284.8</v>
      </c>
      <c r="K408" s="62">
        <f t="shared" si="69"/>
        <v>209.9</v>
      </c>
      <c r="L408" s="62">
        <f t="shared" si="70"/>
        <v>100</v>
      </c>
      <c r="M408" s="62">
        <f t="shared" si="71"/>
        <v>209.9</v>
      </c>
      <c r="N408" s="62">
        <f t="shared" si="72"/>
        <v>199.9</v>
      </c>
      <c r="O408" s="62" t="str">
        <f t="shared" si="73"/>
        <v>Conta</v>
      </c>
      <c r="P408">
        <f t="shared" si="74"/>
        <v>126</v>
      </c>
    </row>
    <row r="409" spans="1:16" x14ac:dyDescent="0.25">
      <c r="A409" s="62" t="str">
        <f t="shared" si="65"/>
        <v>FAIXA 15Entre R$ 309,81 e R$ 329,80</v>
      </c>
      <c r="B409" s="62" t="s">
        <v>213</v>
      </c>
      <c r="C409" s="62" t="s">
        <v>152</v>
      </c>
      <c r="D409" s="62" t="s">
        <v>1</v>
      </c>
      <c r="E409" s="62">
        <f t="shared" si="66"/>
        <v>84.9</v>
      </c>
      <c r="F409" s="62">
        <f>IF(VLOOKUP(D409,$U$1:$AB$7,8,0)&lt;Ofertas!$C$9,"",VLOOKUP(D409,$U$1:$Y$7,5,0))</f>
        <v>209.9</v>
      </c>
      <c r="G409" s="62">
        <f>IF(VLOOKUP(D409,$U$1:$AB$7,8,0)&lt;Ofertas!$C$9,"",VLOOKUP(D409,$U$1:$Z$7,6,0))</f>
        <v>179.9</v>
      </c>
      <c r="H409" s="62">
        <f t="shared" si="67"/>
        <v>294.8</v>
      </c>
      <c r="I409" s="62" t="s">
        <v>168</v>
      </c>
      <c r="J409" s="62">
        <f t="shared" si="68"/>
        <v>264.8</v>
      </c>
      <c r="K409" s="62">
        <f t="shared" si="69"/>
        <v>209.9</v>
      </c>
      <c r="L409" s="62">
        <f t="shared" si="70"/>
        <v>0</v>
      </c>
      <c r="M409" s="62">
        <f t="shared" si="71"/>
        <v>209.9</v>
      </c>
      <c r="N409" s="62">
        <f t="shared" si="72"/>
        <v>179.9</v>
      </c>
      <c r="O409" s="62" t="str">
        <f t="shared" si="73"/>
        <v>Conta</v>
      </c>
      <c r="P409">
        <f t="shared" si="74"/>
        <v>126</v>
      </c>
    </row>
    <row r="410" spans="1:16" x14ac:dyDescent="0.25">
      <c r="A410" s="62" t="str">
        <f t="shared" si="65"/>
        <v>FAIXA 16Entre R$ 309,81 e R$ 329,80</v>
      </c>
      <c r="B410" s="62" t="s">
        <v>213</v>
      </c>
      <c r="C410" s="62" t="s">
        <v>151</v>
      </c>
      <c r="D410" s="62" t="s">
        <v>59</v>
      </c>
      <c r="E410" s="62">
        <f t="shared" si="66"/>
        <v>79.900000000000006</v>
      </c>
      <c r="F410" s="62">
        <f>IF(VLOOKUP(D410,$U$1:$AB$7,8,0)&lt;Ofertas!$C$9,"",VLOOKUP(D410,$U$1:$Y$7,5,0))</f>
        <v>309.89999999999998</v>
      </c>
      <c r="G410" s="62">
        <f>IF(VLOOKUP(D410,$U$1:$AB$7,8,0)&lt;Ofertas!$C$9,"",VLOOKUP(D410,$U$1:$Z$7,6,0))</f>
        <v>309.89999999999998</v>
      </c>
      <c r="H410" s="62">
        <f t="shared" si="67"/>
        <v>339.79999999999995</v>
      </c>
      <c r="I410" s="62" t="s">
        <v>169</v>
      </c>
      <c r="J410" s="62">
        <f t="shared" si="68"/>
        <v>339.79999999999995</v>
      </c>
      <c r="K410" s="62">
        <f t="shared" si="69"/>
        <v>259.89999999999998</v>
      </c>
      <c r="L410" s="62">
        <f t="shared" si="70"/>
        <v>-50</v>
      </c>
      <c r="M410" s="62">
        <f t="shared" si="71"/>
        <v>259.89999999999998</v>
      </c>
      <c r="N410" s="62">
        <f t="shared" si="72"/>
        <v>259.89999999999998</v>
      </c>
      <c r="O410" s="62" t="str">
        <f t="shared" si="73"/>
        <v>Conta</v>
      </c>
      <c r="P410">
        <f t="shared" si="74"/>
        <v>176</v>
      </c>
    </row>
    <row r="411" spans="1:16" x14ac:dyDescent="0.25">
      <c r="A411" s="62" t="str">
        <f t="shared" si="65"/>
        <v>FAIXA 17Entre R$ 309,81 e R$ 329,80</v>
      </c>
      <c r="B411" s="62" t="s">
        <v>213</v>
      </c>
      <c r="C411" s="62" t="s">
        <v>153</v>
      </c>
      <c r="D411" s="62" t="s">
        <v>10</v>
      </c>
      <c r="E411" s="62">
        <f t="shared" si="66"/>
        <v>129.9</v>
      </c>
      <c r="F411" s="62">
        <f>IF(VLOOKUP(D411,$U$1:$AB$7,8,0)&lt;Ofertas!$C$9,"",VLOOKUP(D411,$U$1:$Y$7,5,0))</f>
        <v>109.9</v>
      </c>
      <c r="G411" s="62">
        <f>IF(VLOOKUP(D411,$U$1:$AB$7,8,0)&lt;Ofertas!$C$9,"",VLOOKUP(D411,$U$1:$Z$7,6,0))</f>
        <v>99.9</v>
      </c>
      <c r="H411" s="62">
        <f t="shared" si="67"/>
        <v>339.8</v>
      </c>
      <c r="I411" s="62" t="s">
        <v>170</v>
      </c>
      <c r="J411" s="62">
        <f t="shared" si="68"/>
        <v>329.8</v>
      </c>
      <c r="K411" s="62">
        <f t="shared" si="69"/>
        <v>209.9</v>
      </c>
      <c r="L411" s="62">
        <f t="shared" si="70"/>
        <v>100</v>
      </c>
      <c r="M411" s="62">
        <f t="shared" si="71"/>
        <v>209.9</v>
      </c>
      <c r="N411" s="62">
        <f t="shared" si="72"/>
        <v>199.9</v>
      </c>
      <c r="O411" s="62" t="str">
        <f t="shared" si="73"/>
        <v>Conta</v>
      </c>
      <c r="P411">
        <f t="shared" si="74"/>
        <v>201</v>
      </c>
    </row>
    <row r="412" spans="1:16" x14ac:dyDescent="0.25">
      <c r="A412" s="62" t="str">
        <f t="shared" si="65"/>
        <v>FAIXA 18Entre R$ 309,81 e R$ 329,80</v>
      </c>
      <c r="B412" s="62" t="s">
        <v>213</v>
      </c>
      <c r="C412" s="62" t="s">
        <v>153</v>
      </c>
      <c r="D412" s="62" t="s">
        <v>1</v>
      </c>
      <c r="E412" s="62">
        <f t="shared" si="66"/>
        <v>129.9</v>
      </c>
      <c r="F412" s="62">
        <f>IF(VLOOKUP(D412,$U$1:$AB$7,8,0)&lt;Ofertas!$C$9,"",VLOOKUP(D412,$U$1:$Y$7,5,0))</f>
        <v>209.9</v>
      </c>
      <c r="G412" s="62">
        <f>IF(VLOOKUP(D412,$U$1:$AB$7,8,0)&lt;Ofertas!$C$9,"",VLOOKUP(D412,$U$1:$Z$7,6,0))</f>
        <v>179.9</v>
      </c>
      <c r="H412" s="62">
        <f t="shared" si="67"/>
        <v>339.8</v>
      </c>
      <c r="I412" s="62" t="s">
        <v>171</v>
      </c>
      <c r="J412" s="62">
        <f t="shared" si="68"/>
        <v>309.8</v>
      </c>
      <c r="K412" s="62">
        <f t="shared" si="69"/>
        <v>209.9</v>
      </c>
      <c r="L412" s="62">
        <f t="shared" si="70"/>
        <v>0</v>
      </c>
      <c r="M412" s="62">
        <f t="shared" si="71"/>
        <v>209.9</v>
      </c>
      <c r="N412" s="62">
        <f t="shared" si="72"/>
        <v>179.9</v>
      </c>
      <c r="O412" s="62" t="str">
        <f t="shared" si="73"/>
        <v>Conta</v>
      </c>
      <c r="P412">
        <f t="shared" si="74"/>
        <v>201</v>
      </c>
    </row>
    <row r="413" spans="1:16" x14ac:dyDescent="0.25">
      <c r="A413" s="62" t="str">
        <f t="shared" si="65"/>
        <v>FAIXA 19Entre R$ 309,81 e R$ 329,80</v>
      </c>
      <c r="B413" s="62" t="s">
        <v>213</v>
      </c>
      <c r="C413" s="62" t="s">
        <v>152</v>
      </c>
      <c r="D413" s="62" t="s">
        <v>59</v>
      </c>
      <c r="E413" s="62">
        <f t="shared" si="66"/>
        <v>84.9</v>
      </c>
      <c r="F413" s="62">
        <f>IF(VLOOKUP(D413,$U$1:$AB$7,8,0)&lt;Ofertas!$C$9,"",VLOOKUP(D413,$U$1:$Y$7,5,0))</f>
        <v>309.89999999999998</v>
      </c>
      <c r="G413" s="62">
        <f>IF(VLOOKUP(D413,$U$1:$AB$7,8,0)&lt;Ofertas!$C$9,"",VLOOKUP(D413,$U$1:$Z$7,6,0))</f>
        <v>309.89999999999998</v>
      </c>
      <c r="H413" s="62">
        <f t="shared" si="67"/>
        <v>344.79999999999995</v>
      </c>
      <c r="I413" s="62" t="s">
        <v>172</v>
      </c>
      <c r="J413" s="62">
        <f t="shared" si="68"/>
        <v>344.79999999999995</v>
      </c>
      <c r="K413" s="62">
        <f t="shared" si="69"/>
        <v>259.89999999999998</v>
      </c>
      <c r="L413" s="62">
        <f t="shared" si="70"/>
        <v>-50</v>
      </c>
      <c r="M413" s="62">
        <f t="shared" si="71"/>
        <v>259.89999999999998</v>
      </c>
      <c r="N413" s="62">
        <f t="shared" si="72"/>
        <v>259.89999999999998</v>
      </c>
      <c r="O413" s="62" t="str">
        <f t="shared" si="73"/>
        <v>Conta</v>
      </c>
      <c r="P413">
        <f t="shared" si="74"/>
        <v>251</v>
      </c>
    </row>
    <row r="414" spans="1:16" x14ac:dyDescent="0.25">
      <c r="A414" s="62" t="str">
        <f t="shared" si="65"/>
        <v>FAIXA 20Entre R$ 309,81 e R$ 329,80</v>
      </c>
      <c r="B414" s="62" t="s">
        <v>213</v>
      </c>
      <c r="C414" s="62" t="s">
        <v>153</v>
      </c>
      <c r="D414" s="62" t="s">
        <v>59</v>
      </c>
      <c r="E414" s="62">
        <f t="shared" si="66"/>
        <v>129.9</v>
      </c>
      <c r="F414" s="62">
        <f>IF(VLOOKUP(D414,$U$1:$AB$7,8,0)&lt;Ofertas!$C$9,"",VLOOKUP(D414,$U$1:$Y$7,5,0))</f>
        <v>309.89999999999998</v>
      </c>
      <c r="G414" s="62">
        <f>IF(VLOOKUP(D414,$U$1:$AB$7,8,0)&lt;Ofertas!$C$9,"",VLOOKUP(D414,$U$1:$Z$7,6,0))</f>
        <v>309.89999999999998</v>
      </c>
      <c r="H414" s="62">
        <f t="shared" si="67"/>
        <v>389.79999999999995</v>
      </c>
      <c r="I414" s="62" t="s">
        <v>173</v>
      </c>
      <c r="J414" s="62">
        <f t="shared" si="68"/>
        <v>389.79999999999995</v>
      </c>
      <c r="K414" s="62">
        <f t="shared" si="69"/>
        <v>259.89999999999998</v>
      </c>
      <c r="L414" s="62">
        <f t="shared" si="70"/>
        <v>-50</v>
      </c>
      <c r="M414" s="62">
        <f t="shared" si="71"/>
        <v>259.89999999999998</v>
      </c>
      <c r="N414" s="62">
        <f t="shared" si="72"/>
        <v>259.89999999999998</v>
      </c>
      <c r="O414" s="62" t="str">
        <f t="shared" si="73"/>
        <v>Conta</v>
      </c>
      <c r="P414">
        <f t="shared" si="74"/>
        <v>276</v>
      </c>
    </row>
    <row r="415" spans="1:16" x14ac:dyDescent="0.25">
      <c r="A415" s="62" t="str">
        <f t="shared" si="65"/>
        <v>FAIXA 21Entre R$ 309,81 e R$ 329,80</v>
      </c>
      <c r="B415" s="62" t="s">
        <v>213</v>
      </c>
      <c r="C415" s="62" t="s">
        <v>154</v>
      </c>
      <c r="D415" s="62" t="s">
        <v>181</v>
      </c>
      <c r="E415" s="62">
        <f t="shared" si="66"/>
        <v>299.89999999999998</v>
      </c>
      <c r="F415" s="62" t="str">
        <f>IF(VLOOKUP(D415,$U$1:$AB$7,8,0)&lt;Ofertas!$C$9,"",VLOOKUP(D415,$U$1:$Y$7,5,0))</f>
        <v/>
      </c>
      <c r="G415" s="62" t="str">
        <f>IF(VLOOKUP(D415,$U$1:$AB$7,8,0)&lt;Ofertas!$C$9,"",VLOOKUP(D415,$U$1:$Z$7,6,0))</f>
        <v/>
      </c>
      <c r="H415" s="62" t="str">
        <f t="shared" si="67"/>
        <v/>
      </c>
      <c r="I415" s="62" t="s">
        <v>174</v>
      </c>
      <c r="J415" s="62" t="str">
        <f t="shared" si="68"/>
        <v/>
      </c>
      <c r="K415" s="62" t="str">
        <f t="shared" si="69"/>
        <v>SEM DEP</v>
      </c>
      <c r="L415" s="62">
        <f t="shared" si="70"/>
        <v>100</v>
      </c>
      <c r="M415" s="62" t="str">
        <f t="shared" si="71"/>
        <v/>
      </c>
      <c r="N415" s="62" t="str">
        <f t="shared" si="72"/>
        <v/>
      </c>
      <c r="O415" s="62" t="str">
        <f t="shared" si="73"/>
        <v>Controle</v>
      </c>
      <c r="P415" t="e">
        <f t="shared" si="74"/>
        <v>#VALUE!</v>
      </c>
    </row>
    <row r="416" spans="1:16" x14ac:dyDescent="0.25">
      <c r="A416" s="62" t="str">
        <f t="shared" si="65"/>
        <v>FAIXA 22Entre R$ 309,81 e R$ 329,80</v>
      </c>
      <c r="B416" s="62" t="s">
        <v>213</v>
      </c>
      <c r="C416" s="62" t="s">
        <v>154</v>
      </c>
      <c r="D416" s="62" t="s">
        <v>26</v>
      </c>
      <c r="E416" s="62">
        <f t="shared" si="66"/>
        <v>299.89999999999998</v>
      </c>
      <c r="F416" s="62" t="str">
        <f>IF(VLOOKUP(D416,$U$1:$AB$7,8,0)&lt;Ofertas!$C$9,"",VLOOKUP(D416,$U$1:$Y$7,5,0))</f>
        <v/>
      </c>
      <c r="G416" s="62" t="str">
        <f>IF(VLOOKUP(D416,$U$1:$AB$7,8,0)&lt;Ofertas!$C$9,"",VLOOKUP(D416,$U$1:$Z$7,6,0))</f>
        <v/>
      </c>
      <c r="H416" s="62" t="str">
        <f t="shared" si="67"/>
        <v/>
      </c>
      <c r="I416" s="62" t="s">
        <v>175</v>
      </c>
      <c r="J416" s="62" t="str">
        <f t="shared" si="68"/>
        <v/>
      </c>
      <c r="K416" s="62" t="str">
        <f t="shared" si="69"/>
        <v>SEM DEP</v>
      </c>
      <c r="L416" s="62">
        <f t="shared" si="70"/>
        <v>100</v>
      </c>
      <c r="M416" s="62" t="str">
        <f t="shared" si="71"/>
        <v/>
      </c>
      <c r="N416" s="62" t="str">
        <f t="shared" si="72"/>
        <v/>
      </c>
      <c r="O416" s="62" t="str">
        <f t="shared" si="73"/>
        <v>Conta</v>
      </c>
      <c r="P416" t="e">
        <f t="shared" si="74"/>
        <v>#VALUE!</v>
      </c>
    </row>
    <row r="417" spans="1:16" x14ac:dyDescent="0.25">
      <c r="A417" s="62" t="str">
        <f t="shared" si="65"/>
        <v>FAIXA 23Entre R$ 309,81 e R$ 329,80</v>
      </c>
      <c r="B417" s="62" t="s">
        <v>213</v>
      </c>
      <c r="C417" s="62" t="s">
        <v>154</v>
      </c>
      <c r="D417" s="62" t="s">
        <v>194</v>
      </c>
      <c r="E417" s="62">
        <f t="shared" si="66"/>
        <v>299.89999999999998</v>
      </c>
      <c r="F417" s="62" t="str">
        <f>IF(VLOOKUP(D417,$U$1:$AB$7,8,0)&lt;Ofertas!$C$9,"",VLOOKUP(D417,$U$1:$Y$7,5,0))</f>
        <v/>
      </c>
      <c r="G417" s="62" t="str">
        <f>IF(VLOOKUP(D417,$U$1:$AB$7,8,0)&lt;Ofertas!$C$9,"",VLOOKUP(D417,$U$1:$Z$7,6,0))</f>
        <v/>
      </c>
      <c r="H417" s="62" t="str">
        <f t="shared" si="67"/>
        <v/>
      </c>
      <c r="I417" s="62" t="s">
        <v>176</v>
      </c>
      <c r="J417" s="62" t="str">
        <f t="shared" si="68"/>
        <v/>
      </c>
      <c r="K417" s="62" t="str">
        <f t="shared" si="69"/>
        <v>SEM DEP</v>
      </c>
      <c r="L417" s="62">
        <f t="shared" si="70"/>
        <v>100</v>
      </c>
      <c r="M417" s="62" t="str">
        <f t="shared" si="71"/>
        <v/>
      </c>
      <c r="N417" s="62" t="str">
        <f t="shared" si="72"/>
        <v/>
      </c>
      <c r="O417" s="62" t="str">
        <f t="shared" si="73"/>
        <v>Controle</v>
      </c>
      <c r="P417" t="e">
        <f t="shared" si="74"/>
        <v>#VALUE!</v>
      </c>
    </row>
    <row r="418" spans="1:16" x14ac:dyDescent="0.25">
      <c r="A418" s="62" t="str">
        <f t="shared" si="65"/>
        <v>FAIXA 24Entre R$ 309,81 e R$ 329,80</v>
      </c>
      <c r="B418" s="62" t="s">
        <v>213</v>
      </c>
      <c r="C418" s="62" t="s">
        <v>154</v>
      </c>
      <c r="D418" s="62" t="s">
        <v>58</v>
      </c>
      <c r="E418" s="62">
        <f t="shared" si="66"/>
        <v>299.89999999999998</v>
      </c>
      <c r="F418" s="62">
        <f>IF(VLOOKUP(D418,$U$1:$AB$7,8,0)&lt;Ofertas!$C$9,"",VLOOKUP(D418,$U$1:$Y$7,5,0))</f>
        <v>159.9</v>
      </c>
      <c r="G418" s="62">
        <f>IF(VLOOKUP(D418,$U$1:$AB$7,8,0)&lt;Ofertas!$C$9,"",VLOOKUP(D418,$U$1:$Z$7,6,0))</f>
        <v>159.9</v>
      </c>
      <c r="H418" s="62">
        <f t="shared" si="67"/>
        <v>459.79999999999995</v>
      </c>
      <c r="I418" s="62" t="s">
        <v>177</v>
      </c>
      <c r="J418" s="62">
        <f t="shared" si="68"/>
        <v>459.79999999999995</v>
      </c>
      <c r="K418" s="62">
        <f t="shared" si="69"/>
        <v>159.9</v>
      </c>
      <c r="L418" s="62">
        <f t="shared" si="70"/>
        <v>0</v>
      </c>
      <c r="M418" s="62">
        <f t="shared" si="71"/>
        <v>159.9</v>
      </c>
      <c r="N418" s="62">
        <f t="shared" si="72"/>
        <v>159.9</v>
      </c>
      <c r="O418" s="62" t="str">
        <f t="shared" si="73"/>
        <v>Conta</v>
      </c>
      <c r="P418">
        <f t="shared" si="74"/>
        <v>301</v>
      </c>
    </row>
    <row r="419" spans="1:16" x14ac:dyDescent="0.25">
      <c r="A419" s="62" t="str">
        <f t="shared" si="65"/>
        <v>FAIXA 25Entre R$ 309,81 e R$ 329,80</v>
      </c>
      <c r="B419" s="62" t="s">
        <v>213</v>
      </c>
      <c r="C419" s="62" t="s">
        <v>154</v>
      </c>
      <c r="D419" s="62" t="s">
        <v>10</v>
      </c>
      <c r="E419" s="62">
        <f t="shared" si="66"/>
        <v>299.89999999999998</v>
      </c>
      <c r="F419" s="62">
        <f>IF(VLOOKUP(D419,$U$1:$AB$7,8,0)&lt;Ofertas!$C$9,"",VLOOKUP(D419,$U$1:$Y$7,5,0))</f>
        <v>109.9</v>
      </c>
      <c r="G419" s="62">
        <f>IF(VLOOKUP(D419,$U$1:$AB$7,8,0)&lt;Ofertas!$C$9,"",VLOOKUP(D419,$U$1:$Z$7,6,0))</f>
        <v>99.9</v>
      </c>
      <c r="H419" s="62">
        <f t="shared" si="67"/>
        <v>509.79999999999995</v>
      </c>
      <c r="I419" s="62" t="s">
        <v>206</v>
      </c>
      <c r="J419" s="62">
        <f t="shared" si="68"/>
        <v>499.79999999999995</v>
      </c>
      <c r="K419" s="62">
        <f t="shared" si="69"/>
        <v>209.9</v>
      </c>
      <c r="L419" s="62">
        <f t="shared" si="70"/>
        <v>100</v>
      </c>
      <c r="M419" s="62">
        <f t="shared" si="71"/>
        <v>209.9</v>
      </c>
      <c r="N419" s="62">
        <f t="shared" si="72"/>
        <v>199.9</v>
      </c>
      <c r="O419" s="62" t="str">
        <f t="shared" si="73"/>
        <v>Conta</v>
      </c>
      <c r="P419">
        <f t="shared" si="74"/>
        <v>326</v>
      </c>
    </row>
    <row r="420" spans="1:16" x14ac:dyDescent="0.25">
      <c r="A420" s="62" t="str">
        <f t="shared" si="65"/>
        <v>FAIXA 26Entre R$ 309,81 e R$ 329,80</v>
      </c>
      <c r="B420" s="62" t="s">
        <v>213</v>
      </c>
      <c r="C420" s="62" t="s">
        <v>154</v>
      </c>
      <c r="D420" s="62" t="s">
        <v>1</v>
      </c>
      <c r="E420" s="62">
        <f t="shared" si="66"/>
        <v>299.89999999999998</v>
      </c>
      <c r="F420" s="62">
        <f>IF(VLOOKUP(D420,$U$1:$AB$7,8,0)&lt;Ofertas!$C$9,"",VLOOKUP(D420,$U$1:$Y$7,5,0))</f>
        <v>209.9</v>
      </c>
      <c r="G420" s="62">
        <f>IF(VLOOKUP(D420,$U$1:$AB$7,8,0)&lt;Ofertas!$C$9,"",VLOOKUP(D420,$U$1:$Z$7,6,0))</f>
        <v>179.9</v>
      </c>
      <c r="H420" s="62">
        <f t="shared" si="67"/>
        <v>509.79999999999995</v>
      </c>
      <c r="I420" s="62" t="s">
        <v>207</v>
      </c>
      <c r="J420" s="62">
        <f t="shared" si="68"/>
        <v>479.79999999999995</v>
      </c>
      <c r="K420" s="62">
        <f t="shared" si="69"/>
        <v>209.9</v>
      </c>
      <c r="L420" s="62">
        <f t="shared" si="70"/>
        <v>0</v>
      </c>
      <c r="M420" s="62">
        <f t="shared" si="71"/>
        <v>209.9</v>
      </c>
      <c r="N420" s="62">
        <f t="shared" si="72"/>
        <v>179.9</v>
      </c>
      <c r="O420" s="62" t="str">
        <f t="shared" si="73"/>
        <v>Conta</v>
      </c>
      <c r="P420">
        <f t="shared" si="74"/>
        <v>326</v>
      </c>
    </row>
    <row r="421" spans="1:16" x14ac:dyDescent="0.25">
      <c r="A421" s="62" t="str">
        <f t="shared" si="65"/>
        <v>FAIXA 27Entre R$ 309,81 e R$ 329,80</v>
      </c>
      <c r="B421" s="62" t="s">
        <v>213</v>
      </c>
      <c r="C421" s="62" t="s">
        <v>154</v>
      </c>
      <c r="D421" s="62" t="s">
        <v>59</v>
      </c>
      <c r="E421" s="62">
        <f t="shared" si="66"/>
        <v>299.89999999999998</v>
      </c>
      <c r="F421" s="62">
        <f>IF(VLOOKUP(D421,$U$1:$AB$7,8,0)&lt;Ofertas!$C$9,"",VLOOKUP(D421,$U$1:$Y$7,5,0))</f>
        <v>309.89999999999998</v>
      </c>
      <c r="G421" s="62">
        <f>IF(VLOOKUP(D421,$U$1:$AB$7,8,0)&lt;Ofertas!$C$9,"",VLOOKUP(D421,$U$1:$Z$7,6,0))</f>
        <v>309.89999999999998</v>
      </c>
      <c r="H421" s="62">
        <f t="shared" si="67"/>
        <v>559.79999999999995</v>
      </c>
      <c r="I421" s="62" t="s">
        <v>208</v>
      </c>
      <c r="J421" s="62">
        <f t="shared" si="68"/>
        <v>559.79999999999995</v>
      </c>
      <c r="K421" s="62">
        <f t="shared" si="69"/>
        <v>259.89999999999998</v>
      </c>
      <c r="L421" s="62">
        <f t="shared" si="70"/>
        <v>-50</v>
      </c>
      <c r="M421" s="62">
        <f t="shared" si="71"/>
        <v>259.89999999999998</v>
      </c>
      <c r="N421" s="62">
        <f t="shared" si="72"/>
        <v>259.89999999999998</v>
      </c>
      <c r="O421" s="62" t="str">
        <f t="shared" si="73"/>
        <v>Conta</v>
      </c>
      <c r="P421">
        <f t="shared" si="74"/>
        <v>376</v>
      </c>
    </row>
    <row r="422" spans="1:16" x14ac:dyDescent="0.25">
      <c r="A422" s="62" t="str">
        <f t="shared" si="65"/>
        <v>FAIXA 0Entre R$ 329,81 e R$ 339,80</v>
      </c>
      <c r="B422" s="62" t="s">
        <v>120</v>
      </c>
      <c r="C422" s="62" t="s">
        <v>151</v>
      </c>
      <c r="D422" s="62" t="s">
        <v>181</v>
      </c>
      <c r="E422" s="62">
        <f t="shared" si="66"/>
        <v>79.900000000000006</v>
      </c>
      <c r="F422" s="62" t="str">
        <f>IF(VLOOKUP(D422,$U$1:$AB$7,8,0)&lt;Ofertas!$C$9,"",VLOOKUP(D422,$U$1:$Y$7,5,0))</f>
        <v/>
      </c>
      <c r="G422" s="62" t="str">
        <f>IF(VLOOKUP(D422,$U$1:$AB$7,8,0)&lt;Ofertas!$C$9,"",VLOOKUP(D422,$U$1:$Z$7,6,0))</f>
        <v/>
      </c>
      <c r="H422" s="62" t="str">
        <f t="shared" si="67"/>
        <v/>
      </c>
      <c r="I422" s="62" t="s">
        <v>189</v>
      </c>
      <c r="J422" s="62" t="str">
        <f t="shared" si="68"/>
        <v/>
      </c>
      <c r="K422" s="62" t="str">
        <f t="shared" si="69"/>
        <v>SEM DEP</v>
      </c>
      <c r="L422" s="62">
        <f t="shared" si="70"/>
        <v>100</v>
      </c>
      <c r="M422" s="62" t="str">
        <f t="shared" si="71"/>
        <v/>
      </c>
      <c r="N422" s="62" t="str">
        <f t="shared" si="72"/>
        <v/>
      </c>
      <c r="O422" s="62" t="str">
        <f t="shared" si="73"/>
        <v>Controle</v>
      </c>
      <c r="P422" t="e">
        <f t="shared" si="74"/>
        <v>#VALUE!</v>
      </c>
    </row>
    <row r="423" spans="1:16" x14ac:dyDescent="0.25">
      <c r="A423" s="62" t="str">
        <f t="shared" si="65"/>
        <v>FAIXA 1Entre R$ 329,81 e R$ 339,80</v>
      </c>
      <c r="B423" s="62" t="s">
        <v>120</v>
      </c>
      <c r="C423" s="62" t="s">
        <v>151</v>
      </c>
      <c r="D423" s="62" t="s">
        <v>26</v>
      </c>
      <c r="E423" s="62">
        <f t="shared" si="66"/>
        <v>79.900000000000006</v>
      </c>
      <c r="F423" s="62" t="str">
        <f>IF(VLOOKUP(D423,$U$1:$AB$7,8,0)&lt;Ofertas!$C$9,"",VLOOKUP(D423,$U$1:$Y$7,5,0))</f>
        <v/>
      </c>
      <c r="G423" s="62" t="str">
        <f>IF(VLOOKUP(D423,$U$1:$AB$7,8,0)&lt;Ofertas!$C$9,"",VLOOKUP(D423,$U$1:$Z$7,6,0))</f>
        <v/>
      </c>
      <c r="H423" s="62" t="str">
        <f t="shared" si="67"/>
        <v/>
      </c>
      <c r="I423" s="62" t="s">
        <v>66</v>
      </c>
      <c r="J423" s="62" t="str">
        <f t="shared" si="68"/>
        <v/>
      </c>
      <c r="K423" s="62" t="str">
        <f t="shared" si="69"/>
        <v>SEM DEP</v>
      </c>
      <c r="L423" s="62">
        <f t="shared" si="70"/>
        <v>100</v>
      </c>
      <c r="M423" s="62" t="str">
        <f t="shared" si="71"/>
        <v/>
      </c>
      <c r="N423" s="62" t="str">
        <f t="shared" si="72"/>
        <v/>
      </c>
      <c r="O423" s="62" t="str">
        <f t="shared" si="73"/>
        <v>Conta</v>
      </c>
      <c r="P423" t="e">
        <f t="shared" si="74"/>
        <v>#VALUE!</v>
      </c>
    </row>
    <row r="424" spans="1:16" x14ac:dyDescent="0.25">
      <c r="A424" s="62" t="str">
        <f t="shared" si="65"/>
        <v>FAIXA 2Entre R$ 329,81 e R$ 339,80</v>
      </c>
      <c r="B424" s="62" t="s">
        <v>120</v>
      </c>
      <c r="C424" s="62" t="s">
        <v>152</v>
      </c>
      <c r="D424" s="62" t="s">
        <v>181</v>
      </c>
      <c r="E424" s="62">
        <f t="shared" si="66"/>
        <v>84.9</v>
      </c>
      <c r="F424" s="62" t="str">
        <f>IF(VLOOKUP(D424,$U$1:$AB$7,8,0)&lt;Ofertas!$C$9,"",VLOOKUP(D424,$U$1:$Y$7,5,0))</f>
        <v/>
      </c>
      <c r="G424" s="62" t="str">
        <f>IF(VLOOKUP(D424,$U$1:$AB$7,8,0)&lt;Ofertas!$C$9,"",VLOOKUP(D424,$U$1:$Z$7,6,0))</f>
        <v/>
      </c>
      <c r="H424" s="62" t="str">
        <f t="shared" si="67"/>
        <v/>
      </c>
      <c r="I424" s="62" t="s">
        <v>67</v>
      </c>
      <c r="J424" s="62" t="str">
        <f t="shared" si="68"/>
        <v/>
      </c>
      <c r="K424" s="62" t="str">
        <f t="shared" si="69"/>
        <v>SEM DEP</v>
      </c>
      <c r="L424" s="62">
        <f t="shared" si="70"/>
        <v>100</v>
      </c>
      <c r="M424" s="62" t="str">
        <f t="shared" si="71"/>
        <v/>
      </c>
      <c r="N424" s="62" t="str">
        <f t="shared" si="72"/>
        <v/>
      </c>
      <c r="O424" s="62" t="str">
        <f t="shared" si="73"/>
        <v>Controle</v>
      </c>
      <c r="P424" t="e">
        <f t="shared" si="74"/>
        <v>#VALUE!</v>
      </c>
    </row>
    <row r="425" spans="1:16" x14ac:dyDescent="0.25">
      <c r="A425" s="62" t="str">
        <f t="shared" si="65"/>
        <v>FAIXA 3Entre R$ 329,81 e R$ 339,80</v>
      </c>
      <c r="B425" s="62" t="s">
        <v>120</v>
      </c>
      <c r="C425" s="62" t="s">
        <v>152</v>
      </c>
      <c r="D425" s="62" t="s">
        <v>26</v>
      </c>
      <c r="E425" s="62">
        <f t="shared" si="66"/>
        <v>84.9</v>
      </c>
      <c r="F425" s="62" t="str">
        <f>IF(VLOOKUP(D425,$U$1:$AB$7,8,0)&lt;Ofertas!$C$9,"",VLOOKUP(D425,$U$1:$Y$7,5,0))</f>
        <v/>
      </c>
      <c r="G425" s="62" t="str">
        <f>IF(VLOOKUP(D425,$U$1:$AB$7,8,0)&lt;Ofertas!$C$9,"",VLOOKUP(D425,$U$1:$Z$7,6,0))</f>
        <v/>
      </c>
      <c r="H425" s="62" t="str">
        <f t="shared" si="67"/>
        <v/>
      </c>
      <c r="I425" s="62" t="s">
        <v>156</v>
      </c>
      <c r="J425" s="62" t="str">
        <f t="shared" si="68"/>
        <v/>
      </c>
      <c r="K425" s="62" t="str">
        <f t="shared" si="69"/>
        <v>SEM DEP</v>
      </c>
      <c r="L425" s="62">
        <f t="shared" si="70"/>
        <v>100</v>
      </c>
      <c r="M425" s="62" t="str">
        <f t="shared" si="71"/>
        <v/>
      </c>
      <c r="N425" s="62" t="str">
        <f t="shared" si="72"/>
        <v/>
      </c>
      <c r="O425" s="62" t="str">
        <f t="shared" si="73"/>
        <v>Conta</v>
      </c>
      <c r="P425" t="e">
        <f t="shared" si="74"/>
        <v>#VALUE!</v>
      </c>
    </row>
    <row r="426" spans="1:16" x14ac:dyDescent="0.25">
      <c r="A426" s="62" t="str">
        <f t="shared" si="65"/>
        <v>FAIXA 4Entre R$ 329,81 e R$ 339,80</v>
      </c>
      <c r="B426" s="62" t="s">
        <v>120</v>
      </c>
      <c r="C426" s="62" t="s">
        <v>151</v>
      </c>
      <c r="D426" s="62" t="s">
        <v>194</v>
      </c>
      <c r="E426" s="62">
        <f t="shared" si="66"/>
        <v>79.900000000000006</v>
      </c>
      <c r="F426" s="62" t="str">
        <f>IF(VLOOKUP(D426,$U$1:$AB$7,8,0)&lt;Ofertas!$C$9,"",VLOOKUP(D426,$U$1:$Y$7,5,0))</f>
        <v/>
      </c>
      <c r="G426" s="62" t="str">
        <f>IF(VLOOKUP(D426,$U$1:$AB$7,8,0)&lt;Ofertas!$C$9,"",VLOOKUP(D426,$U$1:$Z$7,6,0))</f>
        <v/>
      </c>
      <c r="H426" s="62" t="str">
        <f t="shared" si="67"/>
        <v/>
      </c>
      <c r="I426" s="62" t="s">
        <v>157</v>
      </c>
      <c r="J426" s="62" t="str">
        <f t="shared" si="68"/>
        <v/>
      </c>
      <c r="K426" s="62" t="str">
        <f t="shared" si="69"/>
        <v>SEM DEP</v>
      </c>
      <c r="L426" s="62">
        <f t="shared" si="70"/>
        <v>100</v>
      </c>
      <c r="M426" s="62" t="str">
        <f t="shared" si="71"/>
        <v/>
      </c>
      <c r="N426" s="62" t="str">
        <f t="shared" si="72"/>
        <v/>
      </c>
      <c r="O426" s="62" t="str">
        <f t="shared" si="73"/>
        <v>Controle</v>
      </c>
      <c r="P426" t="e">
        <f t="shared" si="74"/>
        <v>#VALUE!</v>
      </c>
    </row>
    <row r="427" spans="1:16" x14ac:dyDescent="0.25">
      <c r="A427" s="62" t="str">
        <f t="shared" si="65"/>
        <v>FAIXA 5Entre R$ 329,81 e R$ 339,80</v>
      </c>
      <c r="B427" s="62" t="s">
        <v>120</v>
      </c>
      <c r="C427" s="62" t="s">
        <v>151</v>
      </c>
      <c r="D427" s="62" t="s">
        <v>58</v>
      </c>
      <c r="E427" s="62">
        <f t="shared" si="66"/>
        <v>79.900000000000006</v>
      </c>
      <c r="F427" s="62">
        <f>IF(VLOOKUP(D427,$U$1:$AB$7,8,0)&lt;Ofertas!$C$9,"",VLOOKUP(D427,$U$1:$Y$7,5,0))</f>
        <v>159.9</v>
      </c>
      <c r="G427" s="62">
        <f>IF(VLOOKUP(D427,$U$1:$AB$7,8,0)&lt;Ofertas!$C$9,"",VLOOKUP(D427,$U$1:$Z$7,6,0))</f>
        <v>159.9</v>
      </c>
      <c r="H427" s="62">
        <f t="shared" si="67"/>
        <v>239.8</v>
      </c>
      <c r="I427" s="62" t="s">
        <v>158</v>
      </c>
      <c r="J427" s="62">
        <f t="shared" si="68"/>
        <v>239.8</v>
      </c>
      <c r="K427" s="62">
        <f t="shared" si="69"/>
        <v>159.9</v>
      </c>
      <c r="L427" s="62">
        <f t="shared" si="70"/>
        <v>0</v>
      </c>
      <c r="M427" s="62">
        <f t="shared" si="71"/>
        <v>159.9</v>
      </c>
      <c r="N427" s="62">
        <f t="shared" si="72"/>
        <v>159.9</v>
      </c>
      <c r="O427" s="62" t="str">
        <f t="shared" si="73"/>
        <v>Conta</v>
      </c>
      <c r="P427">
        <f t="shared" si="74"/>
        <v>1</v>
      </c>
    </row>
    <row r="428" spans="1:16" x14ac:dyDescent="0.25">
      <c r="A428" s="62" t="str">
        <f t="shared" si="65"/>
        <v>FAIXA 6Entre R$ 329,81 e R$ 339,80</v>
      </c>
      <c r="B428" s="62" t="s">
        <v>120</v>
      </c>
      <c r="C428" s="62" t="s">
        <v>152</v>
      </c>
      <c r="D428" s="62" t="s">
        <v>194</v>
      </c>
      <c r="E428" s="62">
        <f t="shared" si="66"/>
        <v>84.9</v>
      </c>
      <c r="F428" s="62" t="str">
        <f>IF(VLOOKUP(D428,$U$1:$AB$7,8,0)&lt;Ofertas!$C$9,"",VLOOKUP(D428,$U$1:$Y$7,5,0))</f>
        <v/>
      </c>
      <c r="G428" s="62" t="str">
        <f>IF(VLOOKUP(D428,$U$1:$AB$7,8,0)&lt;Ofertas!$C$9,"",VLOOKUP(D428,$U$1:$Z$7,6,0))</f>
        <v/>
      </c>
      <c r="H428" s="62" t="str">
        <f t="shared" si="67"/>
        <v/>
      </c>
      <c r="I428" s="62" t="s">
        <v>159</v>
      </c>
      <c r="J428" s="62" t="str">
        <f t="shared" si="68"/>
        <v/>
      </c>
      <c r="K428" s="62" t="str">
        <f t="shared" si="69"/>
        <v>SEM DEP</v>
      </c>
      <c r="L428" s="62">
        <f t="shared" si="70"/>
        <v>100</v>
      </c>
      <c r="M428" s="62" t="str">
        <f t="shared" si="71"/>
        <v/>
      </c>
      <c r="N428" s="62" t="str">
        <f t="shared" si="72"/>
        <v/>
      </c>
      <c r="O428" s="62" t="str">
        <f t="shared" si="73"/>
        <v>Controle</v>
      </c>
      <c r="P428" t="e">
        <f t="shared" si="74"/>
        <v>#VALUE!</v>
      </c>
    </row>
    <row r="429" spans="1:16" x14ac:dyDescent="0.25">
      <c r="A429" s="62" t="str">
        <f t="shared" si="65"/>
        <v>FAIXA 7Entre R$ 329,81 e R$ 339,80</v>
      </c>
      <c r="B429" s="62" t="s">
        <v>120</v>
      </c>
      <c r="C429" s="62" t="s">
        <v>152</v>
      </c>
      <c r="D429" s="62" t="s">
        <v>58</v>
      </c>
      <c r="E429" s="62">
        <f t="shared" si="66"/>
        <v>84.9</v>
      </c>
      <c r="F429" s="62">
        <f>IF(VLOOKUP(D429,$U$1:$AB$7,8,0)&lt;Ofertas!$C$9,"",VLOOKUP(D429,$U$1:$Y$7,5,0))</f>
        <v>159.9</v>
      </c>
      <c r="G429" s="62">
        <f>IF(VLOOKUP(D429,$U$1:$AB$7,8,0)&lt;Ofertas!$C$9,"",VLOOKUP(D429,$U$1:$Z$7,6,0))</f>
        <v>159.9</v>
      </c>
      <c r="H429" s="62">
        <f t="shared" si="67"/>
        <v>244.8</v>
      </c>
      <c r="I429" s="62" t="s">
        <v>160</v>
      </c>
      <c r="J429" s="62">
        <f t="shared" si="68"/>
        <v>244.8</v>
      </c>
      <c r="K429" s="62">
        <f t="shared" si="69"/>
        <v>159.9</v>
      </c>
      <c r="L429" s="62">
        <f t="shared" si="70"/>
        <v>0</v>
      </c>
      <c r="M429" s="62">
        <f t="shared" si="71"/>
        <v>159.9</v>
      </c>
      <c r="N429" s="62">
        <f t="shared" si="72"/>
        <v>159.9</v>
      </c>
      <c r="O429" s="62" t="str">
        <f t="shared" si="73"/>
        <v>Conta</v>
      </c>
      <c r="P429">
        <f t="shared" si="74"/>
        <v>26</v>
      </c>
    </row>
    <row r="430" spans="1:16" x14ac:dyDescent="0.25">
      <c r="A430" s="62" t="str">
        <f t="shared" si="65"/>
        <v>FAIXA 8Entre R$ 329,81 e R$ 339,80</v>
      </c>
      <c r="B430" s="62" t="s">
        <v>120</v>
      </c>
      <c r="C430" s="62" t="s">
        <v>153</v>
      </c>
      <c r="D430" s="62" t="s">
        <v>26</v>
      </c>
      <c r="E430" s="62">
        <f t="shared" si="66"/>
        <v>129.9</v>
      </c>
      <c r="F430" s="62" t="str">
        <f>IF(VLOOKUP(D430,$U$1:$AB$7,8,0)&lt;Ofertas!$C$9,"",VLOOKUP(D430,$U$1:$Y$7,5,0))</f>
        <v/>
      </c>
      <c r="G430" s="62" t="str">
        <f>IF(VLOOKUP(D430,$U$1:$AB$7,8,0)&lt;Ofertas!$C$9,"",VLOOKUP(D430,$U$1:$Z$7,6,0))</f>
        <v/>
      </c>
      <c r="H430" s="62" t="str">
        <f t="shared" si="67"/>
        <v/>
      </c>
      <c r="I430" s="62" t="s">
        <v>161</v>
      </c>
      <c r="J430" s="62" t="str">
        <f t="shared" si="68"/>
        <v/>
      </c>
      <c r="K430" s="62" t="str">
        <f t="shared" si="69"/>
        <v>SEM DEP</v>
      </c>
      <c r="L430" s="62">
        <f t="shared" si="70"/>
        <v>100</v>
      </c>
      <c r="M430" s="62" t="str">
        <f t="shared" si="71"/>
        <v/>
      </c>
      <c r="N430" s="62" t="str">
        <f t="shared" si="72"/>
        <v/>
      </c>
      <c r="O430" s="62" t="str">
        <f t="shared" si="73"/>
        <v>Conta</v>
      </c>
      <c r="P430" t="e">
        <f t="shared" si="74"/>
        <v>#VALUE!</v>
      </c>
    </row>
    <row r="431" spans="1:16" x14ac:dyDescent="0.25">
      <c r="A431" s="62" t="str">
        <f t="shared" si="65"/>
        <v>FAIXA 9Entre R$ 329,81 e R$ 339,80</v>
      </c>
      <c r="B431" s="62" t="s">
        <v>120</v>
      </c>
      <c r="C431" s="62" t="s">
        <v>153</v>
      </c>
      <c r="D431" s="62" t="s">
        <v>181</v>
      </c>
      <c r="E431" s="62">
        <f t="shared" si="66"/>
        <v>129.9</v>
      </c>
      <c r="F431" s="62" t="str">
        <f>IF(VLOOKUP(D431,$U$1:$AB$7,8,0)&lt;Ofertas!$C$9,"",VLOOKUP(D431,$U$1:$Y$7,5,0))</f>
        <v/>
      </c>
      <c r="G431" s="62" t="str">
        <f>IF(VLOOKUP(D431,$U$1:$AB$7,8,0)&lt;Ofertas!$C$9,"",VLOOKUP(D431,$U$1:$Z$7,6,0))</f>
        <v/>
      </c>
      <c r="H431" s="62" t="str">
        <f t="shared" si="67"/>
        <v/>
      </c>
      <c r="I431" s="62" t="s">
        <v>162</v>
      </c>
      <c r="J431" s="62" t="str">
        <f t="shared" si="68"/>
        <v/>
      </c>
      <c r="K431" s="62" t="str">
        <f t="shared" si="69"/>
        <v>SEM DEP</v>
      </c>
      <c r="L431" s="62">
        <f t="shared" si="70"/>
        <v>100</v>
      </c>
      <c r="M431" s="62" t="str">
        <f t="shared" si="71"/>
        <v/>
      </c>
      <c r="N431" s="62" t="str">
        <f t="shared" si="72"/>
        <v/>
      </c>
      <c r="O431" s="62" t="str">
        <f t="shared" si="73"/>
        <v>Controle</v>
      </c>
      <c r="P431" t="e">
        <f t="shared" si="74"/>
        <v>#VALUE!</v>
      </c>
    </row>
    <row r="432" spans="1:16" x14ac:dyDescent="0.25">
      <c r="A432" s="62" t="str">
        <f t="shared" si="65"/>
        <v>FAIXA 10Entre R$ 329,81 e R$ 339,80</v>
      </c>
      <c r="B432" s="62" t="s">
        <v>120</v>
      </c>
      <c r="C432" s="62" t="s">
        <v>151</v>
      </c>
      <c r="D432" s="62" t="s">
        <v>10</v>
      </c>
      <c r="E432" s="62">
        <f t="shared" si="66"/>
        <v>79.900000000000006</v>
      </c>
      <c r="F432" s="62">
        <f>IF(VLOOKUP(D432,$U$1:$AB$7,8,0)&lt;Ofertas!$C$9,"",VLOOKUP(D432,$U$1:$Y$7,5,0))</f>
        <v>109.9</v>
      </c>
      <c r="G432" s="62">
        <f>IF(VLOOKUP(D432,$U$1:$AB$7,8,0)&lt;Ofertas!$C$9,"",VLOOKUP(D432,$U$1:$Z$7,6,0))</f>
        <v>99.9</v>
      </c>
      <c r="H432" s="62">
        <f t="shared" si="67"/>
        <v>289.8</v>
      </c>
      <c r="I432" s="62" t="s">
        <v>163</v>
      </c>
      <c r="J432" s="62">
        <f t="shared" si="68"/>
        <v>279.8</v>
      </c>
      <c r="K432" s="62">
        <f t="shared" si="69"/>
        <v>209.9</v>
      </c>
      <c r="L432" s="62">
        <f t="shared" si="70"/>
        <v>100</v>
      </c>
      <c r="M432" s="62">
        <f t="shared" si="71"/>
        <v>209.9</v>
      </c>
      <c r="N432" s="62">
        <f t="shared" si="72"/>
        <v>199.9</v>
      </c>
      <c r="O432" s="62" t="str">
        <f t="shared" si="73"/>
        <v>Conta</v>
      </c>
      <c r="P432">
        <f t="shared" si="74"/>
        <v>51</v>
      </c>
    </row>
    <row r="433" spans="1:16" x14ac:dyDescent="0.25">
      <c r="A433" s="62" t="str">
        <f t="shared" si="65"/>
        <v>FAIXA 11Entre R$ 329,81 e R$ 339,80</v>
      </c>
      <c r="B433" s="62" t="s">
        <v>120</v>
      </c>
      <c r="C433" s="62" t="s">
        <v>153</v>
      </c>
      <c r="D433" s="62" t="s">
        <v>58</v>
      </c>
      <c r="E433" s="62">
        <f t="shared" si="66"/>
        <v>129.9</v>
      </c>
      <c r="F433" s="62">
        <f>IF(VLOOKUP(D433,$U$1:$AB$7,8,0)&lt;Ofertas!$C$9,"",VLOOKUP(D433,$U$1:$Y$7,5,0))</f>
        <v>159.9</v>
      </c>
      <c r="G433" s="62">
        <f>IF(VLOOKUP(D433,$U$1:$AB$7,8,0)&lt;Ofertas!$C$9,"",VLOOKUP(D433,$U$1:$Z$7,6,0))</f>
        <v>159.9</v>
      </c>
      <c r="H433" s="62">
        <f t="shared" si="67"/>
        <v>289.8</v>
      </c>
      <c r="I433" s="62" t="s">
        <v>164</v>
      </c>
      <c r="J433" s="62">
        <f t="shared" si="68"/>
        <v>289.8</v>
      </c>
      <c r="K433" s="62">
        <f t="shared" si="69"/>
        <v>159.9</v>
      </c>
      <c r="L433" s="62">
        <f t="shared" si="70"/>
        <v>0</v>
      </c>
      <c r="M433" s="62">
        <f t="shared" si="71"/>
        <v>159.9</v>
      </c>
      <c r="N433" s="62">
        <f t="shared" si="72"/>
        <v>159.9</v>
      </c>
      <c r="O433" s="62" t="str">
        <f t="shared" si="73"/>
        <v>Conta</v>
      </c>
      <c r="P433">
        <f t="shared" si="74"/>
        <v>51</v>
      </c>
    </row>
    <row r="434" spans="1:16" x14ac:dyDescent="0.25">
      <c r="A434" s="62" t="str">
        <f t="shared" si="65"/>
        <v>FAIXA 12Entre R$ 329,81 e R$ 339,80</v>
      </c>
      <c r="B434" s="62" t="s">
        <v>120</v>
      </c>
      <c r="C434" s="62" t="s">
        <v>151</v>
      </c>
      <c r="D434" s="62" t="s">
        <v>1</v>
      </c>
      <c r="E434" s="62">
        <f t="shared" si="66"/>
        <v>79.900000000000006</v>
      </c>
      <c r="F434" s="62">
        <f>IF(VLOOKUP(D434,$U$1:$AB$7,8,0)&lt;Ofertas!$C$9,"",VLOOKUP(D434,$U$1:$Y$7,5,0))</f>
        <v>209.9</v>
      </c>
      <c r="G434" s="62">
        <f>IF(VLOOKUP(D434,$U$1:$AB$7,8,0)&lt;Ofertas!$C$9,"",VLOOKUP(D434,$U$1:$Z$7,6,0))</f>
        <v>179.9</v>
      </c>
      <c r="H434" s="62">
        <f t="shared" si="67"/>
        <v>289.8</v>
      </c>
      <c r="I434" s="62" t="s">
        <v>165</v>
      </c>
      <c r="J434" s="62">
        <f t="shared" si="68"/>
        <v>259.8</v>
      </c>
      <c r="K434" s="62">
        <f t="shared" si="69"/>
        <v>209.9</v>
      </c>
      <c r="L434" s="62">
        <f t="shared" si="70"/>
        <v>0</v>
      </c>
      <c r="M434" s="62">
        <f t="shared" si="71"/>
        <v>209.9</v>
      </c>
      <c r="N434" s="62">
        <f t="shared" si="72"/>
        <v>179.9</v>
      </c>
      <c r="O434" s="62" t="str">
        <f t="shared" si="73"/>
        <v>Conta</v>
      </c>
      <c r="P434">
        <f t="shared" si="74"/>
        <v>51</v>
      </c>
    </row>
    <row r="435" spans="1:16" x14ac:dyDescent="0.25">
      <c r="A435" s="62" t="str">
        <f t="shared" si="65"/>
        <v>FAIXA 13Entre R$ 329,81 e R$ 339,80</v>
      </c>
      <c r="B435" s="62" t="s">
        <v>120</v>
      </c>
      <c r="C435" s="62" t="s">
        <v>153</v>
      </c>
      <c r="D435" s="62" t="s">
        <v>194</v>
      </c>
      <c r="E435" s="62">
        <f t="shared" si="66"/>
        <v>129.9</v>
      </c>
      <c r="F435" s="62" t="str">
        <f>IF(VLOOKUP(D435,$U$1:$AB$7,8,0)&lt;Ofertas!$C$9,"",VLOOKUP(D435,$U$1:$Y$7,5,0))</f>
        <v/>
      </c>
      <c r="G435" s="62" t="str">
        <f>IF(VLOOKUP(D435,$U$1:$AB$7,8,0)&lt;Ofertas!$C$9,"",VLOOKUP(D435,$U$1:$Z$7,6,0))</f>
        <v/>
      </c>
      <c r="H435" s="62" t="str">
        <f t="shared" si="67"/>
        <v/>
      </c>
      <c r="I435" s="62" t="s">
        <v>166</v>
      </c>
      <c r="J435" s="62" t="str">
        <f t="shared" si="68"/>
        <v/>
      </c>
      <c r="K435" s="62" t="str">
        <f t="shared" si="69"/>
        <v>SEM DEP</v>
      </c>
      <c r="L435" s="62">
        <f t="shared" si="70"/>
        <v>100</v>
      </c>
      <c r="M435" s="62" t="str">
        <f t="shared" si="71"/>
        <v/>
      </c>
      <c r="N435" s="62" t="str">
        <f t="shared" si="72"/>
        <v/>
      </c>
      <c r="O435" s="62" t="str">
        <f t="shared" si="73"/>
        <v>Controle</v>
      </c>
      <c r="P435" t="e">
        <f t="shared" si="74"/>
        <v>#VALUE!</v>
      </c>
    </row>
    <row r="436" spans="1:16" x14ac:dyDescent="0.25">
      <c r="A436" s="62" t="str">
        <f t="shared" si="65"/>
        <v>FAIXA 14Entre R$ 329,81 e R$ 339,80</v>
      </c>
      <c r="B436" s="62" t="s">
        <v>120</v>
      </c>
      <c r="C436" s="62" t="s">
        <v>152</v>
      </c>
      <c r="D436" s="62" t="s">
        <v>10</v>
      </c>
      <c r="E436" s="62">
        <f t="shared" si="66"/>
        <v>84.9</v>
      </c>
      <c r="F436" s="62">
        <f>IF(VLOOKUP(D436,$U$1:$AB$7,8,0)&lt;Ofertas!$C$9,"",VLOOKUP(D436,$U$1:$Y$7,5,0))</f>
        <v>109.9</v>
      </c>
      <c r="G436" s="62">
        <f>IF(VLOOKUP(D436,$U$1:$AB$7,8,0)&lt;Ofertas!$C$9,"",VLOOKUP(D436,$U$1:$Z$7,6,0))</f>
        <v>99.9</v>
      </c>
      <c r="H436" s="62">
        <f t="shared" si="67"/>
        <v>294.8</v>
      </c>
      <c r="I436" s="62" t="s">
        <v>167</v>
      </c>
      <c r="J436" s="62">
        <f t="shared" si="68"/>
        <v>284.8</v>
      </c>
      <c r="K436" s="62">
        <f t="shared" si="69"/>
        <v>209.9</v>
      </c>
      <c r="L436" s="62">
        <f t="shared" si="70"/>
        <v>100</v>
      </c>
      <c r="M436" s="62">
        <f t="shared" si="71"/>
        <v>209.9</v>
      </c>
      <c r="N436" s="62">
        <f t="shared" si="72"/>
        <v>199.9</v>
      </c>
      <c r="O436" s="62" t="str">
        <f t="shared" si="73"/>
        <v>Conta</v>
      </c>
      <c r="P436">
        <f t="shared" si="74"/>
        <v>126</v>
      </c>
    </row>
    <row r="437" spans="1:16" x14ac:dyDescent="0.25">
      <c r="A437" s="62" t="str">
        <f t="shared" si="65"/>
        <v>FAIXA 15Entre R$ 329,81 e R$ 339,80</v>
      </c>
      <c r="B437" s="62" t="s">
        <v>120</v>
      </c>
      <c r="C437" s="62" t="s">
        <v>152</v>
      </c>
      <c r="D437" s="62" t="s">
        <v>1</v>
      </c>
      <c r="E437" s="62">
        <f t="shared" si="66"/>
        <v>84.9</v>
      </c>
      <c r="F437" s="62">
        <f>IF(VLOOKUP(D437,$U$1:$AB$7,8,0)&lt;Ofertas!$C$9,"",VLOOKUP(D437,$U$1:$Y$7,5,0))</f>
        <v>209.9</v>
      </c>
      <c r="G437" s="62">
        <f>IF(VLOOKUP(D437,$U$1:$AB$7,8,0)&lt;Ofertas!$C$9,"",VLOOKUP(D437,$U$1:$Z$7,6,0))</f>
        <v>179.9</v>
      </c>
      <c r="H437" s="62">
        <f t="shared" si="67"/>
        <v>294.8</v>
      </c>
      <c r="I437" s="62" t="s">
        <v>168</v>
      </c>
      <c r="J437" s="62">
        <f t="shared" si="68"/>
        <v>264.8</v>
      </c>
      <c r="K437" s="62">
        <f t="shared" si="69"/>
        <v>209.9</v>
      </c>
      <c r="L437" s="62">
        <f t="shared" si="70"/>
        <v>0</v>
      </c>
      <c r="M437" s="62">
        <f t="shared" si="71"/>
        <v>209.9</v>
      </c>
      <c r="N437" s="62">
        <f t="shared" si="72"/>
        <v>179.9</v>
      </c>
      <c r="O437" s="62" t="str">
        <f t="shared" si="73"/>
        <v>Conta</v>
      </c>
      <c r="P437">
        <f t="shared" si="74"/>
        <v>126</v>
      </c>
    </row>
    <row r="438" spans="1:16" x14ac:dyDescent="0.25">
      <c r="A438" s="62" t="str">
        <f t="shared" si="65"/>
        <v>FAIXA 16Entre R$ 329,81 e R$ 339,80</v>
      </c>
      <c r="B438" s="62" t="s">
        <v>120</v>
      </c>
      <c r="C438" s="62" t="s">
        <v>151</v>
      </c>
      <c r="D438" s="62" t="s">
        <v>59</v>
      </c>
      <c r="E438" s="62">
        <f t="shared" si="66"/>
        <v>79.900000000000006</v>
      </c>
      <c r="F438" s="62">
        <f>IF(VLOOKUP(D438,$U$1:$AB$7,8,0)&lt;Ofertas!$C$9,"",VLOOKUP(D438,$U$1:$Y$7,5,0))</f>
        <v>309.89999999999998</v>
      </c>
      <c r="G438" s="62">
        <f>IF(VLOOKUP(D438,$U$1:$AB$7,8,0)&lt;Ofertas!$C$9,"",VLOOKUP(D438,$U$1:$Z$7,6,0))</f>
        <v>309.89999999999998</v>
      </c>
      <c r="H438" s="62">
        <f t="shared" si="67"/>
        <v>339.79999999999995</v>
      </c>
      <c r="I438" s="62" t="s">
        <v>169</v>
      </c>
      <c r="J438" s="62">
        <f t="shared" si="68"/>
        <v>339.79999999999995</v>
      </c>
      <c r="K438" s="62">
        <f t="shared" si="69"/>
        <v>259.89999999999998</v>
      </c>
      <c r="L438" s="62">
        <f t="shared" si="70"/>
        <v>-50</v>
      </c>
      <c r="M438" s="62">
        <f t="shared" si="71"/>
        <v>259.89999999999998</v>
      </c>
      <c r="N438" s="62">
        <f t="shared" si="72"/>
        <v>259.89999999999998</v>
      </c>
      <c r="O438" s="62" t="str">
        <f t="shared" si="73"/>
        <v>Conta</v>
      </c>
      <c r="P438">
        <f t="shared" si="74"/>
        <v>176</v>
      </c>
    </row>
    <row r="439" spans="1:16" x14ac:dyDescent="0.25">
      <c r="A439" s="62" t="str">
        <f t="shared" si="65"/>
        <v>FAIXA 17Entre R$ 329,81 e R$ 339,80</v>
      </c>
      <c r="B439" s="62" t="s">
        <v>120</v>
      </c>
      <c r="C439" s="62" t="s">
        <v>153</v>
      </c>
      <c r="D439" s="62" t="s">
        <v>10</v>
      </c>
      <c r="E439" s="62">
        <f t="shared" si="66"/>
        <v>129.9</v>
      </c>
      <c r="F439" s="62">
        <f>IF(VLOOKUP(D439,$U$1:$AB$7,8,0)&lt;Ofertas!$C$9,"",VLOOKUP(D439,$U$1:$Y$7,5,0))</f>
        <v>109.9</v>
      </c>
      <c r="G439" s="62">
        <f>IF(VLOOKUP(D439,$U$1:$AB$7,8,0)&lt;Ofertas!$C$9,"",VLOOKUP(D439,$U$1:$Z$7,6,0))</f>
        <v>99.9</v>
      </c>
      <c r="H439" s="62">
        <f t="shared" si="67"/>
        <v>339.8</v>
      </c>
      <c r="I439" s="62" t="s">
        <v>170</v>
      </c>
      <c r="J439" s="62">
        <f t="shared" si="68"/>
        <v>329.8</v>
      </c>
      <c r="K439" s="62">
        <f t="shared" si="69"/>
        <v>209.9</v>
      </c>
      <c r="L439" s="62">
        <f t="shared" si="70"/>
        <v>100</v>
      </c>
      <c r="M439" s="62">
        <f t="shared" si="71"/>
        <v>209.9</v>
      </c>
      <c r="N439" s="62">
        <f t="shared" si="72"/>
        <v>199.9</v>
      </c>
      <c r="O439" s="62" t="str">
        <f t="shared" si="73"/>
        <v>Conta</v>
      </c>
      <c r="P439">
        <f t="shared" si="74"/>
        <v>201</v>
      </c>
    </row>
    <row r="440" spans="1:16" x14ac:dyDescent="0.25">
      <c r="A440" s="62" t="str">
        <f t="shared" si="65"/>
        <v>FAIXA 18Entre R$ 329,81 e R$ 339,80</v>
      </c>
      <c r="B440" s="62" t="s">
        <v>120</v>
      </c>
      <c r="C440" s="62" t="s">
        <v>153</v>
      </c>
      <c r="D440" s="62" t="s">
        <v>1</v>
      </c>
      <c r="E440" s="62">
        <f t="shared" si="66"/>
        <v>129.9</v>
      </c>
      <c r="F440" s="62">
        <f>IF(VLOOKUP(D440,$U$1:$AB$7,8,0)&lt;Ofertas!$C$9,"",VLOOKUP(D440,$U$1:$Y$7,5,0))</f>
        <v>209.9</v>
      </c>
      <c r="G440" s="62">
        <f>IF(VLOOKUP(D440,$U$1:$AB$7,8,0)&lt;Ofertas!$C$9,"",VLOOKUP(D440,$U$1:$Z$7,6,0))</f>
        <v>179.9</v>
      </c>
      <c r="H440" s="62">
        <f t="shared" si="67"/>
        <v>339.8</v>
      </c>
      <c r="I440" s="62" t="s">
        <v>171</v>
      </c>
      <c r="J440" s="62">
        <f t="shared" si="68"/>
        <v>309.8</v>
      </c>
      <c r="K440" s="62">
        <f t="shared" si="69"/>
        <v>209.9</v>
      </c>
      <c r="L440" s="62">
        <f t="shared" si="70"/>
        <v>0</v>
      </c>
      <c r="M440" s="62">
        <f t="shared" si="71"/>
        <v>209.9</v>
      </c>
      <c r="N440" s="62">
        <f t="shared" si="72"/>
        <v>179.9</v>
      </c>
      <c r="O440" s="62" t="str">
        <f t="shared" si="73"/>
        <v>Conta</v>
      </c>
      <c r="P440">
        <f t="shared" si="74"/>
        <v>201</v>
      </c>
    </row>
    <row r="441" spans="1:16" x14ac:dyDescent="0.25">
      <c r="A441" s="62" t="str">
        <f t="shared" si="65"/>
        <v>FAIXA 19Entre R$ 329,81 e R$ 339,80</v>
      </c>
      <c r="B441" s="62" t="s">
        <v>120</v>
      </c>
      <c r="C441" s="62" t="s">
        <v>152</v>
      </c>
      <c r="D441" s="62" t="s">
        <v>59</v>
      </c>
      <c r="E441" s="62">
        <f t="shared" si="66"/>
        <v>84.9</v>
      </c>
      <c r="F441" s="62">
        <f>IF(VLOOKUP(D441,$U$1:$AB$7,8,0)&lt;Ofertas!$C$9,"",VLOOKUP(D441,$U$1:$Y$7,5,0))</f>
        <v>309.89999999999998</v>
      </c>
      <c r="G441" s="62">
        <f>IF(VLOOKUP(D441,$U$1:$AB$7,8,0)&lt;Ofertas!$C$9,"",VLOOKUP(D441,$U$1:$Z$7,6,0))</f>
        <v>309.89999999999998</v>
      </c>
      <c r="H441" s="62">
        <f t="shared" si="67"/>
        <v>344.79999999999995</v>
      </c>
      <c r="I441" s="62" t="s">
        <v>172</v>
      </c>
      <c r="J441" s="62">
        <f t="shared" si="68"/>
        <v>344.79999999999995</v>
      </c>
      <c r="K441" s="62">
        <f t="shared" si="69"/>
        <v>259.89999999999998</v>
      </c>
      <c r="L441" s="62">
        <f t="shared" si="70"/>
        <v>-50</v>
      </c>
      <c r="M441" s="62">
        <f t="shared" si="71"/>
        <v>259.89999999999998</v>
      </c>
      <c r="N441" s="62">
        <f t="shared" si="72"/>
        <v>259.89999999999998</v>
      </c>
      <c r="O441" s="62" t="str">
        <f t="shared" si="73"/>
        <v>Conta</v>
      </c>
      <c r="P441">
        <f t="shared" si="74"/>
        <v>251</v>
      </c>
    </row>
    <row r="442" spans="1:16" x14ac:dyDescent="0.25">
      <c r="A442" s="62" t="str">
        <f t="shared" si="65"/>
        <v>FAIXA 20Entre R$ 329,81 e R$ 339,80</v>
      </c>
      <c r="B442" s="62" t="s">
        <v>120</v>
      </c>
      <c r="C442" s="62" t="s">
        <v>153</v>
      </c>
      <c r="D442" s="62" t="s">
        <v>59</v>
      </c>
      <c r="E442" s="62">
        <f t="shared" si="66"/>
        <v>129.9</v>
      </c>
      <c r="F442" s="62">
        <f>IF(VLOOKUP(D442,$U$1:$AB$7,8,0)&lt;Ofertas!$C$9,"",VLOOKUP(D442,$U$1:$Y$7,5,0))</f>
        <v>309.89999999999998</v>
      </c>
      <c r="G442" s="62">
        <f>IF(VLOOKUP(D442,$U$1:$AB$7,8,0)&lt;Ofertas!$C$9,"",VLOOKUP(D442,$U$1:$Z$7,6,0))</f>
        <v>309.89999999999998</v>
      </c>
      <c r="H442" s="62">
        <f t="shared" si="67"/>
        <v>389.79999999999995</v>
      </c>
      <c r="I442" s="62" t="s">
        <v>173</v>
      </c>
      <c r="J442" s="62">
        <f t="shared" si="68"/>
        <v>389.79999999999995</v>
      </c>
      <c r="K442" s="62">
        <f t="shared" si="69"/>
        <v>259.89999999999998</v>
      </c>
      <c r="L442" s="62">
        <f t="shared" si="70"/>
        <v>-50</v>
      </c>
      <c r="M442" s="62">
        <f t="shared" si="71"/>
        <v>259.89999999999998</v>
      </c>
      <c r="N442" s="62">
        <f t="shared" si="72"/>
        <v>259.89999999999998</v>
      </c>
      <c r="O442" s="62" t="str">
        <f t="shared" si="73"/>
        <v>Conta</v>
      </c>
      <c r="P442">
        <f t="shared" si="74"/>
        <v>276</v>
      </c>
    </row>
    <row r="443" spans="1:16" x14ac:dyDescent="0.25">
      <c r="A443" s="62" t="str">
        <f t="shared" si="65"/>
        <v>FAIXA 21Entre R$ 329,81 e R$ 339,80</v>
      </c>
      <c r="B443" s="62" t="s">
        <v>120</v>
      </c>
      <c r="C443" s="62" t="s">
        <v>154</v>
      </c>
      <c r="D443" s="62" t="s">
        <v>181</v>
      </c>
      <c r="E443" s="62">
        <f t="shared" si="66"/>
        <v>299.89999999999998</v>
      </c>
      <c r="F443" s="62" t="str">
        <f>IF(VLOOKUP(D443,$U$1:$AB$7,8,0)&lt;Ofertas!$C$9,"",VLOOKUP(D443,$U$1:$Y$7,5,0))</f>
        <v/>
      </c>
      <c r="G443" s="62" t="str">
        <f>IF(VLOOKUP(D443,$U$1:$AB$7,8,0)&lt;Ofertas!$C$9,"",VLOOKUP(D443,$U$1:$Z$7,6,0))</f>
        <v/>
      </c>
      <c r="H443" s="62" t="str">
        <f t="shared" si="67"/>
        <v/>
      </c>
      <c r="I443" s="62" t="s">
        <v>174</v>
      </c>
      <c r="J443" s="62" t="str">
        <f t="shared" si="68"/>
        <v/>
      </c>
      <c r="K443" s="62" t="str">
        <f t="shared" si="69"/>
        <v>SEM DEP</v>
      </c>
      <c r="L443" s="62">
        <f t="shared" si="70"/>
        <v>100</v>
      </c>
      <c r="M443" s="62" t="str">
        <f t="shared" si="71"/>
        <v/>
      </c>
      <c r="N443" s="62" t="str">
        <f t="shared" si="72"/>
        <v/>
      </c>
      <c r="O443" s="62" t="str">
        <f t="shared" si="73"/>
        <v>Controle</v>
      </c>
      <c r="P443" t="e">
        <f t="shared" si="74"/>
        <v>#VALUE!</v>
      </c>
    </row>
    <row r="444" spans="1:16" x14ac:dyDescent="0.25">
      <c r="A444" s="62" t="str">
        <f t="shared" si="65"/>
        <v>FAIXA 22Entre R$ 329,81 e R$ 339,80</v>
      </c>
      <c r="B444" s="62" t="s">
        <v>120</v>
      </c>
      <c r="C444" s="62" t="s">
        <v>154</v>
      </c>
      <c r="D444" s="62" t="s">
        <v>26</v>
      </c>
      <c r="E444" s="62">
        <f t="shared" si="66"/>
        <v>299.89999999999998</v>
      </c>
      <c r="F444" s="62" t="str">
        <f>IF(VLOOKUP(D444,$U$1:$AB$7,8,0)&lt;Ofertas!$C$9,"",VLOOKUP(D444,$U$1:$Y$7,5,0))</f>
        <v/>
      </c>
      <c r="G444" s="62" t="str">
        <f>IF(VLOOKUP(D444,$U$1:$AB$7,8,0)&lt;Ofertas!$C$9,"",VLOOKUP(D444,$U$1:$Z$7,6,0))</f>
        <v/>
      </c>
      <c r="H444" s="62" t="str">
        <f t="shared" si="67"/>
        <v/>
      </c>
      <c r="I444" s="62" t="s">
        <v>175</v>
      </c>
      <c r="J444" s="62" t="str">
        <f t="shared" si="68"/>
        <v/>
      </c>
      <c r="K444" s="62" t="str">
        <f t="shared" si="69"/>
        <v>SEM DEP</v>
      </c>
      <c r="L444" s="62">
        <f t="shared" si="70"/>
        <v>100</v>
      </c>
      <c r="M444" s="62" t="str">
        <f t="shared" si="71"/>
        <v/>
      </c>
      <c r="N444" s="62" t="str">
        <f t="shared" si="72"/>
        <v/>
      </c>
      <c r="O444" s="62" t="str">
        <f t="shared" si="73"/>
        <v>Conta</v>
      </c>
      <c r="P444" t="e">
        <f t="shared" si="74"/>
        <v>#VALUE!</v>
      </c>
    </row>
    <row r="445" spans="1:16" x14ac:dyDescent="0.25">
      <c r="A445" s="62" t="str">
        <f t="shared" si="65"/>
        <v>FAIXA 23Entre R$ 329,81 e R$ 339,80</v>
      </c>
      <c r="B445" s="62" t="s">
        <v>120</v>
      </c>
      <c r="C445" s="62" t="s">
        <v>154</v>
      </c>
      <c r="D445" s="62" t="s">
        <v>194</v>
      </c>
      <c r="E445" s="62">
        <f t="shared" si="66"/>
        <v>299.89999999999998</v>
      </c>
      <c r="F445" s="62" t="str">
        <f>IF(VLOOKUP(D445,$U$1:$AB$7,8,0)&lt;Ofertas!$C$9,"",VLOOKUP(D445,$U$1:$Y$7,5,0))</f>
        <v/>
      </c>
      <c r="G445" s="62" t="str">
        <f>IF(VLOOKUP(D445,$U$1:$AB$7,8,0)&lt;Ofertas!$C$9,"",VLOOKUP(D445,$U$1:$Z$7,6,0))</f>
        <v/>
      </c>
      <c r="H445" s="62" t="str">
        <f t="shared" si="67"/>
        <v/>
      </c>
      <c r="I445" s="62" t="s">
        <v>176</v>
      </c>
      <c r="J445" s="62" t="str">
        <f t="shared" si="68"/>
        <v/>
      </c>
      <c r="K445" s="62" t="str">
        <f t="shared" si="69"/>
        <v>SEM DEP</v>
      </c>
      <c r="L445" s="62">
        <f t="shared" si="70"/>
        <v>100</v>
      </c>
      <c r="M445" s="62" t="str">
        <f t="shared" si="71"/>
        <v/>
      </c>
      <c r="N445" s="62" t="str">
        <f t="shared" si="72"/>
        <v/>
      </c>
      <c r="O445" s="62" t="str">
        <f t="shared" si="73"/>
        <v>Controle</v>
      </c>
      <c r="P445" t="e">
        <f t="shared" si="74"/>
        <v>#VALUE!</v>
      </c>
    </row>
    <row r="446" spans="1:16" x14ac:dyDescent="0.25">
      <c r="A446" s="62" t="str">
        <f t="shared" si="65"/>
        <v>FAIXA 24Entre R$ 329,81 e R$ 339,80</v>
      </c>
      <c r="B446" s="62" t="s">
        <v>120</v>
      </c>
      <c r="C446" s="62" t="s">
        <v>154</v>
      </c>
      <c r="D446" s="62" t="s">
        <v>58</v>
      </c>
      <c r="E446" s="62">
        <f t="shared" si="66"/>
        <v>299.89999999999998</v>
      </c>
      <c r="F446" s="62">
        <f>IF(VLOOKUP(D446,$U$1:$AB$7,8,0)&lt;Ofertas!$C$9,"",VLOOKUP(D446,$U$1:$Y$7,5,0))</f>
        <v>159.9</v>
      </c>
      <c r="G446" s="62">
        <f>IF(VLOOKUP(D446,$U$1:$AB$7,8,0)&lt;Ofertas!$C$9,"",VLOOKUP(D446,$U$1:$Z$7,6,0))</f>
        <v>159.9</v>
      </c>
      <c r="H446" s="62">
        <f t="shared" si="67"/>
        <v>459.79999999999995</v>
      </c>
      <c r="I446" s="62" t="s">
        <v>177</v>
      </c>
      <c r="J446" s="62">
        <f t="shared" si="68"/>
        <v>459.79999999999995</v>
      </c>
      <c r="K446" s="62">
        <f t="shared" si="69"/>
        <v>159.9</v>
      </c>
      <c r="L446" s="62">
        <f t="shared" si="70"/>
        <v>0</v>
      </c>
      <c r="M446" s="62">
        <f t="shared" si="71"/>
        <v>159.9</v>
      </c>
      <c r="N446" s="62">
        <f t="shared" si="72"/>
        <v>159.9</v>
      </c>
      <c r="O446" s="62" t="str">
        <f t="shared" si="73"/>
        <v>Conta</v>
      </c>
      <c r="P446">
        <f t="shared" si="74"/>
        <v>301</v>
      </c>
    </row>
    <row r="447" spans="1:16" x14ac:dyDescent="0.25">
      <c r="A447" s="62" t="str">
        <f t="shared" si="65"/>
        <v>FAIXA 25Entre R$ 329,81 e R$ 339,80</v>
      </c>
      <c r="B447" s="62" t="s">
        <v>120</v>
      </c>
      <c r="C447" s="62" t="s">
        <v>154</v>
      </c>
      <c r="D447" s="62" t="s">
        <v>10</v>
      </c>
      <c r="E447" s="62">
        <f t="shared" si="66"/>
        <v>299.89999999999998</v>
      </c>
      <c r="F447" s="62">
        <f>IF(VLOOKUP(D447,$U$1:$AB$7,8,0)&lt;Ofertas!$C$9,"",VLOOKUP(D447,$U$1:$Y$7,5,0))</f>
        <v>109.9</v>
      </c>
      <c r="G447" s="62">
        <f>IF(VLOOKUP(D447,$U$1:$AB$7,8,0)&lt;Ofertas!$C$9,"",VLOOKUP(D447,$U$1:$Z$7,6,0))</f>
        <v>99.9</v>
      </c>
      <c r="H447" s="62">
        <f t="shared" si="67"/>
        <v>509.79999999999995</v>
      </c>
      <c r="I447" s="62" t="s">
        <v>206</v>
      </c>
      <c r="J447" s="62">
        <f t="shared" si="68"/>
        <v>499.79999999999995</v>
      </c>
      <c r="K447" s="62">
        <f t="shared" si="69"/>
        <v>209.9</v>
      </c>
      <c r="L447" s="62">
        <f t="shared" si="70"/>
        <v>100</v>
      </c>
      <c r="M447" s="62">
        <f t="shared" si="71"/>
        <v>209.9</v>
      </c>
      <c r="N447" s="62">
        <f t="shared" si="72"/>
        <v>199.9</v>
      </c>
      <c r="O447" s="62" t="str">
        <f t="shared" si="73"/>
        <v>Conta</v>
      </c>
      <c r="P447">
        <f t="shared" si="74"/>
        <v>326</v>
      </c>
    </row>
    <row r="448" spans="1:16" x14ac:dyDescent="0.25">
      <c r="A448" s="62" t="str">
        <f t="shared" si="65"/>
        <v>FAIXA 26Entre R$ 329,81 e R$ 339,80</v>
      </c>
      <c r="B448" s="62" t="s">
        <v>120</v>
      </c>
      <c r="C448" s="62" t="s">
        <v>154</v>
      </c>
      <c r="D448" s="62" t="s">
        <v>1</v>
      </c>
      <c r="E448" s="62">
        <f t="shared" si="66"/>
        <v>299.89999999999998</v>
      </c>
      <c r="F448" s="62">
        <f>IF(VLOOKUP(D448,$U$1:$AB$7,8,0)&lt;Ofertas!$C$9,"",VLOOKUP(D448,$U$1:$Y$7,5,0))</f>
        <v>209.9</v>
      </c>
      <c r="G448" s="62">
        <f>IF(VLOOKUP(D448,$U$1:$AB$7,8,0)&lt;Ofertas!$C$9,"",VLOOKUP(D448,$U$1:$Z$7,6,0))</f>
        <v>179.9</v>
      </c>
      <c r="H448" s="62">
        <f t="shared" si="67"/>
        <v>509.79999999999995</v>
      </c>
      <c r="I448" s="62" t="s">
        <v>207</v>
      </c>
      <c r="J448" s="62">
        <f t="shared" si="68"/>
        <v>479.79999999999995</v>
      </c>
      <c r="K448" s="62">
        <f t="shared" si="69"/>
        <v>209.9</v>
      </c>
      <c r="L448" s="62">
        <f t="shared" si="70"/>
        <v>0</v>
      </c>
      <c r="M448" s="62">
        <f t="shared" si="71"/>
        <v>209.9</v>
      </c>
      <c r="N448" s="62">
        <f t="shared" si="72"/>
        <v>179.9</v>
      </c>
      <c r="O448" s="62" t="str">
        <f t="shared" si="73"/>
        <v>Conta</v>
      </c>
      <c r="P448">
        <f t="shared" si="74"/>
        <v>326</v>
      </c>
    </row>
    <row r="449" spans="1:16" x14ac:dyDescent="0.25">
      <c r="A449" s="62" t="str">
        <f t="shared" si="65"/>
        <v>FAIXA 27Entre R$ 329,81 e R$ 339,80</v>
      </c>
      <c r="B449" s="62" t="s">
        <v>120</v>
      </c>
      <c r="C449" s="62" t="s">
        <v>154</v>
      </c>
      <c r="D449" s="62" t="s">
        <v>59</v>
      </c>
      <c r="E449" s="62">
        <f t="shared" si="66"/>
        <v>299.89999999999998</v>
      </c>
      <c r="F449" s="62">
        <f>IF(VLOOKUP(D449,$U$1:$AB$7,8,0)&lt;Ofertas!$C$9,"",VLOOKUP(D449,$U$1:$Y$7,5,0))</f>
        <v>309.89999999999998</v>
      </c>
      <c r="G449" s="62">
        <f>IF(VLOOKUP(D449,$U$1:$AB$7,8,0)&lt;Ofertas!$C$9,"",VLOOKUP(D449,$U$1:$Z$7,6,0))</f>
        <v>309.89999999999998</v>
      </c>
      <c r="H449" s="62">
        <f t="shared" si="67"/>
        <v>559.79999999999995</v>
      </c>
      <c r="I449" s="62" t="s">
        <v>208</v>
      </c>
      <c r="J449" s="62">
        <f t="shared" si="68"/>
        <v>559.79999999999995</v>
      </c>
      <c r="K449" s="62">
        <f t="shared" si="69"/>
        <v>259.89999999999998</v>
      </c>
      <c r="L449" s="62">
        <f t="shared" si="70"/>
        <v>-50</v>
      </c>
      <c r="M449" s="62">
        <f t="shared" si="71"/>
        <v>259.89999999999998</v>
      </c>
      <c r="N449" s="62">
        <f t="shared" si="72"/>
        <v>259.89999999999998</v>
      </c>
      <c r="O449" s="62" t="str">
        <f t="shared" si="73"/>
        <v>Conta</v>
      </c>
      <c r="P449">
        <f t="shared" si="74"/>
        <v>376</v>
      </c>
    </row>
    <row r="450" spans="1:16" x14ac:dyDescent="0.25">
      <c r="A450" s="62" t="str">
        <f t="shared" ref="A450:A513" si="75">I450&amp;B450</f>
        <v>FAIXA 0Entre R$ 339,81 e R$ 349,80</v>
      </c>
      <c r="B450" s="62" t="s">
        <v>121</v>
      </c>
      <c r="C450" s="62" t="s">
        <v>151</v>
      </c>
      <c r="D450" s="62" t="s">
        <v>181</v>
      </c>
      <c r="E450" s="62">
        <f t="shared" ref="E450:E513" si="76">VLOOKUP(C450,$AF$1:$AG$4,2,0)</f>
        <v>79.900000000000006</v>
      </c>
      <c r="F450" s="62" t="str">
        <f>IF(VLOOKUP(D450,$U$1:$AB$7,8,0)&lt;Ofertas!$C$9,"",VLOOKUP(D450,$U$1:$Y$7,5,0))</f>
        <v/>
      </c>
      <c r="G450" s="62" t="str">
        <f>IF(VLOOKUP(D450,$U$1:$AB$7,8,0)&lt;Ofertas!$C$9,"",VLOOKUP(D450,$U$1:$Z$7,6,0))</f>
        <v/>
      </c>
      <c r="H450" s="62" t="str">
        <f t="shared" ref="H450:H513" si="77">IF(M450="","",SUM(M450,E450))</f>
        <v/>
      </c>
      <c r="I450" s="62" t="s">
        <v>189</v>
      </c>
      <c r="J450" s="62" t="str">
        <f t="shared" si="68"/>
        <v/>
      </c>
      <c r="K450" s="62" t="str">
        <f t="shared" si="69"/>
        <v>SEM DEP</v>
      </c>
      <c r="L450" s="62">
        <f t="shared" si="70"/>
        <v>100</v>
      </c>
      <c r="M450" s="62" t="str">
        <f t="shared" si="71"/>
        <v/>
      </c>
      <c r="N450" s="62" t="str">
        <f t="shared" si="72"/>
        <v/>
      </c>
      <c r="O450" s="62" t="str">
        <f t="shared" si="73"/>
        <v>Controle</v>
      </c>
      <c r="P450" t="e">
        <f t="shared" si="74"/>
        <v>#VALUE!</v>
      </c>
    </row>
    <row r="451" spans="1:16" x14ac:dyDescent="0.25">
      <c r="A451" s="62" t="str">
        <f t="shared" si="75"/>
        <v>FAIXA 1Entre R$ 339,81 e R$ 349,80</v>
      </c>
      <c r="B451" s="62" t="s">
        <v>121</v>
      </c>
      <c r="C451" s="62" t="s">
        <v>151</v>
      </c>
      <c r="D451" s="62" t="s">
        <v>26</v>
      </c>
      <c r="E451" s="62">
        <f t="shared" si="76"/>
        <v>79.900000000000006</v>
      </c>
      <c r="F451" s="62" t="str">
        <f>IF(VLOOKUP(D451,$U$1:$AB$7,8,0)&lt;Ofertas!$C$9,"",VLOOKUP(D451,$U$1:$Y$7,5,0))</f>
        <v/>
      </c>
      <c r="G451" s="62" t="str">
        <f>IF(VLOOKUP(D451,$U$1:$AB$7,8,0)&lt;Ofertas!$C$9,"",VLOOKUP(D451,$U$1:$Z$7,6,0))</f>
        <v/>
      </c>
      <c r="H451" s="62" t="str">
        <f t="shared" si="77"/>
        <v/>
      </c>
      <c r="I451" s="62" t="s">
        <v>66</v>
      </c>
      <c r="J451" s="62" t="str">
        <f t="shared" ref="J451:J514" si="78">IF(N451="","",SUM(N451,E451))</f>
        <v/>
      </c>
      <c r="K451" s="62" t="str">
        <f t="shared" ref="K451:K514" si="79">IFERROR(IF(VLOOKUP(D451,$U$1:$AD$7,10,0)="NAO","SEM DEP",F451+L451),"SEM DEP")</f>
        <v>SEM DEP</v>
      </c>
      <c r="L451" s="62">
        <f t="shared" ref="L451:L514" si="80">($T$15*50)-(VLOOKUP(D451,$U$1:$AA$7,7,0)*50)</f>
        <v>100</v>
      </c>
      <c r="M451" s="62" t="str">
        <f t="shared" ref="M451:M514" si="81">IF(K451="SEM DEP",F451,F451+L451)</f>
        <v/>
      </c>
      <c r="N451" s="62" t="str">
        <f t="shared" ref="N451:N514" si="82">IF(K451="SEM DEP",G451,G451+L451)</f>
        <v/>
      </c>
      <c r="O451" s="62" t="str">
        <f t="shared" ref="O451:O514" si="83">VLOOKUP(D451,$U$1:$AE$7,11,0)</f>
        <v>Conta</v>
      </c>
      <c r="P451" t="e">
        <f t="shared" ref="P451:P514" si="84">IF(B451=B451,_xlfn.RANK.EQ(H451,$H$2:$H$701,1))</f>
        <v>#VALUE!</v>
      </c>
    </row>
    <row r="452" spans="1:16" x14ac:dyDescent="0.25">
      <c r="A452" s="62" t="str">
        <f t="shared" si="75"/>
        <v>FAIXA 2Entre R$ 339,81 e R$ 349,80</v>
      </c>
      <c r="B452" s="62" t="s">
        <v>121</v>
      </c>
      <c r="C452" s="62" t="s">
        <v>152</v>
      </c>
      <c r="D452" s="62" t="s">
        <v>181</v>
      </c>
      <c r="E452" s="62">
        <f t="shared" si="76"/>
        <v>84.9</v>
      </c>
      <c r="F452" s="62" t="str">
        <f>IF(VLOOKUP(D452,$U$1:$AB$7,8,0)&lt;Ofertas!$C$9,"",VLOOKUP(D452,$U$1:$Y$7,5,0))</f>
        <v/>
      </c>
      <c r="G452" s="62" t="str">
        <f>IF(VLOOKUP(D452,$U$1:$AB$7,8,0)&lt;Ofertas!$C$9,"",VLOOKUP(D452,$U$1:$Z$7,6,0))</f>
        <v/>
      </c>
      <c r="H452" s="62" t="str">
        <f t="shared" si="77"/>
        <v/>
      </c>
      <c r="I452" s="62" t="s">
        <v>67</v>
      </c>
      <c r="J452" s="62" t="str">
        <f t="shared" si="78"/>
        <v/>
      </c>
      <c r="K452" s="62" t="str">
        <f t="shared" si="79"/>
        <v>SEM DEP</v>
      </c>
      <c r="L452" s="62">
        <f t="shared" si="80"/>
        <v>100</v>
      </c>
      <c r="M452" s="62" t="str">
        <f t="shared" si="81"/>
        <v/>
      </c>
      <c r="N452" s="62" t="str">
        <f t="shared" si="82"/>
        <v/>
      </c>
      <c r="O452" s="62" t="str">
        <f t="shared" si="83"/>
        <v>Controle</v>
      </c>
      <c r="P452" t="e">
        <f t="shared" si="84"/>
        <v>#VALUE!</v>
      </c>
    </row>
    <row r="453" spans="1:16" x14ac:dyDescent="0.25">
      <c r="A453" s="62" t="str">
        <f t="shared" si="75"/>
        <v>FAIXA 3Entre R$ 339,81 e R$ 349,80</v>
      </c>
      <c r="B453" s="62" t="s">
        <v>121</v>
      </c>
      <c r="C453" s="62" t="s">
        <v>152</v>
      </c>
      <c r="D453" s="62" t="s">
        <v>26</v>
      </c>
      <c r="E453" s="62">
        <f t="shared" si="76"/>
        <v>84.9</v>
      </c>
      <c r="F453" s="62" t="str">
        <f>IF(VLOOKUP(D453,$U$1:$AB$7,8,0)&lt;Ofertas!$C$9,"",VLOOKUP(D453,$U$1:$Y$7,5,0))</f>
        <v/>
      </c>
      <c r="G453" s="62" t="str">
        <f>IF(VLOOKUP(D453,$U$1:$AB$7,8,0)&lt;Ofertas!$C$9,"",VLOOKUP(D453,$U$1:$Z$7,6,0))</f>
        <v/>
      </c>
      <c r="H453" s="62" t="str">
        <f t="shared" si="77"/>
        <v/>
      </c>
      <c r="I453" s="62" t="s">
        <v>156</v>
      </c>
      <c r="J453" s="62" t="str">
        <f t="shared" si="78"/>
        <v/>
      </c>
      <c r="K453" s="62" t="str">
        <f t="shared" si="79"/>
        <v>SEM DEP</v>
      </c>
      <c r="L453" s="62">
        <f t="shared" si="80"/>
        <v>100</v>
      </c>
      <c r="M453" s="62" t="str">
        <f t="shared" si="81"/>
        <v/>
      </c>
      <c r="N453" s="62" t="str">
        <f t="shared" si="82"/>
        <v/>
      </c>
      <c r="O453" s="62" t="str">
        <f t="shared" si="83"/>
        <v>Conta</v>
      </c>
      <c r="P453" t="e">
        <f t="shared" si="84"/>
        <v>#VALUE!</v>
      </c>
    </row>
    <row r="454" spans="1:16" x14ac:dyDescent="0.25">
      <c r="A454" s="62" t="str">
        <f t="shared" si="75"/>
        <v>FAIXA 4Entre R$ 339,81 e R$ 349,80</v>
      </c>
      <c r="B454" s="62" t="s">
        <v>121</v>
      </c>
      <c r="C454" s="62" t="s">
        <v>151</v>
      </c>
      <c r="D454" s="62" t="s">
        <v>194</v>
      </c>
      <c r="E454" s="62">
        <f t="shared" si="76"/>
        <v>79.900000000000006</v>
      </c>
      <c r="F454" s="62" t="str">
        <f>IF(VLOOKUP(D454,$U$1:$AB$7,8,0)&lt;Ofertas!$C$9,"",VLOOKUP(D454,$U$1:$Y$7,5,0))</f>
        <v/>
      </c>
      <c r="G454" s="62" t="str">
        <f>IF(VLOOKUP(D454,$U$1:$AB$7,8,0)&lt;Ofertas!$C$9,"",VLOOKUP(D454,$U$1:$Z$7,6,0))</f>
        <v/>
      </c>
      <c r="H454" s="62" t="str">
        <f t="shared" si="77"/>
        <v/>
      </c>
      <c r="I454" s="62" t="s">
        <v>157</v>
      </c>
      <c r="J454" s="62" t="str">
        <f t="shared" si="78"/>
        <v/>
      </c>
      <c r="K454" s="62" t="str">
        <f t="shared" si="79"/>
        <v>SEM DEP</v>
      </c>
      <c r="L454" s="62">
        <f t="shared" si="80"/>
        <v>100</v>
      </c>
      <c r="M454" s="62" t="str">
        <f t="shared" si="81"/>
        <v/>
      </c>
      <c r="N454" s="62" t="str">
        <f t="shared" si="82"/>
        <v/>
      </c>
      <c r="O454" s="62" t="str">
        <f t="shared" si="83"/>
        <v>Controle</v>
      </c>
      <c r="P454" t="e">
        <f t="shared" si="84"/>
        <v>#VALUE!</v>
      </c>
    </row>
    <row r="455" spans="1:16" x14ac:dyDescent="0.25">
      <c r="A455" s="62" t="str">
        <f t="shared" si="75"/>
        <v>FAIXA 5Entre R$ 339,81 e R$ 349,80</v>
      </c>
      <c r="B455" s="62" t="s">
        <v>121</v>
      </c>
      <c r="C455" s="62" t="s">
        <v>151</v>
      </c>
      <c r="D455" s="62" t="s">
        <v>58</v>
      </c>
      <c r="E455" s="62">
        <f t="shared" si="76"/>
        <v>79.900000000000006</v>
      </c>
      <c r="F455" s="62">
        <f>IF(VLOOKUP(D455,$U$1:$AB$7,8,0)&lt;Ofertas!$C$9,"",VLOOKUP(D455,$U$1:$Y$7,5,0))</f>
        <v>159.9</v>
      </c>
      <c r="G455" s="62">
        <f>IF(VLOOKUP(D455,$U$1:$AB$7,8,0)&lt;Ofertas!$C$9,"",VLOOKUP(D455,$U$1:$Z$7,6,0))</f>
        <v>159.9</v>
      </c>
      <c r="H455" s="62">
        <f t="shared" si="77"/>
        <v>239.8</v>
      </c>
      <c r="I455" s="62" t="s">
        <v>158</v>
      </c>
      <c r="J455" s="62">
        <f t="shared" si="78"/>
        <v>239.8</v>
      </c>
      <c r="K455" s="62">
        <f t="shared" si="79"/>
        <v>159.9</v>
      </c>
      <c r="L455" s="62">
        <f t="shared" si="80"/>
        <v>0</v>
      </c>
      <c r="M455" s="62">
        <f t="shared" si="81"/>
        <v>159.9</v>
      </c>
      <c r="N455" s="62">
        <f t="shared" si="82"/>
        <v>159.9</v>
      </c>
      <c r="O455" s="62" t="str">
        <f t="shared" si="83"/>
        <v>Conta</v>
      </c>
      <c r="P455">
        <f t="shared" si="84"/>
        <v>1</v>
      </c>
    </row>
    <row r="456" spans="1:16" x14ac:dyDescent="0.25">
      <c r="A456" s="62" t="str">
        <f t="shared" si="75"/>
        <v>FAIXA 6Entre R$ 339,81 e R$ 349,80</v>
      </c>
      <c r="B456" s="62" t="s">
        <v>121</v>
      </c>
      <c r="C456" s="62" t="s">
        <v>152</v>
      </c>
      <c r="D456" s="62" t="s">
        <v>194</v>
      </c>
      <c r="E456" s="62">
        <f t="shared" si="76"/>
        <v>84.9</v>
      </c>
      <c r="F456" s="62" t="str">
        <f>IF(VLOOKUP(D456,$U$1:$AB$7,8,0)&lt;Ofertas!$C$9,"",VLOOKUP(D456,$U$1:$Y$7,5,0))</f>
        <v/>
      </c>
      <c r="G456" s="62" t="str">
        <f>IF(VLOOKUP(D456,$U$1:$AB$7,8,0)&lt;Ofertas!$C$9,"",VLOOKUP(D456,$U$1:$Z$7,6,0))</f>
        <v/>
      </c>
      <c r="H456" s="62" t="str">
        <f t="shared" si="77"/>
        <v/>
      </c>
      <c r="I456" s="62" t="s">
        <v>159</v>
      </c>
      <c r="J456" s="62" t="str">
        <f t="shared" si="78"/>
        <v/>
      </c>
      <c r="K456" s="62" t="str">
        <f t="shared" si="79"/>
        <v>SEM DEP</v>
      </c>
      <c r="L456" s="62">
        <f t="shared" si="80"/>
        <v>100</v>
      </c>
      <c r="M456" s="62" t="str">
        <f t="shared" si="81"/>
        <v/>
      </c>
      <c r="N456" s="62" t="str">
        <f t="shared" si="82"/>
        <v/>
      </c>
      <c r="O456" s="62" t="str">
        <f t="shared" si="83"/>
        <v>Controle</v>
      </c>
      <c r="P456" t="e">
        <f t="shared" si="84"/>
        <v>#VALUE!</v>
      </c>
    </row>
    <row r="457" spans="1:16" x14ac:dyDescent="0.25">
      <c r="A457" s="62" t="str">
        <f t="shared" si="75"/>
        <v>FAIXA 7Entre R$ 339,81 e R$ 349,80</v>
      </c>
      <c r="B457" s="62" t="s">
        <v>121</v>
      </c>
      <c r="C457" s="62" t="s">
        <v>152</v>
      </c>
      <c r="D457" s="62" t="s">
        <v>58</v>
      </c>
      <c r="E457" s="62">
        <f t="shared" si="76"/>
        <v>84.9</v>
      </c>
      <c r="F457" s="62">
        <f>IF(VLOOKUP(D457,$U$1:$AB$7,8,0)&lt;Ofertas!$C$9,"",VLOOKUP(D457,$U$1:$Y$7,5,0))</f>
        <v>159.9</v>
      </c>
      <c r="G457" s="62">
        <f>IF(VLOOKUP(D457,$U$1:$AB$7,8,0)&lt;Ofertas!$C$9,"",VLOOKUP(D457,$U$1:$Z$7,6,0))</f>
        <v>159.9</v>
      </c>
      <c r="H457" s="62">
        <f t="shared" si="77"/>
        <v>244.8</v>
      </c>
      <c r="I457" s="62" t="s">
        <v>160</v>
      </c>
      <c r="J457" s="62">
        <f t="shared" si="78"/>
        <v>244.8</v>
      </c>
      <c r="K457" s="62">
        <f t="shared" si="79"/>
        <v>159.9</v>
      </c>
      <c r="L457" s="62">
        <f t="shared" si="80"/>
        <v>0</v>
      </c>
      <c r="M457" s="62">
        <f t="shared" si="81"/>
        <v>159.9</v>
      </c>
      <c r="N457" s="62">
        <f t="shared" si="82"/>
        <v>159.9</v>
      </c>
      <c r="O457" s="62" t="str">
        <f t="shared" si="83"/>
        <v>Conta</v>
      </c>
      <c r="P457">
        <f t="shared" si="84"/>
        <v>26</v>
      </c>
    </row>
    <row r="458" spans="1:16" x14ac:dyDescent="0.25">
      <c r="A458" s="62" t="str">
        <f t="shared" si="75"/>
        <v>FAIXA 8Entre R$ 339,81 e R$ 349,80</v>
      </c>
      <c r="B458" s="62" t="s">
        <v>121</v>
      </c>
      <c r="C458" s="62" t="s">
        <v>153</v>
      </c>
      <c r="D458" s="62" t="s">
        <v>26</v>
      </c>
      <c r="E458" s="62">
        <f t="shared" si="76"/>
        <v>129.9</v>
      </c>
      <c r="F458" s="62" t="str">
        <f>IF(VLOOKUP(D458,$U$1:$AB$7,8,0)&lt;Ofertas!$C$9,"",VLOOKUP(D458,$U$1:$Y$7,5,0))</f>
        <v/>
      </c>
      <c r="G458" s="62" t="str">
        <f>IF(VLOOKUP(D458,$U$1:$AB$7,8,0)&lt;Ofertas!$C$9,"",VLOOKUP(D458,$U$1:$Z$7,6,0))</f>
        <v/>
      </c>
      <c r="H458" s="62" t="str">
        <f t="shared" si="77"/>
        <v/>
      </c>
      <c r="I458" s="62" t="s">
        <v>161</v>
      </c>
      <c r="J458" s="62" t="str">
        <f t="shared" si="78"/>
        <v/>
      </c>
      <c r="K458" s="62" t="str">
        <f t="shared" si="79"/>
        <v>SEM DEP</v>
      </c>
      <c r="L458" s="62">
        <f t="shared" si="80"/>
        <v>100</v>
      </c>
      <c r="M458" s="62" t="str">
        <f t="shared" si="81"/>
        <v/>
      </c>
      <c r="N458" s="62" t="str">
        <f t="shared" si="82"/>
        <v/>
      </c>
      <c r="O458" s="62" t="str">
        <f t="shared" si="83"/>
        <v>Conta</v>
      </c>
      <c r="P458" t="e">
        <f t="shared" si="84"/>
        <v>#VALUE!</v>
      </c>
    </row>
    <row r="459" spans="1:16" x14ac:dyDescent="0.25">
      <c r="A459" s="62" t="str">
        <f t="shared" si="75"/>
        <v>FAIXA 9Entre R$ 339,81 e R$ 349,80</v>
      </c>
      <c r="B459" s="62" t="s">
        <v>121</v>
      </c>
      <c r="C459" s="62" t="s">
        <v>153</v>
      </c>
      <c r="D459" s="62" t="s">
        <v>181</v>
      </c>
      <c r="E459" s="62">
        <f t="shared" si="76"/>
        <v>129.9</v>
      </c>
      <c r="F459" s="62" t="str">
        <f>IF(VLOOKUP(D459,$U$1:$AB$7,8,0)&lt;Ofertas!$C$9,"",VLOOKUP(D459,$U$1:$Y$7,5,0))</f>
        <v/>
      </c>
      <c r="G459" s="62" t="str">
        <f>IF(VLOOKUP(D459,$U$1:$AB$7,8,0)&lt;Ofertas!$C$9,"",VLOOKUP(D459,$U$1:$Z$7,6,0))</f>
        <v/>
      </c>
      <c r="H459" s="62" t="str">
        <f t="shared" si="77"/>
        <v/>
      </c>
      <c r="I459" s="62" t="s">
        <v>162</v>
      </c>
      <c r="J459" s="62" t="str">
        <f t="shared" si="78"/>
        <v/>
      </c>
      <c r="K459" s="62" t="str">
        <f t="shared" si="79"/>
        <v>SEM DEP</v>
      </c>
      <c r="L459" s="62">
        <f t="shared" si="80"/>
        <v>100</v>
      </c>
      <c r="M459" s="62" t="str">
        <f t="shared" si="81"/>
        <v/>
      </c>
      <c r="N459" s="62" t="str">
        <f t="shared" si="82"/>
        <v/>
      </c>
      <c r="O459" s="62" t="str">
        <f t="shared" si="83"/>
        <v>Controle</v>
      </c>
      <c r="P459" t="e">
        <f t="shared" si="84"/>
        <v>#VALUE!</v>
      </c>
    </row>
    <row r="460" spans="1:16" x14ac:dyDescent="0.25">
      <c r="A460" s="62" t="str">
        <f t="shared" si="75"/>
        <v>FAIXA 10Entre R$ 339,81 e R$ 349,80</v>
      </c>
      <c r="B460" s="62" t="s">
        <v>121</v>
      </c>
      <c r="C460" s="62" t="s">
        <v>151</v>
      </c>
      <c r="D460" s="62" t="s">
        <v>10</v>
      </c>
      <c r="E460" s="62">
        <f t="shared" si="76"/>
        <v>79.900000000000006</v>
      </c>
      <c r="F460" s="62">
        <f>IF(VLOOKUP(D460,$U$1:$AB$7,8,0)&lt;Ofertas!$C$9,"",VLOOKUP(D460,$U$1:$Y$7,5,0))</f>
        <v>109.9</v>
      </c>
      <c r="G460" s="62">
        <f>IF(VLOOKUP(D460,$U$1:$AB$7,8,0)&lt;Ofertas!$C$9,"",VLOOKUP(D460,$U$1:$Z$7,6,0))</f>
        <v>99.9</v>
      </c>
      <c r="H460" s="62">
        <f t="shared" si="77"/>
        <v>289.8</v>
      </c>
      <c r="I460" s="62" t="s">
        <v>163</v>
      </c>
      <c r="J460" s="62">
        <f t="shared" si="78"/>
        <v>279.8</v>
      </c>
      <c r="K460" s="62">
        <f t="shared" si="79"/>
        <v>209.9</v>
      </c>
      <c r="L460" s="62">
        <f t="shared" si="80"/>
        <v>100</v>
      </c>
      <c r="M460" s="62">
        <f t="shared" si="81"/>
        <v>209.9</v>
      </c>
      <c r="N460" s="62">
        <f t="shared" si="82"/>
        <v>199.9</v>
      </c>
      <c r="O460" s="62" t="str">
        <f t="shared" si="83"/>
        <v>Conta</v>
      </c>
      <c r="P460">
        <f t="shared" si="84"/>
        <v>51</v>
      </c>
    </row>
    <row r="461" spans="1:16" x14ac:dyDescent="0.25">
      <c r="A461" s="62" t="str">
        <f t="shared" si="75"/>
        <v>FAIXA 11Entre R$ 339,81 e R$ 349,80</v>
      </c>
      <c r="B461" s="62" t="s">
        <v>121</v>
      </c>
      <c r="C461" s="62" t="s">
        <v>153</v>
      </c>
      <c r="D461" s="62" t="s">
        <v>58</v>
      </c>
      <c r="E461" s="62">
        <f t="shared" si="76"/>
        <v>129.9</v>
      </c>
      <c r="F461" s="62">
        <f>IF(VLOOKUP(D461,$U$1:$AB$7,8,0)&lt;Ofertas!$C$9,"",VLOOKUP(D461,$U$1:$Y$7,5,0))</f>
        <v>159.9</v>
      </c>
      <c r="G461" s="62">
        <f>IF(VLOOKUP(D461,$U$1:$AB$7,8,0)&lt;Ofertas!$C$9,"",VLOOKUP(D461,$U$1:$Z$7,6,0))</f>
        <v>159.9</v>
      </c>
      <c r="H461" s="62">
        <f t="shared" si="77"/>
        <v>289.8</v>
      </c>
      <c r="I461" s="62" t="s">
        <v>164</v>
      </c>
      <c r="J461" s="62">
        <f t="shared" si="78"/>
        <v>289.8</v>
      </c>
      <c r="K461" s="62">
        <f t="shared" si="79"/>
        <v>159.9</v>
      </c>
      <c r="L461" s="62">
        <f t="shared" si="80"/>
        <v>0</v>
      </c>
      <c r="M461" s="62">
        <f t="shared" si="81"/>
        <v>159.9</v>
      </c>
      <c r="N461" s="62">
        <f t="shared" si="82"/>
        <v>159.9</v>
      </c>
      <c r="O461" s="62" t="str">
        <f t="shared" si="83"/>
        <v>Conta</v>
      </c>
      <c r="P461">
        <f t="shared" si="84"/>
        <v>51</v>
      </c>
    </row>
    <row r="462" spans="1:16" x14ac:dyDescent="0.25">
      <c r="A462" s="62" t="str">
        <f t="shared" si="75"/>
        <v>FAIXA 12Entre R$ 339,81 e R$ 349,80</v>
      </c>
      <c r="B462" s="62" t="s">
        <v>121</v>
      </c>
      <c r="C462" s="62" t="s">
        <v>151</v>
      </c>
      <c r="D462" s="62" t="s">
        <v>1</v>
      </c>
      <c r="E462" s="62">
        <f t="shared" si="76"/>
        <v>79.900000000000006</v>
      </c>
      <c r="F462" s="62">
        <f>IF(VLOOKUP(D462,$U$1:$AB$7,8,0)&lt;Ofertas!$C$9,"",VLOOKUP(D462,$U$1:$Y$7,5,0))</f>
        <v>209.9</v>
      </c>
      <c r="G462" s="62">
        <f>IF(VLOOKUP(D462,$U$1:$AB$7,8,0)&lt;Ofertas!$C$9,"",VLOOKUP(D462,$U$1:$Z$7,6,0))</f>
        <v>179.9</v>
      </c>
      <c r="H462" s="62">
        <f t="shared" si="77"/>
        <v>289.8</v>
      </c>
      <c r="I462" s="62" t="s">
        <v>165</v>
      </c>
      <c r="J462" s="62">
        <f t="shared" si="78"/>
        <v>259.8</v>
      </c>
      <c r="K462" s="62">
        <f t="shared" si="79"/>
        <v>209.9</v>
      </c>
      <c r="L462" s="62">
        <f t="shared" si="80"/>
        <v>0</v>
      </c>
      <c r="M462" s="62">
        <f t="shared" si="81"/>
        <v>209.9</v>
      </c>
      <c r="N462" s="62">
        <f t="shared" si="82"/>
        <v>179.9</v>
      </c>
      <c r="O462" s="62" t="str">
        <f t="shared" si="83"/>
        <v>Conta</v>
      </c>
      <c r="P462">
        <f t="shared" si="84"/>
        <v>51</v>
      </c>
    </row>
    <row r="463" spans="1:16" x14ac:dyDescent="0.25">
      <c r="A463" s="62" t="str">
        <f t="shared" si="75"/>
        <v>FAIXA 13Entre R$ 339,81 e R$ 349,80</v>
      </c>
      <c r="B463" s="62" t="s">
        <v>121</v>
      </c>
      <c r="C463" s="62" t="s">
        <v>153</v>
      </c>
      <c r="D463" s="62" t="s">
        <v>194</v>
      </c>
      <c r="E463" s="62">
        <f t="shared" si="76"/>
        <v>129.9</v>
      </c>
      <c r="F463" s="62" t="str">
        <f>IF(VLOOKUP(D463,$U$1:$AB$7,8,0)&lt;Ofertas!$C$9,"",VLOOKUP(D463,$U$1:$Y$7,5,0))</f>
        <v/>
      </c>
      <c r="G463" s="62" t="str">
        <f>IF(VLOOKUP(D463,$U$1:$AB$7,8,0)&lt;Ofertas!$C$9,"",VLOOKUP(D463,$U$1:$Z$7,6,0))</f>
        <v/>
      </c>
      <c r="H463" s="62" t="str">
        <f t="shared" si="77"/>
        <v/>
      </c>
      <c r="I463" s="62" t="s">
        <v>166</v>
      </c>
      <c r="J463" s="62" t="str">
        <f t="shared" si="78"/>
        <v/>
      </c>
      <c r="K463" s="62" t="str">
        <f t="shared" si="79"/>
        <v>SEM DEP</v>
      </c>
      <c r="L463" s="62">
        <f t="shared" si="80"/>
        <v>100</v>
      </c>
      <c r="M463" s="62" t="str">
        <f t="shared" si="81"/>
        <v/>
      </c>
      <c r="N463" s="62" t="str">
        <f t="shared" si="82"/>
        <v/>
      </c>
      <c r="O463" s="62" t="str">
        <f t="shared" si="83"/>
        <v>Controle</v>
      </c>
      <c r="P463" t="e">
        <f t="shared" si="84"/>
        <v>#VALUE!</v>
      </c>
    </row>
    <row r="464" spans="1:16" x14ac:dyDescent="0.25">
      <c r="A464" s="62" t="str">
        <f t="shared" si="75"/>
        <v>FAIXA 14Entre R$ 339,81 e R$ 349,80</v>
      </c>
      <c r="B464" s="62" t="s">
        <v>121</v>
      </c>
      <c r="C464" s="62" t="s">
        <v>152</v>
      </c>
      <c r="D464" s="62" t="s">
        <v>10</v>
      </c>
      <c r="E464" s="62">
        <f t="shared" si="76"/>
        <v>84.9</v>
      </c>
      <c r="F464" s="62">
        <f>IF(VLOOKUP(D464,$U$1:$AB$7,8,0)&lt;Ofertas!$C$9,"",VLOOKUP(D464,$U$1:$Y$7,5,0))</f>
        <v>109.9</v>
      </c>
      <c r="G464" s="62">
        <f>IF(VLOOKUP(D464,$U$1:$AB$7,8,0)&lt;Ofertas!$C$9,"",VLOOKUP(D464,$U$1:$Z$7,6,0))</f>
        <v>99.9</v>
      </c>
      <c r="H464" s="62">
        <f t="shared" si="77"/>
        <v>294.8</v>
      </c>
      <c r="I464" s="62" t="s">
        <v>167</v>
      </c>
      <c r="J464" s="62">
        <f t="shared" si="78"/>
        <v>284.8</v>
      </c>
      <c r="K464" s="62">
        <f t="shared" si="79"/>
        <v>209.9</v>
      </c>
      <c r="L464" s="62">
        <f t="shared" si="80"/>
        <v>100</v>
      </c>
      <c r="M464" s="62">
        <f t="shared" si="81"/>
        <v>209.9</v>
      </c>
      <c r="N464" s="62">
        <f t="shared" si="82"/>
        <v>199.9</v>
      </c>
      <c r="O464" s="62" t="str">
        <f t="shared" si="83"/>
        <v>Conta</v>
      </c>
      <c r="P464">
        <f t="shared" si="84"/>
        <v>126</v>
      </c>
    </row>
    <row r="465" spans="1:16" x14ac:dyDescent="0.25">
      <c r="A465" s="62" t="str">
        <f t="shared" si="75"/>
        <v>FAIXA 15Entre R$ 339,81 e R$ 349,80</v>
      </c>
      <c r="B465" s="62" t="s">
        <v>121</v>
      </c>
      <c r="C465" s="62" t="s">
        <v>152</v>
      </c>
      <c r="D465" s="62" t="s">
        <v>1</v>
      </c>
      <c r="E465" s="62">
        <f t="shared" si="76"/>
        <v>84.9</v>
      </c>
      <c r="F465" s="62">
        <f>IF(VLOOKUP(D465,$U$1:$AB$7,8,0)&lt;Ofertas!$C$9,"",VLOOKUP(D465,$U$1:$Y$7,5,0))</f>
        <v>209.9</v>
      </c>
      <c r="G465" s="62">
        <f>IF(VLOOKUP(D465,$U$1:$AB$7,8,0)&lt;Ofertas!$C$9,"",VLOOKUP(D465,$U$1:$Z$7,6,0))</f>
        <v>179.9</v>
      </c>
      <c r="H465" s="62">
        <f t="shared" si="77"/>
        <v>294.8</v>
      </c>
      <c r="I465" s="62" t="s">
        <v>168</v>
      </c>
      <c r="J465" s="62">
        <f t="shared" si="78"/>
        <v>264.8</v>
      </c>
      <c r="K465" s="62">
        <f t="shared" si="79"/>
        <v>209.9</v>
      </c>
      <c r="L465" s="62">
        <f t="shared" si="80"/>
        <v>0</v>
      </c>
      <c r="M465" s="62">
        <f t="shared" si="81"/>
        <v>209.9</v>
      </c>
      <c r="N465" s="62">
        <f t="shared" si="82"/>
        <v>179.9</v>
      </c>
      <c r="O465" s="62" t="str">
        <f t="shared" si="83"/>
        <v>Conta</v>
      </c>
      <c r="P465">
        <f t="shared" si="84"/>
        <v>126</v>
      </c>
    </row>
    <row r="466" spans="1:16" x14ac:dyDescent="0.25">
      <c r="A466" s="62" t="str">
        <f t="shared" si="75"/>
        <v>FAIXA 16Entre R$ 339,81 e R$ 349,80</v>
      </c>
      <c r="B466" s="62" t="s">
        <v>121</v>
      </c>
      <c r="C466" s="62" t="s">
        <v>151</v>
      </c>
      <c r="D466" s="62" t="s">
        <v>59</v>
      </c>
      <c r="E466" s="62">
        <f t="shared" si="76"/>
        <v>79.900000000000006</v>
      </c>
      <c r="F466" s="62">
        <f>IF(VLOOKUP(D466,$U$1:$AB$7,8,0)&lt;Ofertas!$C$9,"",VLOOKUP(D466,$U$1:$Y$7,5,0))</f>
        <v>309.89999999999998</v>
      </c>
      <c r="G466" s="62">
        <f>IF(VLOOKUP(D466,$U$1:$AB$7,8,0)&lt;Ofertas!$C$9,"",VLOOKUP(D466,$U$1:$Z$7,6,0))</f>
        <v>309.89999999999998</v>
      </c>
      <c r="H466" s="62">
        <f t="shared" si="77"/>
        <v>339.79999999999995</v>
      </c>
      <c r="I466" s="62" t="s">
        <v>169</v>
      </c>
      <c r="J466" s="62">
        <f t="shared" si="78"/>
        <v>339.79999999999995</v>
      </c>
      <c r="K466" s="62">
        <f t="shared" si="79"/>
        <v>259.89999999999998</v>
      </c>
      <c r="L466" s="62">
        <f t="shared" si="80"/>
        <v>-50</v>
      </c>
      <c r="M466" s="62">
        <f t="shared" si="81"/>
        <v>259.89999999999998</v>
      </c>
      <c r="N466" s="62">
        <f t="shared" si="82"/>
        <v>259.89999999999998</v>
      </c>
      <c r="O466" s="62" t="str">
        <f t="shared" si="83"/>
        <v>Conta</v>
      </c>
      <c r="P466">
        <f t="shared" si="84"/>
        <v>176</v>
      </c>
    </row>
    <row r="467" spans="1:16" x14ac:dyDescent="0.25">
      <c r="A467" s="62" t="str">
        <f t="shared" si="75"/>
        <v>FAIXA 17Entre R$ 339,81 e R$ 349,80</v>
      </c>
      <c r="B467" s="62" t="s">
        <v>121</v>
      </c>
      <c r="C467" s="62" t="s">
        <v>153</v>
      </c>
      <c r="D467" s="62" t="s">
        <v>10</v>
      </c>
      <c r="E467" s="62">
        <f t="shared" si="76"/>
        <v>129.9</v>
      </c>
      <c r="F467" s="62">
        <f>IF(VLOOKUP(D467,$U$1:$AB$7,8,0)&lt;Ofertas!$C$9,"",VLOOKUP(D467,$U$1:$Y$7,5,0))</f>
        <v>109.9</v>
      </c>
      <c r="G467" s="62">
        <f>IF(VLOOKUP(D467,$U$1:$AB$7,8,0)&lt;Ofertas!$C$9,"",VLOOKUP(D467,$U$1:$Z$7,6,0))</f>
        <v>99.9</v>
      </c>
      <c r="H467" s="62">
        <f t="shared" si="77"/>
        <v>339.8</v>
      </c>
      <c r="I467" s="62" t="s">
        <v>170</v>
      </c>
      <c r="J467" s="62">
        <f t="shared" si="78"/>
        <v>329.8</v>
      </c>
      <c r="K467" s="62">
        <f t="shared" si="79"/>
        <v>209.9</v>
      </c>
      <c r="L467" s="62">
        <f t="shared" si="80"/>
        <v>100</v>
      </c>
      <c r="M467" s="62">
        <f t="shared" si="81"/>
        <v>209.9</v>
      </c>
      <c r="N467" s="62">
        <f t="shared" si="82"/>
        <v>199.9</v>
      </c>
      <c r="O467" s="62" t="str">
        <f t="shared" si="83"/>
        <v>Conta</v>
      </c>
      <c r="P467">
        <f t="shared" si="84"/>
        <v>201</v>
      </c>
    </row>
    <row r="468" spans="1:16" x14ac:dyDescent="0.25">
      <c r="A468" s="62" t="str">
        <f t="shared" si="75"/>
        <v>FAIXA 18Entre R$ 339,81 e R$ 349,80</v>
      </c>
      <c r="B468" s="62" t="s">
        <v>121</v>
      </c>
      <c r="C468" s="62" t="s">
        <v>153</v>
      </c>
      <c r="D468" s="62" t="s">
        <v>1</v>
      </c>
      <c r="E468" s="62">
        <f t="shared" si="76"/>
        <v>129.9</v>
      </c>
      <c r="F468" s="62">
        <f>IF(VLOOKUP(D468,$U$1:$AB$7,8,0)&lt;Ofertas!$C$9,"",VLOOKUP(D468,$U$1:$Y$7,5,0))</f>
        <v>209.9</v>
      </c>
      <c r="G468" s="62">
        <f>IF(VLOOKUP(D468,$U$1:$AB$7,8,0)&lt;Ofertas!$C$9,"",VLOOKUP(D468,$U$1:$Z$7,6,0))</f>
        <v>179.9</v>
      </c>
      <c r="H468" s="62">
        <f t="shared" si="77"/>
        <v>339.8</v>
      </c>
      <c r="I468" s="62" t="s">
        <v>171</v>
      </c>
      <c r="J468" s="62">
        <f t="shared" si="78"/>
        <v>309.8</v>
      </c>
      <c r="K468" s="62">
        <f t="shared" si="79"/>
        <v>209.9</v>
      </c>
      <c r="L468" s="62">
        <f t="shared" si="80"/>
        <v>0</v>
      </c>
      <c r="M468" s="62">
        <f t="shared" si="81"/>
        <v>209.9</v>
      </c>
      <c r="N468" s="62">
        <f t="shared" si="82"/>
        <v>179.9</v>
      </c>
      <c r="O468" s="62" t="str">
        <f t="shared" si="83"/>
        <v>Conta</v>
      </c>
      <c r="P468">
        <f t="shared" si="84"/>
        <v>201</v>
      </c>
    </row>
    <row r="469" spans="1:16" x14ac:dyDescent="0.25">
      <c r="A469" s="62" t="str">
        <f t="shared" si="75"/>
        <v>FAIXA 19Entre R$ 339,81 e R$ 349,80</v>
      </c>
      <c r="B469" s="62" t="s">
        <v>121</v>
      </c>
      <c r="C469" s="62" t="s">
        <v>152</v>
      </c>
      <c r="D469" s="62" t="s">
        <v>59</v>
      </c>
      <c r="E469" s="62">
        <f t="shared" si="76"/>
        <v>84.9</v>
      </c>
      <c r="F469" s="62">
        <f>IF(VLOOKUP(D469,$U$1:$AB$7,8,0)&lt;Ofertas!$C$9,"",VLOOKUP(D469,$U$1:$Y$7,5,0))</f>
        <v>309.89999999999998</v>
      </c>
      <c r="G469" s="62">
        <f>IF(VLOOKUP(D469,$U$1:$AB$7,8,0)&lt;Ofertas!$C$9,"",VLOOKUP(D469,$U$1:$Z$7,6,0))</f>
        <v>309.89999999999998</v>
      </c>
      <c r="H469" s="62">
        <f t="shared" si="77"/>
        <v>344.79999999999995</v>
      </c>
      <c r="I469" s="62" t="s">
        <v>172</v>
      </c>
      <c r="J469" s="62">
        <f t="shared" si="78"/>
        <v>344.79999999999995</v>
      </c>
      <c r="K469" s="62">
        <f t="shared" si="79"/>
        <v>259.89999999999998</v>
      </c>
      <c r="L469" s="62">
        <f t="shared" si="80"/>
        <v>-50</v>
      </c>
      <c r="M469" s="62">
        <f t="shared" si="81"/>
        <v>259.89999999999998</v>
      </c>
      <c r="N469" s="62">
        <f t="shared" si="82"/>
        <v>259.89999999999998</v>
      </c>
      <c r="O469" s="62" t="str">
        <f t="shared" si="83"/>
        <v>Conta</v>
      </c>
      <c r="P469">
        <f t="shared" si="84"/>
        <v>251</v>
      </c>
    </row>
    <row r="470" spans="1:16" x14ac:dyDescent="0.25">
      <c r="A470" s="62" t="str">
        <f t="shared" si="75"/>
        <v>FAIXA 20Entre R$ 339,81 e R$ 349,80</v>
      </c>
      <c r="B470" s="62" t="s">
        <v>121</v>
      </c>
      <c r="C470" s="62" t="s">
        <v>153</v>
      </c>
      <c r="D470" s="62" t="s">
        <v>59</v>
      </c>
      <c r="E470" s="62">
        <f t="shared" si="76"/>
        <v>129.9</v>
      </c>
      <c r="F470" s="62">
        <f>IF(VLOOKUP(D470,$U$1:$AB$7,8,0)&lt;Ofertas!$C$9,"",VLOOKUP(D470,$U$1:$Y$7,5,0))</f>
        <v>309.89999999999998</v>
      </c>
      <c r="G470" s="62">
        <f>IF(VLOOKUP(D470,$U$1:$AB$7,8,0)&lt;Ofertas!$C$9,"",VLOOKUP(D470,$U$1:$Z$7,6,0))</f>
        <v>309.89999999999998</v>
      </c>
      <c r="H470" s="62">
        <f t="shared" si="77"/>
        <v>389.79999999999995</v>
      </c>
      <c r="I470" s="62" t="s">
        <v>173</v>
      </c>
      <c r="J470" s="62">
        <f t="shared" si="78"/>
        <v>389.79999999999995</v>
      </c>
      <c r="K470" s="62">
        <f t="shared" si="79"/>
        <v>259.89999999999998</v>
      </c>
      <c r="L470" s="62">
        <f t="shared" si="80"/>
        <v>-50</v>
      </c>
      <c r="M470" s="62">
        <f t="shared" si="81"/>
        <v>259.89999999999998</v>
      </c>
      <c r="N470" s="62">
        <f t="shared" si="82"/>
        <v>259.89999999999998</v>
      </c>
      <c r="O470" s="62" t="str">
        <f t="shared" si="83"/>
        <v>Conta</v>
      </c>
      <c r="P470">
        <f t="shared" si="84"/>
        <v>276</v>
      </c>
    </row>
    <row r="471" spans="1:16" x14ac:dyDescent="0.25">
      <c r="A471" s="62" t="str">
        <f t="shared" si="75"/>
        <v>FAIXA 21Entre R$ 339,81 e R$ 349,80</v>
      </c>
      <c r="B471" s="62" t="s">
        <v>121</v>
      </c>
      <c r="C471" s="62" t="s">
        <v>154</v>
      </c>
      <c r="D471" s="62" t="s">
        <v>181</v>
      </c>
      <c r="E471" s="62">
        <f t="shared" si="76"/>
        <v>299.89999999999998</v>
      </c>
      <c r="F471" s="62" t="str">
        <f>IF(VLOOKUP(D471,$U$1:$AB$7,8,0)&lt;Ofertas!$C$9,"",VLOOKUP(D471,$U$1:$Y$7,5,0))</f>
        <v/>
      </c>
      <c r="G471" s="62" t="str">
        <f>IF(VLOOKUP(D471,$U$1:$AB$7,8,0)&lt;Ofertas!$C$9,"",VLOOKUP(D471,$U$1:$Z$7,6,0))</f>
        <v/>
      </c>
      <c r="H471" s="62" t="str">
        <f t="shared" si="77"/>
        <v/>
      </c>
      <c r="I471" s="62" t="s">
        <v>174</v>
      </c>
      <c r="J471" s="62" t="str">
        <f t="shared" si="78"/>
        <v/>
      </c>
      <c r="K471" s="62" t="str">
        <f t="shared" si="79"/>
        <v>SEM DEP</v>
      </c>
      <c r="L471" s="62">
        <f t="shared" si="80"/>
        <v>100</v>
      </c>
      <c r="M471" s="62" t="str">
        <f t="shared" si="81"/>
        <v/>
      </c>
      <c r="N471" s="62" t="str">
        <f t="shared" si="82"/>
        <v/>
      </c>
      <c r="O471" s="62" t="str">
        <f t="shared" si="83"/>
        <v>Controle</v>
      </c>
      <c r="P471" t="e">
        <f t="shared" si="84"/>
        <v>#VALUE!</v>
      </c>
    </row>
    <row r="472" spans="1:16" x14ac:dyDescent="0.25">
      <c r="A472" s="62" t="str">
        <f t="shared" si="75"/>
        <v>FAIXA 22Entre R$ 339,81 e R$ 349,80</v>
      </c>
      <c r="B472" s="62" t="s">
        <v>121</v>
      </c>
      <c r="C472" s="62" t="s">
        <v>154</v>
      </c>
      <c r="D472" s="62" t="s">
        <v>26</v>
      </c>
      <c r="E472" s="62">
        <f t="shared" si="76"/>
        <v>299.89999999999998</v>
      </c>
      <c r="F472" s="62" t="str">
        <f>IF(VLOOKUP(D472,$U$1:$AB$7,8,0)&lt;Ofertas!$C$9,"",VLOOKUP(D472,$U$1:$Y$7,5,0))</f>
        <v/>
      </c>
      <c r="G472" s="62" t="str">
        <f>IF(VLOOKUP(D472,$U$1:$AB$7,8,0)&lt;Ofertas!$C$9,"",VLOOKUP(D472,$U$1:$Z$7,6,0))</f>
        <v/>
      </c>
      <c r="H472" s="62" t="str">
        <f t="shared" si="77"/>
        <v/>
      </c>
      <c r="I472" s="62" t="s">
        <v>175</v>
      </c>
      <c r="J472" s="62" t="str">
        <f t="shared" si="78"/>
        <v/>
      </c>
      <c r="K472" s="62" t="str">
        <f t="shared" si="79"/>
        <v>SEM DEP</v>
      </c>
      <c r="L472" s="62">
        <f t="shared" si="80"/>
        <v>100</v>
      </c>
      <c r="M472" s="62" t="str">
        <f t="shared" si="81"/>
        <v/>
      </c>
      <c r="N472" s="62" t="str">
        <f t="shared" si="82"/>
        <v/>
      </c>
      <c r="O472" s="62" t="str">
        <f t="shared" si="83"/>
        <v>Conta</v>
      </c>
      <c r="P472" t="e">
        <f t="shared" si="84"/>
        <v>#VALUE!</v>
      </c>
    </row>
    <row r="473" spans="1:16" x14ac:dyDescent="0.25">
      <c r="A473" s="62" t="str">
        <f t="shared" si="75"/>
        <v>FAIXA 23Entre R$ 339,81 e R$ 349,80</v>
      </c>
      <c r="B473" s="62" t="s">
        <v>121</v>
      </c>
      <c r="C473" s="62" t="s">
        <v>154</v>
      </c>
      <c r="D473" s="62" t="s">
        <v>194</v>
      </c>
      <c r="E473" s="62">
        <f t="shared" si="76"/>
        <v>299.89999999999998</v>
      </c>
      <c r="F473" s="62" t="str">
        <f>IF(VLOOKUP(D473,$U$1:$AB$7,8,0)&lt;Ofertas!$C$9,"",VLOOKUP(D473,$U$1:$Y$7,5,0))</f>
        <v/>
      </c>
      <c r="G473" s="62" t="str">
        <f>IF(VLOOKUP(D473,$U$1:$AB$7,8,0)&lt;Ofertas!$C$9,"",VLOOKUP(D473,$U$1:$Z$7,6,0))</f>
        <v/>
      </c>
      <c r="H473" s="62" t="str">
        <f t="shared" si="77"/>
        <v/>
      </c>
      <c r="I473" s="62" t="s">
        <v>176</v>
      </c>
      <c r="J473" s="62" t="str">
        <f t="shared" si="78"/>
        <v/>
      </c>
      <c r="K473" s="62" t="str">
        <f t="shared" si="79"/>
        <v>SEM DEP</v>
      </c>
      <c r="L473" s="62">
        <f t="shared" si="80"/>
        <v>100</v>
      </c>
      <c r="M473" s="62" t="str">
        <f t="shared" si="81"/>
        <v/>
      </c>
      <c r="N473" s="62" t="str">
        <f t="shared" si="82"/>
        <v/>
      </c>
      <c r="O473" s="62" t="str">
        <f t="shared" si="83"/>
        <v>Controle</v>
      </c>
      <c r="P473" t="e">
        <f t="shared" si="84"/>
        <v>#VALUE!</v>
      </c>
    </row>
    <row r="474" spans="1:16" x14ac:dyDescent="0.25">
      <c r="A474" s="62" t="str">
        <f t="shared" si="75"/>
        <v>FAIXA 24Entre R$ 339,81 e R$ 349,80</v>
      </c>
      <c r="B474" s="62" t="s">
        <v>121</v>
      </c>
      <c r="C474" s="62" t="s">
        <v>154</v>
      </c>
      <c r="D474" s="62" t="s">
        <v>58</v>
      </c>
      <c r="E474" s="62">
        <f t="shared" si="76"/>
        <v>299.89999999999998</v>
      </c>
      <c r="F474" s="62">
        <f>IF(VLOOKUP(D474,$U$1:$AB$7,8,0)&lt;Ofertas!$C$9,"",VLOOKUP(D474,$U$1:$Y$7,5,0))</f>
        <v>159.9</v>
      </c>
      <c r="G474" s="62">
        <f>IF(VLOOKUP(D474,$U$1:$AB$7,8,0)&lt;Ofertas!$C$9,"",VLOOKUP(D474,$U$1:$Z$7,6,0))</f>
        <v>159.9</v>
      </c>
      <c r="H474" s="62">
        <f t="shared" si="77"/>
        <v>459.79999999999995</v>
      </c>
      <c r="I474" s="62" t="s">
        <v>177</v>
      </c>
      <c r="J474" s="62">
        <f t="shared" si="78"/>
        <v>459.79999999999995</v>
      </c>
      <c r="K474" s="62">
        <f t="shared" si="79"/>
        <v>159.9</v>
      </c>
      <c r="L474" s="62">
        <f t="shared" si="80"/>
        <v>0</v>
      </c>
      <c r="M474" s="62">
        <f t="shared" si="81"/>
        <v>159.9</v>
      </c>
      <c r="N474" s="62">
        <f t="shared" si="82"/>
        <v>159.9</v>
      </c>
      <c r="O474" s="62" t="str">
        <f t="shared" si="83"/>
        <v>Conta</v>
      </c>
      <c r="P474">
        <f t="shared" si="84"/>
        <v>301</v>
      </c>
    </row>
    <row r="475" spans="1:16" x14ac:dyDescent="0.25">
      <c r="A475" s="62" t="str">
        <f t="shared" si="75"/>
        <v>FAIXA 25Entre R$ 339,81 e R$ 349,80</v>
      </c>
      <c r="B475" s="62" t="s">
        <v>121</v>
      </c>
      <c r="C475" s="62" t="s">
        <v>154</v>
      </c>
      <c r="D475" s="62" t="s">
        <v>10</v>
      </c>
      <c r="E475" s="62">
        <f t="shared" si="76"/>
        <v>299.89999999999998</v>
      </c>
      <c r="F475" s="62">
        <f>IF(VLOOKUP(D475,$U$1:$AB$7,8,0)&lt;Ofertas!$C$9,"",VLOOKUP(D475,$U$1:$Y$7,5,0))</f>
        <v>109.9</v>
      </c>
      <c r="G475" s="62">
        <f>IF(VLOOKUP(D475,$U$1:$AB$7,8,0)&lt;Ofertas!$C$9,"",VLOOKUP(D475,$U$1:$Z$7,6,0))</f>
        <v>99.9</v>
      </c>
      <c r="H475" s="62">
        <f t="shared" si="77"/>
        <v>509.79999999999995</v>
      </c>
      <c r="I475" s="62" t="s">
        <v>206</v>
      </c>
      <c r="J475" s="62">
        <f t="shared" si="78"/>
        <v>499.79999999999995</v>
      </c>
      <c r="K475" s="62">
        <f t="shared" si="79"/>
        <v>209.9</v>
      </c>
      <c r="L475" s="62">
        <f t="shared" si="80"/>
        <v>100</v>
      </c>
      <c r="M475" s="62">
        <f t="shared" si="81"/>
        <v>209.9</v>
      </c>
      <c r="N475" s="62">
        <f t="shared" si="82"/>
        <v>199.9</v>
      </c>
      <c r="O475" s="62" t="str">
        <f t="shared" si="83"/>
        <v>Conta</v>
      </c>
      <c r="P475">
        <f t="shared" si="84"/>
        <v>326</v>
      </c>
    </row>
    <row r="476" spans="1:16" x14ac:dyDescent="0.25">
      <c r="A476" s="62" t="str">
        <f t="shared" si="75"/>
        <v>FAIXA 26Entre R$ 339,81 e R$ 349,80</v>
      </c>
      <c r="B476" s="62" t="s">
        <v>121</v>
      </c>
      <c r="C476" s="62" t="s">
        <v>154</v>
      </c>
      <c r="D476" s="62" t="s">
        <v>1</v>
      </c>
      <c r="E476" s="62">
        <f t="shared" si="76"/>
        <v>299.89999999999998</v>
      </c>
      <c r="F476" s="62">
        <f>IF(VLOOKUP(D476,$U$1:$AB$7,8,0)&lt;Ofertas!$C$9,"",VLOOKUP(D476,$U$1:$Y$7,5,0))</f>
        <v>209.9</v>
      </c>
      <c r="G476" s="62">
        <f>IF(VLOOKUP(D476,$U$1:$AB$7,8,0)&lt;Ofertas!$C$9,"",VLOOKUP(D476,$U$1:$Z$7,6,0))</f>
        <v>179.9</v>
      </c>
      <c r="H476" s="62">
        <f t="shared" si="77"/>
        <v>509.79999999999995</v>
      </c>
      <c r="I476" s="62" t="s">
        <v>207</v>
      </c>
      <c r="J476" s="62">
        <f t="shared" si="78"/>
        <v>479.79999999999995</v>
      </c>
      <c r="K476" s="62">
        <f t="shared" si="79"/>
        <v>209.9</v>
      </c>
      <c r="L476" s="62">
        <f t="shared" si="80"/>
        <v>0</v>
      </c>
      <c r="M476" s="62">
        <f t="shared" si="81"/>
        <v>209.9</v>
      </c>
      <c r="N476" s="62">
        <f t="shared" si="82"/>
        <v>179.9</v>
      </c>
      <c r="O476" s="62" t="str">
        <f t="shared" si="83"/>
        <v>Conta</v>
      </c>
      <c r="P476">
        <f t="shared" si="84"/>
        <v>326</v>
      </c>
    </row>
    <row r="477" spans="1:16" x14ac:dyDescent="0.25">
      <c r="A477" s="62" t="str">
        <f t="shared" si="75"/>
        <v>FAIXA 27Entre R$ 339,81 e R$ 349,80</v>
      </c>
      <c r="B477" s="62" t="s">
        <v>121</v>
      </c>
      <c r="C477" s="62" t="s">
        <v>154</v>
      </c>
      <c r="D477" s="62" t="s">
        <v>59</v>
      </c>
      <c r="E477" s="62">
        <f t="shared" si="76"/>
        <v>299.89999999999998</v>
      </c>
      <c r="F477" s="62">
        <f>IF(VLOOKUP(D477,$U$1:$AB$7,8,0)&lt;Ofertas!$C$9,"",VLOOKUP(D477,$U$1:$Y$7,5,0))</f>
        <v>309.89999999999998</v>
      </c>
      <c r="G477" s="62">
        <f>IF(VLOOKUP(D477,$U$1:$AB$7,8,0)&lt;Ofertas!$C$9,"",VLOOKUP(D477,$U$1:$Z$7,6,0))</f>
        <v>309.89999999999998</v>
      </c>
      <c r="H477" s="62">
        <f t="shared" si="77"/>
        <v>559.79999999999995</v>
      </c>
      <c r="I477" s="62" t="s">
        <v>208</v>
      </c>
      <c r="J477" s="62">
        <f t="shared" si="78"/>
        <v>559.79999999999995</v>
      </c>
      <c r="K477" s="62">
        <f t="shared" si="79"/>
        <v>259.89999999999998</v>
      </c>
      <c r="L477" s="62">
        <f t="shared" si="80"/>
        <v>-50</v>
      </c>
      <c r="M477" s="62">
        <f t="shared" si="81"/>
        <v>259.89999999999998</v>
      </c>
      <c r="N477" s="62">
        <f t="shared" si="82"/>
        <v>259.89999999999998</v>
      </c>
      <c r="O477" s="62" t="str">
        <f t="shared" si="83"/>
        <v>Conta</v>
      </c>
      <c r="P477">
        <f t="shared" si="84"/>
        <v>376</v>
      </c>
    </row>
    <row r="478" spans="1:16" x14ac:dyDescent="0.25">
      <c r="A478" s="62" t="str">
        <f t="shared" si="75"/>
        <v>FAIXA 0Entre R$ 349,81 e R$ 359,80</v>
      </c>
      <c r="B478" s="62" t="s">
        <v>122</v>
      </c>
      <c r="C478" s="62" t="s">
        <v>151</v>
      </c>
      <c r="D478" s="62" t="s">
        <v>181</v>
      </c>
      <c r="E478" s="62">
        <f t="shared" si="76"/>
        <v>79.900000000000006</v>
      </c>
      <c r="F478" s="62" t="str">
        <f>IF(VLOOKUP(D478,$U$1:$AB$7,8,0)&lt;Ofertas!$C$9,"",VLOOKUP(D478,$U$1:$Y$7,5,0))</f>
        <v/>
      </c>
      <c r="G478" s="62" t="str">
        <f>IF(VLOOKUP(D478,$U$1:$AB$7,8,0)&lt;Ofertas!$C$9,"",VLOOKUP(D478,$U$1:$Z$7,6,0))</f>
        <v/>
      </c>
      <c r="H478" s="62" t="str">
        <f t="shared" si="77"/>
        <v/>
      </c>
      <c r="I478" s="62" t="s">
        <v>189</v>
      </c>
      <c r="J478" s="62" t="str">
        <f t="shared" si="78"/>
        <v/>
      </c>
      <c r="K478" s="62" t="str">
        <f t="shared" si="79"/>
        <v>SEM DEP</v>
      </c>
      <c r="L478" s="62">
        <f t="shared" si="80"/>
        <v>100</v>
      </c>
      <c r="M478" s="62" t="str">
        <f t="shared" si="81"/>
        <v/>
      </c>
      <c r="N478" s="62" t="str">
        <f t="shared" si="82"/>
        <v/>
      </c>
      <c r="O478" s="62" t="str">
        <f t="shared" si="83"/>
        <v>Controle</v>
      </c>
      <c r="P478" t="e">
        <f t="shared" si="84"/>
        <v>#VALUE!</v>
      </c>
    </row>
    <row r="479" spans="1:16" x14ac:dyDescent="0.25">
      <c r="A479" s="62" t="str">
        <f t="shared" si="75"/>
        <v>FAIXA 1Entre R$ 349,81 e R$ 359,80</v>
      </c>
      <c r="B479" s="62" t="s">
        <v>122</v>
      </c>
      <c r="C479" s="62" t="s">
        <v>151</v>
      </c>
      <c r="D479" s="62" t="s">
        <v>26</v>
      </c>
      <c r="E479" s="62">
        <f t="shared" si="76"/>
        <v>79.900000000000006</v>
      </c>
      <c r="F479" s="62" t="str">
        <f>IF(VLOOKUP(D479,$U$1:$AB$7,8,0)&lt;Ofertas!$C$9,"",VLOOKUP(D479,$U$1:$Y$7,5,0))</f>
        <v/>
      </c>
      <c r="G479" s="62" t="str">
        <f>IF(VLOOKUP(D479,$U$1:$AB$7,8,0)&lt;Ofertas!$C$9,"",VLOOKUP(D479,$U$1:$Z$7,6,0))</f>
        <v/>
      </c>
      <c r="H479" s="62" t="str">
        <f t="shared" si="77"/>
        <v/>
      </c>
      <c r="I479" s="62" t="s">
        <v>66</v>
      </c>
      <c r="J479" s="62" t="str">
        <f t="shared" si="78"/>
        <v/>
      </c>
      <c r="K479" s="62" t="str">
        <f t="shared" si="79"/>
        <v>SEM DEP</v>
      </c>
      <c r="L479" s="62">
        <f t="shared" si="80"/>
        <v>100</v>
      </c>
      <c r="M479" s="62" t="str">
        <f t="shared" si="81"/>
        <v/>
      </c>
      <c r="N479" s="62" t="str">
        <f t="shared" si="82"/>
        <v/>
      </c>
      <c r="O479" s="62" t="str">
        <f t="shared" si="83"/>
        <v>Conta</v>
      </c>
      <c r="P479" t="e">
        <f t="shared" si="84"/>
        <v>#VALUE!</v>
      </c>
    </row>
    <row r="480" spans="1:16" x14ac:dyDescent="0.25">
      <c r="A480" s="62" t="str">
        <f t="shared" si="75"/>
        <v>FAIXA 2Entre R$ 349,81 e R$ 359,80</v>
      </c>
      <c r="B480" s="62" t="s">
        <v>122</v>
      </c>
      <c r="C480" s="62" t="s">
        <v>152</v>
      </c>
      <c r="D480" s="62" t="s">
        <v>181</v>
      </c>
      <c r="E480" s="62">
        <f t="shared" si="76"/>
        <v>84.9</v>
      </c>
      <c r="F480" s="62" t="str">
        <f>IF(VLOOKUP(D480,$U$1:$AB$7,8,0)&lt;Ofertas!$C$9,"",VLOOKUP(D480,$U$1:$Y$7,5,0))</f>
        <v/>
      </c>
      <c r="G480" s="62" t="str">
        <f>IF(VLOOKUP(D480,$U$1:$AB$7,8,0)&lt;Ofertas!$C$9,"",VLOOKUP(D480,$U$1:$Z$7,6,0))</f>
        <v/>
      </c>
      <c r="H480" s="62" t="str">
        <f t="shared" si="77"/>
        <v/>
      </c>
      <c r="I480" s="62" t="s">
        <v>67</v>
      </c>
      <c r="J480" s="62" t="str">
        <f t="shared" si="78"/>
        <v/>
      </c>
      <c r="K480" s="62" t="str">
        <f t="shared" si="79"/>
        <v>SEM DEP</v>
      </c>
      <c r="L480" s="62">
        <f t="shared" si="80"/>
        <v>100</v>
      </c>
      <c r="M480" s="62" t="str">
        <f t="shared" si="81"/>
        <v/>
      </c>
      <c r="N480" s="62" t="str">
        <f t="shared" si="82"/>
        <v/>
      </c>
      <c r="O480" s="62" t="str">
        <f t="shared" si="83"/>
        <v>Controle</v>
      </c>
      <c r="P480" t="e">
        <f t="shared" si="84"/>
        <v>#VALUE!</v>
      </c>
    </row>
    <row r="481" spans="1:16" x14ac:dyDescent="0.25">
      <c r="A481" s="62" t="str">
        <f t="shared" si="75"/>
        <v>FAIXA 3Entre R$ 349,81 e R$ 359,80</v>
      </c>
      <c r="B481" s="62" t="s">
        <v>122</v>
      </c>
      <c r="C481" s="62" t="s">
        <v>152</v>
      </c>
      <c r="D481" s="62" t="s">
        <v>26</v>
      </c>
      <c r="E481" s="62">
        <f t="shared" si="76"/>
        <v>84.9</v>
      </c>
      <c r="F481" s="62" t="str">
        <f>IF(VLOOKUP(D481,$U$1:$AB$7,8,0)&lt;Ofertas!$C$9,"",VLOOKUP(D481,$U$1:$Y$7,5,0))</f>
        <v/>
      </c>
      <c r="G481" s="62" t="str">
        <f>IF(VLOOKUP(D481,$U$1:$AB$7,8,0)&lt;Ofertas!$C$9,"",VLOOKUP(D481,$U$1:$Z$7,6,0))</f>
        <v/>
      </c>
      <c r="H481" s="62" t="str">
        <f t="shared" si="77"/>
        <v/>
      </c>
      <c r="I481" s="62" t="s">
        <v>156</v>
      </c>
      <c r="J481" s="62" t="str">
        <f t="shared" si="78"/>
        <v/>
      </c>
      <c r="K481" s="62" t="str">
        <f t="shared" si="79"/>
        <v>SEM DEP</v>
      </c>
      <c r="L481" s="62">
        <f t="shared" si="80"/>
        <v>100</v>
      </c>
      <c r="M481" s="62" t="str">
        <f t="shared" si="81"/>
        <v/>
      </c>
      <c r="N481" s="62" t="str">
        <f t="shared" si="82"/>
        <v/>
      </c>
      <c r="O481" s="62" t="str">
        <f t="shared" si="83"/>
        <v>Conta</v>
      </c>
      <c r="P481" t="e">
        <f t="shared" si="84"/>
        <v>#VALUE!</v>
      </c>
    </row>
    <row r="482" spans="1:16" x14ac:dyDescent="0.25">
      <c r="A482" s="62" t="str">
        <f t="shared" si="75"/>
        <v>FAIXA 4Entre R$ 349,81 e R$ 359,80</v>
      </c>
      <c r="B482" s="62" t="s">
        <v>122</v>
      </c>
      <c r="C482" s="62" t="s">
        <v>151</v>
      </c>
      <c r="D482" s="62" t="s">
        <v>194</v>
      </c>
      <c r="E482" s="62">
        <f t="shared" si="76"/>
        <v>79.900000000000006</v>
      </c>
      <c r="F482" s="62" t="str">
        <f>IF(VLOOKUP(D482,$U$1:$AB$7,8,0)&lt;Ofertas!$C$9,"",VLOOKUP(D482,$U$1:$Y$7,5,0))</f>
        <v/>
      </c>
      <c r="G482" s="62" t="str">
        <f>IF(VLOOKUP(D482,$U$1:$AB$7,8,0)&lt;Ofertas!$C$9,"",VLOOKUP(D482,$U$1:$Z$7,6,0))</f>
        <v/>
      </c>
      <c r="H482" s="62" t="str">
        <f t="shared" si="77"/>
        <v/>
      </c>
      <c r="I482" s="62" t="s">
        <v>157</v>
      </c>
      <c r="J482" s="62" t="str">
        <f t="shared" si="78"/>
        <v/>
      </c>
      <c r="K482" s="62" t="str">
        <f t="shared" si="79"/>
        <v>SEM DEP</v>
      </c>
      <c r="L482" s="62">
        <f t="shared" si="80"/>
        <v>100</v>
      </c>
      <c r="M482" s="62" t="str">
        <f t="shared" si="81"/>
        <v/>
      </c>
      <c r="N482" s="62" t="str">
        <f t="shared" si="82"/>
        <v/>
      </c>
      <c r="O482" s="62" t="str">
        <f t="shared" si="83"/>
        <v>Controle</v>
      </c>
      <c r="P482" t="e">
        <f t="shared" si="84"/>
        <v>#VALUE!</v>
      </c>
    </row>
    <row r="483" spans="1:16" x14ac:dyDescent="0.25">
      <c r="A483" s="62" t="str">
        <f t="shared" si="75"/>
        <v>FAIXA 5Entre R$ 349,81 e R$ 359,80</v>
      </c>
      <c r="B483" s="62" t="s">
        <v>122</v>
      </c>
      <c r="C483" s="62" t="s">
        <v>151</v>
      </c>
      <c r="D483" s="62" t="s">
        <v>58</v>
      </c>
      <c r="E483" s="62">
        <f t="shared" si="76"/>
        <v>79.900000000000006</v>
      </c>
      <c r="F483" s="62">
        <f>IF(VLOOKUP(D483,$U$1:$AB$7,8,0)&lt;Ofertas!$C$9,"",VLOOKUP(D483,$U$1:$Y$7,5,0))</f>
        <v>159.9</v>
      </c>
      <c r="G483" s="62">
        <f>IF(VLOOKUP(D483,$U$1:$AB$7,8,0)&lt;Ofertas!$C$9,"",VLOOKUP(D483,$U$1:$Z$7,6,0))</f>
        <v>159.9</v>
      </c>
      <c r="H483" s="62">
        <f t="shared" si="77"/>
        <v>239.8</v>
      </c>
      <c r="I483" s="62" t="s">
        <v>158</v>
      </c>
      <c r="J483" s="62">
        <f t="shared" si="78"/>
        <v>239.8</v>
      </c>
      <c r="K483" s="62">
        <f t="shared" si="79"/>
        <v>159.9</v>
      </c>
      <c r="L483" s="62">
        <f t="shared" si="80"/>
        <v>0</v>
      </c>
      <c r="M483" s="62">
        <f t="shared" si="81"/>
        <v>159.9</v>
      </c>
      <c r="N483" s="62">
        <f t="shared" si="82"/>
        <v>159.9</v>
      </c>
      <c r="O483" s="62" t="str">
        <f t="shared" si="83"/>
        <v>Conta</v>
      </c>
      <c r="P483">
        <f t="shared" si="84"/>
        <v>1</v>
      </c>
    </row>
    <row r="484" spans="1:16" x14ac:dyDescent="0.25">
      <c r="A484" s="62" t="str">
        <f t="shared" si="75"/>
        <v>FAIXA 6Entre R$ 349,81 e R$ 359,80</v>
      </c>
      <c r="B484" s="62" t="s">
        <v>122</v>
      </c>
      <c r="C484" s="62" t="s">
        <v>152</v>
      </c>
      <c r="D484" s="62" t="s">
        <v>194</v>
      </c>
      <c r="E484" s="62">
        <f t="shared" si="76"/>
        <v>84.9</v>
      </c>
      <c r="F484" s="62" t="str">
        <f>IF(VLOOKUP(D484,$U$1:$AB$7,8,0)&lt;Ofertas!$C$9,"",VLOOKUP(D484,$U$1:$Y$7,5,0))</f>
        <v/>
      </c>
      <c r="G484" s="62" t="str">
        <f>IF(VLOOKUP(D484,$U$1:$AB$7,8,0)&lt;Ofertas!$C$9,"",VLOOKUP(D484,$U$1:$Z$7,6,0))</f>
        <v/>
      </c>
      <c r="H484" s="62" t="str">
        <f t="shared" si="77"/>
        <v/>
      </c>
      <c r="I484" s="62" t="s">
        <v>159</v>
      </c>
      <c r="J484" s="62" t="str">
        <f t="shared" si="78"/>
        <v/>
      </c>
      <c r="K484" s="62" t="str">
        <f t="shared" si="79"/>
        <v>SEM DEP</v>
      </c>
      <c r="L484" s="62">
        <f t="shared" si="80"/>
        <v>100</v>
      </c>
      <c r="M484" s="62" t="str">
        <f t="shared" si="81"/>
        <v/>
      </c>
      <c r="N484" s="62" t="str">
        <f t="shared" si="82"/>
        <v/>
      </c>
      <c r="O484" s="62" t="str">
        <f t="shared" si="83"/>
        <v>Controle</v>
      </c>
      <c r="P484" t="e">
        <f t="shared" si="84"/>
        <v>#VALUE!</v>
      </c>
    </row>
    <row r="485" spans="1:16" x14ac:dyDescent="0.25">
      <c r="A485" s="62" t="str">
        <f t="shared" si="75"/>
        <v>FAIXA 7Entre R$ 349,81 e R$ 359,80</v>
      </c>
      <c r="B485" s="62" t="s">
        <v>122</v>
      </c>
      <c r="C485" s="62" t="s">
        <v>152</v>
      </c>
      <c r="D485" s="62" t="s">
        <v>58</v>
      </c>
      <c r="E485" s="62">
        <f t="shared" si="76"/>
        <v>84.9</v>
      </c>
      <c r="F485" s="62">
        <f>IF(VLOOKUP(D485,$U$1:$AB$7,8,0)&lt;Ofertas!$C$9,"",VLOOKUP(D485,$U$1:$Y$7,5,0))</f>
        <v>159.9</v>
      </c>
      <c r="G485" s="62">
        <f>IF(VLOOKUP(D485,$U$1:$AB$7,8,0)&lt;Ofertas!$C$9,"",VLOOKUP(D485,$U$1:$Z$7,6,0))</f>
        <v>159.9</v>
      </c>
      <c r="H485" s="62">
        <f t="shared" si="77"/>
        <v>244.8</v>
      </c>
      <c r="I485" s="62" t="s">
        <v>160</v>
      </c>
      <c r="J485" s="62">
        <f t="shared" si="78"/>
        <v>244.8</v>
      </c>
      <c r="K485" s="62">
        <f t="shared" si="79"/>
        <v>159.9</v>
      </c>
      <c r="L485" s="62">
        <f t="shared" si="80"/>
        <v>0</v>
      </c>
      <c r="M485" s="62">
        <f t="shared" si="81"/>
        <v>159.9</v>
      </c>
      <c r="N485" s="62">
        <f t="shared" si="82"/>
        <v>159.9</v>
      </c>
      <c r="O485" s="62" t="str">
        <f t="shared" si="83"/>
        <v>Conta</v>
      </c>
      <c r="P485">
        <f t="shared" si="84"/>
        <v>26</v>
      </c>
    </row>
    <row r="486" spans="1:16" x14ac:dyDescent="0.25">
      <c r="A486" s="62" t="str">
        <f t="shared" si="75"/>
        <v>FAIXA 8Entre R$ 349,81 e R$ 359,80</v>
      </c>
      <c r="B486" s="62" t="s">
        <v>122</v>
      </c>
      <c r="C486" s="62" t="s">
        <v>153</v>
      </c>
      <c r="D486" s="62" t="s">
        <v>26</v>
      </c>
      <c r="E486" s="62">
        <f t="shared" si="76"/>
        <v>129.9</v>
      </c>
      <c r="F486" s="62" t="str">
        <f>IF(VLOOKUP(D486,$U$1:$AB$7,8,0)&lt;Ofertas!$C$9,"",VLOOKUP(D486,$U$1:$Y$7,5,0))</f>
        <v/>
      </c>
      <c r="G486" s="62" t="str">
        <f>IF(VLOOKUP(D486,$U$1:$AB$7,8,0)&lt;Ofertas!$C$9,"",VLOOKUP(D486,$U$1:$Z$7,6,0))</f>
        <v/>
      </c>
      <c r="H486" s="62" t="str">
        <f t="shared" si="77"/>
        <v/>
      </c>
      <c r="I486" s="62" t="s">
        <v>161</v>
      </c>
      <c r="J486" s="62" t="str">
        <f t="shared" si="78"/>
        <v/>
      </c>
      <c r="K486" s="62" t="str">
        <f t="shared" si="79"/>
        <v>SEM DEP</v>
      </c>
      <c r="L486" s="62">
        <f t="shared" si="80"/>
        <v>100</v>
      </c>
      <c r="M486" s="62" t="str">
        <f t="shared" si="81"/>
        <v/>
      </c>
      <c r="N486" s="62" t="str">
        <f t="shared" si="82"/>
        <v/>
      </c>
      <c r="O486" s="62" t="str">
        <f t="shared" si="83"/>
        <v>Conta</v>
      </c>
      <c r="P486" t="e">
        <f t="shared" si="84"/>
        <v>#VALUE!</v>
      </c>
    </row>
    <row r="487" spans="1:16" x14ac:dyDescent="0.25">
      <c r="A487" s="62" t="str">
        <f t="shared" si="75"/>
        <v>FAIXA 9Entre R$ 349,81 e R$ 359,80</v>
      </c>
      <c r="B487" s="62" t="s">
        <v>122</v>
      </c>
      <c r="C487" s="62" t="s">
        <v>153</v>
      </c>
      <c r="D487" s="62" t="s">
        <v>181</v>
      </c>
      <c r="E487" s="62">
        <f t="shared" si="76"/>
        <v>129.9</v>
      </c>
      <c r="F487" s="62" t="str">
        <f>IF(VLOOKUP(D487,$U$1:$AB$7,8,0)&lt;Ofertas!$C$9,"",VLOOKUP(D487,$U$1:$Y$7,5,0))</f>
        <v/>
      </c>
      <c r="G487" s="62" t="str">
        <f>IF(VLOOKUP(D487,$U$1:$AB$7,8,0)&lt;Ofertas!$C$9,"",VLOOKUP(D487,$U$1:$Z$7,6,0))</f>
        <v/>
      </c>
      <c r="H487" s="62" t="str">
        <f t="shared" si="77"/>
        <v/>
      </c>
      <c r="I487" s="62" t="s">
        <v>162</v>
      </c>
      <c r="J487" s="62" t="str">
        <f t="shared" si="78"/>
        <v/>
      </c>
      <c r="K487" s="62" t="str">
        <f t="shared" si="79"/>
        <v>SEM DEP</v>
      </c>
      <c r="L487" s="62">
        <f t="shared" si="80"/>
        <v>100</v>
      </c>
      <c r="M487" s="62" t="str">
        <f t="shared" si="81"/>
        <v/>
      </c>
      <c r="N487" s="62" t="str">
        <f t="shared" si="82"/>
        <v/>
      </c>
      <c r="O487" s="62" t="str">
        <f t="shared" si="83"/>
        <v>Controle</v>
      </c>
      <c r="P487" t="e">
        <f t="shared" si="84"/>
        <v>#VALUE!</v>
      </c>
    </row>
    <row r="488" spans="1:16" x14ac:dyDescent="0.25">
      <c r="A488" s="62" t="str">
        <f t="shared" si="75"/>
        <v>FAIXA 10Entre R$ 349,81 e R$ 359,80</v>
      </c>
      <c r="B488" s="62" t="s">
        <v>122</v>
      </c>
      <c r="C488" s="62" t="s">
        <v>151</v>
      </c>
      <c r="D488" s="62" t="s">
        <v>10</v>
      </c>
      <c r="E488" s="62">
        <f t="shared" si="76"/>
        <v>79.900000000000006</v>
      </c>
      <c r="F488" s="62">
        <f>IF(VLOOKUP(D488,$U$1:$AB$7,8,0)&lt;Ofertas!$C$9,"",VLOOKUP(D488,$U$1:$Y$7,5,0))</f>
        <v>109.9</v>
      </c>
      <c r="G488" s="62">
        <f>IF(VLOOKUP(D488,$U$1:$AB$7,8,0)&lt;Ofertas!$C$9,"",VLOOKUP(D488,$U$1:$Z$7,6,0))</f>
        <v>99.9</v>
      </c>
      <c r="H488" s="62">
        <f t="shared" si="77"/>
        <v>289.8</v>
      </c>
      <c r="I488" s="62" t="s">
        <v>163</v>
      </c>
      <c r="J488" s="62">
        <f t="shared" si="78"/>
        <v>279.8</v>
      </c>
      <c r="K488" s="62">
        <f t="shared" si="79"/>
        <v>209.9</v>
      </c>
      <c r="L488" s="62">
        <f t="shared" si="80"/>
        <v>100</v>
      </c>
      <c r="M488" s="62">
        <f t="shared" si="81"/>
        <v>209.9</v>
      </c>
      <c r="N488" s="62">
        <f t="shared" si="82"/>
        <v>199.9</v>
      </c>
      <c r="O488" s="62" t="str">
        <f t="shared" si="83"/>
        <v>Conta</v>
      </c>
      <c r="P488">
        <f t="shared" si="84"/>
        <v>51</v>
      </c>
    </row>
    <row r="489" spans="1:16" x14ac:dyDescent="0.25">
      <c r="A489" s="62" t="str">
        <f t="shared" si="75"/>
        <v>FAIXA 11Entre R$ 349,81 e R$ 359,80</v>
      </c>
      <c r="B489" s="62" t="s">
        <v>122</v>
      </c>
      <c r="C489" s="62" t="s">
        <v>153</v>
      </c>
      <c r="D489" s="62" t="s">
        <v>58</v>
      </c>
      <c r="E489" s="62">
        <f t="shared" si="76"/>
        <v>129.9</v>
      </c>
      <c r="F489" s="62">
        <f>IF(VLOOKUP(D489,$U$1:$AB$7,8,0)&lt;Ofertas!$C$9,"",VLOOKUP(D489,$U$1:$Y$7,5,0))</f>
        <v>159.9</v>
      </c>
      <c r="G489" s="62">
        <f>IF(VLOOKUP(D489,$U$1:$AB$7,8,0)&lt;Ofertas!$C$9,"",VLOOKUP(D489,$U$1:$Z$7,6,0))</f>
        <v>159.9</v>
      </c>
      <c r="H489" s="62">
        <f t="shared" si="77"/>
        <v>289.8</v>
      </c>
      <c r="I489" s="62" t="s">
        <v>164</v>
      </c>
      <c r="J489" s="62">
        <f t="shared" si="78"/>
        <v>289.8</v>
      </c>
      <c r="K489" s="62">
        <f t="shared" si="79"/>
        <v>159.9</v>
      </c>
      <c r="L489" s="62">
        <f t="shared" si="80"/>
        <v>0</v>
      </c>
      <c r="M489" s="62">
        <f t="shared" si="81"/>
        <v>159.9</v>
      </c>
      <c r="N489" s="62">
        <f t="shared" si="82"/>
        <v>159.9</v>
      </c>
      <c r="O489" s="62" t="str">
        <f t="shared" si="83"/>
        <v>Conta</v>
      </c>
      <c r="P489">
        <f t="shared" si="84"/>
        <v>51</v>
      </c>
    </row>
    <row r="490" spans="1:16" x14ac:dyDescent="0.25">
      <c r="A490" s="62" t="str">
        <f t="shared" si="75"/>
        <v>FAIXA 12Entre R$ 349,81 e R$ 359,80</v>
      </c>
      <c r="B490" s="62" t="s">
        <v>122</v>
      </c>
      <c r="C490" s="62" t="s">
        <v>151</v>
      </c>
      <c r="D490" s="62" t="s">
        <v>1</v>
      </c>
      <c r="E490" s="62">
        <f t="shared" si="76"/>
        <v>79.900000000000006</v>
      </c>
      <c r="F490" s="62">
        <f>IF(VLOOKUP(D490,$U$1:$AB$7,8,0)&lt;Ofertas!$C$9,"",VLOOKUP(D490,$U$1:$Y$7,5,0))</f>
        <v>209.9</v>
      </c>
      <c r="G490" s="62">
        <f>IF(VLOOKUP(D490,$U$1:$AB$7,8,0)&lt;Ofertas!$C$9,"",VLOOKUP(D490,$U$1:$Z$7,6,0))</f>
        <v>179.9</v>
      </c>
      <c r="H490" s="62">
        <f t="shared" si="77"/>
        <v>289.8</v>
      </c>
      <c r="I490" s="62" t="s">
        <v>165</v>
      </c>
      <c r="J490" s="62">
        <f t="shared" si="78"/>
        <v>259.8</v>
      </c>
      <c r="K490" s="62">
        <f t="shared" si="79"/>
        <v>209.9</v>
      </c>
      <c r="L490" s="62">
        <f t="shared" si="80"/>
        <v>0</v>
      </c>
      <c r="M490" s="62">
        <f t="shared" si="81"/>
        <v>209.9</v>
      </c>
      <c r="N490" s="62">
        <f t="shared" si="82"/>
        <v>179.9</v>
      </c>
      <c r="O490" s="62" t="str">
        <f t="shared" si="83"/>
        <v>Conta</v>
      </c>
      <c r="P490">
        <f t="shared" si="84"/>
        <v>51</v>
      </c>
    </row>
    <row r="491" spans="1:16" x14ac:dyDescent="0.25">
      <c r="A491" s="62" t="str">
        <f t="shared" si="75"/>
        <v>FAIXA 13Entre R$ 349,81 e R$ 359,80</v>
      </c>
      <c r="B491" s="62" t="s">
        <v>122</v>
      </c>
      <c r="C491" s="62" t="s">
        <v>153</v>
      </c>
      <c r="D491" s="62" t="s">
        <v>194</v>
      </c>
      <c r="E491" s="62">
        <f t="shared" si="76"/>
        <v>129.9</v>
      </c>
      <c r="F491" s="62" t="str">
        <f>IF(VLOOKUP(D491,$U$1:$AB$7,8,0)&lt;Ofertas!$C$9,"",VLOOKUP(D491,$U$1:$Y$7,5,0))</f>
        <v/>
      </c>
      <c r="G491" s="62" t="str">
        <f>IF(VLOOKUP(D491,$U$1:$AB$7,8,0)&lt;Ofertas!$C$9,"",VLOOKUP(D491,$U$1:$Z$7,6,0))</f>
        <v/>
      </c>
      <c r="H491" s="62" t="str">
        <f t="shared" si="77"/>
        <v/>
      </c>
      <c r="I491" s="62" t="s">
        <v>166</v>
      </c>
      <c r="J491" s="62" t="str">
        <f t="shared" si="78"/>
        <v/>
      </c>
      <c r="K491" s="62" t="str">
        <f t="shared" si="79"/>
        <v>SEM DEP</v>
      </c>
      <c r="L491" s="62">
        <f t="shared" si="80"/>
        <v>100</v>
      </c>
      <c r="M491" s="62" t="str">
        <f t="shared" si="81"/>
        <v/>
      </c>
      <c r="N491" s="62" t="str">
        <f t="shared" si="82"/>
        <v/>
      </c>
      <c r="O491" s="62" t="str">
        <f t="shared" si="83"/>
        <v>Controle</v>
      </c>
      <c r="P491" t="e">
        <f t="shared" si="84"/>
        <v>#VALUE!</v>
      </c>
    </row>
    <row r="492" spans="1:16" x14ac:dyDescent="0.25">
      <c r="A492" s="62" t="str">
        <f t="shared" si="75"/>
        <v>FAIXA 14Entre R$ 349,81 e R$ 359,80</v>
      </c>
      <c r="B492" s="62" t="s">
        <v>122</v>
      </c>
      <c r="C492" s="62" t="s">
        <v>152</v>
      </c>
      <c r="D492" s="62" t="s">
        <v>10</v>
      </c>
      <c r="E492" s="62">
        <f t="shared" si="76"/>
        <v>84.9</v>
      </c>
      <c r="F492" s="62">
        <f>IF(VLOOKUP(D492,$U$1:$AB$7,8,0)&lt;Ofertas!$C$9,"",VLOOKUP(D492,$U$1:$Y$7,5,0))</f>
        <v>109.9</v>
      </c>
      <c r="G492" s="62">
        <f>IF(VLOOKUP(D492,$U$1:$AB$7,8,0)&lt;Ofertas!$C$9,"",VLOOKUP(D492,$U$1:$Z$7,6,0))</f>
        <v>99.9</v>
      </c>
      <c r="H492" s="62">
        <f t="shared" si="77"/>
        <v>294.8</v>
      </c>
      <c r="I492" s="62" t="s">
        <v>167</v>
      </c>
      <c r="J492" s="62">
        <f t="shared" si="78"/>
        <v>284.8</v>
      </c>
      <c r="K492" s="62">
        <f t="shared" si="79"/>
        <v>209.9</v>
      </c>
      <c r="L492" s="62">
        <f t="shared" si="80"/>
        <v>100</v>
      </c>
      <c r="M492" s="62">
        <f t="shared" si="81"/>
        <v>209.9</v>
      </c>
      <c r="N492" s="62">
        <f t="shared" si="82"/>
        <v>199.9</v>
      </c>
      <c r="O492" s="62" t="str">
        <f t="shared" si="83"/>
        <v>Conta</v>
      </c>
      <c r="P492">
        <f t="shared" si="84"/>
        <v>126</v>
      </c>
    </row>
    <row r="493" spans="1:16" x14ac:dyDescent="0.25">
      <c r="A493" s="62" t="str">
        <f t="shared" si="75"/>
        <v>FAIXA 15Entre R$ 349,81 e R$ 359,80</v>
      </c>
      <c r="B493" s="62" t="s">
        <v>122</v>
      </c>
      <c r="C493" s="62" t="s">
        <v>152</v>
      </c>
      <c r="D493" s="62" t="s">
        <v>1</v>
      </c>
      <c r="E493" s="62">
        <f t="shared" si="76"/>
        <v>84.9</v>
      </c>
      <c r="F493" s="62">
        <f>IF(VLOOKUP(D493,$U$1:$AB$7,8,0)&lt;Ofertas!$C$9,"",VLOOKUP(D493,$U$1:$Y$7,5,0))</f>
        <v>209.9</v>
      </c>
      <c r="G493" s="62">
        <f>IF(VLOOKUP(D493,$U$1:$AB$7,8,0)&lt;Ofertas!$C$9,"",VLOOKUP(D493,$U$1:$Z$7,6,0))</f>
        <v>179.9</v>
      </c>
      <c r="H493" s="62">
        <f t="shared" si="77"/>
        <v>294.8</v>
      </c>
      <c r="I493" s="62" t="s">
        <v>168</v>
      </c>
      <c r="J493" s="62">
        <f t="shared" si="78"/>
        <v>264.8</v>
      </c>
      <c r="K493" s="62">
        <f t="shared" si="79"/>
        <v>209.9</v>
      </c>
      <c r="L493" s="62">
        <f t="shared" si="80"/>
        <v>0</v>
      </c>
      <c r="M493" s="62">
        <f t="shared" si="81"/>
        <v>209.9</v>
      </c>
      <c r="N493" s="62">
        <f t="shared" si="82"/>
        <v>179.9</v>
      </c>
      <c r="O493" s="62" t="str">
        <f t="shared" si="83"/>
        <v>Conta</v>
      </c>
      <c r="P493">
        <f t="shared" si="84"/>
        <v>126</v>
      </c>
    </row>
    <row r="494" spans="1:16" x14ac:dyDescent="0.25">
      <c r="A494" s="62" t="str">
        <f t="shared" si="75"/>
        <v>FAIXA 16Entre R$ 349,81 e R$ 359,80</v>
      </c>
      <c r="B494" s="62" t="s">
        <v>122</v>
      </c>
      <c r="C494" s="62" t="s">
        <v>151</v>
      </c>
      <c r="D494" s="62" t="s">
        <v>59</v>
      </c>
      <c r="E494" s="62">
        <f t="shared" si="76"/>
        <v>79.900000000000006</v>
      </c>
      <c r="F494" s="62">
        <f>IF(VLOOKUP(D494,$U$1:$AB$7,8,0)&lt;Ofertas!$C$9,"",VLOOKUP(D494,$U$1:$Y$7,5,0))</f>
        <v>309.89999999999998</v>
      </c>
      <c r="G494" s="62">
        <f>IF(VLOOKUP(D494,$U$1:$AB$7,8,0)&lt;Ofertas!$C$9,"",VLOOKUP(D494,$U$1:$Z$7,6,0))</f>
        <v>309.89999999999998</v>
      </c>
      <c r="H494" s="62">
        <f t="shared" si="77"/>
        <v>339.79999999999995</v>
      </c>
      <c r="I494" s="62" t="s">
        <v>169</v>
      </c>
      <c r="J494" s="62">
        <f t="shared" si="78"/>
        <v>339.79999999999995</v>
      </c>
      <c r="K494" s="62">
        <f t="shared" si="79"/>
        <v>259.89999999999998</v>
      </c>
      <c r="L494" s="62">
        <f t="shared" si="80"/>
        <v>-50</v>
      </c>
      <c r="M494" s="62">
        <f t="shared" si="81"/>
        <v>259.89999999999998</v>
      </c>
      <c r="N494" s="62">
        <f t="shared" si="82"/>
        <v>259.89999999999998</v>
      </c>
      <c r="O494" s="62" t="str">
        <f t="shared" si="83"/>
        <v>Conta</v>
      </c>
      <c r="P494">
        <f t="shared" si="84"/>
        <v>176</v>
      </c>
    </row>
    <row r="495" spans="1:16" x14ac:dyDescent="0.25">
      <c r="A495" s="62" t="str">
        <f t="shared" si="75"/>
        <v>FAIXA 17Entre R$ 349,81 e R$ 359,80</v>
      </c>
      <c r="B495" s="62" t="s">
        <v>122</v>
      </c>
      <c r="C495" s="62" t="s">
        <v>153</v>
      </c>
      <c r="D495" s="62" t="s">
        <v>10</v>
      </c>
      <c r="E495" s="62">
        <f t="shared" si="76"/>
        <v>129.9</v>
      </c>
      <c r="F495" s="62">
        <f>IF(VLOOKUP(D495,$U$1:$AB$7,8,0)&lt;Ofertas!$C$9,"",VLOOKUP(D495,$U$1:$Y$7,5,0))</f>
        <v>109.9</v>
      </c>
      <c r="G495" s="62">
        <f>IF(VLOOKUP(D495,$U$1:$AB$7,8,0)&lt;Ofertas!$C$9,"",VLOOKUP(D495,$U$1:$Z$7,6,0))</f>
        <v>99.9</v>
      </c>
      <c r="H495" s="62">
        <f t="shared" si="77"/>
        <v>339.8</v>
      </c>
      <c r="I495" s="62" t="s">
        <v>170</v>
      </c>
      <c r="J495" s="62">
        <f t="shared" si="78"/>
        <v>329.8</v>
      </c>
      <c r="K495" s="62">
        <f t="shared" si="79"/>
        <v>209.9</v>
      </c>
      <c r="L495" s="62">
        <f t="shared" si="80"/>
        <v>100</v>
      </c>
      <c r="M495" s="62">
        <f t="shared" si="81"/>
        <v>209.9</v>
      </c>
      <c r="N495" s="62">
        <f t="shared" si="82"/>
        <v>199.9</v>
      </c>
      <c r="O495" s="62" t="str">
        <f t="shared" si="83"/>
        <v>Conta</v>
      </c>
      <c r="P495">
        <f t="shared" si="84"/>
        <v>201</v>
      </c>
    </row>
    <row r="496" spans="1:16" x14ac:dyDescent="0.25">
      <c r="A496" s="62" t="str">
        <f t="shared" si="75"/>
        <v>FAIXA 18Entre R$ 349,81 e R$ 359,80</v>
      </c>
      <c r="B496" s="62" t="s">
        <v>122</v>
      </c>
      <c r="C496" s="62" t="s">
        <v>153</v>
      </c>
      <c r="D496" s="62" t="s">
        <v>1</v>
      </c>
      <c r="E496" s="62">
        <f t="shared" si="76"/>
        <v>129.9</v>
      </c>
      <c r="F496" s="62">
        <f>IF(VLOOKUP(D496,$U$1:$AB$7,8,0)&lt;Ofertas!$C$9,"",VLOOKUP(D496,$U$1:$Y$7,5,0))</f>
        <v>209.9</v>
      </c>
      <c r="G496" s="62">
        <f>IF(VLOOKUP(D496,$U$1:$AB$7,8,0)&lt;Ofertas!$C$9,"",VLOOKUP(D496,$U$1:$Z$7,6,0))</f>
        <v>179.9</v>
      </c>
      <c r="H496" s="62">
        <f t="shared" si="77"/>
        <v>339.8</v>
      </c>
      <c r="I496" s="62" t="s">
        <v>171</v>
      </c>
      <c r="J496" s="62">
        <f t="shared" si="78"/>
        <v>309.8</v>
      </c>
      <c r="K496" s="62">
        <f t="shared" si="79"/>
        <v>209.9</v>
      </c>
      <c r="L496" s="62">
        <f t="shared" si="80"/>
        <v>0</v>
      </c>
      <c r="M496" s="62">
        <f t="shared" si="81"/>
        <v>209.9</v>
      </c>
      <c r="N496" s="62">
        <f t="shared" si="82"/>
        <v>179.9</v>
      </c>
      <c r="O496" s="62" t="str">
        <f t="shared" si="83"/>
        <v>Conta</v>
      </c>
      <c r="P496">
        <f t="shared" si="84"/>
        <v>201</v>
      </c>
    </row>
    <row r="497" spans="1:16" x14ac:dyDescent="0.25">
      <c r="A497" s="62" t="str">
        <f t="shared" si="75"/>
        <v>FAIXA 19Entre R$ 349,81 e R$ 359,80</v>
      </c>
      <c r="B497" s="62" t="s">
        <v>122</v>
      </c>
      <c r="C497" s="62" t="s">
        <v>152</v>
      </c>
      <c r="D497" s="62" t="s">
        <v>59</v>
      </c>
      <c r="E497" s="62">
        <f t="shared" si="76"/>
        <v>84.9</v>
      </c>
      <c r="F497" s="62">
        <f>IF(VLOOKUP(D497,$U$1:$AB$7,8,0)&lt;Ofertas!$C$9,"",VLOOKUP(D497,$U$1:$Y$7,5,0))</f>
        <v>309.89999999999998</v>
      </c>
      <c r="G497" s="62">
        <f>IF(VLOOKUP(D497,$U$1:$AB$7,8,0)&lt;Ofertas!$C$9,"",VLOOKUP(D497,$U$1:$Z$7,6,0))</f>
        <v>309.89999999999998</v>
      </c>
      <c r="H497" s="62">
        <f t="shared" si="77"/>
        <v>344.79999999999995</v>
      </c>
      <c r="I497" s="62" t="s">
        <v>172</v>
      </c>
      <c r="J497" s="62">
        <f t="shared" si="78"/>
        <v>344.79999999999995</v>
      </c>
      <c r="K497" s="62">
        <f t="shared" si="79"/>
        <v>259.89999999999998</v>
      </c>
      <c r="L497" s="62">
        <f t="shared" si="80"/>
        <v>-50</v>
      </c>
      <c r="M497" s="62">
        <f t="shared" si="81"/>
        <v>259.89999999999998</v>
      </c>
      <c r="N497" s="62">
        <f t="shared" si="82"/>
        <v>259.89999999999998</v>
      </c>
      <c r="O497" s="62" t="str">
        <f t="shared" si="83"/>
        <v>Conta</v>
      </c>
      <c r="P497">
        <f t="shared" si="84"/>
        <v>251</v>
      </c>
    </row>
    <row r="498" spans="1:16" x14ac:dyDescent="0.25">
      <c r="A498" s="62" t="str">
        <f t="shared" si="75"/>
        <v>FAIXA 20Entre R$ 349,81 e R$ 359,80</v>
      </c>
      <c r="B498" s="62" t="s">
        <v>122</v>
      </c>
      <c r="C498" s="62" t="s">
        <v>153</v>
      </c>
      <c r="D498" s="62" t="s">
        <v>59</v>
      </c>
      <c r="E498" s="62">
        <f t="shared" si="76"/>
        <v>129.9</v>
      </c>
      <c r="F498" s="62">
        <f>IF(VLOOKUP(D498,$U$1:$AB$7,8,0)&lt;Ofertas!$C$9,"",VLOOKUP(D498,$U$1:$Y$7,5,0))</f>
        <v>309.89999999999998</v>
      </c>
      <c r="G498" s="62">
        <f>IF(VLOOKUP(D498,$U$1:$AB$7,8,0)&lt;Ofertas!$C$9,"",VLOOKUP(D498,$U$1:$Z$7,6,0))</f>
        <v>309.89999999999998</v>
      </c>
      <c r="H498" s="62">
        <f t="shared" si="77"/>
        <v>389.79999999999995</v>
      </c>
      <c r="I498" s="62" t="s">
        <v>173</v>
      </c>
      <c r="J498" s="62">
        <f t="shared" si="78"/>
        <v>389.79999999999995</v>
      </c>
      <c r="K498" s="62">
        <f t="shared" si="79"/>
        <v>259.89999999999998</v>
      </c>
      <c r="L498" s="62">
        <f t="shared" si="80"/>
        <v>-50</v>
      </c>
      <c r="M498" s="62">
        <f t="shared" si="81"/>
        <v>259.89999999999998</v>
      </c>
      <c r="N498" s="62">
        <f t="shared" si="82"/>
        <v>259.89999999999998</v>
      </c>
      <c r="O498" s="62" t="str">
        <f t="shared" si="83"/>
        <v>Conta</v>
      </c>
      <c r="P498">
        <f t="shared" si="84"/>
        <v>276</v>
      </c>
    </row>
    <row r="499" spans="1:16" x14ac:dyDescent="0.25">
      <c r="A499" s="62" t="str">
        <f t="shared" si="75"/>
        <v>FAIXA 21Entre R$ 349,81 e R$ 359,80</v>
      </c>
      <c r="B499" s="62" t="s">
        <v>122</v>
      </c>
      <c r="C499" s="62" t="s">
        <v>154</v>
      </c>
      <c r="D499" s="62" t="s">
        <v>181</v>
      </c>
      <c r="E499" s="62">
        <f t="shared" si="76"/>
        <v>299.89999999999998</v>
      </c>
      <c r="F499" s="62" t="str">
        <f>IF(VLOOKUP(D499,$U$1:$AB$7,8,0)&lt;Ofertas!$C$9,"",VLOOKUP(D499,$U$1:$Y$7,5,0))</f>
        <v/>
      </c>
      <c r="G499" s="62" t="str">
        <f>IF(VLOOKUP(D499,$U$1:$AB$7,8,0)&lt;Ofertas!$C$9,"",VLOOKUP(D499,$U$1:$Z$7,6,0))</f>
        <v/>
      </c>
      <c r="H499" s="62" t="str">
        <f t="shared" si="77"/>
        <v/>
      </c>
      <c r="I499" s="62" t="s">
        <v>174</v>
      </c>
      <c r="J499" s="62" t="str">
        <f t="shared" si="78"/>
        <v/>
      </c>
      <c r="K499" s="62" t="str">
        <f t="shared" si="79"/>
        <v>SEM DEP</v>
      </c>
      <c r="L499" s="62">
        <f t="shared" si="80"/>
        <v>100</v>
      </c>
      <c r="M499" s="62" t="str">
        <f t="shared" si="81"/>
        <v/>
      </c>
      <c r="N499" s="62" t="str">
        <f t="shared" si="82"/>
        <v/>
      </c>
      <c r="O499" s="62" t="str">
        <f t="shared" si="83"/>
        <v>Controle</v>
      </c>
      <c r="P499" t="e">
        <f t="shared" si="84"/>
        <v>#VALUE!</v>
      </c>
    </row>
    <row r="500" spans="1:16" x14ac:dyDescent="0.25">
      <c r="A500" s="62" t="str">
        <f t="shared" si="75"/>
        <v>FAIXA 22Entre R$ 349,81 e R$ 359,80</v>
      </c>
      <c r="B500" s="62" t="s">
        <v>122</v>
      </c>
      <c r="C500" s="62" t="s">
        <v>154</v>
      </c>
      <c r="D500" s="62" t="s">
        <v>26</v>
      </c>
      <c r="E500" s="62">
        <f t="shared" si="76"/>
        <v>299.89999999999998</v>
      </c>
      <c r="F500" s="62" t="str">
        <f>IF(VLOOKUP(D500,$U$1:$AB$7,8,0)&lt;Ofertas!$C$9,"",VLOOKUP(D500,$U$1:$Y$7,5,0))</f>
        <v/>
      </c>
      <c r="G500" s="62" t="str">
        <f>IF(VLOOKUP(D500,$U$1:$AB$7,8,0)&lt;Ofertas!$C$9,"",VLOOKUP(D500,$U$1:$Z$7,6,0))</f>
        <v/>
      </c>
      <c r="H500" s="62" t="str">
        <f t="shared" si="77"/>
        <v/>
      </c>
      <c r="I500" s="62" t="s">
        <v>175</v>
      </c>
      <c r="J500" s="62" t="str">
        <f t="shared" si="78"/>
        <v/>
      </c>
      <c r="K500" s="62" t="str">
        <f t="shared" si="79"/>
        <v>SEM DEP</v>
      </c>
      <c r="L500" s="62">
        <f t="shared" si="80"/>
        <v>100</v>
      </c>
      <c r="M500" s="62" t="str">
        <f t="shared" si="81"/>
        <v/>
      </c>
      <c r="N500" s="62" t="str">
        <f t="shared" si="82"/>
        <v/>
      </c>
      <c r="O500" s="62" t="str">
        <f t="shared" si="83"/>
        <v>Conta</v>
      </c>
      <c r="P500" t="e">
        <f t="shared" si="84"/>
        <v>#VALUE!</v>
      </c>
    </row>
    <row r="501" spans="1:16" x14ac:dyDescent="0.25">
      <c r="A501" s="62" t="str">
        <f t="shared" si="75"/>
        <v>FAIXA 23Entre R$ 349,81 e R$ 359,80</v>
      </c>
      <c r="B501" s="62" t="s">
        <v>122</v>
      </c>
      <c r="C501" s="62" t="s">
        <v>154</v>
      </c>
      <c r="D501" s="62" t="s">
        <v>194</v>
      </c>
      <c r="E501" s="62">
        <f t="shared" si="76"/>
        <v>299.89999999999998</v>
      </c>
      <c r="F501" s="62" t="str">
        <f>IF(VLOOKUP(D501,$U$1:$AB$7,8,0)&lt;Ofertas!$C$9,"",VLOOKUP(D501,$U$1:$Y$7,5,0))</f>
        <v/>
      </c>
      <c r="G501" s="62" t="str">
        <f>IF(VLOOKUP(D501,$U$1:$AB$7,8,0)&lt;Ofertas!$C$9,"",VLOOKUP(D501,$U$1:$Z$7,6,0))</f>
        <v/>
      </c>
      <c r="H501" s="62" t="str">
        <f t="shared" si="77"/>
        <v/>
      </c>
      <c r="I501" s="62" t="s">
        <v>176</v>
      </c>
      <c r="J501" s="62" t="str">
        <f t="shared" si="78"/>
        <v/>
      </c>
      <c r="K501" s="62" t="str">
        <f t="shared" si="79"/>
        <v>SEM DEP</v>
      </c>
      <c r="L501" s="62">
        <f t="shared" si="80"/>
        <v>100</v>
      </c>
      <c r="M501" s="62" t="str">
        <f t="shared" si="81"/>
        <v/>
      </c>
      <c r="N501" s="62" t="str">
        <f t="shared" si="82"/>
        <v/>
      </c>
      <c r="O501" s="62" t="str">
        <f t="shared" si="83"/>
        <v>Controle</v>
      </c>
      <c r="P501" t="e">
        <f t="shared" si="84"/>
        <v>#VALUE!</v>
      </c>
    </row>
    <row r="502" spans="1:16" x14ac:dyDescent="0.25">
      <c r="A502" s="62" t="str">
        <f t="shared" si="75"/>
        <v>FAIXA 24Entre R$ 349,81 e R$ 359,80</v>
      </c>
      <c r="B502" s="62" t="s">
        <v>122</v>
      </c>
      <c r="C502" s="62" t="s">
        <v>154</v>
      </c>
      <c r="D502" s="62" t="s">
        <v>58</v>
      </c>
      <c r="E502" s="62">
        <f t="shared" si="76"/>
        <v>299.89999999999998</v>
      </c>
      <c r="F502" s="62">
        <f>IF(VLOOKUP(D502,$U$1:$AB$7,8,0)&lt;Ofertas!$C$9,"",VLOOKUP(D502,$U$1:$Y$7,5,0))</f>
        <v>159.9</v>
      </c>
      <c r="G502" s="62">
        <f>IF(VLOOKUP(D502,$U$1:$AB$7,8,0)&lt;Ofertas!$C$9,"",VLOOKUP(D502,$U$1:$Z$7,6,0))</f>
        <v>159.9</v>
      </c>
      <c r="H502" s="62">
        <f t="shared" si="77"/>
        <v>459.79999999999995</v>
      </c>
      <c r="I502" s="62" t="s">
        <v>177</v>
      </c>
      <c r="J502" s="62">
        <f t="shared" si="78"/>
        <v>459.79999999999995</v>
      </c>
      <c r="K502" s="62">
        <f t="shared" si="79"/>
        <v>159.9</v>
      </c>
      <c r="L502" s="62">
        <f t="shared" si="80"/>
        <v>0</v>
      </c>
      <c r="M502" s="62">
        <f t="shared" si="81"/>
        <v>159.9</v>
      </c>
      <c r="N502" s="62">
        <f t="shared" si="82"/>
        <v>159.9</v>
      </c>
      <c r="O502" s="62" t="str">
        <f t="shared" si="83"/>
        <v>Conta</v>
      </c>
      <c r="P502">
        <f t="shared" si="84"/>
        <v>301</v>
      </c>
    </row>
    <row r="503" spans="1:16" x14ac:dyDescent="0.25">
      <c r="A503" s="62" t="str">
        <f t="shared" si="75"/>
        <v>FAIXA 25Entre R$ 349,81 e R$ 359,80</v>
      </c>
      <c r="B503" s="62" t="s">
        <v>122</v>
      </c>
      <c r="C503" s="62" t="s">
        <v>154</v>
      </c>
      <c r="D503" s="62" t="s">
        <v>10</v>
      </c>
      <c r="E503" s="62">
        <f t="shared" si="76"/>
        <v>299.89999999999998</v>
      </c>
      <c r="F503" s="62">
        <f>IF(VLOOKUP(D503,$U$1:$AB$7,8,0)&lt;Ofertas!$C$9,"",VLOOKUP(D503,$U$1:$Y$7,5,0))</f>
        <v>109.9</v>
      </c>
      <c r="G503" s="62">
        <f>IF(VLOOKUP(D503,$U$1:$AB$7,8,0)&lt;Ofertas!$C$9,"",VLOOKUP(D503,$U$1:$Z$7,6,0))</f>
        <v>99.9</v>
      </c>
      <c r="H503" s="62">
        <f t="shared" si="77"/>
        <v>509.79999999999995</v>
      </c>
      <c r="I503" s="62" t="s">
        <v>206</v>
      </c>
      <c r="J503" s="62">
        <f t="shared" si="78"/>
        <v>499.79999999999995</v>
      </c>
      <c r="K503" s="62">
        <f t="shared" si="79"/>
        <v>209.9</v>
      </c>
      <c r="L503" s="62">
        <f t="shared" si="80"/>
        <v>100</v>
      </c>
      <c r="M503" s="62">
        <f t="shared" si="81"/>
        <v>209.9</v>
      </c>
      <c r="N503" s="62">
        <f t="shared" si="82"/>
        <v>199.9</v>
      </c>
      <c r="O503" s="62" t="str">
        <f t="shared" si="83"/>
        <v>Conta</v>
      </c>
      <c r="P503">
        <f t="shared" si="84"/>
        <v>326</v>
      </c>
    </row>
    <row r="504" spans="1:16" x14ac:dyDescent="0.25">
      <c r="A504" s="62" t="str">
        <f t="shared" si="75"/>
        <v>FAIXA 26Entre R$ 349,81 e R$ 359,80</v>
      </c>
      <c r="B504" s="62" t="s">
        <v>122</v>
      </c>
      <c r="C504" s="62" t="s">
        <v>154</v>
      </c>
      <c r="D504" s="62" t="s">
        <v>1</v>
      </c>
      <c r="E504" s="62">
        <f t="shared" si="76"/>
        <v>299.89999999999998</v>
      </c>
      <c r="F504" s="62">
        <f>IF(VLOOKUP(D504,$U$1:$AB$7,8,0)&lt;Ofertas!$C$9,"",VLOOKUP(D504,$U$1:$Y$7,5,0))</f>
        <v>209.9</v>
      </c>
      <c r="G504" s="62">
        <f>IF(VLOOKUP(D504,$U$1:$AB$7,8,0)&lt;Ofertas!$C$9,"",VLOOKUP(D504,$U$1:$Z$7,6,0))</f>
        <v>179.9</v>
      </c>
      <c r="H504" s="62">
        <f t="shared" si="77"/>
        <v>509.79999999999995</v>
      </c>
      <c r="I504" s="62" t="s">
        <v>207</v>
      </c>
      <c r="J504" s="62">
        <f t="shared" si="78"/>
        <v>479.79999999999995</v>
      </c>
      <c r="K504" s="62">
        <f t="shared" si="79"/>
        <v>209.9</v>
      </c>
      <c r="L504" s="62">
        <f t="shared" si="80"/>
        <v>0</v>
      </c>
      <c r="M504" s="62">
        <f t="shared" si="81"/>
        <v>209.9</v>
      </c>
      <c r="N504" s="62">
        <f t="shared" si="82"/>
        <v>179.9</v>
      </c>
      <c r="O504" s="62" t="str">
        <f t="shared" si="83"/>
        <v>Conta</v>
      </c>
      <c r="P504">
        <f t="shared" si="84"/>
        <v>326</v>
      </c>
    </row>
    <row r="505" spans="1:16" x14ac:dyDescent="0.25">
      <c r="A505" s="62" t="str">
        <f t="shared" si="75"/>
        <v>FAIXA 27Entre R$ 349,81 e R$ 359,80</v>
      </c>
      <c r="B505" s="62" t="s">
        <v>122</v>
      </c>
      <c r="C505" s="62" t="s">
        <v>154</v>
      </c>
      <c r="D505" s="62" t="s">
        <v>59</v>
      </c>
      <c r="E505" s="62">
        <f t="shared" si="76"/>
        <v>299.89999999999998</v>
      </c>
      <c r="F505" s="62">
        <f>IF(VLOOKUP(D505,$U$1:$AB$7,8,0)&lt;Ofertas!$C$9,"",VLOOKUP(D505,$U$1:$Y$7,5,0))</f>
        <v>309.89999999999998</v>
      </c>
      <c r="G505" s="62">
        <f>IF(VLOOKUP(D505,$U$1:$AB$7,8,0)&lt;Ofertas!$C$9,"",VLOOKUP(D505,$U$1:$Z$7,6,0))</f>
        <v>309.89999999999998</v>
      </c>
      <c r="H505" s="62">
        <f t="shared" si="77"/>
        <v>559.79999999999995</v>
      </c>
      <c r="I505" s="62" t="s">
        <v>208</v>
      </c>
      <c r="J505" s="62">
        <f t="shared" si="78"/>
        <v>559.79999999999995</v>
      </c>
      <c r="K505" s="62">
        <f t="shared" si="79"/>
        <v>259.89999999999998</v>
      </c>
      <c r="L505" s="62">
        <f t="shared" si="80"/>
        <v>-50</v>
      </c>
      <c r="M505" s="62">
        <f t="shared" si="81"/>
        <v>259.89999999999998</v>
      </c>
      <c r="N505" s="62">
        <f t="shared" si="82"/>
        <v>259.89999999999998</v>
      </c>
      <c r="O505" s="62" t="str">
        <f t="shared" si="83"/>
        <v>Conta</v>
      </c>
      <c r="P505">
        <f t="shared" si="84"/>
        <v>376</v>
      </c>
    </row>
    <row r="506" spans="1:16" x14ac:dyDescent="0.25">
      <c r="A506" s="62" t="str">
        <f t="shared" si="75"/>
        <v>FAIXA 0Entre R$ 359,81 e R$ 379,80</v>
      </c>
      <c r="B506" s="62" t="s">
        <v>145</v>
      </c>
      <c r="C506" s="62" t="s">
        <v>151</v>
      </c>
      <c r="D506" s="62" t="s">
        <v>181</v>
      </c>
      <c r="E506" s="62">
        <f t="shared" si="76"/>
        <v>79.900000000000006</v>
      </c>
      <c r="F506" s="62" t="str">
        <f>IF(VLOOKUP(D506,$U$1:$AB$7,8,0)&lt;Ofertas!$C$9,"",VLOOKUP(D506,$U$1:$Y$7,5,0))</f>
        <v/>
      </c>
      <c r="G506" s="62" t="str">
        <f>IF(VLOOKUP(D506,$U$1:$AB$7,8,0)&lt;Ofertas!$C$9,"",VLOOKUP(D506,$U$1:$Z$7,6,0))</f>
        <v/>
      </c>
      <c r="H506" s="62" t="str">
        <f t="shared" si="77"/>
        <v/>
      </c>
      <c r="I506" s="62" t="s">
        <v>189</v>
      </c>
      <c r="J506" s="62" t="str">
        <f t="shared" si="78"/>
        <v/>
      </c>
      <c r="K506" s="62" t="str">
        <f t="shared" si="79"/>
        <v>SEM DEP</v>
      </c>
      <c r="L506" s="62">
        <f t="shared" si="80"/>
        <v>100</v>
      </c>
      <c r="M506" s="62" t="str">
        <f t="shared" si="81"/>
        <v/>
      </c>
      <c r="N506" s="62" t="str">
        <f t="shared" si="82"/>
        <v/>
      </c>
      <c r="O506" s="62" t="str">
        <f t="shared" si="83"/>
        <v>Controle</v>
      </c>
      <c r="P506" t="e">
        <f t="shared" si="84"/>
        <v>#VALUE!</v>
      </c>
    </row>
    <row r="507" spans="1:16" x14ac:dyDescent="0.25">
      <c r="A507" s="62" t="str">
        <f t="shared" si="75"/>
        <v>FAIXA 1Entre R$ 359,81 e R$ 379,80</v>
      </c>
      <c r="B507" s="62" t="s">
        <v>145</v>
      </c>
      <c r="C507" s="62" t="s">
        <v>151</v>
      </c>
      <c r="D507" s="62" t="s">
        <v>26</v>
      </c>
      <c r="E507" s="62">
        <f t="shared" si="76"/>
        <v>79.900000000000006</v>
      </c>
      <c r="F507" s="62" t="str">
        <f>IF(VLOOKUP(D507,$U$1:$AB$7,8,0)&lt;Ofertas!$C$9,"",VLOOKUP(D507,$U$1:$Y$7,5,0))</f>
        <v/>
      </c>
      <c r="G507" s="62" t="str">
        <f>IF(VLOOKUP(D507,$U$1:$AB$7,8,0)&lt;Ofertas!$C$9,"",VLOOKUP(D507,$U$1:$Z$7,6,0))</f>
        <v/>
      </c>
      <c r="H507" s="62" t="str">
        <f t="shared" si="77"/>
        <v/>
      </c>
      <c r="I507" s="62" t="s">
        <v>66</v>
      </c>
      <c r="J507" s="62" t="str">
        <f t="shared" si="78"/>
        <v/>
      </c>
      <c r="K507" s="62" t="str">
        <f t="shared" si="79"/>
        <v>SEM DEP</v>
      </c>
      <c r="L507" s="62">
        <f t="shared" si="80"/>
        <v>100</v>
      </c>
      <c r="M507" s="62" t="str">
        <f t="shared" si="81"/>
        <v/>
      </c>
      <c r="N507" s="62" t="str">
        <f t="shared" si="82"/>
        <v/>
      </c>
      <c r="O507" s="62" t="str">
        <f t="shared" si="83"/>
        <v>Conta</v>
      </c>
      <c r="P507" t="e">
        <f t="shared" si="84"/>
        <v>#VALUE!</v>
      </c>
    </row>
    <row r="508" spans="1:16" x14ac:dyDescent="0.25">
      <c r="A508" s="62" t="str">
        <f t="shared" si="75"/>
        <v>FAIXA 2Entre R$ 359,81 e R$ 379,80</v>
      </c>
      <c r="B508" s="62" t="s">
        <v>145</v>
      </c>
      <c r="C508" s="62" t="s">
        <v>152</v>
      </c>
      <c r="D508" s="62" t="s">
        <v>181</v>
      </c>
      <c r="E508" s="62">
        <f t="shared" si="76"/>
        <v>84.9</v>
      </c>
      <c r="F508" s="62" t="str">
        <f>IF(VLOOKUP(D508,$U$1:$AB$7,8,0)&lt;Ofertas!$C$9,"",VLOOKUP(D508,$U$1:$Y$7,5,0))</f>
        <v/>
      </c>
      <c r="G508" s="62" t="str">
        <f>IF(VLOOKUP(D508,$U$1:$AB$7,8,0)&lt;Ofertas!$C$9,"",VLOOKUP(D508,$U$1:$Z$7,6,0))</f>
        <v/>
      </c>
      <c r="H508" s="62" t="str">
        <f t="shared" si="77"/>
        <v/>
      </c>
      <c r="I508" s="62" t="s">
        <v>67</v>
      </c>
      <c r="J508" s="62" t="str">
        <f t="shared" si="78"/>
        <v/>
      </c>
      <c r="K508" s="62" t="str">
        <f t="shared" si="79"/>
        <v>SEM DEP</v>
      </c>
      <c r="L508" s="62">
        <f t="shared" si="80"/>
        <v>100</v>
      </c>
      <c r="M508" s="62" t="str">
        <f t="shared" si="81"/>
        <v/>
      </c>
      <c r="N508" s="62" t="str">
        <f t="shared" si="82"/>
        <v/>
      </c>
      <c r="O508" s="62" t="str">
        <f t="shared" si="83"/>
        <v>Controle</v>
      </c>
      <c r="P508" t="e">
        <f t="shared" si="84"/>
        <v>#VALUE!</v>
      </c>
    </row>
    <row r="509" spans="1:16" x14ac:dyDescent="0.25">
      <c r="A509" s="62" t="str">
        <f t="shared" si="75"/>
        <v>FAIXA 3Entre R$ 359,81 e R$ 379,80</v>
      </c>
      <c r="B509" s="62" t="s">
        <v>145</v>
      </c>
      <c r="C509" s="62" t="s">
        <v>152</v>
      </c>
      <c r="D509" s="62" t="s">
        <v>26</v>
      </c>
      <c r="E509" s="62">
        <f t="shared" si="76"/>
        <v>84.9</v>
      </c>
      <c r="F509" s="62" t="str">
        <f>IF(VLOOKUP(D509,$U$1:$AB$7,8,0)&lt;Ofertas!$C$9,"",VLOOKUP(D509,$U$1:$Y$7,5,0))</f>
        <v/>
      </c>
      <c r="G509" s="62" t="str">
        <f>IF(VLOOKUP(D509,$U$1:$AB$7,8,0)&lt;Ofertas!$C$9,"",VLOOKUP(D509,$U$1:$Z$7,6,0))</f>
        <v/>
      </c>
      <c r="H509" s="62" t="str">
        <f t="shared" si="77"/>
        <v/>
      </c>
      <c r="I509" s="62" t="s">
        <v>156</v>
      </c>
      <c r="J509" s="62" t="str">
        <f t="shared" si="78"/>
        <v/>
      </c>
      <c r="K509" s="62" t="str">
        <f t="shared" si="79"/>
        <v>SEM DEP</v>
      </c>
      <c r="L509" s="62">
        <f t="shared" si="80"/>
        <v>100</v>
      </c>
      <c r="M509" s="62" t="str">
        <f t="shared" si="81"/>
        <v/>
      </c>
      <c r="N509" s="62" t="str">
        <f t="shared" si="82"/>
        <v/>
      </c>
      <c r="O509" s="62" t="str">
        <f t="shared" si="83"/>
        <v>Conta</v>
      </c>
      <c r="P509" t="e">
        <f t="shared" si="84"/>
        <v>#VALUE!</v>
      </c>
    </row>
    <row r="510" spans="1:16" x14ac:dyDescent="0.25">
      <c r="A510" s="62" t="str">
        <f t="shared" si="75"/>
        <v>FAIXA 4Entre R$ 359,81 e R$ 379,80</v>
      </c>
      <c r="B510" s="62" t="s">
        <v>145</v>
      </c>
      <c r="C510" s="62" t="s">
        <v>151</v>
      </c>
      <c r="D510" s="62" t="s">
        <v>194</v>
      </c>
      <c r="E510" s="62">
        <f t="shared" si="76"/>
        <v>79.900000000000006</v>
      </c>
      <c r="F510" s="62" t="str">
        <f>IF(VLOOKUP(D510,$U$1:$AB$7,8,0)&lt;Ofertas!$C$9,"",VLOOKUP(D510,$U$1:$Y$7,5,0))</f>
        <v/>
      </c>
      <c r="G510" s="62" t="str">
        <f>IF(VLOOKUP(D510,$U$1:$AB$7,8,0)&lt;Ofertas!$C$9,"",VLOOKUP(D510,$U$1:$Z$7,6,0))</f>
        <v/>
      </c>
      <c r="H510" s="62" t="str">
        <f t="shared" si="77"/>
        <v/>
      </c>
      <c r="I510" s="62" t="s">
        <v>157</v>
      </c>
      <c r="J510" s="62" t="str">
        <f t="shared" si="78"/>
        <v/>
      </c>
      <c r="K510" s="62" t="str">
        <f t="shared" si="79"/>
        <v>SEM DEP</v>
      </c>
      <c r="L510" s="62">
        <f t="shared" si="80"/>
        <v>100</v>
      </c>
      <c r="M510" s="62" t="str">
        <f t="shared" si="81"/>
        <v/>
      </c>
      <c r="N510" s="62" t="str">
        <f t="shared" si="82"/>
        <v/>
      </c>
      <c r="O510" s="62" t="str">
        <f t="shared" si="83"/>
        <v>Controle</v>
      </c>
      <c r="P510" t="e">
        <f t="shared" si="84"/>
        <v>#VALUE!</v>
      </c>
    </row>
    <row r="511" spans="1:16" x14ac:dyDescent="0.25">
      <c r="A511" s="62" t="str">
        <f t="shared" si="75"/>
        <v>FAIXA 5Entre R$ 359,81 e R$ 379,80</v>
      </c>
      <c r="B511" s="62" t="s">
        <v>145</v>
      </c>
      <c r="C511" s="62" t="s">
        <v>151</v>
      </c>
      <c r="D511" s="62" t="s">
        <v>58</v>
      </c>
      <c r="E511" s="62">
        <f t="shared" si="76"/>
        <v>79.900000000000006</v>
      </c>
      <c r="F511" s="62">
        <f>IF(VLOOKUP(D511,$U$1:$AB$7,8,0)&lt;Ofertas!$C$9,"",VLOOKUP(D511,$U$1:$Y$7,5,0))</f>
        <v>159.9</v>
      </c>
      <c r="G511" s="62">
        <f>IF(VLOOKUP(D511,$U$1:$AB$7,8,0)&lt;Ofertas!$C$9,"",VLOOKUP(D511,$U$1:$Z$7,6,0))</f>
        <v>159.9</v>
      </c>
      <c r="H511" s="62">
        <f t="shared" si="77"/>
        <v>239.8</v>
      </c>
      <c r="I511" s="62" t="s">
        <v>158</v>
      </c>
      <c r="J511" s="62">
        <f t="shared" si="78"/>
        <v>239.8</v>
      </c>
      <c r="K511" s="62">
        <f t="shared" si="79"/>
        <v>159.9</v>
      </c>
      <c r="L511" s="62">
        <f t="shared" si="80"/>
        <v>0</v>
      </c>
      <c r="M511" s="62">
        <f t="shared" si="81"/>
        <v>159.9</v>
      </c>
      <c r="N511" s="62">
        <f t="shared" si="82"/>
        <v>159.9</v>
      </c>
      <c r="O511" s="62" t="str">
        <f t="shared" si="83"/>
        <v>Conta</v>
      </c>
      <c r="P511">
        <f t="shared" si="84"/>
        <v>1</v>
      </c>
    </row>
    <row r="512" spans="1:16" x14ac:dyDescent="0.25">
      <c r="A512" s="62" t="str">
        <f t="shared" si="75"/>
        <v>FAIXA 6Entre R$ 359,81 e R$ 379,80</v>
      </c>
      <c r="B512" s="62" t="s">
        <v>145</v>
      </c>
      <c r="C512" s="62" t="s">
        <v>152</v>
      </c>
      <c r="D512" s="62" t="s">
        <v>194</v>
      </c>
      <c r="E512" s="62">
        <f t="shared" si="76"/>
        <v>84.9</v>
      </c>
      <c r="F512" s="62" t="str">
        <f>IF(VLOOKUP(D512,$U$1:$AB$7,8,0)&lt;Ofertas!$C$9,"",VLOOKUP(D512,$U$1:$Y$7,5,0))</f>
        <v/>
      </c>
      <c r="G512" s="62" t="str">
        <f>IF(VLOOKUP(D512,$U$1:$AB$7,8,0)&lt;Ofertas!$C$9,"",VLOOKUP(D512,$U$1:$Z$7,6,0))</f>
        <v/>
      </c>
      <c r="H512" s="62" t="str">
        <f t="shared" si="77"/>
        <v/>
      </c>
      <c r="I512" s="62" t="s">
        <v>159</v>
      </c>
      <c r="J512" s="62" t="str">
        <f t="shared" si="78"/>
        <v/>
      </c>
      <c r="K512" s="62" t="str">
        <f t="shared" si="79"/>
        <v>SEM DEP</v>
      </c>
      <c r="L512" s="62">
        <f t="shared" si="80"/>
        <v>100</v>
      </c>
      <c r="M512" s="62" t="str">
        <f t="shared" si="81"/>
        <v/>
      </c>
      <c r="N512" s="62" t="str">
        <f t="shared" si="82"/>
        <v/>
      </c>
      <c r="O512" s="62" t="str">
        <f t="shared" si="83"/>
        <v>Controle</v>
      </c>
      <c r="P512" t="e">
        <f t="shared" si="84"/>
        <v>#VALUE!</v>
      </c>
    </row>
    <row r="513" spans="1:16" x14ac:dyDescent="0.25">
      <c r="A513" s="62" t="str">
        <f t="shared" si="75"/>
        <v>FAIXA 7Entre R$ 359,81 e R$ 379,80</v>
      </c>
      <c r="B513" s="62" t="s">
        <v>145</v>
      </c>
      <c r="C513" s="62" t="s">
        <v>152</v>
      </c>
      <c r="D513" s="62" t="s">
        <v>58</v>
      </c>
      <c r="E513" s="62">
        <f t="shared" si="76"/>
        <v>84.9</v>
      </c>
      <c r="F513" s="62">
        <f>IF(VLOOKUP(D513,$U$1:$AB$7,8,0)&lt;Ofertas!$C$9,"",VLOOKUP(D513,$U$1:$Y$7,5,0))</f>
        <v>159.9</v>
      </c>
      <c r="G513" s="62">
        <f>IF(VLOOKUP(D513,$U$1:$AB$7,8,0)&lt;Ofertas!$C$9,"",VLOOKUP(D513,$U$1:$Z$7,6,0))</f>
        <v>159.9</v>
      </c>
      <c r="H513" s="62">
        <f t="shared" si="77"/>
        <v>244.8</v>
      </c>
      <c r="I513" s="62" t="s">
        <v>160</v>
      </c>
      <c r="J513" s="62">
        <f t="shared" si="78"/>
        <v>244.8</v>
      </c>
      <c r="K513" s="62">
        <f t="shared" si="79"/>
        <v>159.9</v>
      </c>
      <c r="L513" s="62">
        <f t="shared" si="80"/>
        <v>0</v>
      </c>
      <c r="M513" s="62">
        <f t="shared" si="81"/>
        <v>159.9</v>
      </c>
      <c r="N513" s="62">
        <f t="shared" si="82"/>
        <v>159.9</v>
      </c>
      <c r="O513" s="62" t="str">
        <f t="shared" si="83"/>
        <v>Conta</v>
      </c>
      <c r="P513">
        <f t="shared" si="84"/>
        <v>26</v>
      </c>
    </row>
    <row r="514" spans="1:16" x14ac:dyDescent="0.25">
      <c r="A514" s="62" t="str">
        <f t="shared" ref="A514:A577" si="85">I514&amp;B514</f>
        <v>FAIXA 8Entre R$ 359,81 e R$ 379,80</v>
      </c>
      <c r="B514" s="62" t="s">
        <v>145</v>
      </c>
      <c r="C514" s="62" t="s">
        <v>153</v>
      </c>
      <c r="D514" s="62" t="s">
        <v>26</v>
      </c>
      <c r="E514" s="62">
        <f t="shared" ref="E514:E577" si="86">VLOOKUP(C514,$AF$1:$AG$4,2,0)</f>
        <v>129.9</v>
      </c>
      <c r="F514" s="62" t="str">
        <f>IF(VLOOKUP(D514,$U$1:$AB$7,8,0)&lt;Ofertas!$C$9,"",VLOOKUP(D514,$U$1:$Y$7,5,0))</f>
        <v/>
      </c>
      <c r="G514" s="62" t="str">
        <f>IF(VLOOKUP(D514,$U$1:$AB$7,8,0)&lt;Ofertas!$C$9,"",VLOOKUP(D514,$U$1:$Z$7,6,0))</f>
        <v/>
      </c>
      <c r="H514" s="62" t="str">
        <f t="shared" ref="H514:H577" si="87">IF(M514="","",SUM(M514,E514))</f>
        <v/>
      </c>
      <c r="I514" s="62" t="s">
        <v>161</v>
      </c>
      <c r="J514" s="62" t="str">
        <f t="shared" si="78"/>
        <v/>
      </c>
      <c r="K514" s="62" t="str">
        <f t="shared" si="79"/>
        <v>SEM DEP</v>
      </c>
      <c r="L514" s="62">
        <f t="shared" si="80"/>
        <v>100</v>
      </c>
      <c r="M514" s="62" t="str">
        <f t="shared" si="81"/>
        <v/>
      </c>
      <c r="N514" s="62" t="str">
        <f t="shared" si="82"/>
        <v/>
      </c>
      <c r="O514" s="62" t="str">
        <f t="shared" si="83"/>
        <v>Conta</v>
      </c>
      <c r="P514" t="e">
        <f t="shared" si="84"/>
        <v>#VALUE!</v>
      </c>
    </row>
    <row r="515" spans="1:16" x14ac:dyDescent="0.25">
      <c r="A515" s="62" t="str">
        <f t="shared" si="85"/>
        <v>FAIXA 9Entre R$ 359,81 e R$ 379,80</v>
      </c>
      <c r="B515" s="62" t="s">
        <v>145</v>
      </c>
      <c r="C515" s="62" t="s">
        <v>153</v>
      </c>
      <c r="D515" s="62" t="s">
        <v>181</v>
      </c>
      <c r="E515" s="62">
        <f t="shared" si="86"/>
        <v>129.9</v>
      </c>
      <c r="F515" s="62" t="str">
        <f>IF(VLOOKUP(D515,$U$1:$AB$7,8,0)&lt;Ofertas!$C$9,"",VLOOKUP(D515,$U$1:$Y$7,5,0))</f>
        <v/>
      </c>
      <c r="G515" s="62" t="str">
        <f>IF(VLOOKUP(D515,$U$1:$AB$7,8,0)&lt;Ofertas!$C$9,"",VLOOKUP(D515,$U$1:$Z$7,6,0))</f>
        <v/>
      </c>
      <c r="H515" s="62" t="str">
        <f t="shared" si="87"/>
        <v/>
      </c>
      <c r="I515" s="62" t="s">
        <v>162</v>
      </c>
      <c r="J515" s="62" t="str">
        <f t="shared" ref="J515:J578" si="88">IF(N515="","",SUM(N515,E515))</f>
        <v/>
      </c>
      <c r="K515" s="62" t="str">
        <f t="shared" ref="K515:K578" si="89">IFERROR(IF(VLOOKUP(D515,$U$1:$AD$7,10,0)="NAO","SEM DEP",F515+L515),"SEM DEP")</f>
        <v>SEM DEP</v>
      </c>
      <c r="L515" s="62">
        <f t="shared" ref="L515:L578" si="90">($T$15*50)-(VLOOKUP(D515,$U$1:$AA$7,7,0)*50)</f>
        <v>100</v>
      </c>
      <c r="M515" s="62" t="str">
        <f t="shared" ref="M515:M578" si="91">IF(K515="SEM DEP",F515,F515+L515)</f>
        <v/>
      </c>
      <c r="N515" s="62" t="str">
        <f t="shared" ref="N515:N578" si="92">IF(K515="SEM DEP",G515,G515+L515)</f>
        <v/>
      </c>
      <c r="O515" s="62" t="str">
        <f t="shared" ref="O515:O578" si="93">VLOOKUP(D515,$U$1:$AE$7,11,0)</f>
        <v>Controle</v>
      </c>
      <c r="P515" t="e">
        <f t="shared" ref="P515:P578" si="94">IF(B515=B515,_xlfn.RANK.EQ(H515,$H$2:$H$701,1))</f>
        <v>#VALUE!</v>
      </c>
    </row>
    <row r="516" spans="1:16" x14ac:dyDescent="0.25">
      <c r="A516" s="62" t="str">
        <f t="shared" si="85"/>
        <v>FAIXA 10Entre R$ 359,81 e R$ 379,80</v>
      </c>
      <c r="B516" s="62" t="s">
        <v>145</v>
      </c>
      <c r="C516" s="62" t="s">
        <v>151</v>
      </c>
      <c r="D516" s="62" t="s">
        <v>10</v>
      </c>
      <c r="E516" s="62">
        <f t="shared" si="86"/>
        <v>79.900000000000006</v>
      </c>
      <c r="F516" s="62">
        <f>IF(VLOOKUP(D516,$U$1:$AB$7,8,0)&lt;Ofertas!$C$9,"",VLOOKUP(D516,$U$1:$Y$7,5,0))</f>
        <v>109.9</v>
      </c>
      <c r="G516" s="62">
        <f>IF(VLOOKUP(D516,$U$1:$AB$7,8,0)&lt;Ofertas!$C$9,"",VLOOKUP(D516,$U$1:$Z$7,6,0))</f>
        <v>99.9</v>
      </c>
      <c r="H516" s="62">
        <f t="shared" si="87"/>
        <v>289.8</v>
      </c>
      <c r="I516" s="62" t="s">
        <v>163</v>
      </c>
      <c r="J516" s="62">
        <f t="shared" si="88"/>
        <v>279.8</v>
      </c>
      <c r="K516" s="62">
        <f t="shared" si="89"/>
        <v>209.9</v>
      </c>
      <c r="L516" s="62">
        <f t="shared" si="90"/>
        <v>100</v>
      </c>
      <c r="M516" s="62">
        <f t="shared" si="91"/>
        <v>209.9</v>
      </c>
      <c r="N516" s="62">
        <f t="shared" si="92"/>
        <v>199.9</v>
      </c>
      <c r="O516" s="62" t="str">
        <f t="shared" si="93"/>
        <v>Conta</v>
      </c>
      <c r="P516">
        <f t="shared" si="94"/>
        <v>51</v>
      </c>
    </row>
    <row r="517" spans="1:16" x14ac:dyDescent="0.25">
      <c r="A517" s="62" t="str">
        <f t="shared" si="85"/>
        <v>FAIXA 11Entre R$ 359,81 e R$ 379,80</v>
      </c>
      <c r="B517" s="62" t="s">
        <v>145</v>
      </c>
      <c r="C517" s="62" t="s">
        <v>153</v>
      </c>
      <c r="D517" s="62" t="s">
        <v>58</v>
      </c>
      <c r="E517" s="62">
        <f t="shared" si="86"/>
        <v>129.9</v>
      </c>
      <c r="F517" s="62">
        <f>IF(VLOOKUP(D517,$U$1:$AB$7,8,0)&lt;Ofertas!$C$9,"",VLOOKUP(D517,$U$1:$Y$7,5,0))</f>
        <v>159.9</v>
      </c>
      <c r="G517" s="62">
        <f>IF(VLOOKUP(D517,$U$1:$AB$7,8,0)&lt;Ofertas!$C$9,"",VLOOKUP(D517,$U$1:$Z$7,6,0))</f>
        <v>159.9</v>
      </c>
      <c r="H517" s="62">
        <f t="shared" si="87"/>
        <v>289.8</v>
      </c>
      <c r="I517" s="62" t="s">
        <v>164</v>
      </c>
      <c r="J517" s="62">
        <f t="shared" si="88"/>
        <v>289.8</v>
      </c>
      <c r="K517" s="62">
        <f t="shared" si="89"/>
        <v>159.9</v>
      </c>
      <c r="L517" s="62">
        <f t="shared" si="90"/>
        <v>0</v>
      </c>
      <c r="M517" s="62">
        <f t="shared" si="91"/>
        <v>159.9</v>
      </c>
      <c r="N517" s="62">
        <f t="shared" si="92"/>
        <v>159.9</v>
      </c>
      <c r="O517" s="62" t="str">
        <f t="shared" si="93"/>
        <v>Conta</v>
      </c>
      <c r="P517">
        <f t="shared" si="94"/>
        <v>51</v>
      </c>
    </row>
    <row r="518" spans="1:16" x14ac:dyDescent="0.25">
      <c r="A518" s="62" t="str">
        <f t="shared" si="85"/>
        <v>FAIXA 12Entre R$ 359,81 e R$ 379,80</v>
      </c>
      <c r="B518" s="62" t="s">
        <v>145</v>
      </c>
      <c r="C518" s="62" t="s">
        <v>151</v>
      </c>
      <c r="D518" s="62" t="s">
        <v>1</v>
      </c>
      <c r="E518" s="62">
        <f t="shared" si="86"/>
        <v>79.900000000000006</v>
      </c>
      <c r="F518" s="62">
        <f>IF(VLOOKUP(D518,$U$1:$AB$7,8,0)&lt;Ofertas!$C$9,"",VLOOKUP(D518,$U$1:$Y$7,5,0))</f>
        <v>209.9</v>
      </c>
      <c r="G518" s="62">
        <f>IF(VLOOKUP(D518,$U$1:$AB$7,8,0)&lt;Ofertas!$C$9,"",VLOOKUP(D518,$U$1:$Z$7,6,0))</f>
        <v>179.9</v>
      </c>
      <c r="H518" s="62">
        <f t="shared" si="87"/>
        <v>289.8</v>
      </c>
      <c r="I518" s="62" t="s">
        <v>165</v>
      </c>
      <c r="J518" s="62">
        <f t="shared" si="88"/>
        <v>259.8</v>
      </c>
      <c r="K518" s="62">
        <f t="shared" si="89"/>
        <v>209.9</v>
      </c>
      <c r="L518" s="62">
        <f t="shared" si="90"/>
        <v>0</v>
      </c>
      <c r="M518" s="62">
        <f t="shared" si="91"/>
        <v>209.9</v>
      </c>
      <c r="N518" s="62">
        <f t="shared" si="92"/>
        <v>179.9</v>
      </c>
      <c r="O518" s="62" t="str">
        <f t="shared" si="93"/>
        <v>Conta</v>
      </c>
      <c r="P518">
        <f t="shared" si="94"/>
        <v>51</v>
      </c>
    </row>
    <row r="519" spans="1:16" x14ac:dyDescent="0.25">
      <c r="A519" s="62" t="str">
        <f t="shared" si="85"/>
        <v>FAIXA 13Entre R$ 359,81 e R$ 379,80</v>
      </c>
      <c r="B519" s="62" t="s">
        <v>145</v>
      </c>
      <c r="C519" s="62" t="s">
        <v>153</v>
      </c>
      <c r="D519" s="62" t="s">
        <v>194</v>
      </c>
      <c r="E519" s="62">
        <f t="shared" si="86"/>
        <v>129.9</v>
      </c>
      <c r="F519" s="62" t="str">
        <f>IF(VLOOKUP(D519,$U$1:$AB$7,8,0)&lt;Ofertas!$C$9,"",VLOOKUP(D519,$U$1:$Y$7,5,0))</f>
        <v/>
      </c>
      <c r="G519" s="62" t="str">
        <f>IF(VLOOKUP(D519,$U$1:$AB$7,8,0)&lt;Ofertas!$C$9,"",VLOOKUP(D519,$U$1:$Z$7,6,0))</f>
        <v/>
      </c>
      <c r="H519" s="62" t="str">
        <f t="shared" si="87"/>
        <v/>
      </c>
      <c r="I519" s="62" t="s">
        <v>166</v>
      </c>
      <c r="J519" s="62" t="str">
        <f t="shared" si="88"/>
        <v/>
      </c>
      <c r="K519" s="62" t="str">
        <f t="shared" si="89"/>
        <v>SEM DEP</v>
      </c>
      <c r="L519" s="62">
        <f t="shared" si="90"/>
        <v>100</v>
      </c>
      <c r="M519" s="62" t="str">
        <f t="shared" si="91"/>
        <v/>
      </c>
      <c r="N519" s="62" t="str">
        <f t="shared" si="92"/>
        <v/>
      </c>
      <c r="O519" s="62" t="str">
        <f t="shared" si="93"/>
        <v>Controle</v>
      </c>
      <c r="P519" t="e">
        <f t="shared" si="94"/>
        <v>#VALUE!</v>
      </c>
    </row>
    <row r="520" spans="1:16" x14ac:dyDescent="0.25">
      <c r="A520" s="62" t="str">
        <f t="shared" si="85"/>
        <v>FAIXA 14Entre R$ 359,81 e R$ 379,80</v>
      </c>
      <c r="B520" s="62" t="s">
        <v>145</v>
      </c>
      <c r="C520" s="62" t="s">
        <v>152</v>
      </c>
      <c r="D520" s="62" t="s">
        <v>10</v>
      </c>
      <c r="E520" s="62">
        <f t="shared" si="86"/>
        <v>84.9</v>
      </c>
      <c r="F520" s="62">
        <f>IF(VLOOKUP(D520,$U$1:$AB$7,8,0)&lt;Ofertas!$C$9,"",VLOOKUP(D520,$U$1:$Y$7,5,0))</f>
        <v>109.9</v>
      </c>
      <c r="G520" s="62">
        <f>IF(VLOOKUP(D520,$U$1:$AB$7,8,0)&lt;Ofertas!$C$9,"",VLOOKUP(D520,$U$1:$Z$7,6,0))</f>
        <v>99.9</v>
      </c>
      <c r="H520" s="62">
        <f t="shared" si="87"/>
        <v>294.8</v>
      </c>
      <c r="I520" s="62" t="s">
        <v>167</v>
      </c>
      <c r="J520" s="62">
        <f t="shared" si="88"/>
        <v>284.8</v>
      </c>
      <c r="K520" s="62">
        <f t="shared" si="89"/>
        <v>209.9</v>
      </c>
      <c r="L520" s="62">
        <f t="shared" si="90"/>
        <v>100</v>
      </c>
      <c r="M520" s="62">
        <f t="shared" si="91"/>
        <v>209.9</v>
      </c>
      <c r="N520" s="62">
        <f t="shared" si="92"/>
        <v>199.9</v>
      </c>
      <c r="O520" s="62" t="str">
        <f t="shared" si="93"/>
        <v>Conta</v>
      </c>
      <c r="P520">
        <f t="shared" si="94"/>
        <v>126</v>
      </c>
    </row>
    <row r="521" spans="1:16" x14ac:dyDescent="0.25">
      <c r="A521" s="62" t="str">
        <f t="shared" si="85"/>
        <v>FAIXA 15Entre R$ 359,81 e R$ 379,80</v>
      </c>
      <c r="B521" s="62" t="s">
        <v>145</v>
      </c>
      <c r="C521" s="62" t="s">
        <v>152</v>
      </c>
      <c r="D521" s="62" t="s">
        <v>1</v>
      </c>
      <c r="E521" s="62">
        <f t="shared" si="86"/>
        <v>84.9</v>
      </c>
      <c r="F521" s="62">
        <f>IF(VLOOKUP(D521,$U$1:$AB$7,8,0)&lt;Ofertas!$C$9,"",VLOOKUP(D521,$U$1:$Y$7,5,0))</f>
        <v>209.9</v>
      </c>
      <c r="G521" s="62">
        <f>IF(VLOOKUP(D521,$U$1:$AB$7,8,0)&lt;Ofertas!$C$9,"",VLOOKUP(D521,$U$1:$Z$7,6,0))</f>
        <v>179.9</v>
      </c>
      <c r="H521" s="62">
        <f t="shared" si="87"/>
        <v>294.8</v>
      </c>
      <c r="I521" s="62" t="s">
        <v>168</v>
      </c>
      <c r="J521" s="62">
        <f t="shared" si="88"/>
        <v>264.8</v>
      </c>
      <c r="K521" s="62">
        <f t="shared" si="89"/>
        <v>209.9</v>
      </c>
      <c r="L521" s="62">
        <f t="shared" si="90"/>
        <v>0</v>
      </c>
      <c r="M521" s="62">
        <f t="shared" si="91"/>
        <v>209.9</v>
      </c>
      <c r="N521" s="62">
        <f t="shared" si="92"/>
        <v>179.9</v>
      </c>
      <c r="O521" s="62" t="str">
        <f t="shared" si="93"/>
        <v>Conta</v>
      </c>
      <c r="P521">
        <f t="shared" si="94"/>
        <v>126</v>
      </c>
    </row>
    <row r="522" spans="1:16" x14ac:dyDescent="0.25">
      <c r="A522" s="62" t="str">
        <f t="shared" si="85"/>
        <v>FAIXA 16Entre R$ 359,81 e R$ 379,80</v>
      </c>
      <c r="B522" s="62" t="s">
        <v>145</v>
      </c>
      <c r="C522" s="62" t="s">
        <v>151</v>
      </c>
      <c r="D522" s="62" t="s">
        <v>59</v>
      </c>
      <c r="E522" s="62">
        <f t="shared" si="86"/>
        <v>79.900000000000006</v>
      </c>
      <c r="F522" s="62">
        <f>IF(VLOOKUP(D522,$U$1:$AB$7,8,0)&lt;Ofertas!$C$9,"",VLOOKUP(D522,$U$1:$Y$7,5,0))</f>
        <v>309.89999999999998</v>
      </c>
      <c r="G522" s="62">
        <f>IF(VLOOKUP(D522,$U$1:$AB$7,8,0)&lt;Ofertas!$C$9,"",VLOOKUP(D522,$U$1:$Z$7,6,0))</f>
        <v>309.89999999999998</v>
      </c>
      <c r="H522" s="62">
        <f t="shared" si="87"/>
        <v>339.79999999999995</v>
      </c>
      <c r="I522" s="62" t="s">
        <v>169</v>
      </c>
      <c r="J522" s="62">
        <f t="shared" si="88"/>
        <v>339.79999999999995</v>
      </c>
      <c r="K522" s="62">
        <f t="shared" si="89"/>
        <v>259.89999999999998</v>
      </c>
      <c r="L522" s="62">
        <f t="shared" si="90"/>
        <v>-50</v>
      </c>
      <c r="M522" s="62">
        <f t="shared" si="91"/>
        <v>259.89999999999998</v>
      </c>
      <c r="N522" s="62">
        <f t="shared" si="92"/>
        <v>259.89999999999998</v>
      </c>
      <c r="O522" s="62" t="str">
        <f t="shared" si="93"/>
        <v>Conta</v>
      </c>
      <c r="P522">
        <f t="shared" si="94"/>
        <v>176</v>
      </c>
    </row>
    <row r="523" spans="1:16" x14ac:dyDescent="0.25">
      <c r="A523" s="62" t="str">
        <f t="shared" si="85"/>
        <v>FAIXA 17Entre R$ 359,81 e R$ 379,80</v>
      </c>
      <c r="B523" s="62" t="s">
        <v>145</v>
      </c>
      <c r="C523" s="62" t="s">
        <v>153</v>
      </c>
      <c r="D523" s="62" t="s">
        <v>10</v>
      </c>
      <c r="E523" s="62">
        <f t="shared" si="86"/>
        <v>129.9</v>
      </c>
      <c r="F523" s="62">
        <f>IF(VLOOKUP(D523,$U$1:$AB$7,8,0)&lt;Ofertas!$C$9,"",VLOOKUP(D523,$U$1:$Y$7,5,0))</f>
        <v>109.9</v>
      </c>
      <c r="G523" s="62">
        <f>IF(VLOOKUP(D523,$U$1:$AB$7,8,0)&lt;Ofertas!$C$9,"",VLOOKUP(D523,$U$1:$Z$7,6,0))</f>
        <v>99.9</v>
      </c>
      <c r="H523" s="62">
        <f t="shared" si="87"/>
        <v>339.8</v>
      </c>
      <c r="I523" s="62" t="s">
        <v>170</v>
      </c>
      <c r="J523" s="62">
        <f t="shared" si="88"/>
        <v>329.8</v>
      </c>
      <c r="K523" s="62">
        <f t="shared" si="89"/>
        <v>209.9</v>
      </c>
      <c r="L523" s="62">
        <f t="shared" si="90"/>
        <v>100</v>
      </c>
      <c r="M523" s="62">
        <f t="shared" si="91"/>
        <v>209.9</v>
      </c>
      <c r="N523" s="62">
        <f t="shared" si="92"/>
        <v>199.9</v>
      </c>
      <c r="O523" s="62" t="str">
        <f t="shared" si="93"/>
        <v>Conta</v>
      </c>
      <c r="P523">
        <f t="shared" si="94"/>
        <v>201</v>
      </c>
    </row>
    <row r="524" spans="1:16" x14ac:dyDescent="0.25">
      <c r="A524" s="62" t="str">
        <f t="shared" si="85"/>
        <v>FAIXA 18Entre R$ 359,81 e R$ 379,80</v>
      </c>
      <c r="B524" s="62" t="s">
        <v>145</v>
      </c>
      <c r="C524" s="62" t="s">
        <v>153</v>
      </c>
      <c r="D524" s="62" t="s">
        <v>1</v>
      </c>
      <c r="E524" s="62">
        <f t="shared" si="86"/>
        <v>129.9</v>
      </c>
      <c r="F524" s="62">
        <f>IF(VLOOKUP(D524,$U$1:$AB$7,8,0)&lt;Ofertas!$C$9,"",VLOOKUP(D524,$U$1:$Y$7,5,0))</f>
        <v>209.9</v>
      </c>
      <c r="G524" s="62">
        <f>IF(VLOOKUP(D524,$U$1:$AB$7,8,0)&lt;Ofertas!$C$9,"",VLOOKUP(D524,$U$1:$Z$7,6,0))</f>
        <v>179.9</v>
      </c>
      <c r="H524" s="62">
        <f t="shared" si="87"/>
        <v>339.8</v>
      </c>
      <c r="I524" s="62" t="s">
        <v>171</v>
      </c>
      <c r="J524" s="62">
        <f t="shared" si="88"/>
        <v>309.8</v>
      </c>
      <c r="K524" s="62">
        <f t="shared" si="89"/>
        <v>209.9</v>
      </c>
      <c r="L524" s="62">
        <f t="shared" si="90"/>
        <v>0</v>
      </c>
      <c r="M524" s="62">
        <f t="shared" si="91"/>
        <v>209.9</v>
      </c>
      <c r="N524" s="62">
        <f t="shared" si="92"/>
        <v>179.9</v>
      </c>
      <c r="O524" s="62" t="str">
        <f t="shared" si="93"/>
        <v>Conta</v>
      </c>
      <c r="P524">
        <f t="shared" si="94"/>
        <v>201</v>
      </c>
    </row>
    <row r="525" spans="1:16" x14ac:dyDescent="0.25">
      <c r="A525" s="62" t="str">
        <f t="shared" si="85"/>
        <v>FAIXA 19Entre R$ 359,81 e R$ 379,80</v>
      </c>
      <c r="B525" s="62" t="s">
        <v>145</v>
      </c>
      <c r="C525" s="62" t="s">
        <v>152</v>
      </c>
      <c r="D525" s="62" t="s">
        <v>59</v>
      </c>
      <c r="E525" s="62">
        <f t="shared" si="86"/>
        <v>84.9</v>
      </c>
      <c r="F525" s="62">
        <f>IF(VLOOKUP(D525,$U$1:$AB$7,8,0)&lt;Ofertas!$C$9,"",VLOOKUP(D525,$U$1:$Y$7,5,0))</f>
        <v>309.89999999999998</v>
      </c>
      <c r="G525" s="62">
        <f>IF(VLOOKUP(D525,$U$1:$AB$7,8,0)&lt;Ofertas!$C$9,"",VLOOKUP(D525,$U$1:$Z$7,6,0))</f>
        <v>309.89999999999998</v>
      </c>
      <c r="H525" s="62">
        <f t="shared" si="87"/>
        <v>344.79999999999995</v>
      </c>
      <c r="I525" s="62" t="s">
        <v>172</v>
      </c>
      <c r="J525" s="62">
        <f t="shared" si="88"/>
        <v>344.79999999999995</v>
      </c>
      <c r="K525" s="62">
        <f t="shared" si="89"/>
        <v>259.89999999999998</v>
      </c>
      <c r="L525" s="62">
        <f t="shared" si="90"/>
        <v>-50</v>
      </c>
      <c r="M525" s="62">
        <f t="shared" si="91"/>
        <v>259.89999999999998</v>
      </c>
      <c r="N525" s="62">
        <f t="shared" si="92"/>
        <v>259.89999999999998</v>
      </c>
      <c r="O525" s="62" t="str">
        <f t="shared" si="93"/>
        <v>Conta</v>
      </c>
      <c r="P525">
        <f t="shared" si="94"/>
        <v>251</v>
      </c>
    </row>
    <row r="526" spans="1:16" x14ac:dyDescent="0.25">
      <c r="A526" s="62" t="str">
        <f t="shared" si="85"/>
        <v>FAIXA 20Entre R$ 359,81 e R$ 379,80</v>
      </c>
      <c r="B526" s="62" t="s">
        <v>145</v>
      </c>
      <c r="C526" s="62" t="s">
        <v>153</v>
      </c>
      <c r="D526" s="62" t="s">
        <v>59</v>
      </c>
      <c r="E526" s="62">
        <f t="shared" si="86"/>
        <v>129.9</v>
      </c>
      <c r="F526" s="62">
        <f>IF(VLOOKUP(D526,$U$1:$AB$7,8,0)&lt;Ofertas!$C$9,"",VLOOKUP(D526,$U$1:$Y$7,5,0))</f>
        <v>309.89999999999998</v>
      </c>
      <c r="G526" s="62">
        <f>IF(VLOOKUP(D526,$U$1:$AB$7,8,0)&lt;Ofertas!$C$9,"",VLOOKUP(D526,$U$1:$Z$7,6,0))</f>
        <v>309.89999999999998</v>
      </c>
      <c r="H526" s="62">
        <f t="shared" si="87"/>
        <v>389.79999999999995</v>
      </c>
      <c r="I526" s="62" t="s">
        <v>173</v>
      </c>
      <c r="J526" s="62">
        <f t="shared" si="88"/>
        <v>389.79999999999995</v>
      </c>
      <c r="K526" s="62">
        <f t="shared" si="89"/>
        <v>259.89999999999998</v>
      </c>
      <c r="L526" s="62">
        <f t="shared" si="90"/>
        <v>-50</v>
      </c>
      <c r="M526" s="62">
        <f t="shared" si="91"/>
        <v>259.89999999999998</v>
      </c>
      <c r="N526" s="62">
        <f t="shared" si="92"/>
        <v>259.89999999999998</v>
      </c>
      <c r="O526" s="62" t="str">
        <f t="shared" si="93"/>
        <v>Conta</v>
      </c>
      <c r="P526">
        <f t="shared" si="94"/>
        <v>276</v>
      </c>
    </row>
    <row r="527" spans="1:16" x14ac:dyDescent="0.25">
      <c r="A527" s="62" t="str">
        <f t="shared" si="85"/>
        <v>FAIXA 21Entre R$ 359,81 e R$ 379,80</v>
      </c>
      <c r="B527" s="62" t="s">
        <v>145</v>
      </c>
      <c r="C527" s="62" t="s">
        <v>154</v>
      </c>
      <c r="D527" s="62" t="s">
        <v>181</v>
      </c>
      <c r="E527" s="62">
        <f t="shared" si="86"/>
        <v>299.89999999999998</v>
      </c>
      <c r="F527" s="62" t="str">
        <f>IF(VLOOKUP(D527,$U$1:$AB$7,8,0)&lt;Ofertas!$C$9,"",VLOOKUP(D527,$U$1:$Y$7,5,0))</f>
        <v/>
      </c>
      <c r="G527" s="62" t="str">
        <f>IF(VLOOKUP(D527,$U$1:$AB$7,8,0)&lt;Ofertas!$C$9,"",VLOOKUP(D527,$U$1:$Z$7,6,0))</f>
        <v/>
      </c>
      <c r="H527" s="62" t="str">
        <f t="shared" si="87"/>
        <v/>
      </c>
      <c r="I527" s="62" t="s">
        <v>174</v>
      </c>
      <c r="J527" s="62" t="str">
        <f t="shared" si="88"/>
        <v/>
      </c>
      <c r="K527" s="62" t="str">
        <f t="shared" si="89"/>
        <v>SEM DEP</v>
      </c>
      <c r="L527" s="62">
        <f t="shared" si="90"/>
        <v>100</v>
      </c>
      <c r="M527" s="62" t="str">
        <f t="shared" si="91"/>
        <v/>
      </c>
      <c r="N527" s="62" t="str">
        <f t="shared" si="92"/>
        <v/>
      </c>
      <c r="O527" s="62" t="str">
        <f t="shared" si="93"/>
        <v>Controle</v>
      </c>
      <c r="P527" t="e">
        <f t="shared" si="94"/>
        <v>#VALUE!</v>
      </c>
    </row>
    <row r="528" spans="1:16" x14ac:dyDescent="0.25">
      <c r="A528" s="62" t="str">
        <f t="shared" si="85"/>
        <v>FAIXA 22Entre R$ 359,81 e R$ 379,80</v>
      </c>
      <c r="B528" s="62" t="s">
        <v>145</v>
      </c>
      <c r="C528" s="62" t="s">
        <v>154</v>
      </c>
      <c r="D528" s="62" t="s">
        <v>26</v>
      </c>
      <c r="E528" s="62">
        <f t="shared" si="86"/>
        <v>299.89999999999998</v>
      </c>
      <c r="F528" s="62" t="str">
        <f>IF(VLOOKUP(D528,$U$1:$AB$7,8,0)&lt;Ofertas!$C$9,"",VLOOKUP(D528,$U$1:$Y$7,5,0))</f>
        <v/>
      </c>
      <c r="G528" s="62" t="str">
        <f>IF(VLOOKUP(D528,$U$1:$AB$7,8,0)&lt;Ofertas!$C$9,"",VLOOKUP(D528,$U$1:$Z$7,6,0))</f>
        <v/>
      </c>
      <c r="H528" s="62" t="str">
        <f t="shared" si="87"/>
        <v/>
      </c>
      <c r="I528" s="62" t="s">
        <v>175</v>
      </c>
      <c r="J528" s="62" t="str">
        <f t="shared" si="88"/>
        <v/>
      </c>
      <c r="K528" s="62" t="str">
        <f t="shared" si="89"/>
        <v>SEM DEP</v>
      </c>
      <c r="L528" s="62">
        <f t="shared" si="90"/>
        <v>100</v>
      </c>
      <c r="M528" s="62" t="str">
        <f t="shared" si="91"/>
        <v/>
      </c>
      <c r="N528" s="62" t="str">
        <f t="shared" si="92"/>
        <v/>
      </c>
      <c r="O528" s="62" t="str">
        <f t="shared" si="93"/>
        <v>Conta</v>
      </c>
      <c r="P528" t="e">
        <f t="shared" si="94"/>
        <v>#VALUE!</v>
      </c>
    </row>
    <row r="529" spans="1:16" x14ac:dyDescent="0.25">
      <c r="A529" s="62" t="str">
        <f t="shared" si="85"/>
        <v>FAIXA 23Entre R$ 359,81 e R$ 379,80</v>
      </c>
      <c r="B529" s="62" t="s">
        <v>145</v>
      </c>
      <c r="C529" s="62" t="s">
        <v>154</v>
      </c>
      <c r="D529" s="62" t="s">
        <v>194</v>
      </c>
      <c r="E529" s="62">
        <f t="shared" si="86"/>
        <v>299.89999999999998</v>
      </c>
      <c r="F529" s="62" t="str">
        <f>IF(VLOOKUP(D529,$U$1:$AB$7,8,0)&lt;Ofertas!$C$9,"",VLOOKUP(D529,$U$1:$Y$7,5,0))</f>
        <v/>
      </c>
      <c r="G529" s="62" t="str">
        <f>IF(VLOOKUP(D529,$U$1:$AB$7,8,0)&lt;Ofertas!$C$9,"",VLOOKUP(D529,$U$1:$Z$7,6,0))</f>
        <v/>
      </c>
      <c r="H529" s="62" t="str">
        <f t="shared" si="87"/>
        <v/>
      </c>
      <c r="I529" s="62" t="s">
        <v>176</v>
      </c>
      <c r="J529" s="62" t="str">
        <f t="shared" si="88"/>
        <v/>
      </c>
      <c r="K529" s="62" t="str">
        <f t="shared" si="89"/>
        <v>SEM DEP</v>
      </c>
      <c r="L529" s="62">
        <f t="shared" si="90"/>
        <v>100</v>
      </c>
      <c r="M529" s="62" t="str">
        <f t="shared" si="91"/>
        <v/>
      </c>
      <c r="N529" s="62" t="str">
        <f t="shared" si="92"/>
        <v/>
      </c>
      <c r="O529" s="62" t="str">
        <f t="shared" si="93"/>
        <v>Controle</v>
      </c>
      <c r="P529" t="e">
        <f t="shared" si="94"/>
        <v>#VALUE!</v>
      </c>
    </row>
    <row r="530" spans="1:16" x14ac:dyDescent="0.25">
      <c r="A530" s="62" t="str">
        <f t="shared" si="85"/>
        <v>FAIXA 24Entre R$ 359,81 e R$ 379,80</v>
      </c>
      <c r="B530" s="62" t="s">
        <v>145</v>
      </c>
      <c r="C530" s="62" t="s">
        <v>154</v>
      </c>
      <c r="D530" s="62" t="s">
        <v>58</v>
      </c>
      <c r="E530" s="62">
        <f t="shared" si="86"/>
        <v>299.89999999999998</v>
      </c>
      <c r="F530" s="62">
        <f>IF(VLOOKUP(D530,$U$1:$AB$7,8,0)&lt;Ofertas!$C$9,"",VLOOKUP(D530,$U$1:$Y$7,5,0))</f>
        <v>159.9</v>
      </c>
      <c r="G530" s="62">
        <f>IF(VLOOKUP(D530,$U$1:$AB$7,8,0)&lt;Ofertas!$C$9,"",VLOOKUP(D530,$U$1:$Z$7,6,0))</f>
        <v>159.9</v>
      </c>
      <c r="H530" s="62">
        <f t="shared" si="87"/>
        <v>459.79999999999995</v>
      </c>
      <c r="I530" s="62" t="s">
        <v>177</v>
      </c>
      <c r="J530" s="62">
        <f t="shared" si="88"/>
        <v>459.79999999999995</v>
      </c>
      <c r="K530" s="62">
        <f t="shared" si="89"/>
        <v>159.9</v>
      </c>
      <c r="L530" s="62">
        <f t="shared" si="90"/>
        <v>0</v>
      </c>
      <c r="M530" s="62">
        <f t="shared" si="91"/>
        <v>159.9</v>
      </c>
      <c r="N530" s="62">
        <f t="shared" si="92"/>
        <v>159.9</v>
      </c>
      <c r="O530" s="62" t="str">
        <f t="shared" si="93"/>
        <v>Conta</v>
      </c>
      <c r="P530">
        <f t="shared" si="94"/>
        <v>301</v>
      </c>
    </row>
    <row r="531" spans="1:16" x14ac:dyDescent="0.25">
      <c r="A531" s="62" t="str">
        <f t="shared" si="85"/>
        <v>FAIXA 25Entre R$ 359,81 e R$ 379,80</v>
      </c>
      <c r="B531" s="62" t="s">
        <v>145</v>
      </c>
      <c r="C531" s="62" t="s">
        <v>154</v>
      </c>
      <c r="D531" s="62" t="s">
        <v>10</v>
      </c>
      <c r="E531" s="62">
        <f t="shared" si="86"/>
        <v>299.89999999999998</v>
      </c>
      <c r="F531" s="62">
        <f>IF(VLOOKUP(D531,$U$1:$AB$7,8,0)&lt;Ofertas!$C$9,"",VLOOKUP(D531,$U$1:$Y$7,5,0))</f>
        <v>109.9</v>
      </c>
      <c r="G531" s="62">
        <f>IF(VLOOKUP(D531,$U$1:$AB$7,8,0)&lt;Ofertas!$C$9,"",VLOOKUP(D531,$U$1:$Z$7,6,0))</f>
        <v>99.9</v>
      </c>
      <c r="H531" s="62">
        <f t="shared" si="87"/>
        <v>509.79999999999995</v>
      </c>
      <c r="I531" s="62" t="s">
        <v>206</v>
      </c>
      <c r="J531" s="62">
        <f t="shared" si="88"/>
        <v>499.79999999999995</v>
      </c>
      <c r="K531" s="62">
        <f t="shared" si="89"/>
        <v>209.9</v>
      </c>
      <c r="L531" s="62">
        <f t="shared" si="90"/>
        <v>100</v>
      </c>
      <c r="M531" s="62">
        <f t="shared" si="91"/>
        <v>209.9</v>
      </c>
      <c r="N531" s="62">
        <f t="shared" si="92"/>
        <v>199.9</v>
      </c>
      <c r="O531" s="62" t="str">
        <f t="shared" si="93"/>
        <v>Conta</v>
      </c>
      <c r="P531">
        <f t="shared" si="94"/>
        <v>326</v>
      </c>
    </row>
    <row r="532" spans="1:16" x14ac:dyDescent="0.25">
      <c r="A532" s="62" t="str">
        <f t="shared" si="85"/>
        <v>FAIXA 26Entre R$ 359,81 e R$ 379,80</v>
      </c>
      <c r="B532" s="62" t="s">
        <v>145</v>
      </c>
      <c r="C532" s="62" t="s">
        <v>154</v>
      </c>
      <c r="D532" s="62" t="s">
        <v>1</v>
      </c>
      <c r="E532" s="62">
        <f t="shared" si="86"/>
        <v>299.89999999999998</v>
      </c>
      <c r="F532" s="62">
        <f>IF(VLOOKUP(D532,$U$1:$AB$7,8,0)&lt;Ofertas!$C$9,"",VLOOKUP(D532,$U$1:$Y$7,5,0))</f>
        <v>209.9</v>
      </c>
      <c r="G532" s="62">
        <f>IF(VLOOKUP(D532,$U$1:$AB$7,8,0)&lt;Ofertas!$C$9,"",VLOOKUP(D532,$U$1:$Z$7,6,0))</f>
        <v>179.9</v>
      </c>
      <c r="H532" s="62">
        <f t="shared" si="87"/>
        <v>509.79999999999995</v>
      </c>
      <c r="I532" s="62" t="s">
        <v>207</v>
      </c>
      <c r="J532" s="62">
        <f t="shared" si="88"/>
        <v>479.79999999999995</v>
      </c>
      <c r="K532" s="62">
        <f t="shared" si="89"/>
        <v>209.9</v>
      </c>
      <c r="L532" s="62">
        <f t="shared" si="90"/>
        <v>0</v>
      </c>
      <c r="M532" s="62">
        <f t="shared" si="91"/>
        <v>209.9</v>
      </c>
      <c r="N532" s="62">
        <f t="shared" si="92"/>
        <v>179.9</v>
      </c>
      <c r="O532" s="62" t="str">
        <f t="shared" si="93"/>
        <v>Conta</v>
      </c>
      <c r="P532">
        <f t="shared" si="94"/>
        <v>326</v>
      </c>
    </row>
    <row r="533" spans="1:16" x14ac:dyDescent="0.25">
      <c r="A533" s="62" t="str">
        <f t="shared" si="85"/>
        <v>FAIXA 27Entre R$ 359,81 e R$ 379,80</v>
      </c>
      <c r="B533" s="62" t="s">
        <v>145</v>
      </c>
      <c r="C533" s="62" t="s">
        <v>154</v>
      </c>
      <c r="D533" s="62" t="s">
        <v>59</v>
      </c>
      <c r="E533" s="62">
        <f t="shared" si="86"/>
        <v>299.89999999999998</v>
      </c>
      <c r="F533" s="62">
        <f>IF(VLOOKUP(D533,$U$1:$AB$7,8,0)&lt;Ofertas!$C$9,"",VLOOKUP(D533,$U$1:$Y$7,5,0))</f>
        <v>309.89999999999998</v>
      </c>
      <c r="G533" s="62">
        <f>IF(VLOOKUP(D533,$U$1:$AB$7,8,0)&lt;Ofertas!$C$9,"",VLOOKUP(D533,$U$1:$Z$7,6,0))</f>
        <v>309.89999999999998</v>
      </c>
      <c r="H533" s="62">
        <f t="shared" si="87"/>
        <v>559.79999999999995</v>
      </c>
      <c r="I533" s="62" t="s">
        <v>208</v>
      </c>
      <c r="J533" s="62">
        <f t="shared" si="88"/>
        <v>559.79999999999995</v>
      </c>
      <c r="K533" s="62">
        <f t="shared" si="89"/>
        <v>259.89999999999998</v>
      </c>
      <c r="L533" s="62">
        <f t="shared" si="90"/>
        <v>-50</v>
      </c>
      <c r="M533" s="62">
        <f t="shared" si="91"/>
        <v>259.89999999999998</v>
      </c>
      <c r="N533" s="62">
        <f t="shared" si="92"/>
        <v>259.89999999999998</v>
      </c>
      <c r="O533" s="62" t="str">
        <f t="shared" si="93"/>
        <v>Conta</v>
      </c>
      <c r="P533">
        <f t="shared" si="94"/>
        <v>376</v>
      </c>
    </row>
    <row r="534" spans="1:16" x14ac:dyDescent="0.25">
      <c r="A534" s="62" t="str">
        <f t="shared" si="85"/>
        <v>FAIXA 0Entre R$ 379,81 e R$ 399,80</v>
      </c>
      <c r="B534" s="62" t="s">
        <v>146</v>
      </c>
      <c r="C534" s="62" t="s">
        <v>151</v>
      </c>
      <c r="D534" s="62" t="s">
        <v>181</v>
      </c>
      <c r="E534" s="62">
        <f t="shared" si="86"/>
        <v>79.900000000000006</v>
      </c>
      <c r="F534" s="62" t="str">
        <f>IF(VLOOKUP(D534,$U$1:$AB$7,8,0)&lt;Ofertas!$C$9,"",VLOOKUP(D534,$U$1:$Y$7,5,0))</f>
        <v/>
      </c>
      <c r="G534" s="62" t="str">
        <f>IF(VLOOKUP(D534,$U$1:$AB$7,8,0)&lt;Ofertas!$C$9,"",VLOOKUP(D534,$U$1:$Z$7,6,0))</f>
        <v/>
      </c>
      <c r="H534" s="62" t="str">
        <f t="shared" si="87"/>
        <v/>
      </c>
      <c r="I534" s="62" t="s">
        <v>189</v>
      </c>
      <c r="J534" s="62" t="str">
        <f t="shared" si="88"/>
        <v/>
      </c>
      <c r="K534" s="62" t="str">
        <f t="shared" si="89"/>
        <v>SEM DEP</v>
      </c>
      <c r="L534" s="62">
        <f t="shared" si="90"/>
        <v>100</v>
      </c>
      <c r="M534" s="62" t="str">
        <f t="shared" si="91"/>
        <v/>
      </c>
      <c r="N534" s="62" t="str">
        <f t="shared" si="92"/>
        <v/>
      </c>
      <c r="O534" s="62" t="str">
        <f t="shared" si="93"/>
        <v>Controle</v>
      </c>
      <c r="P534" t="e">
        <f t="shared" si="94"/>
        <v>#VALUE!</v>
      </c>
    </row>
    <row r="535" spans="1:16" x14ac:dyDescent="0.25">
      <c r="A535" s="62" t="str">
        <f t="shared" si="85"/>
        <v>FAIXA 1Entre R$ 379,81 e R$ 399,80</v>
      </c>
      <c r="B535" s="62" t="s">
        <v>146</v>
      </c>
      <c r="C535" s="62" t="s">
        <v>151</v>
      </c>
      <c r="D535" s="62" t="s">
        <v>26</v>
      </c>
      <c r="E535" s="62">
        <f t="shared" si="86"/>
        <v>79.900000000000006</v>
      </c>
      <c r="F535" s="62" t="str">
        <f>IF(VLOOKUP(D535,$U$1:$AB$7,8,0)&lt;Ofertas!$C$9,"",VLOOKUP(D535,$U$1:$Y$7,5,0))</f>
        <v/>
      </c>
      <c r="G535" s="62" t="str">
        <f>IF(VLOOKUP(D535,$U$1:$AB$7,8,0)&lt;Ofertas!$C$9,"",VLOOKUP(D535,$U$1:$Z$7,6,0))</f>
        <v/>
      </c>
      <c r="H535" s="62" t="str">
        <f t="shared" si="87"/>
        <v/>
      </c>
      <c r="I535" s="62" t="s">
        <v>66</v>
      </c>
      <c r="J535" s="62" t="str">
        <f t="shared" si="88"/>
        <v/>
      </c>
      <c r="K535" s="62" t="str">
        <f t="shared" si="89"/>
        <v>SEM DEP</v>
      </c>
      <c r="L535" s="62">
        <f t="shared" si="90"/>
        <v>100</v>
      </c>
      <c r="M535" s="62" t="str">
        <f t="shared" si="91"/>
        <v/>
      </c>
      <c r="N535" s="62" t="str">
        <f t="shared" si="92"/>
        <v/>
      </c>
      <c r="O535" s="62" t="str">
        <f t="shared" si="93"/>
        <v>Conta</v>
      </c>
      <c r="P535" t="e">
        <f t="shared" si="94"/>
        <v>#VALUE!</v>
      </c>
    </row>
    <row r="536" spans="1:16" x14ac:dyDescent="0.25">
      <c r="A536" s="62" t="str">
        <f t="shared" si="85"/>
        <v>FAIXA 2Entre R$ 379,81 e R$ 399,80</v>
      </c>
      <c r="B536" s="62" t="s">
        <v>146</v>
      </c>
      <c r="C536" s="62" t="s">
        <v>152</v>
      </c>
      <c r="D536" s="62" t="s">
        <v>181</v>
      </c>
      <c r="E536" s="62">
        <f t="shared" si="86"/>
        <v>84.9</v>
      </c>
      <c r="F536" s="62" t="str">
        <f>IF(VLOOKUP(D536,$U$1:$AB$7,8,0)&lt;Ofertas!$C$9,"",VLOOKUP(D536,$U$1:$Y$7,5,0))</f>
        <v/>
      </c>
      <c r="G536" s="62" t="str">
        <f>IF(VLOOKUP(D536,$U$1:$AB$7,8,0)&lt;Ofertas!$C$9,"",VLOOKUP(D536,$U$1:$Z$7,6,0))</f>
        <v/>
      </c>
      <c r="H536" s="62" t="str">
        <f t="shared" si="87"/>
        <v/>
      </c>
      <c r="I536" s="62" t="s">
        <v>67</v>
      </c>
      <c r="J536" s="62" t="str">
        <f t="shared" si="88"/>
        <v/>
      </c>
      <c r="K536" s="62" t="str">
        <f t="shared" si="89"/>
        <v>SEM DEP</v>
      </c>
      <c r="L536" s="62">
        <f t="shared" si="90"/>
        <v>100</v>
      </c>
      <c r="M536" s="62" t="str">
        <f t="shared" si="91"/>
        <v/>
      </c>
      <c r="N536" s="62" t="str">
        <f t="shared" si="92"/>
        <v/>
      </c>
      <c r="O536" s="62" t="str">
        <f t="shared" si="93"/>
        <v>Controle</v>
      </c>
      <c r="P536" t="e">
        <f t="shared" si="94"/>
        <v>#VALUE!</v>
      </c>
    </row>
    <row r="537" spans="1:16" x14ac:dyDescent="0.25">
      <c r="A537" s="62" t="str">
        <f t="shared" si="85"/>
        <v>FAIXA 3Entre R$ 379,81 e R$ 399,80</v>
      </c>
      <c r="B537" s="62" t="s">
        <v>146</v>
      </c>
      <c r="C537" s="62" t="s">
        <v>152</v>
      </c>
      <c r="D537" s="62" t="s">
        <v>26</v>
      </c>
      <c r="E537" s="62">
        <f t="shared" si="86"/>
        <v>84.9</v>
      </c>
      <c r="F537" s="62" t="str">
        <f>IF(VLOOKUP(D537,$U$1:$AB$7,8,0)&lt;Ofertas!$C$9,"",VLOOKUP(D537,$U$1:$Y$7,5,0))</f>
        <v/>
      </c>
      <c r="G537" s="62" t="str">
        <f>IF(VLOOKUP(D537,$U$1:$AB$7,8,0)&lt;Ofertas!$C$9,"",VLOOKUP(D537,$U$1:$Z$7,6,0))</f>
        <v/>
      </c>
      <c r="H537" s="62" t="str">
        <f t="shared" si="87"/>
        <v/>
      </c>
      <c r="I537" s="62" t="s">
        <v>156</v>
      </c>
      <c r="J537" s="62" t="str">
        <f t="shared" si="88"/>
        <v/>
      </c>
      <c r="K537" s="62" t="str">
        <f t="shared" si="89"/>
        <v>SEM DEP</v>
      </c>
      <c r="L537" s="62">
        <f t="shared" si="90"/>
        <v>100</v>
      </c>
      <c r="M537" s="62" t="str">
        <f t="shared" si="91"/>
        <v/>
      </c>
      <c r="N537" s="62" t="str">
        <f t="shared" si="92"/>
        <v/>
      </c>
      <c r="O537" s="62" t="str">
        <f t="shared" si="93"/>
        <v>Conta</v>
      </c>
      <c r="P537" t="e">
        <f t="shared" si="94"/>
        <v>#VALUE!</v>
      </c>
    </row>
    <row r="538" spans="1:16" x14ac:dyDescent="0.25">
      <c r="A538" s="62" t="str">
        <f t="shared" si="85"/>
        <v>FAIXA 4Entre R$ 379,81 e R$ 399,80</v>
      </c>
      <c r="B538" s="62" t="s">
        <v>146</v>
      </c>
      <c r="C538" s="62" t="s">
        <v>151</v>
      </c>
      <c r="D538" s="62" t="s">
        <v>194</v>
      </c>
      <c r="E538" s="62">
        <f t="shared" si="86"/>
        <v>79.900000000000006</v>
      </c>
      <c r="F538" s="62" t="str">
        <f>IF(VLOOKUP(D538,$U$1:$AB$7,8,0)&lt;Ofertas!$C$9,"",VLOOKUP(D538,$U$1:$Y$7,5,0))</f>
        <v/>
      </c>
      <c r="G538" s="62" t="str">
        <f>IF(VLOOKUP(D538,$U$1:$AB$7,8,0)&lt;Ofertas!$C$9,"",VLOOKUP(D538,$U$1:$Z$7,6,0))</f>
        <v/>
      </c>
      <c r="H538" s="62" t="str">
        <f t="shared" si="87"/>
        <v/>
      </c>
      <c r="I538" s="62" t="s">
        <v>157</v>
      </c>
      <c r="J538" s="62" t="str">
        <f t="shared" si="88"/>
        <v/>
      </c>
      <c r="K538" s="62" t="str">
        <f t="shared" si="89"/>
        <v>SEM DEP</v>
      </c>
      <c r="L538" s="62">
        <f t="shared" si="90"/>
        <v>100</v>
      </c>
      <c r="M538" s="62" t="str">
        <f t="shared" si="91"/>
        <v/>
      </c>
      <c r="N538" s="62" t="str">
        <f t="shared" si="92"/>
        <v/>
      </c>
      <c r="O538" s="62" t="str">
        <f t="shared" si="93"/>
        <v>Controle</v>
      </c>
      <c r="P538" t="e">
        <f t="shared" si="94"/>
        <v>#VALUE!</v>
      </c>
    </row>
    <row r="539" spans="1:16" x14ac:dyDescent="0.25">
      <c r="A539" s="62" t="str">
        <f t="shared" si="85"/>
        <v>FAIXA 5Entre R$ 379,81 e R$ 399,80</v>
      </c>
      <c r="B539" s="62" t="s">
        <v>146</v>
      </c>
      <c r="C539" s="62" t="s">
        <v>151</v>
      </c>
      <c r="D539" s="62" t="s">
        <v>58</v>
      </c>
      <c r="E539" s="62">
        <f t="shared" si="86"/>
        <v>79.900000000000006</v>
      </c>
      <c r="F539" s="62">
        <f>IF(VLOOKUP(D539,$U$1:$AB$7,8,0)&lt;Ofertas!$C$9,"",VLOOKUP(D539,$U$1:$Y$7,5,0))</f>
        <v>159.9</v>
      </c>
      <c r="G539" s="62">
        <f>IF(VLOOKUP(D539,$U$1:$AB$7,8,0)&lt;Ofertas!$C$9,"",VLOOKUP(D539,$U$1:$Z$7,6,0))</f>
        <v>159.9</v>
      </c>
      <c r="H539" s="62">
        <f t="shared" si="87"/>
        <v>239.8</v>
      </c>
      <c r="I539" s="62" t="s">
        <v>158</v>
      </c>
      <c r="J539" s="62">
        <f t="shared" si="88"/>
        <v>239.8</v>
      </c>
      <c r="K539" s="62">
        <f t="shared" si="89"/>
        <v>159.9</v>
      </c>
      <c r="L539" s="62">
        <f t="shared" si="90"/>
        <v>0</v>
      </c>
      <c r="M539" s="62">
        <f t="shared" si="91"/>
        <v>159.9</v>
      </c>
      <c r="N539" s="62">
        <f t="shared" si="92"/>
        <v>159.9</v>
      </c>
      <c r="O539" s="62" t="str">
        <f t="shared" si="93"/>
        <v>Conta</v>
      </c>
      <c r="P539">
        <f t="shared" si="94"/>
        <v>1</v>
      </c>
    </row>
    <row r="540" spans="1:16" x14ac:dyDescent="0.25">
      <c r="A540" s="62" t="str">
        <f t="shared" si="85"/>
        <v>FAIXA 6Entre R$ 379,81 e R$ 399,80</v>
      </c>
      <c r="B540" s="62" t="s">
        <v>146</v>
      </c>
      <c r="C540" s="62" t="s">
        <v>152</v>
      </c>
      <c r="D540" s="62" t="s">
        <v>194</v>
      </c>
      <c r="E540" s="62">
        <f t="shared" si="86"/>
        <v>84.9</v>
      </c>
      <c r="F540" s="62" t="str">
        <f>IF(VLOOKUP(D540,$U$1:$AB$7,8,0)&lt;Ofertas!$C$9,"",VLOOKUP(D540,$U$1:$Y$7,5,0))</f>
        <v/>
      </c>
      <c r="G540" s="62" t="str">
        <f>IF(VLOOKUP(D540,$U$1:$AB$7,8,0)&lt;Ofertas!$C$9,"",VLOOKUP(D540,$U$1:$Z$7,6,0))</f>
        <v/>
      </c>
      <c r="H540" s="62" t="str">
        <f t="shared" si="87"/>
        <v/>
      </c>
      <c r="I540" s="62" t="s">
        <v>159</v>
      </c>
      <c r="J540" s="62" t="str">
        <f t="shared" si="88"/>
        <v/>
      </c>
      <c r="K540" s="62" t="str">
        <f t="shared" si="89"/>
        <v>SEM DEP</v>
      </c>
      <c r="L540" s="62">
        <f t="shared" si="90"/>
        <v>100</v>
      </c>
      <c r="M540" s="62" t="str">
        <f t="shared" si="91"/>
        <v/>
      </c>
      <c r="N540" s="62" t="str">
        <f t="shared" si="92"/>
        <v/>
      </c>
      <c r="O540" s="62" t="str">
        <f t="shared" si="93"/>
        <v>Controle</v>
      </c>
      <c r="P540" t="e">
        <f t="shared" si="94"/>
        <v>#VALUE!</v>
      </c>
    </row>
    <row r="541" spans="1:16" x14ac:dyDescent="0.25">
      <c r="A541" s="62" t="str">
        <f t="shared" si="85"/>
        <v>FAIXA 7Entre R$ 379,81 e R$ 399,80</v>
      </c>
      <c r="B541" s="62" t="s">
        <v>146</v>
      </c>
      <c r="C541" s="62" t="s">
        <v>152</v>
      </c>
      <c r="D541" s="62" t="s">
        <v>58</v>
      </c>
      <c r="E541" s="62">
        <f t="shared" si="86"/>
        <v>84.9</v>
      </c>
      <c r="F541" s="62">
        <f>IF(VLOOKUP(D541,$U$1:$AB$7,8,0)&lt;Ofertas!$C$9,"",VLOOKUP(D541,$U$1:$Y$7,5,0))</f>
        <v>159.9</v>
      </c>
      <c r="G541" s="62">
        <f>IF(VLOOKUP(D541,$U$1:$AB$7,8,0)&lt;Ofertas!$C$9,"",VLOOKUP(D541,$U$1:$Z$7,6,0))</f>
        <v>159.9</v>
      </c>
      <c r="H541" s="62">
        <f t="shared" si="87"/>
        <v>244.8</v>
      </c>
      <c r="I541" s="62" t="s">
        <v>160</v>
      </c>
      <c r="J541" s="62">
        <f t="shared" si="88"/>
        <v>244.8</v>
      </c>
      <c r="K541" s="62">
        <f t="shared" si="89"/>
        <v>159.9</v>
      </c>
      <c r="L541" s="62">
        <f t="shared" si="90"/>
        <v>0</v>
      </c>
      <c r="M541" s="62">
        <f t="shared" si="91"/>
        <v>159.9</v>
      </c>
      <c r="N541" s="62">
        <f t="shared" si="92"/>
        <v>159.9</v>
      </c>
      <c r="O541" s="62" t="str">
        <f t="shared" si="93"/>
        <v>Conta</v>
      </c>
      <c r="P541">
        <f t="shared" si="94"/>
        <v>26</v>
      </c>
    </row>
    <row r="542" spans="1:16" x14ac:dyDescent="0.25">
      <c r="A542" s="62" t="str">
        <f t="shared" si="85"/>
        <v>FAIXA 8Entre R$ 379,81 e R$ 399,80</v>
      </c>
      <c r="B542" s="62" t="s">
        <v>146</v>
      </c>
      <c r="C542" s="62" t="s">
        <v>153</v>
      </c>
      <c r="D542" s="62" t="s">
        <v>26</v>
      </c>
      <c r="E542" s="62">
        <f t="shared" si="86"/>
        <v>129.9</v>
      </c>
      <c r="F542" s="62" t="str">
        <f>IF(VLOOKUP(D542,$U$1:$AB$7,8,0)&lt;Ofertas!$C$9,"",VLOOKUP(D542,$U$1:$Y$7,5,0))</f>
        <v/>
      </c>
      <c r="G542" s="62" t="str">
        <f>IF(VLOOKUP(D542,$U$1:$AB$7,8,0)&lt;Ofertas!$C$9,"",VLOOKUP(D542,$U$1:$Z$7,6,0))</f>
        <v/>
      </c>
      <c r="H542" s="62" t="str">
        <f t="shared" si="87"/>
        <v/>
      </c>
      <c r="I542" s="62" t="s">
        <v>161</v>
      </c>
      <c r="J542" s="62" t="str">
        <f t="shared" si="88"/>
        <v/>
      </c>
      <c r="K542" s="62" t="str">
        <f t="shared" si="89"/>
        <v>SEM DEP</v>
      </c>
      <c r="L542" s="62">
        <f t="shared" si="90"/>
        <v>100</v>
      </c>
      <c r="M542" s="62" t="str">
        <f t="shared" si="91"/>
        <v/>
      </c>
      <c r="N542" s="62" t="str">
        <f t="shared" si="92"/>
        <v/>
      </c>
      <c r="O542" s="62" t="str">
        <f t="shared" si="93"/>
        <v>Conta</v>
      </c>
      <c r="P542" t="e">
        <f t="shared" si="94"/>
        <v>#VALUE!</v>
      </c>
    </row>
    <row r="543" spans="1:16" x14ac:dyDescent="0.25">
      <c r="A543" s="62" t="str">
        <f t="shared" si="85"/>
        <v>FAIXA 9Entre R$ 379,81 e R$ 399,80</v>
      </c>
      <c r="B543" s="62" t="s">
        <v>146</v>
      </c>
      <c r="C543" s="62" t="s">
        <v>153</v>
      </c>
      <c r="D543" s="62" t="s">
        <v>181</v>
      </c>
      <c r="E543" s="62">
        <f t="shared" si="86"/>
        <v>129.9</v>
      </c>
      <c r="F543" s="62" t="str">
        <f>IF(VLOOKUP(D543,$U$1:$AB$7,8,0)&lt;Ofertas!$C$9,"",VLOOKUP(D543,$U$1:$Y$7,5,0))</f>
        <v/>
      </c>
      <c r="G543" s="62" t="str">
        <f>IF(VLOOKUP(D543,$U$1:$AB$7,8,0)&lt;Ofertas!$C$9,"",VLOOKUP(D543,$U$1:$Z$7,6,0))</f>
        <v/>
      </c>
      <c r="H543" s="62" t="str">
        <f t="shared" si="87"/>
        <v/>
      </c>
      <c r="I543" s="62" t="s">
        <v>162</v>
      </c>
      <c r="J543" s="62" t="str">
        <f t="shared" si="88"/>
        <v/>
      </c>
      <c r="K543" s="62" t="str">
        <f t="shared" si="89"/>
        <v>SEM DEP</v>
      </c>
      <c r="L543" s="62">
        <f t="shared" si="90"/>
        <v>100</v>
      </c>
      <c r="M543" s="62" t="str">
        <f t="shared" si="91"/>
        <v/>
      </c>
      <c r="N543" s="62" t="str">
        <f t="shared" si="92"/>
        <v/>
      </c>
      <c r="O543" s="62" t="str">
        <f t="shared" si="93"/>
        <v>Controle</v>
      </c>
      <c r="P543" t="e">
        <f t="shared" si="94"/>
        <v>#VALUE!</v>
      </c>
    </row>
    <row r="544" spans="1:16" x14ac:dyDescent="0.25">
      <c r="A544" s="62" t="str">
        <f t="shared" si="85"/>
        <v>FAIXA 10Entre R$ 379,81 e R$ 399,80</v>
      </c>
      <c r="B544" s="62" t="s">
        <v>146</v>
      </c>
      <c r="C544" s="62" t="s">
        <v>151</v>
      </c>
      <c r="D544" s="62" t="s">
        <v>10</v>
      </c>
      <c r="E544" s="62">
        <f t="shared" si="86"/>
        <v>79.900000000000006</v>
      </c>
      <c r="F544" s="62">
        <f>IF(VLOOKUP(D544,$U$1:$AB$7,8,0)&lt;Ofertas!$C$9,"",VLOOKUP(D544,$U$1:$Y$7,5,0))</f>
        <v>109.9</v>
      </c>
      <c r="G544" s="62">
        <f>IF(VLOOKUP(D544,$U$1:$AB$7,8,0)&lt;Ofertas!$C$9,"",VLOOKUP(D544,$U$1:$Z$7,6,0))</f>
        <v>99.9</v>
      </c>
      <c r="H544" s="62">
        <f t="shared" si="87"/>
        <v>289.8</v>
      </c>
      <c r="I544" s="62" t="s">
        <v>163</v>
      </c>
      <c r="J544" s="62">
        <f t="shared" si="88"/>
        <v>279.8</v>
      </c>
      <c r="K544" s="62">
        <f t="shared" si="89"/>
        <v>209.9</v>
      </c>
      <c r="L544" s="62">
        <f t="shared" si="90"/>
        <v>100</v>
      </c>
      <c r="M544" s="62">
        <f t="shared" si="91"/>
        <v>209.9</v>
      </c>
      <c r="N544" s="62">
        <f t="shared" si="92"/>
        <v>199.9</v>
      </c>
      <c r="O544" s="62" t="str">
        <f t="shared" si="93"/>
        <v>Conta</v>
      </c>
      <c r="P544">
        <f t="shared" si="94"/>
        <v>51</v>
      </c>
    </row>
    <row r="545" spans="1:16" x14ac:dyDescent="0.25">
      <c r="A545" s="62" t="str">
        <f t="shared" si="85"/>
        <v>FAIXA 11Entre R$ 379,81 e R$ 399,80</v>
      </c>
      <c r="B545" s="62" t="s">
        <v>146</v>
      </c>
      <c r="C545" s="62" t="s">
        <v>153</v>
      </c>
      <c r="D545" s="62" t="s">
        <v>58</v>
      </c>
      <c r="E545" s="62">
        <f t="shared" si="86"/>
        <v>129.9</v>
      </c>
      <c r="F545" s="62">
        <f>IF(VLOOKUP(D545,$U$1:$AB$7,8,0)&lt;Ofertas!$C$9,"",VLOOKUP(D545,$U$1:$Y$7,5,0))</f>
        <v>159.9</v>
      </c>
      <c r="G545" s="62">
        <f>IF(VLOOKUP(D545,$U$1:$AB$7,8,0)&lt;Ofertas!$C$9,"",VLOOKUP(D545,$U$1:$Z$7,6,0))</f>
        <v>159.9</v>
      </c>
      <c r="H545" s="62">
        <f t="shared" si="87"/>
        <v>289.8</v>
      </c>
      <c r="I545" s="62" t="s">
        <v>164</v>
      </c>
      <c r="J545" s="62">
        <f t="shared" si="88"/>
        <v>289.8</v>
      </c>
      <c r="K545" s="62">
        <f t="shared" si="89"/>
        <v>159.9</v>
      </c>
      <c r="L545" s="62">
        <f t="shared" si="90"/>
        <v>0</v>
      </c>
      <c r="M545" s="62">
        <f t="shared" si="91"/>
        <v>159.9</v>
      </c>
      <c r="N545" s="62">
        <f t="shared" si="92"/>
        <v>159.9</v>
      </c>
      <c r="O545" s="62" t="str">
        <f t="shared" si="93"/>
        <v>Conta</v>
      </c>
      <c r="P545">
        <f t="shared" si="94"/>
        <v>51</v>
      </c>
    </row>
    <row r="546" spans="1:16" x14ac:dyDescent="0.25">
      <c r="A546" s="62" t="str">
        <f t="shared" si="85"/>
        <v>FAIXA 12Entre R$ 379,81 e R$ 399,80</v>
      </c>
      <c r="B546" s="62" t="s">
        <v>146</v>
      </c>
      <c r="C546" s="62" t="s">
        <v>151</v>
      </c>
      <c r="D546" s="62" t="s">
        <v>1</v>
      </c>
      <c r="E546" s="62">
        <f t="shared" si="86"/>
        <v>79.900000000000006</v>
      </c>
      <c r="F546" s="62">
        <f>IF(VLOOKUP(D546,$U$1:$AB$7,8,0)&lt;Ofertas!$C$9,"",VLOOKUP(D546,$U$1:$Y$7,5,0))</f>
        <v>209.9</v>
      </c>
      <c r="G546" s="62">
        <f>IF(VLOOKUP(D546,$U$1:$AB$7,8,0)&lt;Ofertas!$C$9,"",VLOOKUP(D546,$U$1:$Z$7,6,0))</f>
        <v>179.9</v>
      </c>
      <c r="H546" s="62">
        <f t="shared" si="87"/>
        <v>289.8</v>
      </c>
      <c r="I546" s="62" t="s">
        <v>165</v>
      </c>
      <c r="J546" s="62">
        <f t="shared" si="88"/>
        <v>259.8</v>
      </c>
      <c r="K546" s="62">
        <f t="shared" si="89"/>
        <v>209.9</v>
      </c>
      <c r="L546" s="62">
        <f t="shared" si="90"/>
        <v>0</v>
      </c>
      <c r="M546" s="62">
        <f t="shared" si="91"/>
        <v>209.9</v>
      </c>
      <c r="N546" s="62">
        <f t="shared" si="92"/>
        <v>179.9</v>
      </c>
      <c r="O546" s="62" t="str">
        <f t="shared" si="93"/>
        <v>Conta</v>
      </c>
      <c r="P546">
        <f t="shared" si="94"/>
        <v>51</v>
      </c>
    </row>
    <row r="547" spans="1:16" x14ac:dyDescent="0.25">
      <c r="A547" s="62" t="str">
        <f t="shared" si="85"/>
        <v>FAIXA 13Entre R$ 379,81 e R$ 399,80</v>
      </c>
      <c r="B547" s="62" t="s">
        <v>146</v>
      </c>
      <c r="C547" s="62" t="s">
        <v>153</v>
      </c>
      <c r="D547" s="62" t="s">
        <v>194</v>
      </c>
      <c r="E547" s="62">
        <f t="shared" si="86"/>
        <v>129.9</v>
      </c>
      <c r="F547" s="62" t="str">
        <f>IF(VLOOKUP(D547,$U$1:$AB$7,8,0)&lt;Ofertas!$C$9,"",VLOOKUP(D547,$U$1:$Y$7,5,0))</f>
        <v/>
      </c>
      <c r="G547" s="62" t="str">
        <f>IF(VLOOKUP(D547,$U$1:$AB$7,8,0)&lt;Ofertas!$C$9,"",VLOOKUP(D547,$U$1:$Z$7,6,0))</f>
        <v/>
      </c>
      <c r="H547" s="62" t="str">
        <f t="shared" si="87"/>
        <v/>
      </c>
      <c r="I547" s="62" t="s">
        <v>166</v>
      </c>
      <c r="J547" s="62" t="str">
        <f t="shared" si="88"/>
        <v/>
      </c>
      <c r="K547" s="62" t="str">
        <f t="shared" si="89"/>
        <v>SEM DEP</v>
      </c>
      <c r="L547" s="62">
        <f t="shared" si="90"/>
        <v>100</v>
      </c>
      <c r="M547" s="62" t="str">
        <f t="shared" si="91"/>
        <v/>
      </c>
      <c r="N547" s="62" t="str">
        <f t="shared" si="92"/>
        <v/>
      </c>
      <c r="O547" s="62" t="str">
        <f t="shared" si="93"/>
        <v>Controle</v>
      </c>
      <c r="P547" t="e">
        <f t="shared" si="94"/>
        <v>#VALUE!</v>
      </c>
    </row>
    <row r="548" spans="1:16" x14ac:dyDescent="0.25">
      <c r="A548" s="62" t="str">
        <f t="shared" si="85"/>
        <v>FAIXA 14Entre R$ 379,81 e R$ 399,80</v>
      </c>
      <c r="B548" s="62" t="s">
        <v>146</v>
      </c>
      <c r="C548" s="62" t="s">
        <v>152</v>
      </c>
      <c r="D548" s="62" t="s">
        <v>10</v>
      </c>
      <c r="E548" s="62">
        <f t="shared" si="86"/>
        <v>84.9</v>
      </c>
      <c r="F548" s="62">
        <f>IF(VLOOKUP(D548,$U$1:$AB$7,8,0)&lt;Ofertas!$C$9,"",VLOOKUP(D548,$U$1:$Y$7,5,0))</f>
        <v>109.9</v>
      </c>
      <c r="G548" s="62">
        <f>IF(VLOOKUP(D548,$U$1:$AB$7,8,0)&lt;Ofertas!$C$9,"",VLOOKUP(D548,$U$1:$Z$7,6,0))</f>
        <v>99.9</v>
      </c>
      <c r="H548" s="62">
        <f t="shared" si="87"/>
        <v>294.8</v>
      </c>
      <c r="I548" s="62" t="s">
        <v>167</v>
      </c>
      <c r="J548" s="62">
        <f t="shared" si="88"/>
        <v>284.8</v>
      </c>
      <c r="K548" s="62">
        <f t="shared" si="89"/>
        <v>209.9</v>
      </c>
      <c r="L548" s="62">
        <f t="shared" si="90"/>
        <v>100</v>
      </c>
      <c r="M548" s="62">
        <f t="shared" si="91"/>
        <v>209.9</v>
      </c>
      <c r="N548" s="62">
        <f t="shared" si="92"/>
        <v>199.9</v>
      </c>
      <c r="O548" s="62" t="str">
        <f t="shared" si="93"/>
        <v>Conta</v>
      </c>
      <c r="P548">
        <f t="shared" si="94"/>
        <v>126</v>
      </c>
    </row>
    <row r="549" spans="1:16" x14ac:dyDescent="0.25">
      <c r="A549" s="62" t="str">
        <f t="shared" si="85"/>
        <v>FAIXA 15Entre R$ 379,81 e R$ 399,80</v>
      </c>
      <c r="B549" s="62" t="s">
        <v>146</v>
      </c>
      <c r="C549" s="62" t="s">
        <v>152</v>
      </c>
      <c r="D549" s="62" t="s">
        <v>1</v>
      </c>
      <c r="E549" s="62">
        <f t="shared" si="86"/>
        <v>84.9</v>
      </c>
      <c r="F549" s="62">
        <f>IF(VLOOKUP(D549,$U$1:$AB$7,8,0)&lt;Ofertas!$C$9,"",VLOOKUP(D549,$U$1:$Y$7,5,0))</f>
        <v>209.9</v>
      </c>
      <c r="G549" s="62">
        <f>IF(VLOOKUP(D549,$U$1:$AB$7,8,0)&lt;Ofertas!$C$9,"",VLOOKUP(D549,$U$1:$Z$7,6,0))</f>
        <v>179.9</v>
      </c>
      <c r="H549" s="62">
        <f t="shared" si="87"/>
        <v>294.8</v>
      </c>
      <c r="I549" s="62" t="s">
        <v>168</v>
      </c>
      <c r="J549" s="62">
        <f t="shared" si="88"/>
        <v>264.8</v>
      </c>
      <c r="K549" s="62">
        <f t="shared" si="89"/>
        <v>209.9</v>
      </c>
      <c r="L549" s="62">
        <f t="shared" si="90"/>
        <v>0</v>
      </c>
      <c r="M549" s="62">
        <f t="shared" si="91"/>
        <v>209.9</v>
      </c>
      <c r="N549" s="62">
        <f t="shared" si="92"/>
        <v>179.9</v>
      </c>
      <c r="O549" s="62" t="str">
        <f t="shared" si="93"/>
        <v>Conta</v>
      </c>
      <c r="P549">
        <f t="shared" si="94"/>
        <v>126</v>
      </c>
    </row>
    <row r="550" spans="1:16" x14ac:dyDescent="0.25">
      <c r="A550" s="62" t="str">
        <f t="shared" si="85"/>
        <v>FAIXA 16Entre R$ 379,81 e R$ 399,80</v>
      </c>
      <c r="B550" s="62" t="s">
        <v>146</v>
      </c>
      <c r="C550" s="62" t="s">
        <v>151</v>
      </c>
      <c r="D550" s="62" t="s">
        <v>59</v>
      </c>
      <c r="E550" s="62">
        <f t="shared" si="86"/>
        <v>79.900000000000006</v>
      </c>
      <c r="F550" s="62">
        <f>IF(VLOOKUP(D550,$U$1:$AB$7,8,0)&lt;Ofertas!$C$9,"",VLOOKUP(D550,$U$1:$Y$7,5,0))</f>
        <v>309.89999999999998</v>
      </c>
      <c r="G550" s="62">
        <f>IF(VLOOKUP(D550,$U$1:$AB$7,8,0)&lt;Ofertas!$C$9,"",VLOOKUP(D550,$U$1:$Z$7,6,0))</f>
        <v>309.89999999999998</v>
      </c>
      <c r="H550" s="62">
        <f t="shared" si="87"/>
        <v>339.79999999999995</v>
      </c>
      <c r="I550" s="62" t="s">
        <v>169</v>
      </c>
      <c r="J550" s="62">
        <f t="shared" si="88"/>
        <v>339.79999999999995</v>
      </c>
      <c r="K550" s="62">
        <f t="shared" si="89"/>
        <v>259.89999999999998</v>
      </c>
      <c r="L550" s="62">
        <f t="shared" si="90"/>
        <v>-50</v>
      </c>
      <c r="M550" s="62">
        <f t="shared" si="91"/>
        <v>259.89999999999998</v>
      </c>
      <c r="N550" s="62">
        <f t="shared" si="92"/>
        <v>259.89999999999998</v>
      </c>
      <c r="O550" s="62" t="str">
        <f t="shared" si="93"/>
        <v>Conta</v>
      </c>
      <c r="P550">
        <f t="shared" si="94"/>
        <v>176</v>
      </c>
    </row>
    <row r="551" spans="1:16" x14ac:dyDescent="0.25">
      <c r="A551" s="62" t="str">
        <f t="shared" si="85"/>
        <v>FAIXA 17Entre R$ 379,81 e R$ 399,80</v>
      </c>
      <c r="B551" s="62" t="s">
        <v>146</v>
      </c>
      <c r="C551" s="62" t="s">
        <v>153</v>
      </c>
      <c r="D551" s="62" t="s">
        <v>10</v>
      </c>
      <c r="E551" s="62">
        <f t="shared" si="86"/>
        <v>129.9</v>
      </c>
      <c r="F551" s="62">
        <f>IF(VLOOKUP(D551,$U$1:$AB$7,8,0)&lt;Ofertas!$C$9,"",VLOOKUP(D551,$U$1:$Y$7,5,0))</f>
        <v>109.9</v>
      </c>
      <c r="G551" s="62">
        <f>IF(VLOOKUP(D551,$U$1:$AB$7,8,0)&lt;Ofertas!$C$9,"",VLOOKUP(D551,$U$1:$Z$7,6,0))</f>
        <v>99.9</v>
      </c>
      <c r="H551" s="62">
        <f t="shared" si="87"/>
        <v>339.8</v>
      </c>
      <c r="I551" s="62" t="s">
        <v>170</v>
      </c>
      <c r="J551" s="62">
        <f t="shared" si="88"/>
        <v>329.8</v>
      </c>
      <c r="K551" s="62">
        <f t="shared" si="89"/>
        <v>209.9</v>
      </c>
      <c r="L551" s="62">
        <f t="shared" si="90"/>
        <v>100</v>
      </c>
      <c r="M551" s="62">
        <f t="shared" si="91"/>
        <v>209.9</v>
      </c>
      <c r="N551" s="62">
        <f t="shared" si="92"/>
        <v>199.9</v>
      </c>
      <c r="O551" s="62" t="str">
        <f t="shared" si="93"/>
        <v>Conta</v>
      </c>
      <c r="P551">
        <f t="shared" si="94"/>
        <v>201</v>
      </c>
    </row>
    <row r="552" spans="1:16" x14ac:dyDescent="0.25">
      <c r="A552" s="62" t="str">
        <f t="shared" si="85"/>
        <v>FAIXA 18Entre R$ 379,81 e R$ 399,80</v>
      </c>
      <c r="B552" s="62" t="s">
        <v>146</v>
      </c>
      <c r="C552" s="62" t="s">
        <v>153</v>
      </c>
      <c r="D552" s="62" t="s">
        <v>1</v>
      </c>
      <c r="E552" s="62">
        <f t="shared" si="86"/>
        <v>129.9</v>
      </c>
      <c r="F552" s="62">
        <f>IF(VLOOKUP(D552,$U$1:$AB$7,8,0)&lt;Ofertas!$C$9,"",VLOOKUP(D552,$U$1:$Y$7,5,0))</f>
        <v>209.9</v>
      </c>
      <c r="G552" s="62">
        <f>IF(VLOOKUP(D552,$U$1:$AB$7,8,0)&lt;Ofertas!$C$9,"",VLOOKUP(D552,$U$1:$Z$7,6,0))</f>
        <v>179.9</v>
      </c>
      <c r="H552" s="62">
        <f t="shared" si="87"/>
        <v>339.8</v>
      </c>
      <c r="I552" s="62" t="s">
        <v>171</v>
      </c>
      <c r="J552" s="62">
        <f t="shared" si="88"/>
        <v>309.8</v>
      </c>
      <c r="K552" s="62">
        <f t="shared" si="89"/>
        <v>209.9</v>
      </c>
      <c r="L552" s="62">
        <f t="shared" si="90"/>
        <v>0</v>
      </c>
      <c r="M552" s="62">
        <f t="shared" si="91"/>
        <v>209.9</v>
      </c>
      <c r="N552" s="62">
        <f t="shared" si="92"/>
        <v>179.9</v>
      </c>
      <c r="O552" s="62" t="str">
        <f t="shared" si="93"/>
        <v>Conta</v>
      </c>
      <c r="P552">
        <f t="shared" si="94"/>
        <v>201</v>
      </c>
    </row>
    <row r="553" spans="1:16" x14ac:dyDescent="0.25">
      <c r="A553" s="62" t="str">
        <f t="shared" si="85"/>
        <v>FAIXA 19Entre R$ 379,81 e R$ 399,80</v>
      </c>
      <c r="B553" s="62" t="s">
        <v>146</v>
      </c>
      <c r="C553" s="62" t="s">
        <v>152</v>
      </c>
      <c r="D553" s="62" t="s">
        <v>59</v>
      </c>
      <c r="E553" s="62">
        <f t="shared" si="86"/>
        <v>84.9</v>
      </c>
      <c r="F553" s="62">
        <f>IF(VLOOKUP(D553,$U$1:$AB$7,8,0)&lt;Ofertas!$C$9,"",VLOOKUP(D553,$U$1:$Y$7,5,0))</f>
        <v>309.89999999999998</v>
      </c>
      <c r="G553" s="62">
        <f>IF(VLOOKUP(D553,$U$1:$AB$7,8,0)&lt;Ofertas!$C$9,"",VLOOKUP(D553,$U$1:$Z$7,6,0))</f>
        <v>309.89999999999998</v>
      </c>
      <c r="H553" s="62">
        <f t="shared" si="87"/>
        <v>344.79999999999995</v>
      </c>
      <c r="I553" s="62" t="s">
        <v>172</v>
      </c>
      <c r="J553" s="62">
        <f t="shared" si="88"/>
        <v>344.79999999999995</v>
      </c>
      <c r="K553" s="62">
        <f t="shared" si="89"/>
        <v>259.89999999999998</v>
      </c>
      <c r="L553" s="62">
        <f t="shared" si="90"/>
        <v>-50</v>
      </c>
      <c r="M553" s="62">
        <f t="shared" si="91"/>
        <v>259.89999999999998</v>
      </c>
      <c r="N553" s="62">
        <f t="shared" si="92"/>
        <v>259.89999999999998</v>
      </c>
      <c r="O553" s="62" t="str">
        <f t="shared" si="93"/>
        <v>Conta</v>
      </c>
      <c r="P553">
        <f t="shared" si="94"/>
        <v>251</v>
      </c>
    </row>
    <row r="554" spans="1:16" x14ac:dyDescent="0.25">
      <c r="A554" s="62" t="str">
        <f t="shared" si="85"/>
        <v>FAIXA 20Entre R$ 379,81 e R$ 399,80</v>
      </c>
      <c r="B554" s="62" t="s">
        <v>146</v>
      </c>
      <c r="C554" s="62" t="s">
        <v>153</v>
      </c>
      <c r="D554" s="62" t="s">
        <v>59</v>
      </c>
      <c r="E554" s="62">
        <f t="shared" si="86"/>
        <v>129.9</v>
      </c>
      <c r="F554" s="62">
        <f>IF(VLOOKUP(D554,$U$1:$AB$7,8,0)&lt;Ofertas!$C$9,"",VLOOKUP(D554,$U$1:$Y$7,5,0))</f>
        <v>309.89999999999998</v>
      </c>
      <c r="G554" s="62">
        <f>IF(VLOOKUP(D554,$U$1:$AB$7,8,0)&lt;Ofertas!$C$9,"",VLOOKUP(D554,$U$1:$Z$7,6,0))</f>
        <v>309.89999999999998</v>
      </c>
      <c r="H554" s="62">
        <f t="shared" si="87"/>
        <v>389.79999999999995</v>
      </c>
      <c r="I554" s="62" t="s">
        <v>173</v>
      </c>
      <c r="J554" s="62">
        <f t="shared" si="88"/>
        <v>389.79999999999995</v>
      </c>
      <c r="K554" s="62">
        <f t="shared" si="89"/>
        <v>259.89999999999998</v>
      </c>
      <c r="L554" s="62">
        <f t="shared" si="90"/>
        <v>-50</v>
      </c>
      <c r="M554" s="62">
        <f t="shared" si="91"/>
        <v>259.89999999999998</v>
      </c>
      <c r="N554" s="62">
        <f t="shared" si="92"/>
        <v>259.89999999999998</v>
      </c>
      <c r="O554" s="62" t="str">
        <f t="shared" si="93"/>
        <v>Conta</v>
      </c>
      <c r="P554">
        <f t="shared" si="94"/>
        <v>276</v>
      </c>
    </row>
    <row r="555" spans="1:16" x14ac:dyDescent="0.25">
      <c r="A555" s="62" t="str">
        <f t="shared" si="85"/>
        <v>FAIXA 21Entre R$ 379,81 e R$ 399,80</v>
      </c>
      <c r="B555" s="62" t="s">
        <v>146</v>
      </c>
      <c r="C555" s="62" t="s">
        <v>154</v>
      </c>
      <c r="D555" s="62" t="s">
        <v>181</v>
      </c>
      <c r="E555" s="62">
        <f t="shared" si="86"/>
        <v>299.89999999999998</v>
      </c>
      <c r="F555" s="62" t="str">
        <f>IF(VLOOKUP(D555,$U$1:$AB$7,8,0)&lt;Ofertas!$C$9,"",VLOOKUP(D555,$U$1:$Y$7,5,0))</f>
        <v/>
      </c>
      <c r="G555" s="62" t="str">
        <f>IF(VLOOKUP(D555,$U$1:$AB$7,8,0)&lt;Ofertas!$C$9,"",VLOOKUP(D555,$U$1:$Z$7,6,0))</f>
        <v/>
      </c>
      <c r="H555" s="62" t="str">
        <f t="shared" si="87"/>
        <v/>
      </c>
      <c r="I555" s="62" t="s">
        <v>174</v>
      </c>
      <c r="J555" s="62" t="str">
        <f t="shared" si="88"/>
        <v/>
      </c>
      <c r="K555" s="62" t="str">
        <f t="shared" si="89"/>
        <v>SEM DEP</v>
      </c>
      <c r="L555" s="62">
        <f t="shared" si="90"/>
        <v>100</v>
      </c>
      <c r="M555" s="62" t="str">
        <f t="shared" si="91"/>
        <v/>
      </c>
      <c r="N555" s="62" t="str">
        <f t="shared" si="92"/>
        <v/>
      </c>
      <c r="O555" s="62" t="str">
        <f t="shared" si="93"/>
        <v>Controle</v>
      </c>
      <c r="P555" t="e">
        <f t="shared" si="94"/>
        <v>#VALUE!</v>
      </c>
    </row>
    <row r="556" spans="1:16" x14ac:dyDescent="0.25">
      <c r="A556" s="62" t="str">
        <f t="shared" si="85"/>
        <v>FAIXA 22Entre R$ 379,81 e R$ 399,80</v>
      </c>
      <c r="B556" s="62" t="s">
        <v>146</v>
      </c>
      <c r="C556" s="62" t="s">
        <v>154</v>
      </c>
      <c r="D556" s="62" t="s">
        <v>26</v>
      </c>
      <c r="E556" s="62">
        <f t="shared" si="86"/>
        <v>299.89999999999998</v>
      </c>
      <c r="F556" s="62" t="str">
        <f>IF(VLOOKUP(D556,$U$1:$AB$7,8,0)&lt;Ofertas!$C$9,"",VLOOKUP(D556,$U$1:$Y$7,5,0))</f>
        <v/>
      </c>
      <c r="G556" s="62" t="str">
        <f>IF(VLOOKUP(D556,$U$1:$AB$7,8,0)&lt;Ofertas!$C$9,"",VLOOKUP(D556,$U$1:$Z$7,6,0))</f>
        <v/>
      </c>
      <c r="H556" s="62" t="str">
        <f t="shared" si="87"/>
        <v/>
      </c>
      <c r="I556" s="62" t="s">
        <v>175</v>
      </c>
      <c r="J556" s="62" t="str">
        <f t="shared" si="88"/>
        <v/>
      </c>
      <c r="K556" s="62" t="str">
        <f t="shared" si="89"/>
        <v>SEM DEP</v>
      </c>
      <c r="L556" s="62">
        <f t="shared" si="90"/>
        <v>100</v>
      </c>
      <c r="M556" s="62" t="str">
        <f t="shared" si="91"/>
        <v/>
      </c>
      <c r="N556" s="62" t="str">
        <f t="shared" si="92"/>
        <v/>
      </c>
      <c r="O556" s="62" t="str">
        <f t="shared" si="93"/>
        <v>Conta</v>
      </c>
      <c r="P556" t="e">
        <f t="shared" si="94"/>
        <v>#VALUE!</v>
      </c>
    </row>
    <row r="557" spans="1:16" x14ac:dyDescent="0.25">
      <c r="A557" s="62" t="str">
        <f t="shared" si="85"/>
        <v>FAIXA 23Entre R$ 379,81 e R$ 399,80</v>
      </c>
      <c r="B557" s="62" t="s">
        <v>146</v>
      </c>
      <c r="C557" s="62" t="s">
        <v>154</v>
      </c>
      <c r="D557" s="62" t="s">
        <v>194</v>
      </c>
      <c r="E557" s="62">
        <f t="shared" si="86"/>
        <v>299.89999999999998</v>
      </c>
      <c r="F557" s="62" t="str">
        <f>IF(VLOOKUP(D557,$U$1:$AB$7,8,0)&lt;Ofertas!$C$9,"",VLOOKUP(D557,$U$1:$Y$7,5,0))</f>
        <v/>
      </c>
      <c r="G557" s="62" t="str">
        <f>IF(VLOOKUP(D557,$U$1:$AB$7,8,0)&lt;Ofertas!$C$9,"",VLOOKUP(D557,$U$1:$Z$7,6,0))</f>
        <v/>
      </c>
      <c r="H557" s="62" t="str">
        <f t="shared" si="87"/>
        <v/>
      </c>
      <c r="I557" s="62" t="s">
        <v>176</v>
      </c>
      <c r="J557" s="62" t="str">
        <f t="shared" si="88"/>
        <v/>
      </c>
      <c r="K557" s="62" t="str">
        <f t="shared" si="89"/>
        <v>SEM DEP</v>
      </c>
      <c r="L557" s="62">
        <f t="shared" si="90"/>
        <v>100</v>
      </c>
      <c r="M557" s="62" t="str">
        <f t="shared" si="91"/>
        <v/>
      </c>
      <c r="N557" s="62" t="str">
        <f t="shared" si="92"/>
        <v/>
      </c>
      <c r="O557" s="62" t="str">
        <f t="shared" si="93"/>
        <v>Controle</v>
      </c>
      <c r="P557" t="e">
        <f t="shared" si="94"/>
        <v>#VALUE!</v>
      </c>
    </row>
    <row r="558" spans="1:16" x14ac:dyDescent="0.25">
      <c r="A558" s="62" t="str">
        <f t="shared" si="85"/>
        <v>FAIXA 24Entre R$ 379,81 e R$ 399,80</v>
      </c>
      <c r="B558" s="62" t="s">
        <v>146</v>
      </c>
      <c r="C558" s="62" t="s">
        <v>154</v>
      </c>
      <c r="D558" s="62" t="s">
        <v>58</v>
      </c>
      <c r="E558" s="62">
        <f t="shared" si="86"/>
        <v>299.89999999999998</v>
      </c>
      <c r="F558" s="62">
        <f>IF(VLOOKUP(D558,$U$1:$AB$7,8,0)&lt;Ofertas!$C$9,"",VLOOKUP(D558,$U$1:$Y$7,5,0))</f>
        <v>159.9</v>
      </c>
      <c r="G558" s="62">
        <f>IF(VLOOKUP(D558,$U$1:$AB$7,8,0)&lt;Ofertas!$C$9,"",VLOOKUP(D558,$U$1:$Z$7,6,0))</f>
        <v>159.9</v>
      </c>
      <c r="H558" s="62">
        <f t="shared" si="87"/>
        <v>459.79999999999995</v>
      </c>
      <c r="I558" s="62" t="s">
        <v>177</v>
      </c>
      <c r="J558" s="62">
        <f t="shared" si="88"/>
        <v>459.79999999999995</v>
      </c>
      <c r="K558" s="62">
        <f t="shared" si="89"/>
        <v>159.9</v>
      </c>
      <c r="L558" s="62">
        <f t="shared" si="90"/>
        <v>0</v>
      </c>
      <c r="M558" s="62">
        <f t="shared" si="91"/>
        <v>159.9</v>
      </c>
      <c r="N558" s="62">
        <f t="shared" si="92"/>
        <v>159.9</v>
      </c>
      <c r="O558" s="62" t="str">
        <f t="shared" si="93"/>
        <v>Conta</v>
      </c>
      <c r="P558">
        <f t="shared" si="94"/>
        <v>301</v>
      </c>
    </row>
    <row r="559" spans="1:16" x14ac:dyDescent="0.25">
      <c r="A559" s="62" t="str">
        <f t="shared" si="85"/>
        <v>FAIXA 25Entre R$ 379,81 e R$ 399,80</v>
      </c>
      <c r="B559" s="62" t="s">
        <v>146</v>
      </c>
      <c r="C559" s="62" t="s">
        <v>154</v>
      </c>
      <c r="D559" s="62" t="s">
        <v>10</v>
      </c>
      <c r="E559" s="62">
        <f t="shared" si="86"/>
        <v>299.89999999999998</v>
      </c>
      <c r="F559" s="62">
        <f>IF(VLOOKUP(D559,$U$1:$AB$7,8,0)&lt;Ofertas!$C$9,"",VLOOKUP(D559,$U$1:$Y$7,5,0))</f>
        <v>109.9</v>
      </c>
      <c r="G559" s="62">
        <f>IF(VLOOKUP(D559,$U$1:$AB$7,8,0)&lt;Ofertas!$C$9,"",VLOOKUP(D559,$U$1:$Z$7,6,0))</f>
        <v>99.9</v>
      </c>
      <c r="H559" s="62">
        <f t="shared" si="87"/>
        <v>509.79999999999995</v>
      </c>
      <c r="I559" s="62" t="s">
        <v>206</v>
      </c>
      <c r="J559" s="62">
        <f t="shared" si="88"/>
        <v>499.79999999999995</v>
      </c>
      <c r="K559" s="62">
        <f t="shared" si="89"/>
        <v>209.9</v>
      </c>
      <c r="L559" s="62">
        <f t="shared" si="90"/>
        <v>100</v>
      </c>
      <c r="M559" s="62">
        <f t="shared" si="91"/>
        <v>209.9</v>
      </c>
      <c r="N559" s="62">
        <f t="shared" si="92"/>
        <v>199.9</v>
      </c>
      <c r="O559" s="62" t="str">
        <f t="shared" si="93"/>
        <v>Conta</v>
      </c>
      <c r="P559">
        <f t="shared" si="94"/>
        <v>326</v>
      </c>
    </row>
    <row r="560" spans="1:16" x14ac:dyDescent="0.25">
      <c r="A560" s="62" t="str">
        <f t="shared" si="85"/>
        <v>FAIXA 26Entre R$ 379,81 e R$ 399,80</v>
      </c>
      <c r="B560" s="62" t="s">
        <v>146</v>
      </c>
      <c r="C560" s="62" t="s">
        <v>154</v>
      </c>
      <c r="D560" s="62" t="s">
        <v>1</v>
      </c>
      <c r="E560" s="62">
        <f t="shared" si="86"/>
        <v>299.89999999999998</v>
      </c>
      <c r="F560" s="62">
        <f>IF(VLOOKUP(D560,$U$1:$AB$7,8,0)&lt;Ofertas!$C$9,"",VLOOKUP(D560,$U$1:$Y$7,5,0))</f>
        <v>209.9</v>
      </c>
      <c r="G560" s="62">
        <f>IF(VLOOKUP(D560,$U$1:$AB$7,8,0)&lt;Ofertas!$C$9,"",VLOOKUP(D560,$U$1:$Z$7,6,0))</f>
        <v>179.9</v>
      </c>
      <c r="H560" s="62">
        <f t="shared" si="87"/>
        <v>509.79999999999995</v>
      </c>
      <c r="I560" s="62" t="s">
        <v>207</v>
      </c>
      <c r="J560" s="62">
        <f t="shared" si="88"/>
        <v>479.79999999999995</v>
      </c>
      <c r="K560" s="62">
        <f t="shared" si="89"/>
        <v>209.9</v>
      </c>
      <c r="L560" s="62">
        <f t="shared" si="90"/>
        <v>0</v>
      </c>
      <c r="M560" s="62">
        <f t="shared" si="91"/>
        <v>209.9</v>
      </c>
      <c r="N560" s="62">
        <f t="shared" si="92"/>
        <v>179.9</v>
      </c>
      <c r="O560" s="62" t="str">
        <f t="shared" si="93"/>
        <v>Conta</v>
      </c>
      <c r="P560">
        <f t="shared" si="94"/>
        <v>326</v>
      </c>
    </row>
    <row r="561" spans="1:16" x14ac:dyDescent="0.25">
      <c r="A561" s="62" t="str">
        <f t="shared" si="85"/>
        <v>FAIXA 27Entre R$ 379,81 e R$ 399,80</v>
      </c>
      <c r="B561" s="62" t="s">
        <v>146</v>
      </c>
      <c r="C561" s="62" t="s">
        <v>154</v>
      </c>
      <c r="D561" s="62" t="s">
        <v>59</v>
      </c>
      <c r="E561" s="62">
        <f t="shared" si="86"/>
        <v>299.89999999999998</v>
      </c>
      <c r="F561" s="62">
        <f>IF(VLOOKUP(D561,$U$1:$AB$7,8,0)&lt;Ofertas!$C$9,"",VLOOKUP(D561,$U$1:$Y$7,5,0))</f>
        <v>309.89999999999998</v>
      </c>
      <c r="G561" s="62">
        <f>IF(VLOOKUP(D561,$U$1:$AB$7,8,0)&lt;Ofertas!$C$9,"",VLOOKUP(D561,$U$1:$Z$7,6,0))</f>
        <v>309.89999999999998</v>
      </c>
      <c r="H561" s="62">
        <f t="shared" si="87"/>
        <v>559.79999999999995</v>
      </c>
      <c r="I561" s="62" t="s">
        <v>208</v>
      </c>
      <c r="J561" s="62">
        <f t="shared" si="88"/>
        <v>559.79999999999995</v>
      </c>
      <c r="K561" s="62">
        <f t="shared" si="89"/>
        <v>259.89999999999998</v>
      </c>
      <c r="L561" s="62">
        <f t="shared" si="90"/>
        <v>-50</v>
      </c>
      <c r="M561" s="62">
        <f t="shared" si="91"/>
        <v>259.89999999999998</v>
      </c>
      <c r="N561" s="62">
        <f t="shared" si="92"/>
        <v>259.89999999999998</v>
      </c>
      <c r="O561" s="62" t="str">
        <f t="shared" si="93"/>
        <v>Conta</v>
      </c>
      <c r="P561">
        <f t="shared" si="94"/>
        <v>376</v>
      </c>
    </row>
    <row r="562" spans="1:16" x14ac:dyDescent="0.25">
      <c r="A562" s="62" t="str">
        <f t="shared" si="85"/>
        <v>FAIXA 0Entre R$ 399,81 e R$ 429,80</v>
      </c>
      <c r="B562" s="62" t="s">
        <v>147</v>
      </c>
      <c r="C562" s="62" t="s">
        <v>151</v>
      </c>
      <c r="D562" s="62" t="s">
        <v>181</v>
      </c>
      <c r="E562" s="62">
        <f t="shared" si="86"/>
        <v>79.900000000000006</v>
      </c>
      <c r="F562" s="62" t="str">
        <f>IF(VLOOKUP(D562,$U$1:$AB$7,8,0)&lt;Ofertas!$C$9,"",VLOOKUP(D562,$U$1:$Y$7,5,0))</f>
        <v/>
      </c>
      <c r="G562" s="62" t="str">
        <f>IF(VLOOKUP(D562,$U$1:$AB$7,8,0)&lt;Ofertas!$C$9,"",VLOOKUP(D562,$U$1:$Z$7,6,0))</f>
        <v/>
      </c>
      <c r="H562" s="62" t="str">
        <f t="shared" si="87"/>
        <v/>
      </c>
      <c r="I562" s="62" t="s">
        <v>189</v>
      </c>
      <c r="J562" s="62" t="str">
        <f t="shared" si="88"/>
        <v/>
      </c>
      <c r="K562" s="62" t="str">
        <f t="shared" si="89"/>
        <v>SEM DEP</v>
      </c>
      <c r="L562" s="62">
        <f t="shared" si="90"/>
        <v>100</v>
      </c>
      <c r="M562" s="62" t="str">
        <f t="shared" si="91"/>
        <v/>
      </c>
      <c r="N562" s="62" t="str">
        <f t="shared" si="92"/>
        <v/>
      </c>
      <c r="O562" s="62" t="str">
        <f t="shared" si="93"/>
        <v>Controle</v>
      </c>
      <c r="P562" t="e">
        <f t="shared" si="94"/>
        <v>#VALUE!</v>
      </c>
    </row>
    <row r="563" spans="1:16" x14ac:dyDescent="0.25">
      <c r="A563" s="62" t="str">
        <f t="shared" si="85"/>
        <v>FAIXA 1Entre R$ 399,81 e R$ 429,80</v>
      </c>
      <c r="B563" s="62" t="s">
        <v>147</v>
      </c>
      <c r="C563" s="62" t="s">
        <v>151</v>
      </c>
      <c r="D563" s="62" t="s">
        <v>26</v>
      </c>
      <c r="E563" s="62">
        <f t="shared" si="86"/>
        <v>79.900000000000006</v>
      </c>
      <c r="F563" s="62" t="str">
        <f>IF(VLOOKUP(D563,$U$1:$AB$7,8,0)&lt;Ofertas!$C$9,"",VLOOKUP(D563,$U$1:$Y$7,5,0))</f>
        <v/>
      </c>
      <c r="G563" s="62" t="str">
        <f>IF(VLOOKUP(D563,$U$1:$AB$7,8,0)&lt;Ofertas!$C$9,"",VLOOKUP(D563,$U$1:$Z$7,6,0))</f>
        <v/>
      </c>
      <c r="H563" s="62" t="str">
        <f t="shared" si="87"/>
        <v/>
      </c>
      <c r="I563" s="62" t="s">
        <v>66</v>
      </c>
      <c r="J563" s="62" t="str">
        <f t="shared" si="88"/>
        <v/>
      </c>
      <c r="K563" s="62" t="str">
        <f t="shared" si="89"/>
        <v>SEM DEP</v>
      </c>
      <c r="L563" s="62">
        <f t="shared" si="90"/>
        <v>100</v>
      </c>
      <c r="M563" s="62" t="str">
        <f t="shared" si="91"/>
        <v/>
      </c>
      <c r="N563" s="62" t="str">
        <f t="shared" si="92"/>
        <v/>
      </c>
      <c r="O563" s="62" t="str">
        <f t="shared" si="93"/>
        <v>Conta</v>
      </c>
      <c r="P563" t="e">
        <f t="shared" si="94"/>
        <v>#VALUE!</v>
      </c>
    </row>
    <row r="564" spans="1:16" x14ac:dyDescent="0.25">
      <c r="A564" s="62" t="str">
        <f t="shared" si="85"/>
        <v>FAIXA 2Entre R$ 399,81 e R$ 429,80</v>
      </c>
      <c r="B564" s="62" t="s">
        <v>147</v>
      </c>
      <c r="C564" s="62" t="s">
        <v>152</v>
      </c>
      <c r="D564" s="62" t="s">
        <v>181</v>
      </c>
      <c r="E564" s="62">
        <f t="shared" si="86"/>
        <v>84.9</v>
      </c>
      <c r="F564" s="62" t="str">
        <f>IF(VLOOKUP(D564,$U$1:$AB$7,8,0)&lt;Ofertas!$C$9,"",VLOOKUP(D564,$U$1:$Y$7,5,0))</f>
        <v/>
      </c>
      <c r="G564" s="62" t="str">
        <f>IF(VLOOKUP(D564,$U$1:$AB$7,8,0)&lt;Ofertas!$C$9,"",VLOOKUP(D564,$U$1:$Z$7,6,0))</f>
        <v/>
      </c>
      <c r="H564" s="62" t="str">
        <f t="shared" si="87"/>
        <v/>
      </c>
      <c r="I564" s="62" t="s">
        <v>67</v>
      </c>
      <c r="J564" s="62" t="str">
        <f t="shared" si="88"/>
        <v/>
      </c>
      <c r="K564" s="62" t="str">
        <f t="shared" si="89"/>
        <v>SEM DEP</v>
      </c>
      <c r="L564" s="62">
        <f t="shared" si="90"/>
        <v>100</v>
      </c>
      <c r="M564" s="62" t="str">
        <f t="shared" si="91"/>
        <v/>
      </c>
      <c r="N564" s="62" t="str">
        <f t="shared" si="92"/>
        <v/>
      </c>
      <c r="O564" s="62" t="str">
        <f t="shared" si="93"/>
        <v>Controle</v>
      </c>
      <c r="P564" t="e">
        <f t="shared" si="94"/>
        <v>#VALUE!</v>
      </c>
    </row>
    <row r="565" spans="1:16" x14ac:dyDescent="0.25">
      <c r="A565" s="62" t="str">
        <f t="shared" si="85"/>
        <v>FAIXA 3Entre R$ 399,81 e R$ 429,80</v>
      </c>
      <c r="B565" s="62" t="s">
        <v>147</v>
      </c>
      <c r="C565" s="62" t="s">
        <v>152</v>
      </c>
      <c r="D565" s="62" t="s">
        <v>26</v>
      </c>
      <c r="E565" s="62">
        <f t="shared" si="86"/>
        <v>84.9</v>
      </c>
      <c r="F565" s="62" t="str">
        <f>IF(VLOOKUP(D565,$U$1:$AB$7,8,0)&lt;Ofertas!$C$9,"",VLOOKUP(D565,$U$1:$Y$7,5,0))</f>
        <v/>
      </c>
      <c r="G565" s="62" t="str">
        <f>IF(VLOOKUP(D565,$U$1:$AB$7,8,0)&lt;Ofertas!$C$9,"",VLOOKUP(D565,$U$1:$Z$7,6,0))</f>
        <v/>
      </c>
      <c r="H565" s="62" t="str">
        <f t="shared" si="87"/>
        <v/>
      </c>
      <c r="I565" s="62" t="s">
        <v>156</v>
      </c>
      <c r="J565" s="62" t="str">
        <f t="shared" si="88"/>
        <v/>
      </c>
      <c r="K565" s="62" t="str">
        <f t="shared" si="89"/>
        <v>SEM DEP</v>
      </c>
      <c r="L565" s="62">
        <f t="shared" si="90"/>
        <v>100</v>
      </c>
      <c r="M565" s="62" t="str">
        <f t="shared" si="91"/>
        <v/>
      </c>
      <c r="N565" s="62" t="str">
        <f t="shared" si="92"/>
        <v/>
      </c>
      <c r="O565" s="62" t="str">
        <f t="shared" si="93"/>
        <v>Conta</v>
      </c>
      <c r="P565" t="e">
        <f t="shared" si="94"/>
        <v>#VALUE!</v>
      </c>
    </row>
    <row r="566" spans="1:16" x14ac:dyDescent="0.25">
      <c r="A566" s="62" t="str">
        <f t="shared" si="85"/>
        <v>FAIXA 4Entre R$ 399,81 e R$ 429,80</v>
      </c>
      <c r="B566" s="62" t="s">
        <v>147</v>
      </c>
      <c r="C566" s="62" t="s">
        <v>151</v>
      </c>
      <c r="D566" s="62" t="s">
        <v>194</v>
      </c>
      <c r="E566" s="62">
        <f t="shared" si="86"/>
        <v>79.900000000000006</v>
      </c>
      <c r="F566" s="62" t="str">
        <f>IF(VLOOKUP(D566,$U$1:$AB$7,8,0)&lt;Ofertas!$C$9,"",VLOOKUP(D566,$U$1:$Y$7,5,0))</f>
        <v/>
      </c>
      <c r="G566" s="62" t="str">
        <f>IF(VLOOKUP(D566,$U$1:$AB$7,8,0)&lt;Ofertas!$C$9,"",VLOOKUP(D566,$U$1:$Z$7,6,0))</f>
        <v/>
      </c>
      <c r="H566" s="62" t="str">
        <f t="shared" si="87"/>
        <v/>
      </c>
      <c r="I566" s="62" t="s">
        <v>157</v>
      </c>
      <c r="J566" s="62" t="str">
        <f t="shared" si="88"/>
        <v/>
      </c>
      <c r="K566" s="62" t="str">
        <f t="shared" si="89"/>
        <v>SEM DEP</v>
      </c>
      <c r="L566" s="62">
        <f t="shared" si="90"/>
        <v>100</v>
      </c>
      <c r="M566" s="62" t="str">
        <f t="shared" si="91"/>
        <v/>
      </c>
      <c r="N566" s="62" t="str">
        <f t="shared" si="92"/>
        <v/>
      </c>
      <c r="O566" s="62" t="str">
        <f t="shared" si="93"/>
        <v>Controle</v>
      </c>
      <c r="P566" t="e">
        <f t="shared" si="94"/>
        <v>#VALUE!</v>
      </c>
    </row>
    <row r="567" spans="1:16" x14ac:dyDescent="0.25">
      <c r="A567" s="62" t="str">
        <f t="shared" si="85"/>
        <v>FAIXA 5Entre R$ 399,81 e R$ 429,80</v>
      </c>
      <c r="B567" s="62" t="s">
        <v>147</v>
      </c>
      <c r="C567" s="62" t="s">
        <v>151</v>
      </c>
      <c r="D567" s="62" t="s">
        <v>58</v>
      </c>
      <c r="E567" s="62">
        <f t="shared" si="86"/>
        <v>79.900000000000006</v>
      </c>
      <c r="F567" s="62">
        <f>IF(VLOOKUP(D567,$U$1:$AB$7,8,0)&lt;Ofertas!$C$9,"",VLOOKUP(D567,$U$1:$Y$7,5,0))</f>
        <v>159.9</v>
      </c>
      <c r="G567" s="62">
        <f>IF(VLOOKUP(D567,$U$1:$AB$7,8,0)&lt;Ofertas!$C$9,"",VLOOKUP(D567,$U$1:$Z$7,6,0))</f>
        <v>159.9</v>
      </c>
      <c r="H567" s="62">
        <f t="shared" si="87"/>
        <v>239.8</v>
      </c>
      <c r="I567" s="62" t="s">
        <v>158</v>
      </c>
      <c r="J567" s="62">
        <f t="shared" si="88"/>
        <v>239.8</v>
      </c>
      <c r="K567" s="62">
        <f t="shared" si="89"/>
        <v>159.9</v>
      </c>
      <c r="L567" s="62">
        <f t="shared" si="90"/>
        <v>0</v>
      </c>
      <c r="M567" s="62">
        <f t="shared" si="91"/>
        <v>159.9</v>
      </c>
      <c r="N567" s="62">
        <f t="shared" si="92"/>
        <v>159.9</v>
      </c>
      <c r="O567" s="62" t="str">
        <f t="shared" si="93"/>
        <v>Conta</v>
      </c>
      <c r="P567">
        <f t="shared" si="94"/>
        <v>1</v>
      </c>
    </row>
    <row r="568" spans="1:16" x14ac:dyDescent="0.25">
      <c r="A568" s="62" t="str">
        <f t="shared" si="85"/>
        <v>FAIXA 6Entre R$ 399,81 e R$ 429,80</v>
      </c>
      <c r="B568" s="62" t="s">
        <v>147</v>
      </c>
      <c r="C568" s="62" t="s">
        <v>152</v>
      </c>
      <c r="D568" s="62" t="s">
        <v>194</v>
      </c>
      <c r="E568" s="62">
        <f t="shared" si="86"/>
        <v>84.9</v>
      </c>
      <c r="F568" s="62" t="str">
        <f>IF(VLOOKUP(D568,$U$1:$AB$7,8,0)&lt;Ofertas!$C$9,"",VLOOKUP(D568,$U$1:$Y$7,5,0))</f>
        <v/>
      </c>
      <c r="G568" s="62" t="str">
        <f>IF(VLOOKUP(D568,$U$1:$AB$7,8,0)&lt;Ofertas!$C$9,"",VLOOKUP(D568,$U$1:$Z$7,6,0))</f>
        <v/>
      </c>
      <c r="H568" s="62" t="str">
        <f t="shared" si="87"/>
        <v/>
      </c>
      <c r="I568" s="62" t="s">
        <v>159</v>
      </c>
      <c r="J568" s="62" t="str">
        <f t="shared" si="88"/>
        <v/>
      </c>
      <c r="K568" s="62" t="str">
        <f t="shared" si="89"/>
        <v>SEM DEP</v>
      </c>
      <c r="L568" s="62">
        <f t="shared" si="90"/>
        <v>100</v>
      </c>
      <c r="M568" s="62" t="str">
        <f t="shared" si="91"/>
        <v/>
      </c>
      <c r="N568" s="62" t="str">
        <f t="shared" si="92"/>
        <v/>
      </c>
      <c r="O568" s="62" t="str">
        <f t="shared" si="93"/>
        <v>Controle</v>
      </c>
      <c r="P568" t="e">
        <f t="shared" si="94"/>
        <v>#VALUE!</v>
      </c>
    </row>
    <row r="569" spans="1:16" x14ac:dyDescent="0.25">
      <c r="A569" s="62" t="str">
        <f t="shared" si="85"/>
        <v>FAIXA 7Entre R$ 399,81 e R$ 429,80</v>
      </c>
      <c r="B569" s="62" t="s">
        <v>147</v>
      </c>
      <c r="C569" s="62" t="s">
        <v>152</v>
      </c>
      <c r="D569" s="62" t="s">
        <v>58</v>
      </c>
      <c r="E569" s="62">
        <f t="shared" si="86"/>
        <v>84.9</v>
      </c>
      <c r="F569" s="62">
        <f>IF(VLOOKUP(D569,$U$1:$AB$7,8,0)&lt;Ofertas!$C$9,"",VLOOKUP(D569,$U$1:$Y$7,5,0))</f>
        <v>159.9</v>
      </c>
      <c r="G569" s="62">
        <f>IF(VLOOKUP(D569,$U$1:$AB$7,8,0)&lt;Ofertas!$C$9,"",VLOOKUP(D569,$U$1:$Z$7,6,0))</f>
        <v>159.9</v>
      </c>
      <c r="H569" s="62">
        <f t="shared" si="87"/>
        <v>244.8</v>
      </c>
      <c r="I569" s="62" t="s">
        <v>160</v>
      </c>
      <c r="J569" s="62">
        <f t="shared" si="88"/>
        <v>244.8</v>
      </c>
      <c r="K569" s="62">
        <f t="shared" si="89"/>
        <v>159.9</v>
      </c>
      <c r="L569" s="62">
        <f t="shared" si="90"/>
        <v>0</v>
      </c>
      <c r="M569" s="62">
        <f t="shared" si="91"/>
        <v>159.9</v>
      </c>
      <c r="N569" s="62">
        <f t="shared" si="92"/>
        <v>159.9</v>
      </c>
      <c r="O569" s="62" t="str">
        <f t="shared" si="93"/>
        <v>Conta</v>
      </c>
      <c r="P569">
        <f t="shared" si="94"/>
        <v>26</v>
      </c>
    </row>
    <row r="570" spans="1:16" x14ac:dyDescent="0.25">
      <c r="A570" s="62" t="str">
        <f t="shared" si="85"/>
        <v>FAIXA 8Entre R$ 399,81 e R$ 429,80</v>
      </c>
      <c r="B570" s="62" t="s">
        <v>147</v>
      </c>
      <c r="C570" s="62" t="s">
        <v>153</v>
      </c>
      <c r="D570" s="62" t="s">
        <v>26</v>
      </c>
      <c r="E570" s="62">
        <f t="shared" si="86"/>
        <v>129.9</v>
      </c>
      <c r="F570" s="62" t="str">
        <f>IF(VLOOKUP(D570,$U$1:$AB$7,8,0)&lt;Ofertas!$C$9,"",VLOOKUP(D570,$U$1:$Y$7,5,0))</f>
        <v/>
      </c>
      <c r="G570" s="62" t="str">
        <f>IF(VLOOKUP(D570,$U$1:$AB$7,8,0)&lt;Ofertas!$C$9,"",VLOOKUP(D570,$U$1:$Z$7,6,0))</f>
        <v/>
      </c>
      <c r="H570" s="62" t="str">
        <f t="shared" si="87"/>
        <v/>
      </c>
      <c r="I570" s="62" t="s">
        <v>161</v>
      </c>
      <c r="J570" s="62" t="str">
        <f t="shared" si="88"/>
        <v/>
      </c>
      <c r="K570" s="62" t="str">
        <f t="shared" si="89"/>
        <v>SEM DEP</v>
      </c>
      <c r="L570" s="62">
        <f t="shared" si="90"/>
        <v>100</v>
      </c>
      <c r="M570" s="62" t="str">
        <f t="shared" si="91"/>
        <v/>
      </c>
      <c r="N570" s="62" t="str">
        <f t="shared" si="92"/>
        <v/>
      </c>
      <c r="O570" s="62" t="str">
        <f t="shared" si="93"/>
        <v>Conta</v>
      </c>
      <c r="P570" t="e">
        <f t="shared" si="94"/>
        <v>#VALUE!</v>
      </c>
    </row>
    <row r="571" spans="1:16" x14ac:dyDescent="0.25">
      <c r="A571" s="62" t="str">
        <f t="shared" si="85"/>
        <v>FAIXA 9Entre R$ 399,81 e R$ 429,80</v>
      </c>
      <c r="B571" s="62" t="s">
        <v>147</v>
      </c>
      <c r="C571" s="62" t="s">
        <v>153</v>
      </c>
      <c r="D571" s="62" t="s">
        <v>181</v>
      </c>
      <c r="E571" s="62">
        <f t="shared" si="86"/>
        <v>129.9</v>
      </c>
      <c r="F571" s="62" t="str">
        <f>IF(VLOOKUP(D571,$U$1:$AB$7,8,0)&lt;Ofertas!$C$9,"",VLOOKUP(D571,$U$1:$Y$7,5,0))</f>
        <v/>
      </c>
      <c r="G571" s="62" t="str">
        <f>IF(VLOOKUP(D571,$U$1:$AB$7,8,0)&lt;Ofertas!$C$9,"",VLOOKUP(D571,$U$1:$Z$7,6,0))</f>
        <v/>
      </c>
      <c r="H571" s="62" t="str">
        <f t="shared" si="87"/>
        <v/>
      </c>
      <c r="I571" s="62" t="s">
        <v>162</v>
      </c>
      <c r="J571" s="62" t="str">
        <f t="shared" si="88"/>
        <v/>
      </c>
      <c r="K571" s="62" t="str">
        <f t="shared" si="89"/>
        <v>SEM DEP</v>
      </c>
      <c r="L571" s="62">
        <f t="shared" si="90"/>
        <v>100</v>
      </c>
      <c r="M571" s="62" t="str">
        <f t="shared" si="91"/>
        <v/>
      </c>
      <c r="N571" s="62" t="str">
        <f t="shared" si="92"/>
        <v/>
      </c>
      <c r="O571" s="62" t="str">
        <f t="shared" si="93"/>
        <v>Controle</v>
      </c>
      <c r="P571" t="e">
        <f t="shared" si="94"/>
        <v>#VALUE!</v>
      </c>
    </row>
    <row r="572" spans="1:16" x14ac:dyDescent="0.25">
      <c r="A572" s="62" t="str">
        <f t="shared" si="85"/>
        <v>FAIXA 10Entre R$ 399,81 e R$ 429,80</v>
      </c>
      <c r="B572" s="62" t="s">
        <v>147</v>
      </c>
      <c r="C572" s="62" t="s">
        <v>151</v>
      </c>
      <c r="D572" s="62" t="s">
        <v>10</v>
      </c>
      <c r="E572" s="62">
        <f t="shared" si="86"/>
        <v>79.900000000000006</v>
      </c>
      <c r="F572" s="62">
        <f>IF(VLOOKUP(D572,$U$1:$AB$7,8,0)&lt;Ofertas!$C$9,"",VLOOKUP(D572,$U$1:$Y$7,5,0))</f>
        <v>109.9</v>
      </c>
      <c r="G572" s="62">
        <f>IF(VLOOKUP(D572,$U$1:$AB$7,8,0)&lt;Ofertas!$C$9,"",VLOOKUP(D572,$U$1:$Z$7,6,0))</f>
        <v>99.9</v>
      </c>
      <c r="H572" s="62">
        <f t="shared" si="87"/>
        <v>289.8</v>
      </c>
      <c r="I572" s="62" t="s">
        <v>163</v>
      </c>
      <c r="J572" s="62">
        <f t="shared" si="88"/>
        <v>279.8</v>
      </c>
      <c r="K572" s="62">
        <f t="shared" si="89"/>
        <v>209.9</v>
      </c>
      <c r="L572" s="62">
        <f t="shared" si="90"/>
        <v>100</v>
      </c>
      <c r="M572" s="62">
        <f t="shared" si="91"/>
        <v>209.9</v>
      </c>
      <c r="N572" s="62">
        <f t="shared" si="92"/>
        <v>199.9</v>
      </c>
      <c r="O572" s="62" t="str">
        <f t="shared" si="93"/>
        <v>Conta</v>
      </c>
      <c r="P572">
        <f t="shared" si="94"/>
        <v>51</v>
      </c>
    </row>
    <row r="573" spans="1:16" x14ac:dyDescent="0.25">
      <c r="A573" s="62" t="str">
        <f t="shared" si="85"/>
        <v>FAIXA 11Entre R$ 399,81 e R$ 429,80</v>
      </c>
      <c r="B573" s="62" t="s">
        <v>147</v>
      </c>
      <c r="C573" s="62" t="s">
        <v>153</v>
      </c>
      <c r="D573" s="62" t="s">
        <v>58</v>
      </c>
      <c r="E573" s="62">
        <f t="shared" si="86"/>
        <v>129.9</v>
      </c>
      <c r="F573" s="62">
        <f>IF(VLOOKUP(D573,$U$1:$AB$7,8,0)&lt;Ofertas!$C$9,"",VLOOKUP(D573,$U$1:$Y$7,5,0))</f>
        <v>159.9</v>
      </c>
      <c r="G573" s="62">
        <f>IF(VLOOKUP(D573,$U$1:$AB$7,8,0)&lt;Ofertas!$C$9,"",VLOOKUP(D573,$U$1:$Z$7,6,0))</f>
        <v>159.9</v>
      </c>
      <c r="H573" s="62">
        <f t="shared" si="87"/>
        <v>289.8</v>
      </c>
      <c r="I573" s="62" t="s">
        <v>164</v>
      </c>
      <c r="J573" s="62">
        <f t="shared" si="88"/>
        <v>289.8</v>
      </c>
      <c r="K573" s="62">
        <f t="shared" si="89"/>
        <v>159.9</v>
      </c>
      <c r="L573" s="62">
        <f t="shared" si="90"/>
        <v>0</v>
      </c>
      <c r="M573" s="62">
        <f t="shared" si="91"/>
        <v>159.9</v>
      </c>
      <c r="N573" s="62">
        <f t="shared" si="92"/>
        <v>159.9</v>
      </c>
      <c r="O573" s="62" t="str">
        <f t="shared" si="93"/>
        <v>Conta</v>
      </c>
      <c r="P573">
        <f t="shared" si="94"/>
        <v>51</v>
      </c>
    </row>
    <row r="574" spans="1:16" x14ac:dyDescent="0.25">
      <c r="A574" s="62" t="str">
        <f t="shared" si="85"/>
        <v>FAIXA 12Entre R$ 399,81 e R$ 429,80</v>
      </c>
      <c r="B574" s="62" t="s">
        <v>147</v>
      </c>
      <c r="C574" s="62" t="s">
        <v>151</v>
      </c>
      <c r="D574" s="62" t="s">
        <v>1</v>
      </c>
      <c r="E574" s="62">
        <f t="shared" si="86"/>
        <v>79.900000000000006</v>
      </c>
      <c r="F574" s="62">
        <f>IF(VLOOKUP(D574,$U$1:$AB$7,8,0)&lt;Ofertas!$C$9,"",VLOOKUP(D574,$U$1:$Y$7,5,0))</f>
        <v>209.9</v>
      </c>
      <c r="G574" s="62">
        <f>IF(VLOOKUP(D574,$U$1:$AB$7,8,0)&lt;Ofertas!$C$9,"",VLOOKUP(D574,$U$1:$Z$7,6,0))</f>
        <v>179.9</v>
      </c>
      <c r="H574" s="62">
        <f t="shared" si="87"/>
        <v>289.8</v>
      </c>
      <c r="I574" s="62" t="s">
        <v>165</v>
      </c>
      <c r="J574" s="62">
        <f t="shared" si="88"/>
        <v>259.8</v>
      </c>
      <c r="K574" s="62">
        <f t="shared" si="89"/>
        <v>209.9</v>
      </c>
      <c r="L574" s="62">
        <f t="shared" si="90"/>
        <v>0</v>
      </c>
      <c r="M574" s="62">
        <f t="shared" si="91"/>
        <v>209.9</v>
      </c>
      <c r="N574" s="62">
        <f t="shared" si="92"/>
        <v>179.9</v>
      </c>
      <c r="O574" s="62" t="str">
        <f t="shared" si="93"/>
        <v>Conta</v>
      </c>
      <c r="P574">
        <f t="shared" si="94"/>
        <v>51</v>
      </c>
    </row>
    <row r="575" spans="1:16" x14ac:dyDescent="0.25">
      <c r="A575" s="62" t="str">
        <f t="shared" si="85"/>
        <v>FAIXA 13Entre R$ 399,81 e R$ 429,80</v>
      </c>
      <c r="B575" s="62" t="s">
        <v>147</v>
      </c>
      <c r="C575" s="62" t="s">
        <v>153</v>
      </c>
      <c r="D575" s="62" t="s">
        <v>194</v>
      </c>
      <c r="E575" s="62">
        <f t="shared" si="86"/>
        <v>129.9</v>
      </c>
      <c r="F575" s="62" t="str">
        <f>IF(VLOOKUP(D575,$U$1:$AB$7,8,0)&lt;Ofertas!$C$9,"",VLOOKUP(D575,$U$1:$Y$7,5,0))</f>
        <v/>
      </c>
      <c r="G575" s="62" t="str">
        <f>IF(VLOOKUP(D575,$U$1:$AB$7,8,0)&lt;Ofertas!$C$9,"",VLOOKUP(D575,$U$1:$Z$7,6,0))</f>
        <v/>
      </c>
      <c r="H575" s="62" t="str">
        <f t="shared" si="87"/>
        <v/>
      </c>
      <c r="I575" s="62" t="s">
        <v>166</v>
      </c>
      <c r="J575" s="62" t="str">
        <f t="shared" si="88"/>
        <v/>
      </c>
      <c r="K575" s="62" t="str">
        <f t="shared" si="89"/>
        <v>SEM DEP</v>
      </c>
      <c r="L575" s="62">
        <f t="shared" si="90"/>
        <v>100</v>
      </c>
      <c r="M575" s="62" t="str">
        <f t="shared" si="91"/>
        <v/>
      </c>
      <c r="N575" s="62" t="str">
        <f t="shared" si="92"/>
        <v/>
      </c>
      <c r="O575" s="62" t="str">
        <f t="shared" si="93"/>
        <v>Controle</v>
      </c>
      <c r="P575" t="e">
        <f t="shared" si="94"/>
        <v>#VALUE!</v>
      </c>
    </row>
    <row r="576" spans="1:16" x14ac:dyDescent="0.25">
      <c r="A576" s="62" t="str">
        <f t="shared" si="85"/>
        <v>FAIXA 14Entre R$ 399,81 e R$ 429,80</v>
      </c>
      <c r="B576" s="62" t="s">
        <v>147</v>
      </c>
      <c r="C576" s="62" t="s">
        <v>152</v>
      </c>
      <c r="D576" s="62" t="s">
        <v>10</v>
      </c>
      <c r="E576" s="62">
        <f t="shared" si="86"/>
        <v>84.9</v>
      </c>
      <c r="F576" s="62">
        <f>IF(VLOOKUP(D576,$U$1:$AB$7,8,0)&lt;Ofertas!$C$9,"",VLOOKUP(D576,$U$1:$Y$7,5,0))</f>
        <v>109.9</v>
      </c>
      <c r="G576" s="62">
        <f>IF(VLOOKUP(D576,$U$1:$AB$7,8,0)&lt;Ofertas!$C$9,"",VLOOKUP(D576,$U$1:$Z$7,6,0))</f>
        <v>99.9</v>
      </c>
      <c r="H576" s="62">
        <f t="shared" si="87"/>
        <v>294.8</v>
      </c>
      <c r="I576" s="62" t="s">
        <v>167</v>
      </c>
      <c r="J576" s="62">
        <f t="shared" si="88"/>
        <v>284.8</v>
      </c>
      <c r="K576" s="62">
        <f t="shared" si="89"/>
        <v>209.9</v>
      </c>
      <c r="L576" s="62">
        <f t="shared" si="90"/>
        <v>100</v>
      </c>
      <c r="M576" s="62">
        <f t="shared" si="91"/>
        <v>209.9</v>
      </c>
      <c r="N576" s="62">
        <f t="shared" si="92"/>
        <v>199.9</v>
      </c>
      <c r="O576" s="62" t="str">
        <f t="shared" si="93"/>
        <v>Conta</v>
      </c>
      <c r="P576">
        <f t="shared" si="94"/>
        <v>126</v>
      </c>
    </row>
    <row r="577" spans="1:16" x14ac:dyDescent="0.25">
      <c r="A577" s="62" t="str">
        <f t="shared" si="85"/>
        <v>FAIXA 15Entre R$ 399,81 e R$ 429,80</v>
      </c>
      <c r="B577" s="62" t="s">
        <v>147</v>
      </c>
      <c r="C577" s="62" t="s">
        <v>152</v>
      </c>
      <c r="D577" s="62" t="s">
        <v>1</v>
      </c>
      <c r="E577" s="62">
        <f t="shared" si="86"/>
        <v>84.9</v>
      </c>
      <c r="F577" s="62">
        <f>IF(VLOOKUP(D577,$U$1:$AB$7,8,0)&lt;Ofertas!$C$9,"",VLOOKUP(D577,$U$1:$Y$7,5,0))</f>
        <v>209.9</v>
      </c>
      <c r="G577" s="62">
        <f>IF(VLOOKUP(D577,$U$1:$AB$7,8,0)&lt;Ofertas!$C$9,"",VLOOKUP(D577,$U$1:$Z$7,6,0))</f>
        <v>179.9</v>
      </c>
      <c r="H577" s="62">
        <f t="shared" si="87"/>
        <v>294.8</v>
      </c>
      <c r="I577" s="62" t="s">
        <v>168</v>
      </c>
      <c r="J577" s="62">
        <f t="shared" si="88"/>
        <v>264.8</v>
      </c>
      <c r="K577" s="62">
        <f t="shared" si="89"/>
        <v>209.9</v>
      </c>
      <c r="L577" s="62">
        <f t="shared" si="90"/>
        <v>0</v>
      </c>
      <c r="M577" s="62">
        <f t="shared" si="91"/>
        <v>209.9</v>
      </c>
      <c r="N577" s="62">
        <f t="shared" si="92"/>
        <v>179.9</v>
      </c>
      <c r="O577" s="62" t="str">
        <f t="shared" si="93"/>
        <v>Conta</v>
      </c>
      <c r="P577">
        <f t="shared" si="94"/>
        <v>126</v>
      </c>
    </row>
    <row r="578" spans="1:16" x14ac:dyDescent="0.25">
      <c r="A578" s="62" t="str">
        <f t="shared" ref="A578:A641" si="95">I578&amp;B578</f>
        <v>FAIXA 16Entre R$ 399,81 e R$ 429,80</v>
      </c>
      <c r="B578" s="62" t="s">
        <v>147</v>
      </c>
      <c r="C578" s="62" t="s">
        <v>151</v>
      </c>
      <c r="D578" s="62" t="s">
        <v>59</v>
      </c>
      <c r="E578" s="62">
        <f t="shared" ref="E578:E641" si="96">VLOOKUP(C578,$AF$1:$AG$4,2,0)</f>
        <v>79.900000000000006</v>
      </c>
      <c r="F578" s="62">
        <f>IF(VLOOKUP(D578,$U$1:$AB$7,8,0)&lt;Ofertas!$C$9,"",VLOOKUP(D578,$U$1:$Y$7,5,0))</f>
        <v>309.89999999999998</v>
      </c>
      <c r="G578" s="62">
        <f>IF(VLOOKUP(D578,$U$1:$AB$7,8,0)&lt;Ofertas!$C$9,"",VLOOKUP(D578,$U$1:$Z$7,6,0))</f>
        <v>309.89999999999998</v>
      </c>
      <c r="H578" s="62">
        <f t="shared" ref="H578:H641" si="97">IF(M578="","",SUM(M578,E578))</f>
        <v>339.79999999999995</v>
      </c>
      <c r="I578" s="62" t="s">
        <v>169</v>
      </c>
      <c r="J578" s="62">
        <f t="shared" si="88"/>
        <v>339.79999999999995</v>
      </c>
      <c r="K578" s="62">
        <f t="shared" si="89"/>
        <v>259.89999999999998</v>
      </c>
      <c r="L578" s="62">
        <f t="shared" si="90"/>
        <v>-50</v>
      </c>
      <c r="M578" s="62">
        <f t="shared" si="91"/>
        <v>259.89999999999998</v>
      </c>
      <c r="N578" s="62">
        <f t="shared" si="92"/>
        <v>259.89999999999998</v>
      </c>
      <c r="O578" s="62" t="str">
        <f t="shared" si="93"/>
        <v>Conta</v>
      </c>
      <c r="P578">
        <f t="shared" si="94"/>
        <v>176</v>
      </c>
    </row>
    <row r="579" spans="1:16" x14ac:dyDescent="0.25">
      <c r="A579" s="62" t="str">
        <f t="shared" si="95"/>
        <v>FAIXA 17Entre R$ 399,81 e R$ 429,80</v>
      </c>
      <c r="B579" s="62" t="s">
        <v>147</v>
      </c>
      <c r="C579" s="62" t="s">
        <v>153</v>
      </c>
      <c r="D579" s="62" t="s">
        <v>10</v>
      </c>
      <c r="E579" s="62">
        <f t="shared" si="96"/>
        <v>129.9</v>
      </c>
      <c r="F579" s="62">
        <f>IF(VLOOKUP(D579,$U$1:$AB$7,8,0)&lt;Ofertas!$C$9,"",VLOOKUP(D579,$U$1:$Y$7,5,0))</f>
        <v>109.9</v>
      </c>
      <c r="G579" s="62">
        <f>IF(VLOOKUP(D579,$U$1:$AB$7,8,0)&lt;Ofertas!$C$9,"",VLOOKUP(D579,$U$1:$Z$7,6,0))</f>
        <v>99.9</v>
      </c>
      <c r="H579" s="62">
        <f t="shared" si="97"/>
        <v>339.8</v>
      </c>
      <c r="I579" s="62" t="s">
        <v>170</v>
      </c>
      <c r="J579" s="62">
        <f t="shared" ref="J579:J642" si="98">IF(N579="","",SUM(N579,E579))</f>
        <v>329.8</v>
      </c>
      <c r="K579" s="62">
        <f t="shared" ref="K579:K642" si="99">IFERROR(IF(VLOOKUP(D579,$U$1:$AD$7,10,0)="NAO","SEM DEP",F579+L579),"SEM DEP")</f>
        <v>209.9</v>
      </c>
      <c r="L579" s="62">
        <f t="shared" ref="L579:L642" si="100">($T$15*50)-(VLOOKUP(D579,$U$1:$AA$7,7,0)*50)</f>
        <v>100</v>
      </c>
      <c r="M579" s="62">
        <f t="shared" ref="M579:M642" si="101">IF(K579="SEM DEP",F579,F579+L579)</f>
        <v>209.9</v>
      </c>
      <c r="N579" s="62">
        <f t="shared" ref="N579:N642" si="102">IF(K579="SEM DEP",G579,G579+L579)</f>
        <v>199.9</v>
      </c>
      <c r="O579" s="62" t="str">
        <f t="shared" ref="O579:O642" si="103">VLOOKUP(D579,$U$1:$AE$7,11,0)</f>
        <v>Conta</v>
      </c>
      <c r="P579">
        <f t="shared" ref="P579:P642" si="104">IF(B579=B579,_xlfn.RANK.EQ(H579,$H$2:$H$701,1))</f>
        <v>201</v>
      </c>
    </row>
    <row r="580" spans="1:16" x14ac:dyDescent="0.25">
      <c r="A580" s="62" t="str">
        <f t="shared" si="95"/>
        <v>FAIXA 18Entre R$ 399,81 e R$ 429,80</v>
      </c>
      <c r="B580" s="62" t="s">
        <v>147</v>
      </c>
      <c r="C580" s="62" t="s">
        <v>153</v>
      </c>
      <c r="D580" s="62" t="s">
        <v>1</v>
      </c>
      <c r="E580" s="62">
        <f t="shared" si="96"/>
        <v>129.9</v>
      </c>
      <c r="F580" s="62">
        <f>IF(VLOOKUP(D580,$U$1:$AB$7,8,0)&lt;Ofertas!$C$9,"",VLOOKUP(D580,$U$1:$Y$7,5,0))</f>
        <v>209.9</v>
      </c>
      <c r="G580" s="62">
        <f>IF(VLOOKUP(D580,$U$1:$AB$7,8,0)&lt;Ofertas!$C$9,"",VLOOKUP(D580,$U$1:$Z$7,6,0))</f>
        <v>179.9</v>
      </c>
      <c r="H580" s="62">
        <f t="shared" si="97"/>
        <v>339.8</v>
      </c>
      <c r="I580" s="62" t="s">
        <v>171</v>
      </c>
      <c r="J580" s="62">
        <f t="shared" si="98"/>
        <v>309.8</v>
      </c>
      <c r="K580" s="62">
        <f t="shared" si="99"/>
        <v>209.9</v>
      </c>
      <c r="L580" s="62">
        <f t="shared" si="100"/>
        <v>0</v>
      </c>
      <c r="M580" s="62">
        <f t="shared" si="101"/>
        <v>209.9</v>
      </c>
      <c r="N580" s="62">
        <f t="shared" si="102"/>
        <v>179.9</v>
      </c>
      <c r="O580" s="62" t="str">
        <f t="shared" si="103"/>
        <v>Conta</v>
      </c>
      <c r="P580">
        <f t="shared" si="104"/>
        <v>201</v>
      </c>
    </row>
    <row r="581" spans="1:16" x14ac:dyDescent="0.25">
      <c r="A581" s="62" t="str">
        <f t="shared" si="95"/>
        <v>FAIXA 19Entre R$ 399,81 e R$ 429,80</v>
      </c>
      <c r="B581" s="62" t="s">
        <v>147</v>
      </c>
      <c r="C581" s="62" t="s">
        <v>152</v>
      </c>
      <c r="D581" s="62" t="s">
        <v>59</v>
      </c>
      <c r="E581" s="62">
        <f t="shared" si="96"/>
        <v>84.9</v>
      </c>
      <c r="F581" s="62">
        <f>IF(VLOOKUP(D581,$U$1:$AB$7,8,0)&lt;Ofertas!$C$9,"",VLOOKUP(D581,$U$1:$Y$7,5,0))</f>
        <v>309.89999999999998</v>
      </c>
      <c r="G581" s="62">
        <f>IF(VLOOKUP(D581,$U$1:$AB$7,8,0)&lt;Ofertas!$C$9,"",VLOOKUP(D581,$U$1:$Z$7,6,0))</f>
        <v>309.89999999999998</v>
      </c>
      <c r="H581" s="62">
        <f t="shared" si="97"/>
        <v>344.79999999999995</v>
      </c>
      <c r="I581" s="62" t="s">
        <v>172</v>
      </c>
      <c r="J581" s="62">
        <f t="shared" si="98"/>
        <v>344.79999999999995</v>
      </c>
      <c r="K581" s="62">
        <f t="shared" si="99"/>
        <v>259.89999999999998</v>
      </c>
      <c r="L581" s="62">
        <f t="shared" si="100"/>
        <v>-50</v>
      </c>
      <c r="M581" s="62">
        <f t="shared" si="101"/>
        <v>259.89999999999998</v>
      </c>
      <c r="N581" s="62">
        <f t="shared" si="102"/>
        <v>259.89999999999998</v>
      </c>
      <c r="O581" s="62" t="str">
        <f t="shared" si="103"/>
        <v>Conta</v>
      </c>
      <c r="P581">
        <f t="shared" si="104"/>
        <v>251</v>
      </c>
    </row>
    <row r="582" spans="1:16" x14ac:dyDescent="0.25">
      <c r="A582" s="62" t="str">
        <f t="shared" si="95"/>
        <v>FAIXA 20Entre R$ 399,81 e R$ 429,80</v>
      </c>
      <c r="B582" s="62" t="s">
        <v>147</v>
      </c>
      <c r="C582" s="62" t="s">
        <v>153</v>
      </c>
      <c r="D582" s="62" t="s">
        <v>59</v>
      </c>
      <c r="E582" s="62">
        <f t="shared" si="96"/>
        <v>129.9</v>
      </c>
      <c r="F582" s="62">
        <f>IF(VLOOKUP(D582,$U$1:$AB$7,8,0)&lt;Ofertas!$C$9,"",VLOOKUP(D582,$U$1:$Y$7,5,0))</f>
        <v>309.89999999999998</v>
      </c>
      <c r="G582" s="62">
        <f>IF(VLOOKUP(D582,$U$1:$AB$7,8,0)&lt;Ofertas!$C$9,"",VLOOKUP(D582,$U$1:$Z$7,6,0))</f>
        <v>309.89999999999998</v>
      </c>
      <c r="H582" s="62">
        <f t="shared" si="97"/>
        <v>389.79999999999995</v>
      </c>
      <c r="I582" s="62" t="s">
        <v>173</v>
      </c>
      <c r="J582" s="62">
        <f t="shared" si="98"/>
        <v>389.79999999999995</v>
      </c>
      <c r="K582" s="62">
        <f t="shared" si="99"/>
        <v>259.89999999999998</v>
      </c>
      <c r="L582" s="62">
        <f t="shared" si="100"/>
        <v>-50</v>
      </c>
      <c r="M582" s="62">
        <f t="shared" si="101"/>
        <v>259.89999999999998</v>
      </c>
      <c r="N582" s="62">
        <f t="shared" si="102"/>
        <v>259.89999999999998</v>
      </c>
      <c r="O582" s="62" t="str">
        <f t="shared" si="103"/>
        <v>Conta</v>
      </c>
      <c r="P582">
        <f t="shared" si="104"/>
        <v>276</v>
      </c>
    </row>
    <row r="583" spans="1:16" x14ac:dyDescent="0.25">
      <c r="A583" s="62" t="str">
        <f t="shared" si="95"/>
        <v>FAIXA 21Entre R$ 399,81 e R$ 429,80</v>
      </c>
      <c r="B583" s="62" t="s">
        <v>147</v>
      </c>
      <c r="C583" s="62" t="s">
        <v>154</v>
      </c>
      <c r="D583" s="62" t="s">
        <v>181</v>
      </c>
      <c r="E583" s="62">
        <f t="shared" si="96"/>
        <v>299.89999999999998</v>
      </c>
      <c r="F583" s="62" t="str">
        <f>IF(VLOOKUP(D583,$U$1:$AB$7,8,0)&lt;Ofertas!$C$9,"",VLOOKUP(D583,$U$1:$Y$7,5,0))</f>
        <v/>
      </c>
      <c r="G583" s="62" t="str">
        <f>IF(VLOOKUP(D583,$U$1:$AB$7,8,0)&lt;Ofertas!$C$9,"",VLOOKUP(D583,$U$1:$Z$7,6,0))</f>
        <v/>
      </c>
      <c r="H583" s="62" t="str">
        <f t="shared" si="97"/>
        <v/>
      </c>
      <c r="I583" s="62" t="s">
        <v>174</v>
      </c>
      <c r="J583" s="62" t="str">
        <f t="shared" si="98"/>
        <v/>
      </c>
      <c r="K583" s="62" t="str">
        <f t="shared" si="99"/>
        <v>SEM DEP</v>
      </c>
      <c r="L583" s="62">
        <f t="shared" si="100"/>
        <v>100</v>
      </c>
      <c r="M583" s="62" t="str">
        <f t="shared" si="101"/>
        <v/>
      </c>
      <c r="N583" s="62" t="str">
        <f t="shared" si="102"/>
        <v/>
      </c>
      <c r="O583" s="62" t="str">
        <f t="shared" si="103"/>
        <v>Controle</v>
      </c>
      <c r="P583" t="e">
        <f t="shared" si="104"/>
        <v>#VALUE!</v>
      </c>
    </row>
    <row r="584" spans="1:16" x14ac:dyDescent="0.25">
      <c r="A584" s="62" t="str">
        <f t="shared" si="95"/>
        <v>FAIXA 22Entre R$ 399,81 e R$ 429,80</v>
      </c>
      <c r="B584" s="62" t="s">
        <v>147</v>
      </c>
      <c r="C584" s="62" t="s">
        <v>154</v>
      </c>
      <c r="D584" s="62" t="s">
        <v>26</v>
      </c>
      <c r="E584" s="62">
        <f t="shared" si="96"/>
        <v>299.89999999999998</v>
      </c>
      <c r="F584" s="62" t="str">
        <f>IF(VLOOKUP(D584,$U$1:$AB$7,8,0)&lt;Ofertas!$C$9,"",VLOOKUP(D584,$U$1:$Y$7,5,0))</f>
        <v/>
      </c>
      <c r="G584" s="62" t="str">
        <f>IF(VLOOKUP(D584,$U$1:$AB$7,8,0)&lt;Ofertas!$C$9,"",VLOOKUP(D584,$U$1:$Z$7,6,0))</f>
        <v/>
      </c>
      <c r="H584" s="62" t="str">
        <f t="shared" si="97"/>
        <v/>
      </c>
      <c r="I584" s="62" t="s">
        <v>175</v>
      </c>
      <c r="J584" s="62" t="str">
        <f t="shared" si="98"/>
        <v/>
      </c>
      <c r="K584" s="62" t="str">
        <f t="shared" si="99"/>
        <v>SEM DEP</v>
      </c>
      <c r="L584" s="62">
        <f t="shared" si="100"/>
        <v>100</v>
      </c>
      <c r="M584" s="62" t="str">
        <f t="shared" si="101"/>
        <v/>
      </c>
      <c r="N584" s="62" t="str">
        <f t="shared" si="102"/>
        <v/>
      </c>
      <c r="O584" s="62" t="str">
        <f t="shared" si="103"/>
        <v>Conta</v>
      </c>
      <c r="P584" t="e">
        <f t="shared" si="104"/>
        <v>#VALUE!</v>
      </c>
    </row>
    <row r="585" spans="1:16" x14ac:dyDescent="0.25">
      <c r="A585" s="62" t="str">
        <f t="shared" si="95"/>
        <v>FAIXA 23Entre R$ 399,81 e R$ 429,80</v>
      </c>
      <c r="B585" s="62" t="s">
        <v>147</v>
      </c>
      <c r="C585" s="62" t="s">
        <v>154</v>
      </c>
      <c r="D585" s="62" t="s">
        <v>194</v>
      </c>
      <c r="E585" s="62">
        <f t="shared" si="96"/>
        <v>299.89999999999998</v>
      </c>
      <c r="F585" s="62" t="str">
        <f>IF(VLOOKUP(D585,$U$1:$AB$7,8,0)&lt;Ofertas!$C$9,"",VLOOKUP(D585,$U$1:$Y$7,5,0))</f>
        <v/>
      </c>
      <c r="G585" s="62" t="str">
        <f>IF(VLOOKUP(D585,$U$1:$AB$7,8,0)&lt;Ofertas!$C$9,"",VLOOKUP(D585,$U$1:$Z$7,6,0))</f>
        <v/>
      </c>
      <c r="H585" s="62" t="str">
        <f t="shared" si="97"/>
        <v/>
      </c>
      <c r="I585" s="62" t="s">
        <v>176</v>
      </c>
      <c r="J585" s="62" t="str">
        <f t="shared" si="98"/>
        <v/>
      </c>
      <c r="K585" s="62" t="str">
        <f t="shared" si="99"/>
        <v>SEM DEP</v>
      </c>
      <c r="L585" s="62">
        <f t="shared" si="100"/>
        <v>100</v>
      </c>
      <c r="M585" s="62" t="str">
        <f t="shared" si="101"/>
        <v/>
      </c>
      <c r="N585" s="62" t="str">
        <f t="shared" si="102"/>
        <v/>
      </c>
      <c r="O585" s="62" t="str">
        <f t="shared" si="103"/>
        <v>Controle</v>
      </c>
      <c r="P585" t="e">
        <f t="shared" si="104"/>
        <v>#VALUE!</v>
      </c>
    </row>
    <row r="586" spans="1:16" x14ac:dyDescent="0.25">
      <c r="A586" s="62" t="str">
        <f t="shared" si="95"/>
        <v>FAIXA 24Entre R$ 399,81 e R$ 429,80</v>
      </c>
      <c r="B586" s="62" t="s">
        <v>147</v>
      </c>
      <c r="C586" s="62" t="s">
        <v>154</v>
      </c>
      <c r="D586" s="62" t="s">
        <v>58</v>
      </c>
      <c r="E586" s="62">
        <f t="shared" si="96"/>
        <v>299.89999999999998</v>
      </c>
      <c r="F586" s="62">
        <f>IF(VLOOKUP(D586,$U$1:$AB$7,8,0)&lt;Ofertas!$C$9,"",VLOOKUP(D586,$U$1:$Y$7,5,0))</f>
        <v>159.9</v>
      </c>
      <c r="G586" s="62">
        <f>IF(VLOOKUP(D586,$U$1:$AB$7,8,0)&lt;Ofertas!$C$9,"",VLOOKUP(D586,$U$1:$Z$7,6,0))</f>
        <v>159.9</v>
      </c>
      <c r="H586" s="62">
        <f t="shared" si="97"/>
        <v>459.79999999999995</v>
      </c>
      <c r="I586" s="62" t="s">
        <v>177</v>
      </c>
      <c r="J586" s="62">
        <f t="shared" si="98"/>
        <v>459.79999999999995</v>
      </c>
      <c r="K586" s="62">
        <f t="shared" si="99"/>
        <v>159.9</v>
      </c>
      <c r="L586" s="62">
        <f t="shared" si="100"/>
        <v>0</v>
      </c>
      <c r="M586" s="62">
        <f t="shared" si="101"/>
        <v>159.9</v>
      </c>
      <c r="N586" s="62">
        <f t="shared" si="102"/>
        <v>159.9</v>
      </c>
      <c r="O586" s="62" t="str">
        <f t="shared" si="103"/>
        <v>Conta</v>
      </c>
      <c r="P586">
        <f t="shared" si="104"/>
        <v>301</v>
      </c>
    </row>
    <row r="587" spans="1:16" x14ac:dyDescent="0.25">
      <c r="A587" s="62" t="str">
        <f t="shared" si="95"/>
        <v>FAIXA 25Entre R$ 399,81 e R$ 429,80</v>
      </c>
      <c r="B587" s="62" t="s">
        <v>147</v>
      </c>
      <c r="C587" s="62" t="s">
        <v>154</v>
      </c>
      <c r="D587" s="62" t="s">
        <v>10</v>
      </c>
      <c r="E587" s="62">
        <f t="shared" si="96"/>
        <v>299.89999999999998</v>
      </c>
      <c r="F587" s="62">
        <f>IF(VLOOKUP(D587,$U$1:$AB$7,8,0)&lt;Ofertas!$C$9,"",VLOOKUP(D587,$U$1:$Y$7,5,0))</f>
        <v>109.9</v>
      </c>
      <c r="G587" s="62">
        <f>IF(VLOOKUP(D587,$U$1:$AB$7,8,0)&lt;Ofertas!$C$9,"",VLOOKUP(D587,$U$1:$Z$7,6,0))</f>
        <v>99.9</v>
      </c>
      <c r="H587" s="62">
        <f t="shared" si="97"/>
        <v>509.79999999999995</v>
      </c>
      <c r="I587" s="62" t="s">
        <v>206</v>
      </c>
      <c r="J587" s="62">
        <f t="shared" si="98"/>
        <v>499.79999999999995</v>
      </c>
      <c r="K587" s="62">
        <f t="shared" si="99"/>
        <v>209.9</v>
      </c>
      <c r="L587" s="62">
        <f t="shared" si="100"/>
        <v>100</v>
      </c>
      <c r="M587" s="62">
        <f t="shared" si="101"/>
        <v>209.9</v>
      </c>
      <c r="N587" s="62">
        <f t="shared" si="102"/>
        <v>199.9</v>
      </c>
      <c r="O587" s="62" t="str">
        <f t="shared" si="103"/>
        <v>Conta</v>
      </c>
      <c r="P587">
        <f t="shared" si="104"/>
        <v>326</v>
      </c>
    </row>
    <row r="588" spans="1:16" x14ac:dyDescent="0.25">
      <c r="A588" s="62" t="str">
        <f t="shared" si="95"/>
        <v>FAIXA 26Entre R$ 399,81 e R$ 429,80</v>
      </c>
      <c r="B588" s="62" t="s">
        <v>147</v>
      </c>
      <c r="C588" s="62" t="s">
        <v>154</v>
      </c>
      <c r="D588" s="62" t="s">
        <v>1</v>
      </c>
      <c r="E588" s="62">
        <f t="shared" si="96"/>
        <v>299.89999999999998</v>
      </c>
      <c r="F588" s="62">
        <f>IF(VLOOKUP(D588,$U$1:$AB$7,8,0)&lt;Ofertas!$C$9,"",VLOOKUP(D588,$U$1:$Y$7,5,0))</f>
        <v>209.9</v>
      </c>
      <c r="G588" s="62">
        <f>IF(VLOOKUP(D588,$U$1:$AB$7,8,0)&lt;Ofertas!$C$9,"",VLOOKUP(D588,$U$1:$Z$7,6,0))</f>
        <v>179.9</v>
      </c>
      <c r="H588" s="62">
        <f t="shared" si="97"/>
        <v>509.79999999999995</v>
      </c>
      <c r="I588" s="62" t="s">
        <v>207</v>
      </c>
      <c r="J588" s="62">
        <f t="shared" si="98"/>
        <v>479.79999999999995</v>
      </c>
      <c r="K588" s="62">
        <f t="shared" si="99"/>
        <v>209.9</v>
      </c>
      <c r="L588" s="62">
        <f t="shared" si="100"/>
        <v>0</v>
      </c>
      <c r="M588" s="62">
        <f t="shared" si="101"/>
        <v>209.9</v>
      </c>
      <c r="N588" s="62">
        <f t="shared" si="102"/>
        <v>179.9</v>
      </c>
      <c r="O588" s="62" t="str">
        <f t="shared" si="103"/>
        <v>Conta</v>
      </c>
      <c r="P588">
        <f t="shared" si="104"/>
        <v>326</v>
      </c>
    </row>
    <row r="589" spans="1:16" x14ac:dyDescent="0.25">
      <c r="A589" s="62" t="str">
        <f t="shared" si="95"/>
        <v>FAIXA 27Entre R$ 399,81 e R$ 429,80</v>
      </c>
      <c r="B589" s="62" t="s">
        <v>147</v>
      </c>
      <c r="C589" s="62" t="s">
        <v>154</v>
      </c>
      <c r="D589" s="62" t="s">
        <v>59</v>
      </c>
      <c r="E589" s="62">
        <f t="shared" si="96"/>
        <v>299.89999999999998</v>
      </c>
      <c r="F589" s="62">
        <f>IF(VLOOKUP(D589,$U$1:$AB$7,8,0)&lt;Ofertas!$C$9,"",VLOOKUP(D589,$U$1:$Y$7,5,0))</f>
        <v>309.89999999999998</v>
      </c>
      <c r="G589" s="62">
        <f>IF(VLOOKUP(D589,$U$1:$AB$7,8,0)&lt;Ofertas!$C$9,"",VLOOKUP(D589,$U$1:$Z$7,6,0))</f>
        <v>309.89999999999998</v>
      </c>
      <c r="H589" s="62">
        <f t="shared" si="97"/>
        <v>559.79999999999995</v>
      </c>
      <c r="I589" s="62" t="s">
        <v>208</v>
      </c>
      <c r="J589" s="62">
        <f t="shared" si="98"/>
        <v>559.79999999999995</v>
      </c>
      <c r="K589" s="62">
        <f t="shared" si="99"/>
        <v>259.89999999999998</v>
      </c>
      <c r="L589" s="62">
        <f t="shared" si="100"/>
        <v>-50</v>
      </c>
      <c r="M589" s="62">
        <f t="shared" si="101"/>
        <v>259.89999999999998</v>
      </c>
      <c r="N589" s="62">
        <f t="shared" si="102"/>
        <v>259.89999999999998</v>
      </c>
      <c r="O589" s="62" t="str">
        <f t="shared" si="103"/>
        <v>Conta</v>
      </c>
      <c r="P589">
        <f t="shared" si="104"/>
        <v>376</v>
      </c>
    </row>
    <row r="590" spans="1:16" x14ac:dyDescent="0.25">
      <c r="A590" s="62" t="str">
        <f t="shared" si="95"/>
        <v>FAIXA 0Entre R$ 429,81 e R$ 449,80</v>
      </c>
      <c r="B590" s="62" t="s">
        <v>148</v>
      </c>
      <c r="C590" s="62" t="s">
        <v>151</v>
      </c>
      <c r="D590" s="62" t="s">
        <v>181</v>
      </c>
      <c r="E590" s="62">
        <f t="shared" si="96"/>
        <v>79.900000000000006</v>
      </c>
      <c r="F590" s="62" t="str">
        <f>IF(VLOOKUP(D590,$U$1:$AB$7,8,0)&lt;Ofertas!$C$9,"",VLOOKUP(D590,$U$1:$Y$7,5,0))</f>
        <v/>
      </c>
      <c r="G590" s="62" t="str">
        <f>IF(VLOOKUP(D590,$U$1:$AB$7,8,0)&lt;Ofertas!$C$9,"",VLOOKUP(D590,$U$1:$Z$7,6,0))</f>
        <v/>
      </c>
      <c r="H590" s="62" t="str">
        <f t="shared" si="97"/>
        <v/>
      </c>
      <c r="I590" s="62" t="s">
        <v>189</v>
      </c>
      <c r="J590" s="62" t="str">
        <f t="shared" si="98"/>
        <v/>
      </c>
      <c r="K590" s="62" t="str">
        <f t="shared" si="99"/>
        <v>SEM DEP</v>
      </c>
      <c r="L590" s="62">
        <f t="shared" si="100"/>
        <v>100</v>
      </c>
      <c r="M590" s="62" t="str">
        <f t="shared" si="101"/>
        <v/>
      </c>
      <c r="N590" s="62" t="str">
        <f t="shared" si="102"/>
        <v/>
      </c>
      <c r="O590" s="62" t="str">
        <f t="shared" si="103"/>
        <v>Controle</v>
      </c>
      <c r="P590" t="e">
        <f t="shared" si="104"/>
        <v>#VALUE!</v>
      </c>
    </row>
    <row r="591" spans="1:16" x14ac:dyDescent="0.25">
      <c r="A591" s="62" t="str">
        <f t="shared" si="95"/>
        <v>FAIXA 1Entre R$ 429,81 e R$ 449,80</v>
      </c>
      <c r="B591" s="62" t="s">
        <v>148</v>
      </c>
      <c r="C591" s="62" t="s">
        <v>151</v>
      </c>
      <c r="D591" s="62" t="s">
        <v>26</v>
      </c>
      <c r="E591" s="62">
        <f t="shared" si="96"/>
        <v>79.900000000000006</v>
      </c>
      <c r="F591" s="62" t="str">
        <f>IF(VLOOKUP(D591,$U$1:$AB$7,8,0)&lt;Ofertas!$C$9,"",VLOOKUP(D591,$U$1:$Y$7,5,0))</f>
        <v/>
      </c>
      <c r="G591" s="62" t="str">
        <f>IF(VLOOKUP(D591,$U$1:$AB$7,8,0)&lt;Ofertas!$C$9,"",VLOOKUP(D591,$U$1:$Z$7,6,0))</f>
        <v/>
      </c>
      <c r="H591" s="62" t="str">
        <f t="shared" si="97"/>
        <v/>
      </c>
      <c r="I591" s="62" t="s">
        <v>66</v>
      </c>
      <c r="J591" s="62" t="str">
        <f t="shared" si="98"/>
        <v/>
      </c>
      <c r="K591" s="62" t="str">
        <f t="shared" si="99"/>
        <v>SEM DEP</v>
      </c>
      <c r="L591" s="62">
        <f t="shared" si="100"/>
        <v>100</v>
      </c>
      <c r="M591" s="62" t="str">
        <f t="shared" si="101"/>
        <v/>
      </c>
      <c r="N591" s="62" t="str">
        <f t="shared" si="102"/>
        <v/>
      </c>
      <c r="O591" s="62" t="str">
        <f t="shared" si="103"/>
        <v>Conta</v>
      </c>
      <c r="P591" t="e">
        <f t="shared" si="104"/>
        <v>#VALUE!</v>
      </c>
    </row>
    <row r="592" spans="1:16" x14ac:dyDescent="0.25">
      <c r="A592" s="62" t="str">
        <f t="shared" si="95"/>
        <v>FAIXA 2Entre R$ 429,81 e R$ 449,80</v>
      </c>
      <c r="B592" s="62" t="s">
        <v>148</v>
      </c>
      <c r="C592" s="62" t="s">
        <v>152</v>
      </c>
      <c r="D592" s="62" t="s">
        <v>181</v>
      </c>
      <c r="E592" s="62">
        <f t="shared" si="96"/>
        <v>84.9</v>
      </c>
      <c r="F592" s="62" t="str">
        <f>IF(VLOOKUP(D592,$U$1:$AB$7,8,0)&lt;Ofertas!$C$9,"",VLOOKUP(D592,$U$1:$Y$7,5,0))</f>
        <v/>
      </c>
      <c r="G592" s="62" t="str">
        <f>IF(VLOOKUP(D592,$U$1:$AB$7,8,0)&lt;Ofertas!$C$9,"",VLOOKUP(D592,$U$1:$Z$7,6,0))</f>
        <v/>
      </c>
      <c r="H592" s="62" t="str">
        <f t="shared" si="97"/>
        <v/>
      </c>
      <c r="I592" s="62" t="s">
        <v>67</v>
      </c>
      <c r="J592" s="62" t="str">
        <f t="shared" si="98"/>
        <v/>
      </c>
      <c r="K592" s="62" t="str">
        <f t="shared" si="99"/>
        <v>SEM DEP</v>
      </c>
      <c r="L592" s="62">
        <f t="shared" si="100"/>
        <v>100</v>
      </c>
      <c r="M592" s="62" t="str">
        <f t="shared" si="101"/>
        <v/>
      </c>
      <c r="N592" s="62" t="str">
        <f t="shared" si="102"/>
        <v/>
      </c>
      <c r="O592" s="62" t="str">
        <f t="shared" si="103"/>
        <v>Controle</v>
      </c>
      <c r="P592" t="e">
        <f t="shared" si="104"/>
        <v>#VALUE!</v>
      </c>
    </row>
    <row r="593" spans="1:16" x14ac:dyDescent="0.25">
      <c r="A593" s="62" t="str">
        <f t="shared" si="95"/>
        <v>FAIXA 3Entre R$ 429,81 e R$ 449,80</v>
      </c>
      <c r="B593" s="62" t="s">
        <v>148</v>
      </c>
      <c r="C593" s="62" t="s">
        <v>152</v>
      </c>
      <c r="D593" s="62" t="s">
        <v>26</v>
      </c>
      <c r="E593" s="62">
        <f t="shared" si="96"/>
        <v>84.9</v>
      </c>
      <c r="F593" s="62" t="str">
        <f>IF(VLOOKUP(D593,$U$1:$AB$7,8,0)&lt;Ofertas!$C$9,"",VLOOKUP(D593,$U$1:$Y$7,5,0))</f>
        <v/>
      </c>
      <c r="G593" s="62" t="str">
        <f>IF(VLOOKUP(D593,$U$1:$AB$7,8,0)&lt;Ofertas!$C$9,"",VLOOKUP(D593,$U$1:$Z$7,6,0))</f>
        <v/>
      </c>
      <c r="H593" s="62" t="str">
        <f t="shared" si="97"/>
        <v/>
      </c>
      <c r="I593" s="62" t="s">
        <v>156</v>
      </c>
      <c r="J593" s="62" t="str">
        <f t="shared" si="98"/>
        <v/>
      </c>
      <c r="K593" s="62" t="str">
        <f t="shared" si="99"/>
        <v>SEM DEP</v>
      </c>
      <c r="L593" s="62">
        <f t="shared" si="100"/>
        <v>100</v>
      </c>
      <c r="M593" s="62" t="str">
        <f t="shared" si="101"/>
        <v/>
      </c>
      <c r="N593" s="62" t="str">
        <f t="shared" si="102"/>
        <v/>
      </c>
      <c r="O593" s="62" t="str">
        <f t="shared" si="103"/>
        <v>Conta</v>
      </c>
      <c r="P593" t="e">
        <f t="shared" si="104"/>
        <v>#VALUE!</v>
      </c>
    </row>
    <row r="594" spans="1:16" x14ac:dyDescent="0.25">
      <c r="A594" s="62" t="str">
        <f t="shared" si="95"/>
        <v>FAIXA 4Entre R$ 429,81 e R$ 449,80</v>
      </c>
      <c r="B594" s="62" t="s">
        <v>148</v>
      </c>
      <c r="C594" s="62" t="s">
        <v>151</v>
      </c>
      <c r="D594" s="62" t="s">
        <v>194</v>
      </c>
      <c r="E594" s="62">
        <f t="shared" si="96"/>
        <v>79.900000000000006</v>
      </c>
      <c r="F594" s="62" t="str">
        <f>IF(VLOOKUP(D594,$U$1:$AB$7,8,0)&lt;Ofertas!$C$9,"",VLOOKUP(D594,$U$1:$Y$7,5,0))</f>
        <v/>
      </c>
      <c r="G594" s="62" t="str">
        <f>IF(VLOOKUP(D594,$U$1:$AB$7,8,0)&lt;Ofertas!$C$9,"",VLOOKUP(D594,$U$1:$Z$7,6,0))</f>
        <v/>
      </c>
      <c r="H594" s="62" t="str">
        <f t="shared" si="97"/>
        <v/>
      </c>
      <c r="I594" s="62" t="s">
        <v>157</v>
      </c>
      <c r="J594" s="62" t="str">
        <f t="shared" si="98"/>
        <v/>
      </c>
      <c r="K594" s="62" t="str">
        <f t="shared" si="99"/>
        <v>SEM DEP</v>
      </c>
      <c r="L594" s="62">
        <f t="shared" si="100"/>
        <v>100</v>
      </c>
      <c r="M594" s="62" t="str">
        <f t="shared" si="101"/>
        <v/>
      </c>
      <c r="N594" s="62" t="str">
        <f t="shared" si="102"/>
        <v/>
      </c>
      <c r="O594" s="62" t="str">
        <f t="shared" si="103"/>
        <v>Controle</v>
      </c>
      <c r="P594" t="e">
        <f t="shared" si="104"/>
        <v>#VALUE!</v>
      </c>
    </row>
    <row r="595" spans="1:16" x14ac:dyDescent="0.25">
      <c r="A595" s="62" t="str">
        <f t="shared" si="95"/>
        <v>FAIXA 5Entre R$ 429,81 e R$ 449,80</v>
      </c>
      <c r="B595" s="62" t="s">
        <v>148</v>
      </c>
      <c r="C595" s="62" t="s">
        <v>151</v>
      </c>
      <c r="D595" s="62" t="s">
        <v>58</v>
      </c>
      <c r="E595" s="62">
        <f t="shared" si="96"/>
        <v>79.900000000000006</v>
      </c>
      <c r="F595" s="62">
        <f>IF(VLOOKUP(D595,$U$1:$AB$7,8,0)&lt;Ofertas!$C$9,"",VLOOKUP(D595,$U$1:$Y$7,5,0))</f>
        <v>159.9</v>
      </c>
      <c r="G595" s="62">
        <f>IF(VLOOKUP(D595,$U$1:$AB$7,8,0)&lt;Ofertas!$C$9,"",VLOOKUP(D595,$U$1:$Z$7,6,0))</f>
        <v>159.9</v>
      </c>
      <c r="H595" s="62">
        <f t="shared" si="97"/>
        <v>239.8</v>
      </c>
      <c r="I595" s="62" t="s">
        <v>158</v>
      </c>
      <c r="J595" s="62">
        <f t="shared" si="98"/>
        <v>239.8</v>
      </c>
      <c r="K595" s="62">
        <f t="shared" si="99"/>
        <v>159.9</v>
      </c>
      <c r="L595" s="62">
        <f t="shared" si="100"/>
        <v>0</v>
      </c>
      <c r="M595" s="62">
        <f t="shared" si="101"/>
        <v>159.9</v>
      </c>
      <c r="N595" s="62">
        <f t="shared" si="102"/>
        <v>159.9</v>
      </c>
      <c r="O595" s="62" t="str">
        <f t="shared" si="103"/>
        <v>Conta</v>
      </c>
      <c r="P595">
        <f t="shared" si="104"/>
        <v>1</v>
      </c>
    </row>
    <row r="596" spans="1:16" x14ac:dyDescent="0.25">
      <c r="A596" s="62" t="str">
        <f t="shared" si="95"/>
        <v>FAIXA 6Entre R$ 429,81 e R$ 449,80</v>
      </c>
      <c r="B596" s="62" t="s">
        <v>148</v>
      </c>
      <c r="C596" s="62" t="s">
        <v>152</v>
      </c>
      <c r="D596" s="62" t="s">
        <v>194</v>
      </c>
      <c r="E596" s="62">
        <f t="shared" si="96"/>
        <v>84.9</v>
      </c>
      <c r="F596" s="62" t="str">
        <f>IF(VLOOKUP(D596,$U$1:$AB$7,8,0)&lt;Ofertas!$C$9,"",VLOOKUP(D596,$U$1:$Y$7,5,0))</f>
        <v/>
      </c>
      <c r="G596" s="62" t="str">
        <f>IF(VLOOKUP(D596,$U$1:$AB$7,8,0)&lt;Ofertas!$C$9,"",VLOOKUP(D596,$U$1:$Z$7,6,0))</f>
        <v/>
      </c>
      <c r="H596" s="62" t="str">
        <f t="shared" si="97"/>
        <v/>
      </c>
      <c r="I596" s="62" t="s">
        <v>159</v>
      </c>
      <c r="J596" s="62" t="str">
        <f t="shared" si="98"/>
        <v/>
      </c>
      <c r="K596" s="62" t="str">
        <f t="shared" si="99"/>
        <v>SEM DEP</v>
      </c>
      <c r="L596" s="62">
        <f t="shared" si="100"/>
        <v>100</v>
      </c>
      <c r="M596" s="62" t="str">
        <f t="shared" si="101"/>
        <v/>
      </c>
      <c r="N596" s="62" t="str">
        <f t="shared" si="102"/>
        <v/>
      </c>
      <c r="O596" s="62" t="str">
        <f t="shared" si="103"/>
        <v>Controle</v>
      </c>
      <c r="P596" t="e">
        <f t="shared" si="104"/>
        <v>#VALUE!</v>
      </c>
    </row>
    <row r="597" spans="1:16" x14ac:dyDescent="0.25">
      <c r="A597" s="62" t="str">
        <f t="shared" si="95"/>
        <v>FAIXA 7Entre R$ 429,81 e R$ 449,80</v>
      </c>
      <c r="B597" s="62" t="s">
        <v>148</v>
      </c>
      <c r="C597" s="62" t="s">
        <v>152</v>
      </c>
      <c r="D597" s="62" t="s">
        <v>58</v>
      </c>
      <c r="E597" s="62">
        <f t="shared" si="96"/>
        <v>84.9</v>
      </c>
      <c r="F597" s="62">
        <f>IF(VLOOKUP(D597,$U$1:$AB$7,8,0)&lt;Ofertas!$C$9,"",VLOOKUP(D597,$U$1:$Y$7,5,0))</f>
        <v>159.9</v>
      </c>
      <c r="G597" s="62">
        <f>IF(VLOOKUP(D597,$U$1:$AB$7,8,0)&lt;Ofertas!$C$9,"",VLOOKUP(D597,$U$1:$Z$7,6,0))</f>
        <v>159.9</v>
      </c>
      <c r="H597" s="62">
        <f t="shared" si="97"/>
        <v>244.8</v>
      </c>
      <c r="I597" s="62" t="s">
        <v>160</v>
      </c>
      <c r="J597" s="62">
        <f t="shared" si="98"/>
        <v>244.8</v>
      </c>
      <c r="K597" s="62">
        <f t="shared" si="99"/>
        <v>159.9</v>
      </c>
      <c r="L597" s="62">
        <f t="shared" si="100"/>
        <v>0</v>
      </c>
      <c r="M597" s="62">
        <f t="shared" si="101"/>
        <v>159.9</v>
      </c>
      <c r="N597" s="62">
        <f t="shared" si="102"/>
        <v>159.9</v>
      </c>
      <c r="O597" s="62" t="str">
        <f t="shared" si="103"/>
        <v>Conta</v>
      </c>
      <c r="P597">
        <f t="shared" si="104"/>
        <v>26</v>
      </c>
    </row>
    <row r="598" spans="1:16" x14ac:dyDescent="0.25">
      <c r="A598" s="62" t="str">
        <f t="shared" si="95"/>
        <v>FAIXA 8Entre R$ 429,81 e R$ 449,80</v>
      </c>
      <c r="B598" s="62" t="s">
        <v>148</v>
      </c>
      <c r="C598" s="62" t="s">
        <v>153</v>
      </c>
      <c r="D598" s="62" t="s">
        <v>26</v>
      </c>
      <c r="E598" s="62">
        <f t="shared" si="96"/>
        <v>129.9</v>
      </c>
      <c r="F598" s="62" t="str">
        <f>IF(VLOOKUP(D598,$U$1:$AB$7,8,0)&lt;Ofertas!$C$9,"",VLOOKUP(D598,$U$1:$Y$7,5,0))</f>
        <v/>
      </c>
      <c r="G598" s="62" t="str">
        <f>IF(VLOOKUP(D598,$U$1:$AB$7,8,0)&lt;Ofertas!$C$9,"",VLOOKUP(D598,$U$1:$Z$7,6,0))</f>
        <v/>
      </c>
      <c r="H598" s="62" t="str">
        <f t="shared" si="97"/>
        <v/>
      </c>
      <c r="I598" s="62" t="s">
        <v>161</v>
      </c>
      <c r="J598" s="62" t="str">
        <f t="shared" si="98"/>
        <v/>
      </c>
      <c r="K598" s="62" t="str">
        <f t="shared" si="99"/>
        <v>SEM DEP</v>
      </c>
      <c r="L598" s="62">
        <f t="shared" si="100"/>
        <v>100</v>
      </c>
      <c r="M598" s="62" t="str">
        <f t="shared" si="101"/>
        <v/>
      </c>
      <c r="N598" s="62" t="str">
        <f t="shared" si="102"/>
        <v/>
      </c>
      <c r="O598" s="62" t="str">
        <f t="shared" si="103"/>
        <v>Conta</v>
      </c>
      <c r="P598" t="e">
        <f t="shared" si="104"/>
        <v>#VALUE!</v>
      </c>
    </row>
    <row r="599" spans="1:16" x14ac:dyDescent="0.25">
      <c r="A599" s="62" t="str">
        <f t="shared" si="95"/>
        <v>FAIXA 9Entre R$ 429,81 e R$ 449,80</v>
      </c>
      <c r="B599" s="62" t="s">
        <v>148</v>
      </c>
      <c r="C599" s="62" t="s">
        <v>153</v>
      </c>
      <c r="D599" s="62" t="s">
        <v>181</v>
      </c>
      <c r="E599" s="62">
        <f t="shared" si="96"/>
        <v>129.9</v>
      </c>
      <c r="F599" s="62" t="str">
        <f>IF(VLOOKUP(D599,$U$1:$AB$7,8,0)&lt;Ofertas!$C$9,"",VLOOKUP(D599,$U$1:$Y$7,5,0))</f>
        <v/>
      </c>
      <c r="G599" s="62" t="str">
        <f>IF(VLOOKUP(D599,$U$1:$AB$7,8,0)&lt;Ofertas!$C$9,"",VLOOKUP(D599,$U$1:$Z$7,6,0))</f>
        <v/>
      </c>
      <c r="H599" s="62" t="str">
        <f t="shared" si="97"/>
        <v/>
      </c>
      <c r="I599" s="62" t="s">
        <v>162</v>
      </c>
      <c r="J599" s="62" t="str">
        <f t="shared" si="98"/>
        <v/>
      </c>
      <c r="K599" s="62" t="str">
        <f t="shared" si="99"/>
        <v>SEM DEP</v>
      </c>
      <c r="L599" s="62">
        <f t="shared" si="100"/>
        <v>100</v>
      </c>
      <c r="M599" s="62" t="str">
        <f t="shared" si="101"/>
        <v/>
      </c>
      <c r="N599" s="62" t="str">
        <f t="shared" si="102"/>
        <v/>
      </c>
      <c r="O599" s="62" t="str">
        <f t="shared" si="103"/>
        <v>Controle</v>
      </c>
      <c r="P599" t="e">
        <f t="shared" si="104"/>
        <v>#VALUE!</v>
      </c>
    </row>
    <row r="600" spans="1:16" x14ac:dyDescent="0.25">
      <c r="A600" s="62" t="str">
        <f t="shared" si="95"/>
        <v>FAIXA 10Entre R$ 429,81 e R$ 449,80</v>
      </c>
      <c r="B600" s="62" t="s">
        <v>148</v>
      </c>
      <c r="C600" s="62" t="s">
        <v>151</v>
      </c>
      <c r="D600" s="62" t="s">
        <v>10</v>
      </c>
      <c r="E600" s="62">
        <f t="shared" si="96"/>
        <v>79.900000000000006</v>
      </c>
      <c r="F600" s="62">
        <f>IF(VLOOKUP(D600,$U$1:$AB$7,8,0)&lt;Ofertas!$C$9,"",VLOOKUP(D600,$U$1:$Y$7,5,0))</f>
        <v>109.9</v>
      </c>
      <c r="G600" s="62">
        <f>IF(VLOOKUP(D600,$U$1:$AB$7,8,0)&lt;Ofertas!$C$9,"",VLOOKUP(D600,$U$1:$Z$7,6,0))</f>
        <v>99.9</v>
      </c>
      <c r="H600" s="62">
        <f t="shared" si="97"/>
        <v>289.8</v>
      </c>
      <c r="I600" s="62" t="s">
        <v>163</v>
      </c>
      <c r="J600" s="62">
        <f t="shared" si="98"/>
        <v>279.8</v>
      </c>
      <c r="K600" s="62">
        <f t="shared" si="99"/>
        <v>209.9</v>
      </c>
      <c r="L600" s="62">
        <f t="shared" si="100"/>
        <v>100</v>
      </c>
      <c r="M600" s="62">
        <f t="shared" si="101"/>
        <v>209.9</v>
      </c>
      <c r="N600" s="62">
        <f t="shared" si="102"/>
        <v>199.9</v>
      </c>
      <c r="O600" s="62" t="str">
        <f t="shared" si="103"/>
        <v>Conta</v>
      </c>
      <c r="P600">
        <f t="shared" si="104"/>
        <v>51</v>
      </c>
    </row>
    <row r="601" spans="1:16" x14ac:dyDescent="0.25">
      <c r="A601" s="62" t="str">
        <f t="shared" si="95"/>
        <v>FAIXA 11Entre R$ 429,81 e R$ 449,80</v>
      </c>
      <c r="B601" s="62" t="s">
        <v>148</v>
      </c>
      <c r="C601" s="62" t="s">
        <v>153</v>
      </c>
      <c r="D601" s="62" t="s">
        <v>58</v>
      </c>
      <c r="E601" s="62">
        <f t="shared" si="96"/>
        <v>129.9</v>
      </c>
      <c r="F601" s="62">
        <f>IF(VLOOKUP(D601,$U$1:$AB$7,8,0)&lt;Ofertas!$C$9,"",VLOOKUP(D601,$U$1:$Y$7,5,0))</f>
        <v>159.9</v>
      </c>
      <c r="G601" s="62">
        <f>IF(VLOOKUP(D601,$U$1:$AB$7,8,0)&lt;Ofertas!$C$9,"",VLOOKUP(D601,$U$1:$Z$7,6,0))</f>
        <v>159.9</v>
      </c>
      <c r="H601" s="62">
        <f t="shared" si="97"/>
        <v>289.8</v>
      </c>
      <c r="I601" s="62" t="s">
        <v>164</v>
      </c>
      <c r="J601" s="62">
        <f t="shared" si="98"/>
        <v>289.8</v>
      </c>
      <c r="K601" s="62">
        <f t="shared" si="99"/>
        <v>159.9</v>
      </c>
      <c r="L601" s="62">
        <f t="shared" si="100"/>
        <v>0</v>
      </c>
      <c r="M601" s="62">
        <f t="shared" si="101"/>
        <v>159.9</v>
      </c>
      <c r="N601" s="62">
        <f t="shared" si="102"/>
        <v>159.9</v>
      </c>
      <c r="O601" s="62" t="str">
        <f t="shared" si="103"/>
        <v>Conta</v>
      </c>
      <c r="P601">
        <f t="shared" si="104"/>
        <v>51</v>
      </c>
    </row>
    <row r="602" spans="1:16" x14ac:dyDescent="0.25">
      <c r="A602" s="62" t="str">
        <f t="shared" si="95"/>
        <v>FAIXA 12Entre R$ 429,81 e R$ 449,80</v>
      </c>
      <c r="B602" s="62" t="s">
        <v>148</v>
      </c>
      <c r="C602" s="62" t="s">
        <v>151</v>
      </c>
      <c r="D602" s="62" t="s">
        <v>1</v>
      </c>
      <c r="E602" s="62">
        <f t="shared" si="96"/>
        <v>79.900000000000006</v>
      </c>
      <c r="F602" s="62">
        <f>IF(VLOOKUP(D602,$U$1:$AB$7,8,0)&lt;Ofertas!$C$9,"",VLOOKUP(D602,$U$1:$Y$7,5,0))</f>
        <v>209.9</v>
      </c>
      <c r="G602" s="62">
        <f>IF(VLOOKUP(D602,$U$1:$AB$7,8,0)&lt;Ofertas!$C$9,"",VLOOKUP(D602,$U$1:$Z$7,6,0))</f>
        <v>179.9</v>
      </c>
      <c r="H602" s="62">
        <f t="shared" si="97"/>
        <v>289.8</v>
      </c>
      <c r="I602" s="62" t="s">
        <v>165</v>
      </c>
      <c r="J602" s="62">
        <f t="shared" si="98"/>
        <v>259.8</v>
      </c>
      <c r="K602" s="62">
        <f t="shared" si="99"/>
        <v>209.9</v>
      </c>
      <c r="L602" s="62">
        <f t="shared" si="100"/>
        <v>0</v>
      </c>
      <c r="M602" s="62">
        <f t="shared" si="101"/>
        <v>209.9</v>
      </c>
      <c r="N602" s="62">
        <f t="shared" si="102"/>
        <v>179.9</v>
      </c>
      <c r="O602" s="62" t="str">
        <f t="shared" si="103"/>
        <v>Conta</v>
      </c>
      <c r="P602">
        <f t="shared" si="104"/>
        <v>51</v>
      </c>
    </row>
    <row r="603" spans="1:16" x14ac:dyDescent="0.25">
      <c r="A603" s="62" t="str">
        <f t="shared" si="95"/>
        <v>FAIXA 13Entre R$ 429,81 e R$ 449,80</v>
      </c>
      <c r="B603" s="62" t="s">
        <v>148</v>
      </c>
      <c r="C603" s="62" t="s">
        <v>153</v>
      </c>
      <c r="D603" s="62" t="s">
        <v>194</v>
      </c>
      <c r="E603" s="62">
        <f t="shared" si="96"/>
        <v>129.9</v>
      </c>
      <c r="F603" s="62" t="str">
        <f>IF(VLOOKUP(D603,$U$1:$AB$7,8,0)&lt;Ofertas!$C$9,"",VLOOKUP(D603,$U$1:$Y$7,5,0))</f>
        <v/>
      </c>
      <c r="G603" s="62" t="str">
        <f>IF(VLOOKUP(D603,$U$1:$AB$7,8,0)&lt;Ofertas!$C$9,"",VLOOKUP(D603,$U$1:$Z$7,6,0))</f>
        <v/>
      </c>
      <c r="H603" s="62" t="str">
        <f t="shared" si="97"/>
        <v/>
      </c>
      <c r="I603" s="62" t="s">
        <v>166</v>
      </c>
      <c r="J603" s="62" t="str">
        <f t="shared" si="98"/>
        <v/>
      </c>
      <c r="K603" s="62" t="str">
        <f t="shared" si="99"/>
        <v>SEM DEP</v>
      </c>
      <c r="L603" s="62">
        <f t="shared" si="100"/>
        <v>100</v>
      </c>
      <c r="M603" s="62" t="str">
        <f t="shared" si="101"/>
        <v/>
      </c>
      <c r="N603" s="62" t="str">
        <f t="shared" si="102"/>
        <v/>
      </c>
      <c r="O603" s="62" t="str">
        <f t="shared" si="103"/>
        <v>Controle</v>
      </c>
      <c r="P603" t="e">
        <f t="shared" si="104"/>
        <v>#VALUE!</v>
      </c>
    </row>
    <row r="604" spans="1:16" x14ac:dyDescent="0.25">
      <c r="A604" s="62" t="str">
        <f t="shared" si="95"/>
        <v>FAIXA 14Entre R$ 429,81 e R$ 449,80</v>
      </c>
      <c r="B604" s="62" t="s">
        <v>148</v>
      </c>
      <c r="C604" s="62" t="s">
        <v>152</v>
      </c>
      <c r="D604" s="62" t="s">
        <v>10</v>
      </c>
      <c r="E604" s="62">
        <f t="shared" si="96"/>
        <v>84.9</v>
      </c>
      <c r="F604" s="62">
        <f>IF(VLOOKUP(D604,$U$1:$AB$7,8,0)&lt;Ofertas!$C$9,"",VLOOKUP(D604,$U$1:$Y$7,5,0))</f>
        <v>109.9</v>
      </c>
      <c r="G604" s="62">
        <f>IF(VLOOKUP(D604,$U$1:$AB$7,8,0)&lt;Ofertas!$C$9,"",VLOOKUP(D604,$U$1:$Z$7,6,0))</f>
        <v>99.9</v>
      </c>
      <c r="H604" s="62">
        <f t="shared" si="97"/>
        <v>294.8</v>
      </c>
      <c r="I604" s="62" t="s">
        <v>167</v>
      </c>
      <c r="J604" s="62">
        <f t="shared" si="98"/>
        <v>284.8</v>
      </c>
      <c r="K604" s="62">
        <f t="shared" si="99"/>
        <v>209.9</v>
      </c>
      <c r="L604" s="62">
        <f t="shared" si="100"/>
        <v>100</v>
      </c>
      <c r="M604" s="62">
        <f t="shared" si="101"/>
        <v>209.9</v>
      </c>
      <c r="N604" s="62">
        <f t="shared" si="102"/>
        <v>199.9</v>
      </c>
      <c r="O604" s="62" t="str">
        <f t="shared" si="103"/>
        <v>Conta</v>
      </c>
      <c r="P604">
        <f t="shared" si="104"/>
        <v>126</v>
      </c>
    </row>
    <row r="605" spans="1:16" x14ac:dyDescent="0.25">
      <c r="A605" s="62" t="str">
        <f t="shared" si="95"/>
        <v>FAIXA 15Entre R$ 429,81 e R$ 449,80</v>
      </c>
      <c r="B605" s="62" t="s">
        <v>148</v>
      </c>
      <c r="C605" s="62" t="s">
        <v>152</v>
      </c>
      <c r="D605" s="62" t="s">
        <v>1</v>
      </c>
      <c r="E605" s="62">
        <f t="shared" si="96"/>
        <v>84.9</v>
      </c>
      <c r="F605" s="62">
        <f>IF(VLOOKUP(D605,$U$1:$AB$7,8,0)&lt;Ofertas!$C$9,"",VLOOKUP(D605,$U$1:$Y$7,5,0))</f>
        <v>209.9</v>
      </c>
      <c r="G605" s="62">
        <f>IF(VLOOKUP(D605,$U$1:$AB$7,8,0)&lt;Ofertas!$C$9,"",VLOOKUP(D605,$U$1:$Z$7,6,0))</f>
        <v>179.9</v>
      </c>
      <c r="H605" s="62">
        <f t="shared" si="97"/>
        <v>294.8</v>
      </c>
      <c r="I605" s="62" t="s">
        <v>168</v>
      </c>
      <c r="J605" s="62">
        <f t="shared" si="98"/>
        <v>264.8</v>
      </c>
      <c r="K605" s="62">
        <f t="shared" si="99"/>
        <v>209.9</v>
      </c>
      <c r="L605" s="62">
        <f t="shared" si="100"/>
        <v>0</v>
      </c>
      <c r="M605" s="62">
        <f t="shared" si="101"/>
        <v>209.9</v>
      </c>
      <c r="N605" s="62">
        <f t="shared" si="102"/>
        <v>179.9</v>
      </c>
      <c r="O605" s="62" t="str">
        <f t="shared" si="103"/>
        <v>Conta</v>
      </c>
      <c r="P605">
        <f t="shared" si="104"/>
        <v>126</v>
      </c>
    </row>
    <row r="606" spans="1:16" x14ac:dyDescent="0.25">
      <c r="A606" s="62" t="str">
        <f t="shared" si="95"/>
        <v>FAIXA 16Entre R$ 429,81 e R$ 449,80</v>
      </c>
      <c r="B606" s="62" t="s">
        <v>148</v>
      </c>
      <c r="C606" s="62" t="s">
        <v>151</v>
      </c>
      <c r="D606" s="62" t="s">
        <v>59</v>
      </c>
      <c r="E606" s="62">
        <f t="shared" si="96"/>
        <v>79.900000000000006</v>
      </c>
      <c r="F606" s="62">
        <f>IF(VLOOKUP(D606,$U$1:$AB$7,8,0)&lt;Ofertas!$C$9,"",VLOOKUP(D606,$U$1:$Y$7,5,0))</f>
        <v>309.89999999999998</v>
      </c>
      <c r="G606" s="62">
        <f>IF(VLOOKUP(D606,$U$1:$AB$7,8,0)&lt;Ofertas!$C$9,"",VLOOKUP(D606,$U$1:$Z$7,6,0))</f>
        <v>309.89999999999998</v>
      </c>
      <c r="H606" s="62">
        <f t="shared" si="97"/>
        <v>339.79999999999995</v>
      </c>
      <c r="I606" s="62" t="s">
        <v>169</v>
      </c>
      <c r="J606" s="62">
        <f t="shared" si="98"/>
        <v>339.79999999999995</v>
      </c>
      <c r="K606" s="62">
        <f t="shared" si="99"/>
        <v>259.89999999999998</v>
      </c>
      <c r="L606" s="62">
        <f t="shared" si="100"/>
        <v>-50</v>
      </c>
      <c r="M606" s="62">
        <f t="shared" si="101"/>
        <v>259.89999999999998</v>
      </c>
      <c r="N606" s="62">
        <f t="shared" si="102"/>
        <v>259.89999999999998</v>
      </c>
      <c r="O606" s="62" t="str">
        <f t="shared" si="103"/>
        <v>Conta</v>
      </c>
      <c r="P606">
        <f t="shared" si="104"/>
        <v>176</v>
      </c>
    </row>
    <row r="607" spans="1:16" x14ac:dyDescent="0.25">
      <c r="A607" s="62" t="str">
        <f t="shared" si="95"/>
        <v>FAIXA 17Entre R$ 429,81 e R$ 449,80</v>
      </c>
      <c r="B607" s="62" t="s">
        <v>148</v>
      </c>
      <c r="C607" s="62" t="s">
        <v>153</v>
      </c>
      <c r="D607" s="62" t="s">
        <v>10</v>
      </c>
      <c r="E607" s="62">
        <f t="shared" si="96"/>
        <v>129.9</v>
      </c>
      <c r="F607" s="62">
        <f>IF(VLOOKUP(D607,$U$1:$AB$7,8,0)&lt;Ofertas!$C$9,"",VLOOKUP(D607,$U$1:$Y$7,5,0))</f>
        <v>109.9</v>
      </c>
      <c r="G607" s="62">
        <f>IF(VLOOKUP(D607,$U$1:$AB$7,8,0)&lt;Ofertas!$C$9,"",VLOOKUP(D607,$U$1:$Z$7,6,0))</f>
        <v>99.9</v>
      </c>
      <c r="H607" s="62">
        <f t="shared" si="97"/>
        <v>339.8</v>
      </c>
      <c r="I607" s="62" t="s">
        <v>170</v>
      </c>
      <c r="J607" s="62">
        <f t="shared" si="98"/>
        <v>329.8</v>
      </c>
      <c r="K607" s="62">
        <f t="shared" si="99"/>
        <v>209.9</v>
      </c>
      <c r="L607" s="62">
        <f t="shared" si="100"/>
        <v>100</v>
      </c>
      <c r="M607" s="62">
        <f t="shared" si="101"/>
        <v>209.9</v>
      </c>
      <c r="N607" s="62">
        <f t="shared" si="102"/>
        <v>199.9</v>
      </c>
      <c r="O607" s="62" t="str">
        <f t="shared" si="103"/>
        <v>Conta</v>
      </c>
      <c r="P607">
        <f t="shared" si="104"/>
        <v>201</v>
      </c>
    </row>
    <row r="608" spans="1:16" x14ac:dyDescent="0.25">
      <c r="A608" s="62" t="str">
        <f t="shared" si="95"/>
        <v>FAIXA 18Entre R$ 429,81 e R$ 449,80</v>
      </c>
      <c r="B608" s="62" t="s">
        <v>148</v>
      </c>
      <c r="C608" s="62" t="s">
        <v>153</v>
      </c>
      <c r="D608" s="62" t="s">
        <v>1</v>
      </c>
      <c r="E608" s="62">
        <f t="shared" si="96"/>
        <v>129.9</v>
      </c>
      <c r="F608" s="62">
        <f>IF(VLOOKUP(D608,$U$1:$AB$7,8,0)&lt;Ofertas!$C$9,"",VLOOKUP(D608,$U$1:$Y$7,5,0))</f>
        <v>209.9</v>
      </c>
      <c r="G608" s="62">
        <f>IF(VLOOKUP(D608,$U$1:$AB$7,8,0)&lt;Ofertas!$C$9,"",VLOOKUP(D608,$U$1:$Z$7,6,0))</f>
        <v>179.9</v>
      </c>
      <c r="H608" s="62">
        <f t="shared" si="97"/>
        <v>339.8</v>
      </c>
      <c r="I608" s="62" t="s">
        <v>171</v>
      </c>
      <c r="J608" s="62">
        <f t="shared" si="98"/>
        <v>309.8</v>
      </c>
      <c r="K608" s="62">
        <f t="shared" si="99"/>
        <v>209.9</v>
      </c>
      <c r="L608" s="62">
        <f t="shared" si="100"/>
        <v>0</v>
      </c>
      <c r="M608" s="62">
        <f t="shared" si="101"/>
        <v>209.9</v>
      </c>
      <c r="N608" s="62">
        <f t="shared" si="102"/>
        <v>179.9</v>
      </c>
      <c r="O608" s="62" t="str">
        <f t="shared" si="103"/>
        <v>Conta</v>
      </c>
      <c r="P608">
        <f t="shared" si="104"/>
        <v>201</v>
      </c>
    </row>
    <row r="609" spans="1:16" x14ac:dyDescent="0.25">
      <c r="A609" s="62" t="str">
        <f t="shared" si="95"/>
        <v>FAIXA 19Entre R$ 429,81 e R$ 449,80</v>
      </c>
      <c r="B609" s="62" t="s">
        <v>148</v>
      </c>
      <c r="C609" s="62" t="s">
        <v>152</v>
      </c>
      <c r="D609" s="62" t="s">
        <v>59</v>
      </c>
      <c r="E609" s="62">
        <f t="shared" si="96"/>
        <v>84.9</v>
      </c>
      <c r="F609" s="62">
        <f>IF(VLOOKUP(D609,$U$1:$AB$7,8,0)&lt;Ofertas!$C$9,"",VLOOKUP(D609,$U$1:$Y$7,5,0))</f>
        <v>309.89999999999998</v>
      </c>
      <c r="G609" s="62">
        <f>IF(VLOOKUP(D609,$U$1:$AB$7,8,0)&lt;Ofertas!$C$9,"",VLOOKUP(D609,$U$1:$Z$7,6,0))</f>
        <v>309.89999999999998</v>
      </c>
      <c r="H609" s="62">
        <f t="shared" si="97"/>
        <v>344.79999999999995</v>
      </c>
      <c r="I609" s="62" t="s">
        <v>172</v>
      </c>
      <c r="J609" s="62">
        <f t="shared" si="98"/>
        <v>344.79999999999995</v>
      </c>
      <c r="K609" s="62">
        <f t="shared" si="99"/>
        <v>259.89999999999998</v>
      </c>
      <c r="L609" s="62">
        <f t="shared" si="100"/>
        <v>-50</v>
      </c>
      <c r="M609" s="62">
        <f t="shared" si="101"/>
        <v>259.89999999999998</v>
      </c>
      <c r="N609" s="62">
        <f t="shared" si="102"/>
        <v>259.89999999999998</v>
      </c>
      <c r="O609" s="62" t="str">
        <f t="shared" si="103"/>
        <v>Conta</v>
      </c>
      <c r="P609">
        <f t="shared" si="104"/>
        <v>251</v>
      </c>
    </row>
    <row r="610" spans="1:16" x14ac:dyDescent="0.25">
      <c r="A610" s="62" t="str">
        <f t="shared" si="95"/>
        <v>FAIXA 20Entre R$ 429,81 e R$ 449,80</v>
      </c>
      <c r="B610" s="62" t="s">
        <v>148</v>
      </c>
      <c r="C610" s="62" t="s">
        <v>153</v>
      </c>
      <c r="D610" s="62" t="s">
        <v>59</v>
      </c>
      <c r="E610" s="62">
        <f t="shared" si="96"/>
        <v>129.9</v>
      </c>
      <c r="F610" s="62">
        <f>IF(VLOOKUP(D610,$U$1:$AB$7,8,0)&lt;Ofertas!$C$9,"",VLOOKUP(D610,$U$1:$Y$7,5,0))</f>
        <v>309.89999999999998</v>
      </c>
      <c r="G610" s="62">
        <f>IF(VLOOKUP(D610,$U$1:$AB$7,8,0)&lt;Ofertas!$C$9,"",VLOOKUP(D610,$U$1:$Z$7,6,0))</f>
        <v>309.89999999999998</v>
      </c>
      <c r="H610" s="62">
        <f t="shared" si="97"/>
        <v>389.79999999999995</v>
      </c>
      <c r="I610" s="62" t="s">
        <v>173</v>
      </c>
      <c r="J610" s="62">
        <f t="shared" si="98"/>
        <v>389.79999999999995</v>
      </c>
      <c r="K610" s="62">
        <f t="shared" si="99"/>
        <v>259.89999999999998</v>
      </c>
      <c r="L610" s="62">
        <f t="shared" si="100"/>
        <v>-50</v>
      </c>
      <c r="M610" s="62">
        <f t="shared" si="101"/>
        <v>259.89999999999998</v>
      </c>
      <c r="N610" s="62">
        <f t="shared" si="102"/>
        <v>259.89999999999998</v>
      </c>
      <c r="O610" s="62" t="str">
        <f t="shared" si="103"/>
        <v>Conta</v>
      </c>
      <c r="P610">
        <f t="shared" si="104"/>
        <v>276</v>
      </c>
    </row>
    <row r="611" spans="1:16" x14ac:dyDescent="0.25">
      <c r="A611" s="62" t="str">
        <f t="shared" si="95"/>
        <v>FAIXA 21Entre R$ 429,81 e R$ 449,80</v>
      </c>
      <c r="B611" s="62" t="s">
        <v>148</v>
      </c>
      <c r="C611" s="62" t="s">
        <v>154</v>
      </c>
      <c r="D611" s="62" t="s">
        <v>181</v>
      </c>
      <c r="E611" s="62">
        <f t="shared" si="96"/>
        <v>299.89999999999998</v>
      </c>
      <c r="F611" s="62" t="str">
        <f>IF(VLOOKUP(D611,$U$1:$AB$7,8,0)&lt;Ofertas!$C$9,"",VLOOKUP(D611,$U$1:$Y$7,5,0))</f>
        <v/>
      </c>
      <c r="G611" s="62" t="str">
        <f>IF(VLOOKUP(D611,$U$1:$AB$7,8,0)&lt;Ofertas!$C$9,"",VLOOKUP(D611,$U$1:$Z$7,6,0))</f>
        <v/>
      </c>
      <c r="H611" s="62" t="str">
        <f t="shared" si="97"/>
        <v/>
      </c>
      <c r="I611" s="62" t="s">
        <v>174</v>
      </c>
      <c r="J611" s="62" t="str">
        <f t="shared" si="98"/>
        <v/>
      </c>
      <c r="K611" s="62" t="str">
        <f t="shared" si="99"/>
        <v>SEM DEP</v>
      </c>
      <c r="L611" s="62">
        <f t="shared" si="100"/>
        <v>100</v>
      </c>
      <c r="M611" s="62" t="str">
        <f t="shared" si="101"/>
        <v/>
      </c>
      <c r="N611" s="62" t="str">
        <f t="shared" si="102"/>
        <v/>
      </c>
      <c r="O611" s="62" t="str">
        <f t="shared" si="103"/>
        <v>Controle</v>
      </c>
      <c r="P611" t="e">
        <f t="shared" si="104"/>
        <v>#VALUE!</v>
      </c>
    </row>
    <row r="612" spans="1:16" x14ac:dyDescent="0.25">
      <c r="A612" s="62" t="str">
        <f t="shared" si="95"/>
        <v>FAIXA 22Entre R$ 429,81 e R$ 449,80</v>
      </c>
      <c r="B612" s="62" t="s">
        <v>148</v>
      </c>
      <c r="C612" s="62" t="s">
        <v>154</v>
      </c>
      <c r="D612" s="62" t="s">
        <v>26</v>
      </c>
      <c r="E612" s="62">
        <f t="shared" si="96"/>
        <v>299.89999999999998</v>
      </c>
      <c r="F612" s="62" t="str">
        <f>IF(VLOOKUP(D612,$U$1:$AB$7,8,0)&lt;Ofertas!$C$9,"",VLOOKUP(D612,$U$1:$Y$7,5,0))</f>
        <v/>
      </c>
      <c r="G612" s="62" t="str">
        <f>IF(VLOOKUP(D612,$U$1:$AB$7,8,0)&lt;Ofertas!$C$9,"",VLOOKUP(D612,$U$1:$Z$7,6,0))</f>
        <v/>
      </c>
      <c r="H612" s="62" t="str">
        <f t="shared" si="97"/>
        <v/>
      </c>
      <c r="I612" s="62" t="s">
        <v>175</v>
      </c>
      <c r="J612" s="62" t="str">
        <f t="shared" si="98"/>
        <v/>
      </c>
      <c r="K612" s="62" t="str">
        <f t="shared" si="99"/>
        <v>SEM DEP</v>
      </c>
      <c r="L612" s="62">
        <f t="shared" si="100"/>
        <v>100</v>
      </c>
      <c r="M612" s="62" t="str">
        <f t="shared" si="101"/>
        <v/>
      </c>
      <c r="N612" s="62" t="str">
        <f t="shared" si="102"/>
        <v/>
      </c>
      <c r="O612" s="62" t="str">
        <f t="shared" si="103"/>
        <v>Conta</v>
      </c>
      <c r="P612" t="e">
        <f t="shared" si="104"/>
        <v>#VALUE!</v>
      </c>
    </row>
    <row r="613" spans="1:16" x14ac:dyDescent="0.25">
      <c r="A613" s="62" t="str">
        <f t="shared" si="95"/>
        <v>FAIXA 23Entre R$ 429,81 e R$ 449,80</v>
      </c>
      <c r="B613" s="62" t="s">
        <v>148</v>
      </c>
      <c r="C613" s="62" t="s">
        <v>154</v>
      </c>
      <c r="D613" s="62" t="s">
        <v>194</v>
      </c>
      <c r="E613" s="62">
        <f t="shared" si="96"/>
        <v>299.89999999999998</v>
      </c>
      <c r="F613" s="62" t="str">
        <f>IF(VLOOKUP(D613,$U$1:$AB$7,8,0)&lt;Ofertas!$C$9,"",VLOOKUP(D613,$U$1:$Y$7,5,0))</f>
        <v/>
      </c>
      <c r="G613" s="62" t="str">
        <f>IF(VLOOKUP(D613,$U$1:$AB$7,8,0)&lt;Ofertas!$C$9,"",VLOOKUP(D613,$U$1:$Z$7,6,0))</f>
        <v/>
      </c>
      <c r="H613" s="62" t="str">
        <f t="shared" si="97"/>
        <v/>
      </c>
      <c r="I613" s="62" t="s">
        <v>176</v>
      </c>
      <c r="J613" s="62" t="str">
        <f t="shared" si="98"/>
        <v/>
      </c>
      <c r="K613" s="62" t="str">
        <f t="shared" si="99"/>
        <v>SEM DEP</v>
      </c>
      <c r="L613" s="62">
        <f t="shared" si="100"/>
        <v>100</v>
      </c>
      <c r="M613" s="62" t="str">
        <f t="shared" si="101"/>
        <v/>
      </c>
      <c r="N613" s="62" t="str">
        <f t="shared" si="102"/>
        <v/>
      </c>
      <c r="O613" s="62" t="str">
        <f t="shared" si="103"/>
        <v>Controle</v>
      </c>
      <c r="P613" t="e">
        <f t="shared" si="104"/>
        <v>#VALUE!</v>
      </c>
    </row>
    <row r="614" spans="1:16" x14ac:dyDescent="0.25">
      <c r="A614" s="62" t="str">
        <f t="shared" si="95"/>
        <v>FAIXA 24Entre R$ 429,81 e R$ 449,80</v>
      </c>
      <c r="B614" s="62" t="s">
        <v>148</v>
      </c>
      <c r="C614" s="62" t="s">
        <v>154</v>
      </c>
      <c r="D614" s="62" t="s">
        <v>58</v>
      </c>
      <c r="E614" s="62">
        <f t="shared" si="96"/>
        <v>299.89999999999998</v>
      </c>
      <c r="F614" s="62">
        <f>IF(VLOOKUP(D614,$U$1:$AB$7,8,0)&lt;Ofertas!$C$9,"",VLOOKUP(D614,$U$1:$Y$7,5,0))</f>
        <v>159.9</v>
      </c>
      <c r="G614" s="62">
        <f>IF(VLOOKUP(D614,$U$1:$AB$7,8,0)&lt;Ofertas!$C$9,"",VLOOKUP(D614,$U$1:$Z$7,6,0))</f>
        <v>159.9</v>
      </c>
      <c r="H614" s="62">
        <f t="shared" si="97"/>
        <v>459.79999999999995</v>
      </c>
      <c r="I614" s="62" t="s">
        <v>177</v>
      </c>
      <c r="J614" s="62">
        <f t="shared" si="98"/>
        <v>459.79999999999995</v>
      </c>
      <c r="K614" s="62">
        <f t="shared" si="99"/>
        <v>159.9</v>
      </c>
      <c r="L614" s="62">
        <f t="shared" si="100"/>
        <v>0</v>
      </c>
      <c r="M614" s="62">
        <f t="shared" si="101"/>
        <v>159.9</v>
      </c>
      <c r="N614" s="62">
        <f t="shared" si="102"/>
        <v>159.9</v>
      </c>
      <c r="O614" s="62" t="str">
        <f t="shared" si="103"/>
        <v>Conta</v>
      </c>
      <c r="P614">
        <f t="shared" si="104"/>
        <v>301</v>
      </c>
    </row>
    <row r="615" spans="1:16" x14ac:dyDescent="0.25">
      <c r="A615" s="62" t="str">
        <f t="shared" si="95"/>
        <v>FAIXA 25Entre R$ 429,81 e R$ 449,80</v>
      </c>
      <c r="B615" s="62" t="s">
        <v>148</v>
      </c>
      <c r="C615" s="62" t="s">
        <v>154</v>
      </c>
      <c r="D615" s="62" t="s">
        <v>10</v>
      </c>
      <c r="E615" s="62">
        <f t="shared" si="96"/>
        <v>299.89999999999998</v>
      </c>
      <c r="F615" s="62">
        <f>IF(VLOOKUP(D615,$U$1:$AB$7,8,0)&lt;Ofertas!$C$9,"",VLOOKUP(D615,$U$1:$Y$7,5,0))</f>
        <v>109.9</v>
      </c>
      <c r="G615" s="62">
        <f>IF(VLOOKUP(D615,$U$1:$AB$7,8,0)&lt;Ofertas!$C$9,"",VLOOKUP(D615,$U$1:$Z$7,6,0))</f>
        <v>99.9</v>
      </c>
      <c r="H615" s="62">
        <f t="shared" si="97"/>
        <v>509.79999999999995</v>
      </c>
      <c r="I615" s="62" t="s">
        <v>206</v>
      </c>
      <c r="J615" s="62">
        <f t="shared" si="98"/>
        <v>499.79999999999995</v>
      </c>
      <c r="K615" s="62">
        <f t="shared" si="99"/>
        <v>209.9</v>
      </c>
      <c r="L615" s="62">
        <f t="shared" si="100"/>
        <v>100</v>
      </c>
      <c r="M615" s="62">
        <f t="shared" si="101"/>
        <v>209.9</v>
      </c>
      <c r="N615" s="62">
        <f t="shared" si="102"/>
        <v>199.9</v>
      </c>
      <c r="O615" s="62" t="str">
        <f t="shared" si="103"/>
        <v>Conta</v>
      </c>
      <c r="P615">
        <f t="shared" si="104"/>
        <v>326</v>
      </c>
    </row>
    <row r="616" spans="1:16" x14ac:dyDescent="0.25">
      <c r="A616" s="62" t="str">
        <f t="shared" si="95"/>
        <v>FAIXA 26Entre R$ 429,81 e R$ 449,80</v>
      </c>
      <c r="B616" s="62" t="s">
        <v>148</v>
      </c>
      <c r="C616" s="62" t="s">
        <v>154</v>
      </c>
      <c r="D616" s="62" t="s">
        <v>1</v>
      </c>
      <c r="E616" s="62">
        <f t="shared" si="96"/>
        <v>299.89999999999998</v>
      </c>
      <c r="F616" s="62">
        <f>IF(VLOOKUP(D616,$U$1:$AB$7,8,0)&lt;Ofertas!$C$9,"",VLOOKUP(D616,$U$1:$Y$7,5,0))</f>
        <v>209.9</v>
      </c>
      <c r="G616" s="62">
        <f>IF(VLOOKUP(D616,$U$1:$AB$7,8,0)&lt;Ofertas!$C$9,"",VLOOKUP(D616,$U$1:$Z$7,6,0))</f>
        <v>179.9</v>
      </c>
      <c r="H616" s="62">
        <f t="shared" si="97"/>
        <v>509.79999999999995</v>
      </c>
      <c r="I616" s="62" t="s">
        <v>207</v>
      </c>
      <c r="J616" s="62">
        <f t="shared" si="98"/>
        <v>479.79999999999995</v>
      </c>
      <c r="K616" s="62">
        <f t="shared" si="99"/>
        <v>209.9</v>
      </c>
      <c r="L616" s="62">
        <f t="shared" si="100"/>
        <v>0</v>
      </c>
      <c r="M616" s="62">
        <f t="shared" si="101"/>
        <v>209.9</v>
      </c>
      <c r="N616" s="62">
        <f t="shared" si="102"/>
        <v>179.9</v>
      </c>
      <c r="O616" s="62" t="str">
        <f t="shared" si="103"/>
        <v>Conta</v>
      </c>
      <c r="P616">
        <f t="shared" si="104"/>
        <v>326</v>
      </c>
    </row>
    <row r="617" spans="1:16" x14ac:dyDescent="0.25">
      <c r="A617" s="62" t="str">
        <f t="shared" si="95"/>
        <v>FAIXA 27Entre R$ 429,81 e R$ 449,80</v>
      </c>
      <c r="B617" s="62" t="s">
        <v>148</v>
      </c>
      <c r="C617" s="62" t="s">
        <v>154</v>
      </c>
      <c r="D617" s="62" t="s">
        <v>59</v>
      </c>
      <c r="E617" s="62">
        <f t="shared" si="96"/>
        <v>299.89999999999998</v>
      </c>
      <c r="F617" s="62">
        <f>IF(VLOOKUP(D617,$U$1:$AB$7,8,0)&lt;Ofertas!$C$9,"",VLOOKUP(D617,$U$1:$Y$7,5,0))</f>
        <v>309.89999999999998</v>
      </c>
      <c r="G617" s="62">
        <f>IF(VLOOKUP(D617,$U$1:$AB$7,8,0)&lt;Ofertas!$C$9,"",VLOOKUP(D617,$U$1:$Z$7,6,0))</f>
        <v>309.89999999999998</v>
      </c>
      <c r="H617" s="62">
        <f t="shared" si="97"/>
        <v>559.79999999999995</v>
      </c>
      <c r="I617" s="62" t="s">
        <v>208</v>
      </c>
      <c r="J617" s="62">
        <f t="shared" si="98"/>
        <v>559.79999999999995</v>
      </c>
      <c r="K617" s="62">
        <f t="shared" si="99"/>
        <v>259.89999999999998</v>
      </c>
      <c r="L617" s="62">
        <f t="shared" si="100"/>
        <v>-50</v>
      </c>
      <c r="M617" s="62">
        <f t="shared" si="101"/>
        <v>259.89999999999998</v>
      </c>
      <c r="N617" s="62">
        <f t="shared" si="102"/>
        <v>259.89999999999998</v>
      </c>
      <c r="O617" s="62" t="str">
        <f t="shared" si="103"/>
        <v>Conta</v>
      </c>
      <c r="P617">
        <f t="shared" si="104"/>
        <v>376</v>
      </c>
    </row>
    <row r="618" spans="1:16" x14ac:dyDescent="0.25">
      <c r="A618" s="62" t="str">
        <f t="shared" si="95"/>
        <v>FAIXA 0Entre R$ 449,81 e R$ 499,80</v>
      </c>
      <c r="B618" s="62" t="s">
        <v>149</v>
      </c>
      <c r="C618" s="62" t="s">
        <v>151</v>
      </c>
      <c r="D618" s="62" t="s">
        <v>181</v>
      </c>
      <c r="E618" s="62">
        <f t="shared" si="96"/>
        <v>79.900000000000006</v>
      </c>
      <c r="F618" s="62" t="str">
        <f>IF(VLOOKUP(D618,$U$1:$AB$7,8,0)&lt;Ofertas!$C$9,"",VLOOKUP(D618,$U$1:$Y$7,5,0))</f>
        <v/>
      </c>
      <c r="G618" s="62" t="str">
        <f>IF(VLOOKUP(D618,$U$1:$AB$7,8,0)&lt;Ofertas!$C$9,"",VLOOKUP(D618,$U$1:$Z$7,6,0))</f>
        <v/>
      </c>
      <c r="H618" s="62" t="str">
        <f t="shared" si="97"/>
        <v/>
      </c>
      <c r="I618" s="62" t="s">
        <v>189</v>
      </c>
      <c r="J618" s="62" t="str">
        <f t="shared" si="98"/>
        <v/>
      </c>
      <c r="K618" s="62" t="str">
        <f t="shared" si="99"/>
        <v>SEM DEP</v>
      </c>
      <c r="L618" s="62">
        <f t="shared" si="100"/>
        <v>100</v>
      </c>
      <c r="M618" s="62" t="str">
        <f t="shared" si="101"/>
        <v/>
      </c>
      <c r="N618" s="62" t="str">
        <f t="shared" si="102"/>
        <v/>
      </c>
      <c r="O618" s="62" t="str">
        <f t="shared" si="103"/>
        <v>Controle</v>
      </c>
      <c r="P618" t="e">
        <f t="shared" si="104"/>
        <v>#VALUE!</v>
      </c>
    </row>
    <row r="619" spans="1:16" x14ac:dyDescent="0.25">
      <c r="A619" s="62" t="str">
        <f t="shared" si="95"/>
        <v>FAIXA 1Entre R$ 449,81 e R$ 499,80</v>
      </c>
      <c r="B619" s="62" t="s">
        <v>149</v>
      </c>
      <c r="C619" s="62" t="s">
        <v>151</v>
      </c>
      <c r="D619" s="62" t="s">
        <v>26</v>
      </c>
      <c r="E619" s="62">
        <f t="shared" si="96"/>
        <v>79.900000000000006</v>
      </c>
      <c r="F619" s="62" t="str">
        <f>IF(VLOOKUP(D619,$U$1:$AB$7,8,0)&lt;Ofertas!$C$9,"",VLOOKUP(D619,$U$1:$Y$7,5,0))</f>
        <v/>
      </c>
      <c r="G619" s="62" t="str">
        <f>IF(VLOOKUP(D619,$U$1:$AB$7,8,0)&lt;Ofertas!$C$9,"",VLOOKUP(D619,$U$1:$Z$7,6,0))</f>
        <v/>
      </c>
      <c r="H619" s="62" t="str">
        <f t="shared" si="97"/>
        <v/>
      </c>
      <c r="I619" s="62" t="s">
        <v>66</v>
      </c>
      <c r="J619" s="62" t="str">
        <f t="shared" si="98"/>
        <v/>
      </c>
      <c r="K619" s="62" t="str">
        <f t="shared" si="99"/>
        <v>SEM DEP</v>
      </c>
      <c r="L619" s="62">
        <f t="shared" si="100"/>
        <v>100</v>
      </c>
      <c r="M619" s="62" t="str">
        <f t="shared" si="101"/>
        <v/>
      </c>
      <c r="N619" s="62" t="str">
        <f t="shared" si="102"/>
        <v/>
      </c>
      <c r="O619" s="62" t="str">
        <f t="shared" si="103"/>
        <v>Conta</v>
      </c>
      <c r="P619" t="e">
        <f t="shared" si="104"/>
        <v>#VALUE!</v>
      </c>
    </row>
    <row r="620" spans="1:16" x14ac:dyDescent="0.25">
      <c r="A620" s="62" t="str">
        <f t="shared" si="95"/>
        <v>FAIXA 2Entre R$ 449,81 e R$ 499,80</v>
      </c>
      <c r="B620" s="62" t="s">
        <v>149</v>
      </c>
      <c r="C620" s="62" t="s">
        <v>152</v>
      </c>
      <c r="D620" s="62" t="s">
        <v>181</v>
      </c>
      <c r="E620" s="62">
        <f t="shared" si="96"/>
        <v>84.9</v>
      </c>
      <c r="F620" s="62" t="str">
        <f>IF(VLOOKUP(D620,$U$1:$AB$7,8,0)&lt;Ofertas!$C$9,"",VLOOKUP(D620,$U$1:$Y$7,5,0))</f>
        <v/>
      </c>
      <c r="G620" s="62" t="str">
        <f>IF(VLOOKUP(D620,$U$1:$AB$7,8,0)&lt;Ofertas!$C$9,"",VLOOKUP(D620,$U$1:$Z$7,6,0))</f>
        <v/>
      </c>
      <c r="H620" s="62" t="str">
        <f t="shared" si="97"/>
        <v/>
      </c>
      <c r="I620" s="62" t="s">
        <v>67</v>
      </c>
      <c r="J620" s="62" t="str">
        <f t="shared" si="98"/>
        <v/>
      </c>
      <c r="K620" s="62" t="str">
        <f t="shared" si="99"/>
        <v>SEM DEP</v>
      </c>
      <c r="L620" s="62">
        <f t="shared" si="100"/>
        <v>100</v>
      </c>
      <c r="M620" s="62" t="str">
        <f t="shared" si="101"/>
        <v/>
      </c>
      <c r="N620" s="62" t="str">
        <f t="shared" si="102"/>
        <v/>
      </c>
      <c r="O620" s="62" t="str">
        <f t="shared" si="103"/>
        <v>Controle</v>
      </c>
      <c r="P620" t="e">
        <f t="shared" si="104"/>
        <v>#VALUE!</v>
      </c>
    </row>
    <row r="621" spans="1:16" x14ac:dyDescent="0.25">
      <c r="A621" s="62" t="str">
        <f t="shared" si="95"/>
        <v>FAIXA 3Entre R$ 449,81 e R$ 499,80</v>
      </c>
      <c r="B621" s="62" t="s">
        <v>149</v>
      </c>
      <c r="C621" s="62" t="s">
        <v>152</v>
      </c>
      <c r="D621" s="62" t="s">
        <v>26</v>
      </c>
      <c r="E621" s="62">
        <f t="shared" si="96"/>
        <v>84.9</v>
      </c>
      <c r="F621" s="62" t="str">
        <f>IF(VLOOKUP(D621,$U$1:$AB$7,8,0)&lt;Ofertas!$C$9,"",VLOOKUP(D621,$U$1:$Y$7,5,0))</f>
        <v/>
      </c>
      <c r="G621" s="62" t="str">
        <f>IF(VLOOKUP(D621,$U$1:$AB$7,8,0)&lt;Ofertas!$C$9,"",VLOOKUP(D621,$U$1:$Z$7,6,0))</f>
        <v/>
      </c>
      <c r="H621" s="62" t="str">
        <f t="shared" si="97"/>
        <v/>
      </c>
      <c r="I621" s="62" t="s">
        <v>156</v>
      </c>
      <c r="J621" s="62" t="str">
        <f t="shared" si="98"/>
        <v/>
      </c>
      <c r="K621" s="62" t="str">
        <f t="shared" si="99"/>
        <v>SEM DEP</v>
      </c>
      <c r="L621" s="62">
        <f t="shared" si="100"/>
        <v>100</v>
      </c>
      <c r="M621" s="62" t="str">
        <f t="shared" si="101"/>
        <v/>
      </c>
      <c r="N621" s="62" t="str">
        <f t="shared" si="102"/>
        <v/>
      </c>
      <c r="O621" s="62" t="str">
        <f t="shared" si="103"/>
        <v>Conta</v>
      </c>
      <c r="P621" t="e">
        <f t="shared" si="104"/>
        <v>#VALUE!</v>
      </c>
    </row>
    <row r="622" spans="1:16" x14ac:dyDescent="0.25">
      <c r="A622" s="62" t="str">
        <f t="shared" si="95"/>
        <v>FAIXA 4Entre R$ 449,81 e R$ 499,80</v>
      </c>
      <c r="B622" s="62" t="s">
        <v>149</v>
      </c>
      <c r="C622" s="62" t="s">
        <v>151</v>
      </c>
      <c r="D622" s="62" t="s">
        <v>194</v>
      </c>
      <c r="E622" s="62">
        <f t="shared" si="96"/>
        <v>79.900000000000006</v>
      </c>
      <c r="F622" s="62" t="str">
        <f>IF(VLOOKUP(D622,$U$1:$AB$7,8,0)&lt;Ofertas!$C$9,"",VLOOKUP(D622,$U$1:$Y$7,5,0))</f>
        <v/>
      </c>
      <c r="G622" s="62" t="str">
        <f>IF(VLOOKUP(D622,$U$1:$AB$7,8,0)&lt;Ofertas!$C$9,"",VLOOKUP(D622,$U$1:$Z$7,6,0))</f>
        <v/>
      </c>
      <c r="H622" s="62" t="str">
        <f t="shared" si="97"/>
        <v/>
      </c>
      <c r="I622" s="62" t="s">
        <v>157</v>
      </c>
      <c r="J622" s="62" t="str">
        <f t="shared" si="98"/>
        <v/>
      </c>
      <c r="K622" s="62" t="str">
        <f t="shared" si="99"/>
        <v>SEM DEP</v>
      </c>
      <c r="L622" s="62">
        <f t="shared" si="100"/>
        <v>100</v>
      </c>
      <c r="M622" s="62" t="str">
        <f t="shared" si="101"/>
        <v/>
      </c>
      <c r="N622" s="62" t="str">
        <f t="shared" si="102"/>
        <v/>
      </c>
      <c r="O622" s="62" t="str">
        <f t="shared" si="103"/>
        <v>Controle</v>
      </c>
      <c r="P622" t="e">
        <f t="shared" si="104"/>
        <v>#VALUE!</v>
      </c>
    </row>
    <row r="623" spans="1:16" x14ac:dyDescent="0.25">
      <c r="A623" s="62" t="str">
        <f t="shared" si="95"/>
        <v>FAIXA 5Entre R$ 449,81 e R$ 499,80</v>
      </c>
      <c r="B623" s="62" t="s">
        <v>149</v>
      </c>
      <c r="C623" s="62" t="s">
        <v>151</v>
      </c>
      <c r="D623" s="62" t="s">
        <v>58</v>
      </c>
      <c r="E623" s="62">
        <f t="shared" si="96"/>
        <v>79.900000000000006</v>
      </c>
      <c r="F623" s="62">
        <f>IF(VLOOKUP(D623,$U$1:$AB$7,8,0)&lt;Ofertas!$C$9,"",VLOOKUP(D623,$U$1:$Y$7,5,0))</f>
        <v>159.9</v>
      </c>
      <c r="G623" s="62">
        <f>IF(VLOOKUP(D623,$U$1:$AB$7,8,0)&lt;Ofertas!$C$9,"",VLOOKUP(D623,$U$1:$Z$7,6,0))</f>
        <v>159.9</v>
      </c>
      <c r="H623" s="62">
        <f t="shared" si="97"/>
        <v>239.8</v>
      </c>
      <c r="I623" s="62" t="s">
        <v>158</v>
      </c>
      <c r="J623" s="62">
        <f t="shared" si="98"/>
        <v>239.8</v>
      </c>
      <c r="K623" s="62">
        <f t="shared" si="99"/>
        <v>159.9</v>
      </c>
      <c r="L623" s="62">
        <f t="shared" si="100"/>
        <v>0</v>
      </c>
      <c r="M623" s="62">
        <f t="shared" si="101"/>
        <v>159.9</v>
      </c>
      <c r="N623" s="62">
        <f t="shared" si="102"/>
        <v>159.9</v>
      </c>
      <c r="O623" s="62" t="str">
        <f t="shared" si="103"/>
        <v>Conta</v>
      </c>
      <c r="P623">
        <f t="shared" si="104"/>
        <v>1</v>
      </c>
    </row>
    <row r="624" spans="1:16" x14ac:dyDescent="0.25">
      <c r="A624" s="62" t="str">
        <f t="shared" si="95"/>
        <v>FAIXA 6Entre R$ 449,81 e R$ 499,80</v>
      </c>
      <c r="B624" s="62" t="s">
        <v>149</v>
      </c>
      <c r="C624" s="62" t="s">
        <v>152</v>
      </c>
      <c r="D624" s="62" t="s">
        <v>194</v>
      </c>
      <c r="E624" s="62">
        <f t="shared" si="96"/>
        <v>84.9</v>
      </c>
      <c r="F624" s="62" t="str">
        <f>IF(VLOOKUP(D624,$U$1:$AB$7,8,0)&lt;Ofertas!$C$9,"",VLOOKUP(D624,$U$1:$Y$7,5,0))</f>
        <v/>
      </c>
      <c r="G624" s="62" t="str">
        <f>IF(VLOOKUP(D624,$U$1:$AB$7,8,0)&lt;Ofertas!$C$9,"",VLOOKUP(D624,$U$1:$Z$7,6,0))</f>
        <v/>
      </c>
      <c r="H624" s="62" t="str">
        <f t="shared" si="97"/>
        <v/>
      </c>
      <c r="I624" s="62" t="s">
        <v>159</v>
      </c>
      <c r="J624" s="62" t="str">
        <f t="shared" si="98"/>
        <v/>
      </c>
      <c r="K624" s="62" t="str">
        <f t="shared" si="99"/>
        <v>SEM DEP</v>
      </c>
      <c r="L624" s="62">
        <f t="shared" si="100"/>
        <v>100</v>
      </c>
      <c r="M624" s="62" t="str">
        <f t="shared" si="101"/>
        <v/>
      </c>
      <c r="N624" s="62" t="str">
        <f t="shared" si="102"/>
        <v/>
      </c>
      <c r="O624" s="62" t="str">
        <f t="shared" si="103"/>
        <v>Controle</v>
      </c>
      <c r="P624" t="e">
        <f t="shared" si="104"/>
        <v>#VALUE!</v>
      </c>
    </row>
    <row r="625" spans="1:16" x14ac:dyDescent="0.25">
      <c r="A625" s="62" t="str">
        <f t="shared" si="95"/>
        <v>FAIXA 7Entre R$ 449,81 e R$ 499,80</v>
      </c>
      <c r="B625" s="62" t="s">
        <v>149</v>
      </c>
      <c r="C625" s="62" t="s">
        <v>152</v>
      </c>
      <c r="D625" s="62" t="s">
        <v>58</v>
      </c>
      <c r="E625" s="62">
        <f t="shared" si="96"/>
        <v>84.9</v>
      </c>
      <c r="F625" s="62">
        <f>IF(VLOOKUP(D625,$U$1:$AB$7,8,0)&lt;Ofertas!$C$9,"",VLOOKUP(D625,$U$1:$Y$7,5,0))</f>
        <v>159.9</v>
      </c>
      <c r="G625" s="62">
        <f>IF(VLOOKUP(D625,$U$1:$AB$7,8,0)&lt;Ofertas!$C$9,"",VLOOKUP(D625,$U$1:$Z$7,6,0))</f>
        <v>159.9</v>
      </c>
      <c r="H625" s="62">
        <f t="shared" si="97"/>
        <v>244.8</v>
      </c>
      <c r="I625" s="62" t="s">
        <v>160</v>
      </c>
      <c r="J625" s="62">
        <f t="shared" si="98"/>
        <v>244.8</v>
      </c>
      <c r="K625" s="62">
        <f t="shared" si="99"/>
        <v>159.9</v>
      </c>
      <c r="L625" s="62">
        <f t="shared" si="100"/>
        <v>0</v>
      </c>
      <c r="M625" s="62">
        <f t="shared" si="101"/>
        <v>159.9</v>
      </c>
      <c r="N625" s="62">
        <f t="shared" si="102"/>
        <v>159.9</v>
      </c>
      <c r="O625" s="62" t="str">
        <f t="shared" si="103"/>
        <v>Conta</v>
      </c>
      <c r="P625">
        <f t="shared" si="104"/>
        <v>26</v>
      </c>
    </row>
    <row r="626" spans="1:16" x14ac:dyDescent="0.25">
      <c r="A626" s="62" t="str">
        <f t="shared" si="95"/>
        <v>FAIXA 8Entre R$ 449,81 e R$ 499,80</v>
      </c>
      <c r="B626" s="62" t="s">
        <v>149</v>
      </c>
      <c r="C626" s="62" t="s">
        <v>153</v>
      </c>
      <c r="D626" s="62" t="s">
        <v>26</v>
      </c>
      <c r="E626" s="62">
        <f t="shared" si="96"/>
        <v>129.9</v>
      </c>
      <c r="F626" s="62" t="str">
        <f>IF(VLOOKUP(D626,$U$1:$AB$7,8,0)&lt;Ofertas!$C$9,"",VLOOKUP(D626,$U$1:$Y$7,5,0))</f>
        <v/>
      </c>
      <c r="G626" s="62" t="str">
        <f>IF(VLOOKUP(D626,$U$1:$AB$7,8,0)&lt;Ofertas!$C$9,"",VLOOKUP(D626,$U$1:$Z$7,6,0))</f>
        <v/>
      </c>
      <c r="H626" s="62" t="str">
        <f t="shared" si="97"/>
        <v/>
      </c>
      <c r="I626" s="62" t="s">
        <v>161</v>
      </c>
      <c r="J626" s="62" t="str">
        <f t="shared" si="98"/>
        <v/>
      </c>
      <c r="K626" s="62" t="str">
        <f t="shared" si="99"/>
        <v>SEM DEP</v>
      </c>
      <c r="L626" s="62">
        <f t="shared" si="100"/>
        <v>100</v>
      </c>
      <c r="M626" s="62" t="str">
        <f t="shared" si="101"/>
        <v/>
      </c>
      <c r="N626" s="62" t="str">
        <f t="shared" si="102"/>
        <v/>
      </c>
      <c r="O626" s="62" t="str">
        <f t="shared" si="103"/>
        <v>Conta</v>
      </c>
      <c r="P626" t="e">
        <f t="shared" si="104"/>
        <v>#VALUE!</v>
      </c>
    </row>
    <row r="627" spans="1:16" x14ac:dyDescent="0.25">
      <c r="A627" s="62" t="str">
        <f t="shared" si="95"/>
        <v>FAIXA 9Entre R$ 449,81 e R$ 499,80</v>
      </c>
      <c r="B627" s="62" t="s">
        <v>149</v>
      </c>
      <c r="C627" s="62" t="s">
        <v>153</v>
      </c>
      <c r="D627" s="62" t="s">
        <v>181</v>
      </c>
      <c r="E627" s="62">
        <f t="shared" si="96"/>
        <v>129.9</v>
      </c>
      <c r="F627" s="62" t="str">
        <f>IF(VLOOKUP(D627,$U$1:$AB$7,8,0)&lt;Ofertas!$C$9,"",VLOOKUP(D627,$U$1:$Y$7,5,0))</f>
        <v/>
      </c>
      <c r="G627" s="62" t="str">
        <f>IF(VLOOKUP(D627,$U$1:$AB$7,8,0)&lt;Ofertas!$C$9,"",VLOOKUP(D627,$U$1:$Z$7,6,0))</f>
        <v/>
      </c>
      <c r="H627" s="62" t="str">
        <f t="shared" si="97"/>
        <v/>
      </c>
      <c r="I627" s="62" t="s">
        <v>162</v>
      </c>
      <c r="J627" s="62" t="str">
        <f t="shared" si="98"/>
        <v/>
      </c>
      <c r="K627" s="62" t="str">
        <f t="shared" si="99"/>
        <v>SEM DEP</v>
      </c>
      <c r="L627" s="62">
        <f t="shared" si="100"/>
        <v>100</v>
      </c>
      <c r="M627" s="62" t="str">
        <f t="shared" si="101"/>
        <v/>
      </c>
      <c r="N627" s="62" t="str">
        <f t="shared" si="102"/>
        <v/>
      </c>
      <c r="O627" s="62" t="str">
        <f t="shared" si="103"/>
        <v>Controle</v>
      </c>
      <c r="P627" t="e">
        <f t="shared" si="104"/>
        <v>#VALUE!</v>
      </c>
    </row>
    <row r="628" spans="1:16" x14ac:dyDescent="0.25">
      <c r="A628" s="62" t="str">
        <f t="shared" si="95"/>
        <v>FAIXA 10Entre R$ 449,81 e R$ 499,80</v>
      </c>
      <c r="B628" s="62" t="s">
        <v>149</v>
      </c>
      <c r="C628" s="62" t="s">
        <v>151</v>
      </c>
      <c r="D628" s="62" t="s">
        <v>10</v>
      </c>
      <c r="E628" s="62">
        <f t="shared" si="96"/>
        <v>79.900000000000006</v>
      </c>
      <c r="F628" s="62">
        <f>IF(VLOOKUP(D628,$U$1:$AB$7,8,0)&lt;Ofertas!$C$9,"",VLOOKUP(D628,$U$1:$Y$7,5,0))</f>
        <v>109.9</v>
      </c>
      <c r="G628" s="62">
        <f>IF(VLOOKUP(D628,$U$1:$AB$7,8,0)&lt;Ofertas!$C$9,"",VLOOKUP(D628,$U$1:$Z$7,6,0))</f>
        <v>99.9</v>
      </c>
      <c r="H628" s="62">
        <f t="shared" si="97"/>
        <v>289.8</v>
      </c>
      <c r="I628" s="62" t="s">
        <v>163</v>
      </c>
      <c r="J628" s="62">
        <f t="shared" si="98"/>
        <v>279.8</v>
      </c>
      <c r="K628" s="62">
        <f t="shared" si="99"/>
        <v>209.9</v>
      </c>
      <c r="L628" s="62">
        <f t="shared" si="100"/>
        <v>100</v>
      </c>
      <c r="M628" s="62">
        <f t="shared" si="101"/>
        <v>209.9</v>
      </c>
      <c r="N628" s="62">
        <f t="shared" si="102"/>
        <v>199.9</v>
      </c>
      <c r="O628" s="62" t="str">
        <f t="shared" si="103"/>
        <v>Conta</v>
      </c>
      <c r="P628">
        <f t="shared" si="104"/>
        <v>51</v>
      </c>
    </row>
    <row r="629" spans="1:16" x14ac:dyDescent="0.25">
      <c r="A629" s="62" t="str">
        <f t="shared" si="95"/>
        <v>FAIXA 11Entre R$ 449,81 e R$ 499,80</v>
      </c>
      <c r="B629" s="62" t="s">
        <v>149</v>
      </c>
      <c r="C629" s="62" t="s">
        <v>153</v>
      </c>
      <c r="D629" s="62" t="s">
        <v>58</v>
      </c>
      <c r="E629" s="62">
        <f t="shared" si="96"/>
        <v>129.9</v>
      </c>
      <c r="F629" s="62">
        <f>IF(VLOOKUP(D629,$U$1:$AB$7,8,0)&lt;Ofertas!$C$9,"",VLOOKUP(D629,$U$1:$Y$7,5,0))</f>
        <v>159.9</v>
      </c>
      <c r="G629" s="62">
        <f>IF(VLOOKUP(D629,$U$1:$AB$7,8,0)&lt;Ofertas!$C$9,"",VLOOKUP(D629,$U$1:$Z$7,6,0))</f>
        <v>159.9</v>
      </c>
      <c r="H629" s="62">
        <f t="shared" si="97"/>
        <v>289.8</v>
      </c>
      <c r="I629" s="62" t="s">
        <v>164</v>
      </c>
      <c r="J629" s="62">
        <f t="shared" si="98"/>
        <v>289.8</v>
      </c>
      <c r="K629" s="62">
        <f t="shared" si="99"/>
        <v>159.9</v>
      </c>
      <c r="L629" s="62">
        <f t="shared" si="100"/>
        <v>0</v>
      </c>
      <c r="M629" s="62">
        <f t="shared" si="101"/>
        <v>159.9</v>
      </c>
      <c r="N629" s="62">
        <f t="shared" si="102"/>
        <v>159.9</v>
      </c>
      <c r="O629" s="62" t="str">
        <f t="shared" si="103"/>
        <v>Conta</v>
      </c>
      <c r="P629">
        <f t="shared" si="104"/>
        <v>51</v>
      </c>
    </row>
    <row r="630" spans="1:16" x14ac:dyDescent="0.25">
      <c r="A630" s="62" t="str">
        <f t="shared" si="95"/>
        <v>FAIXA 12Entre R$ 449,81 e R$ 499,80</v>
      </c>
      <c r="B630" s="62" t="s">
        <v>149</v>
      </c>
      <c r="C630" s="62" t="s">
        <v>151</v>
      </c>
      <c r="D630" s="62" t="s">
        <v>1</v>
      </c>
      <c r="E630" s="62">
        <f t="shared" si="96"/>
        <v>79.900000000000006</v>
      </c>
      <c r="F630" s="62">
        <f>IF(VLOOKUP(D630,$U$1:$AB$7,8,0)&lt;Ofertas!$C$9,"",VLOOKUP(D630,$U$1:$Y$7,5,0))</f>
        <v>209.9</v>
      </c>
      <c r="G630" s="62">
        <f>IF(VLOOKUP(D630,$U$1:$AB$7,8,0)&lt;Ofertas!$C$9,"",VLOOKUP(D630,$U$1:$Z$7,6,0))</f>
        <v>179.9</v>
      </c>
      <c r="H630" s="62">
        <f t="shared" si="97"/>
        <v>289.8</v>
      </c>
      <c r="I630" s="62" t="s">
        <v>165</v>
      </c>
      <c r="J630" s="62">
        <f t="shared" si="98"/>
        <v>259.8</v>
      </c>
      <c r="K630" s="62">
        <f t="shared" si="99"/>
        <v>209.9</v>
      </c>
      <c r="L630" s="62">
        <f t="shared" si="100"/>
        <v>0</v>
      </c>
      <c r="M630" s="62">
        <f t="shared" si="101"/>
        <v>209.9</v>
      </c>
      <c r="N630" s="62">
        <f t="shared" si="102"/>
        <v>179.9</v>
      </c>
      <c r="O630" s="62" t="str">
        <f t="shared" si="103"/>
        <v>Conta</v>
      </c>
      <c r="P630">
        <f t="shared" si="104"/>
        <v>51</v>
      </c>
    </row>
    <row r="631" spans="1:16" x14ac:dyDescent="0.25">
      <c r="A631" s="62" t="str">
        <f t="shared" si="95"/>
        <v>FAIXA 13Entre R$ 449,81 e R$ 499,80</v>
      </c>
      <c r="B631" s="62" t="s">
        <v>149</v>
      </c>
      <c r="C631" s="62" t="s">
        <v>153</v>
      </c>
      <c r="D631" s="62" t="s">
        <v>194</v>
      </c>
      <c r="E631" s="62">
        <f t="shared" si="96"/>
        <v>129.9</v>
      </c>
      <c r="F631" s="62" t="str">
        <f>IF(VLOOKUP(D631,$U$1:$AB$7,8,0)&lt;Ofertas!$C$9,"",VLOOKUP(D631,$U$1:$Y$7,5,0))</f>
        <v/>
      </c>
      <c r="G631" s="62" t="str">
        <f>IF(VLOOKUP(D631,$U$1:$AB$7,8,0)&lt;Ofertas!$C$9,"",VLOOKUP(D631,$U$1:$Z$7,6,0))</f>
        <v/>
      </c>
      <c r="H631" s="62" t="str">
        <f t="shared" si="97"/>
        <v/>
      </c>
      <c r="I631" s="62" t="s">
        <v>166</v>
      </c>
      <c r="J631" s="62" t="str">
        <f t="shared" si="98"/>
        <v/>
      </c>
      <c r="K631" s="62" t="str">
        <f t="shared" si="99"/>
        <v>SEM DEP</v>
      </c>
      <c r="L631" s="62">
        <f t="shared" si="100"/>
        <v>100</v>
      </c>
      <c r="M631" s="62" t="str">
        <f t="shared" si="101"/>
        <v/>
      </c>
      <c r="N631" s="62" t="str">
        <f t="shared" si="102"/>
        <v/>
      </c>
      <c r="O631" s="62" t="str">
        <f t="shared" si="103"/>
        <v>Controle</v>
      </c>
      <c r="P631" t="e">
        <f t="shared" si="104"/>
        <v>#VALUE!</v>
      </c>
    </row>
    <row r="632" spans="1:16" x14ac:dyDescent="0.25">
      <c r="A632" s="62" t="str">
        <f t="shared" si="95"/>
        <v>FAIXA 14Entre R$ 449,81 e R$ 499,80</v>
      </c>
      <c r="B632" s="62" t="s">
        <v>149</v>
      </c>
      <c r="C632" s="62" t="s">
        <v>152</v>
      </c>
      <c r="D632" s="62" t="s">
        <v>10</v>
      </c>
      <c r="E632" s="62">
        <f t="shared" si="96"/>
        <v>84.9</v>
      </c>
      <c r="F632" s="62">
        <f>IF(VLOOKUP(D632,$U$1:$AB$7,8,0)&lt;Ofertas!$C$9,"",VLOOKUP(D632,$U$1:$Y$7,5,0))</f>
        <v>109.9</v>
      </c>
      <c r="G632" s="62">
        <f>IF(VLOOKUP(D632,$U$1:$AB$7,8,0)&lt;Ofertas!$C$9,"",VLOOKUP(D632,$U$1:$Z$7,6,0))</f>
        <v>99.9</v>
      </c>
      <c r="H632" s="62">
        <f t="shared" si="97"/>
        <v>294.8</v>
      </c>
      <c r="I632" s="62" t="s">
        <v>167</v>
      </c>
      <c r="J632" s="62">
        <f t="shared" si="98"/>
        <v>284.8</v>
      </c>
      <c r="K632" s="62">
        <f t="shared" si="99"/>
        <v>209.9</v>
      </c>
      <c r="L632" s="62">
        <f t="shared" si="100"/>
        <v>100</v>
      </c>
      <c r="M632" s="62">
        <f t="shared" si="101"/>
        <v>209.9</v>
      </c>
      <c r="N632" s="62">
        <f t="shared" si="102"/>
        <v>199.9</v>
      </c>
      <c r="O632" s="62" t="str">
        <f t="shared" si="103"/>
        <v>Conta</v>
      </c>
      <c r="P632">
        <f t="shared" si="104"/>
        <v>126</v>
      </c>
    </row>
    <row r="633" spans="1:16" x14ac:dyDescent="0.25">
      <c r="A633" s="62" t="str">
        <f t="shared" si="95"/>
        <v>FAIXA 15Entre R$ 449,81 e R$ 499,80</v>
      </c>
      <c r="B633" s="62" t="s">
        <v>149</v>
      </c>
      <c r="C633" s="62" t="s">
        <v>152</v>
      </c>
      <c r="D633" s="62" t="s">
        <v>1</v>
      </c>
      <c r="E633" s="62">
        <f t="shared" si="96"/>
        <v>84.9</v>
      </c>
      <c r="F633" s="62">
        <f>IF(VLOOKUP(D633,$U$1:$AB$7,8,0)&lt;Ofertas!$C$9,"",VLOOKUP(D633,$U$1:$Y$7,5,0))</f>
        <v>209.9</v>
      </c>
      <c r="G633" s="62">
        <f>IF(VLOOKUP(D633,$U$1:$AB$7,8,0)&lt;Ofertas!$C$9,"",VLOOKUP(D633,$U$1:$Z$7,6,0))</f>
        <v>179.9</v>
      </c>
      <c r="H633" s="62">
        <f t="shared" si="97"/>
        <v>294.8</v>
      </c>
      <c r="I633" s="62" t="s">
        <v>168</v>
      </c>
      <c r="J633" s="62">
        <f t="shared" si="98"/>
        <v>264.8</v>
      </c>
      <c r="K633" s="62">
        <f t="shared" si="99"/>
        <v>209.9</v>
      </c>
      <c r="L633" s="62">
        <f t="shared" si="100"/>
        <v>0</v>
      </c>
      <c r="M633" s="62">
        <f t="shared" si="101"/>
        <v>209.9</v>
      </c>
      <c r="N633" s="62">
        <f t="shared" si="102"/>
        <v>179.9</v>
      </c>
      <c r="O633" s="62" t="str">
        <f t="shared" si="103"/>
        <v>Conta</v>
      </c>
      <c r="P633">
        <f t="shared" si="104"/>
        <v>126</v>
      </c>
    </row>
    <row r="634" spans="1:16" x14ac:dyDescent="0.25">
      <c r="A634" s="62" t="str">
        <f t="shared" si="95"/>
        <v>FAIXA 16Entre R$ 449,81 e R$ 499,80</v>
      </c>
      <c r="B634" s="62" t="s">
        <v>149</v>
      </c>
      <c r="C634" s="62" t="s">
        <v>151</v>
      </c>
      <c r="D634" s="62" t="s">
        <v>59</v>
      </c>
      <c r="E634" s="62">
        <f t="shared" si="96"/>
        <v>79.900000000000006</v>
      </c>
      <c r="F634" s="62">
        <f>IF(VLOOKUP(D634,$U$1:$AB$7,8,0)&lt;Ofertas!$C$9,"",VLOOKUP(D634,$U$1:$Y$7,5,0))</f>
        <v>309.89999999999998</v>
      </c>
      <c r="G634" s="62">
        <f>IF(VLOOKUP(D634,$U$1:$AB$7,8,0)&lt;Ofertas!$C$9,"",VLOOKUP(D634,$U$1:$Z$7,6,0))</f>
        <v>309.89999999999998</v>
      </c>
      <c r="H634" s="62">
        <f t="shared" si="97"/>
        <v>339.79999999999995</v>
      </c>
      <c r="I634" s="62" t="s">
        <v>169</v>
      </c>
      <c r="J634" s="62">
        <f t="shared" si="98"/>
        <v>339.79999999999995</v>
      </c>
      <c r="K634" s="62">
        <f t="shared" si="99"/>
        <v>259.89999999999998</v>
      </c>
      <c r="L634" s="62">
        <f t="shared" si="100"/>
        <v>-50</v>
      </c>
      <c r="M634" s="62">
        <f t="shared" si="101"/>
        <v>259.89999999999998</v>
      </c>
      <c r="N634" s="62">
        <f t="shared" si="102"/>
        <v>259.89999999999998</v>
      </c>
      <c r="O634" s="62" t="str">
        <f t="shared" si="103"/>
        <v>Conta</v>
      </c>
      <c r="P634">
        <f t="shared" si="104"/>
        <v>176</v>
      </c>
    </row>
    <row r="635" spans="1:16" x14ac:dyDescent="0.25">
      <c r="A635" s="62" t="str">
        <f t="shared" si="95"/>
        <v>FAIXA 17Entre R$ 449,81 e R$ 499,80</v>
      </c>
      <c r="B635" s="62" t="s">
        <v>149</v>
      </c>
      <c r="C635" s="62" t="s">
        <v>153</v>
      </c>
      <c r="D635" s="62" t="s">
        <v>10</v>
      </c>
      <c r="E635" s="62">
        <f t="shared" si="96"/>
        <v>129.9</v>
      </c>
      <c r="F635" s="62">
        <f>IF(VLOOKUP(D635,$U$1:$AB$7,8,0)&lt;Ofertas!$C$9,"",VLOOKUP(D635,$U$1:$Y$7,5,0))</f>
        <v>109.9</v>
      </c>
      <c r="G635" s="62">
        <f>IF(VLOOKUP(D635,$U$1:$AB$7,8,0)&lt;Ofertas!$C$9,"",VLOOKUP(D635,$U$1:$Z$7,6,0))</f>
        <v>99.9</v>
      </c>
      <c r="H635" s="62">
        <f t="shared" si="97"/>
        <v>339.8</v>
      </c>
      <c r="I635" s="62" t="s">
        <v>170</v>
      </c>
      <c r="J635" s="62">
        <f t="shared" si="98"/>
        <v>329.8</v>
      </c>
      <c r="K635" s="62">
        <f t="shared" si="99"/>
        <v>209.9</v>
      </c>
      <c r="L635" s="62">
        <f t="shared" si="100"/>
        <v>100</v>
      </c>
      <c r="M635" s="62">
        <f t="shared" si="101"/>
        <v>209.9</v>
      </c>
      <c r="N635" s="62">
        <f t="shared" si="102"/>
        <v>199.9</v>
      </c>
      <c r="O635" s="62" t="str">
        <f t="shared" si="103"/>
        <v>Conta</v>
      </c>
      <c r="P635">
        <f t="shared" si="104"/>
        <v>201</v>
      </c>
    </row>
    <row r="636" spans="1:16" x14ac:dyDescent="0.25">
      <c r="A636" s="62" t="str">
        <f t="shared" si="95"/>
        <v>FAIXA 18Entre R$ 449,81 e R$ 499,80</v>
      </c>
      <c r="B636" s="62" t="s">
        <v>149</v>
      </c>
      <c r="C636" s="62" t="s">
        <v>153</v>
      </c>
      <c r="D636" s="62" t="s">
        <v>1</v>
      </c>
      <c r="E636" s="62">
        <f t="shared" si="96"/>
        <v>129.9</v>
      </c>
      <c r="F636" s="62">
        <f>IF(VLOOKUP(D636,$U$1:$AB$7,8,0)&lt;Ofertas!$C$9,"",VLOOKUP(D636,$U$1:$Y$7,5,0))</f>
        <v>209.9</v>
      </c>
      <c r="G636" s="62">
        <f>IF(VLOOKUP(D636,$U$1:$AB$7,8,0)&lt;Ofertas!$C$9,"",VLOOKUP(D636,$U$1:$Z$7,6,0))</f>
        <v>179.9</v>
      </c>
      <c r="H636" s="62">
        <f t="shared" si="97"/>
        <v>339.8</v>
      </c>
      <c r="I636" s="62" t="s">
        <v>171</v>
      </c>
      <c r="J636" s="62">
        <f t="shared" si="98"/>
        <v>309.8</v>
      </c>
      <c r="K636" s="62">
        <f t="shared" si="99"/>
        <v>209.9</v>
      </c>
      <c r="L636" s="62">
        <f t="shared" si="100"/>
        <v>0</v>
      </c>
      <c r="M636" s="62">
        <f t="shared" si="101"/>
        <v>209.9</v>
      </c>
      <c r="N636" s="62">
        <f t="shared" si="102"/>
        <v>179.9</v>
      </c>
      <c r="O636" s="62" t="str">
        <f t="shared" si="103"/>
        <v>Conta</v>
      </c>
      <c r="P636">
        <f t="shared" si="104"/>
        <v>201</v>
      </c>
    </row>
    <row r="637" spans="1:16" x14ac:dyDescent="0.25">
      <c r="A637" s="62" t="str">
        <f t="shared" si="95"/>
        <v>FAIXA 19Entre R$ 449,81 e R$ 499,80</v>
      </c>
      <c r="B637" s="62" t="s">
        <v>149</v>
      </c>
      <c r="C637" s="62" t="s">
        <v>152</v>
      </c>
      <c r="D637" s="62" t="s">
        <v>59</v>
      </c>
      <c r="E637" s="62">
        <f t="shared" si="96"/>
        <v>84.9</v>
      </c>
      <c r="F637" s="62">
        <f>IF(VLOOKUP(D637,$U$1:$AB$7,8,0)&lt;Ofertas!$C$9,"",VLOOKUP(D637,$U$1:$Y$7,5,0))</f>
        <v>309.89999999999998</v>
      </c>
      <c r="G637" s="62">
        <f>IF(VLOOKUP(D637,$U$1:$AB$7,8,0)&lt;Ofertas!$C$9,"",VLOOKUP(D637,$U$1:$Z$7,6,0))</f>
        <v>309.89999999999998</v>
      </c>
      <c r="H637" s="62">
        <f t="shared" si="97"/>
        <v>344.79999999999995</v>
      </c>
      <c r="I637" s="62" t="s">
        <v>172</v>
      </c>
      <c r="J637" s="62">
        <f t="shared" si="98"/>
        <v>344.79999999999995</v>
      </c>
      <c r="K637" s="62">
        <f t="shared" si="99"/>
        <v>259.89999999999998</v>
      </c>
      <c r="L637" s="62">
        <f t="shared" si="100"/>
        <v>-50</v>
      </c>
      <c r="M637" s="62">
        <f t="shared" si="101"/>
        <v>259.89999999999998</v>
      </c>
      <c r="N637" s="62">
        <f t="shared" si="102"/>
        <v>259.89999999999998</v>
      </c>
      <c r="O637" s="62" t="str">
        <f t="shared" si="103"/>
        <v>Conta</v>
      </c>
      <c r="P637">
        <f t="shared" si="104"/>
        <v>251</v>
      </c>
    </row>
    <row r="638" spans="1:16" x14ac:dyDescent="0.25">
      <c r="A638" s="62" t="str">
        <f t="shared" si="95"/>
        <v>FAIXA 20Entre R$ 449,81 e R$ 499,80</v>
      </c>
      <c r="B638" s="62" t="s">
        <v>149</v>
      </c>
      <c r="C638" s="62" t="s">
        <v>153</v>
      </c>
      <c r="D638" s="62" t="s">
        <v>59</v>
      </c>
      <c r="E638" s="62">
        <f t="shared" si="96"/>
        <v>129.9</v>
      </c>
      <c r="F638" s="62">
        <f>IF(VLOOKUP(D638,$U$1:$AB$7,8,0)&lt;Ofertas!$C$9,"",VLOOKUP(D638,$U$1:$Y$7,5,0))</f>
        <v>309.89999999999998</v>
      </c>
      <c r="G638" s="62">
        <f>IF(VLOOKUP(D638,$U$1:$AB$7,8,0)&lt;Ofertas!$C$9,"",VLOOKUP(D638,$U$1:$Z$7,6,0))</f>
        <v>309.89999999999998</v>
      </c>
      <c r="H638" s="62">
        <f t="shared" si="97"/>
        <v>389.79999999999995</v>
      </c>
      <c r="I638" s="62" t="s">
        <v>173</v>
      </c>
      <c r="J638" s="62">
        <f t="shared" si="98"/>
        <v>389.79999999999995</v>
      </c>
      <c r="K638" s="62">
        <f t="shared" si="99"/>
        <v>259.89999999999998</v>
      </c>
      <c r="L638" s="62">
        <f t="shared" si="100"/>
        <v>-50</v>
      </c>
      <c r="M638" s="62">
        <f t="shared" si="101"/>
        <v>259.89999999999998</v>
      </c>
      <c r="N638" s="62">
        <f t="shared" si="102"/>
        <v>259.89999999999998</v>
      </c>
      <c r="O638" s="62" t="str">
        <f t="shared" si="103"/>
        <v>Conta</v>
      </c>
      <c r="P638">
        <f t="shared" si="104"/>
        <v>276</v>
      </c>
    </row>
    <row r="639" spans="1:16" x14ac:dyDescent="0.25">
      <c r="A639" s="62" t="str">
        <f t="shared" si="95"/>
        <v>FAIXA 21Entre R$ 449,81 e R$ 499,80</v>
      </c>
      <c r="B639" s="62" t="s">
        <v>149</v>
      </c>
      <c r="C639" s="62" t="s">
        <v>154</v>
      </c>
      <c r="D639" s="62" t="s">
        <v>181</v>
      </c>
      <c r="E639" s="62">
        <f t="shared" si="96"/>
        <v>299.89999999999998</v>
      </c>
      <c r="F639" s="62" t="str">
        <f>IF(VLOOKUP(D639,$U$1:$AB$7,8,0)&lt;Ofertas!$C$9,"",VLOOKUP(D639,$U$1:$Y$7,5,0))</f>
        <v/>
      </c>
      <c r="G639" s="62" t="str">
        <f>IF(VLOOKUP(D639,$U$1:$AB$7,8,0)&lt;Ofertas!$C$9,"",VLOOKUP(D639,$U$1:$Z$7,6,0))</f>
        <v/>
      </c>
      <c r="H639" s="62" t="str">
        <f t="shared" si="97"/>
        <v/>
      </c>
      <c r="I639" s="62" t="s">
        <v>174</v>
      </c>
      <c r="J639" s="62" t="str">
        <f t="shared" si="98"/>
        <v/>
      </c>
      <c r="K639" s="62" t="str">
        <f t="shared" si="99"/>
        <v>SEM DEP</v>
      </c>
      <c r="L639" s="62">
        <f t="shared" si="100"/>
        <v>100</v>
      </c>
      <c r="M639" s="62" t="str">
        <f t="shared" si="101"/>
        <v/>
      </c>
      <c r="N639" s="62" t="str">
        <f t="shared" si="102"/>
        <v/>
      </c>
      <c r="O639" s="62" t="str">
        <f t="shared" si="103"/>
        <v>Controle</v>
      </c>
      <c r="P639" t="e">
        <f t="shared" si="104"/>
        <v>#VALUE!</v>
      </c>
    </row>
    <row r="640" spans="1:16" x14ac:dyDescent="0.25">
      <c r="A640" s="62" t="str">
        <f t="shared" si="95"/>
        <v>FAIXA 22Entre R$ 449,81 e R$ 499,80</v>
      </c>
      <c r="B640" s="62" t="s">
        <v>149</v>
      </c>
      <c r="C640" s="62" t="s">
        <v>154</v>
      </c>
      <c r="D640" s="62" t="s">
        <v>26</v>
      </c>
      <c r="E640" s="62">
        <f t="shared" si="96"/>
        <v>299.89999999999998</v>
      </c>
      <c r="F640" s="62" t="str">
        <f>IF(VLOOKUP(D640,$U$1:$AB$7,8,0)&lt;Ofertas!$C$9,"",VLOOKUP(D640,$U$1:$Y$7,5,0))</f>
        <v/>
      </c>
      <c r="G640" s="62" t="str">
        <f>IF(VLOOKUP(D640,$U$1:$AB$7,8,0)&lt;Ofertas!$C$9,"",VLOOKUP(D640,$U$1:$Z$7,6,0))</f>
        <v/>
      </c>
      <c r="H640" s="62" t="str">
        <f t="shared" si="97"/>
        <v/>
      </c>
      <c r="I640" s="62" t="s">
        <v>175</v>
      </c>
      <c r="J640" s="62" t="str">
        <f t="shared" si="98"/>
        <v/>
      </c>
      <c r="K640" s="62" t="str">
        <f t="shared" si="99"/>
        <v>SEM DEP</v>
      </c>
      <c r="L640" s="62">
        <f t="shared" si="100"/>
        <v>100</v>
      </c>
      <c r="M640" s="62" t="str">
        <f t="shared" si="101"/>
        <v/>
      </c>
      <c r="N640" s="62" t="str">
        <f t="shared" si="102"/>
        <v/>
      </c>
      <c r="O640" s="62" t="str">
        <f t="shared" si="103"/>
        <v>Conta</v>
      </c>
      <c r="P640" t="e">
        <f t="shared" si="104"/>
        <v>#VALUE!</v>
      </c>
    </row>
    <row r="641" spans="1:16" x14ac:dyDescent="0.25">
      <c r="A641" s="62" t="str">
        <f t="shared" si="95"/>
        <v>FAIXA 23Entre R$ 449,81 e R$ 499,80</v>
      </c>
      <c r="B641" s="62" t="s">
        <v>149</v>
      </c>
      <c r="C641" s="62" t="s">
        <v>154</v>
      </c>
      <c r="D641" s="62" t="s">
        <v>194</v>
      </c>
      <c r="E641" s="62">
        <f t="shared" si="96"/>
        <v>299.89999999999998</v>
      </c>
      <c r="F641" s="62" t="str">
        <f>IF(VLOOKUP(D641,$U$1:$AB$7,8,0)&lt;Ofertas!$C$9,"",VLOOKUP(D641,$U$1:$Y$7,5,0))</f>
        <v/>
      </c>
      <c r="G641" s="62" t="str">
        <f>IF(VLOOKUP(D641,$U$1:$AB$7,8,0)&lt;Ofertas!$C$9,"",VLOOKUP(D641,$U$1:$Z$7,6,0))</f>
        <v/>
      </c>
      <c r="H641" s="62" t="str">
        <f t="shared" si="97"/>
        <v/>
      </c>
      <c r="I641" s="62" t="s">
        <v>176</v>
      </c>
      <c r="J641" s="62" t="str">
        <f t="shared" si="98"/>
        <v/>
      </c>
      <c r="K641" s="62" t="str">
        <f t="shared" si="99"/>
        <v>SEM DEP</v>
      </c>
      <c r="L641" s="62">
        <f t="shared" si="100"/>
        <v>100</v>
      </c>
      <c r="M641" s="62" t="str">
        <f t="shared" si="101"/>
        <v/>
      </c>
      <c r="N641" s="62" t="str">
        <f t="shared" si="102"/>
        <v/>
      </c>
      <c r="O641" s="62" t="str">
        <f t="shared" si="103"/>
        <v>Controle</v>
      </c>
      <c r="P641" t="e">
        <f t="shared" si="104"/>
        <v>#VALUE!</v>
      </c>
    </row>
    <row r="642" spans="1:16" x14ac:dyDescent="0.25">
      <c r="A642" s="62" t="str">
        <f t="shared" ref="A642:A701" si="105">I642&amp;B642</f>
        <v>FAIXA 24Entre R$ 449,81 e R$ 499,80</v>
      </c>
      <c r="B642" s="62" t="s">
        <v>149</v>
      </c>
      <c r="C642" s="62" t="s">
        <v>154</v>
      </c>
      <c r="D642" s="62" t="s">
        <v>58</v>
      </c>
      <c r="E642" s="62">
        <f t="shared" ref="E642:E701" si="106">VLOOKUP(C642,$AF$1:$AG$4,2,0)</f>
        <v>299.89999999999998</v>
      </c>
      <c r="F642" s="62">
        <f>IF(VLOOKUP(D642,$U$1:$AB$7,8,0)&lt;Ofertas!$C$9,"",VLOOKUP(D642,$U$1:$Y$7,5,0))</f>
        <v>159.9</v>
      </c>
      <c r="G642" s="62">
        <f>IF(VLOOKUP(D642,$U$1:$AB$7,8,0)&lt;Ofertas!$C$9,"",VLOOKUP(D642,$U$1:$Z$7,6,0))</f>
        <v>159.9</v>
      </c>
      <c r="H642" s="62">
        <f t="shared" ref="H642:H701" si="107">IF(M642="","",SUM(M642,E642))</f>
        <v>459.79999999999995</v>
      </c>
      <c r="I642" s="62" t="s">
        <v>177</v>
      </c>
      <c r="J642" s="62">
        <f t="shared" si="98"/>
        <v>459.79999999999995</v>
      </c>
      <c r="K642" s="62">
        <f t="shared" si="99"/>
        <v>159.9</v>
      </c>
      <c r="L642" s="62">
        <f t="shared" si="100"/>
        <v>0</v>
      </c>
      <c r="M642" s="62">
        <f t="shared" si="101"/>
        <v>159.9</v>
      </c>
      <c r="N642" s="62">
        <f t="shared" si="102"/>
        <v>159.9</v>
      </c>
      <c r="O642" s="62" t="str">
        <f t="shared" si="103"/>
        <v>Conta</v>
      </c>
      <c r="P642">
        <f t="shared" si="104"/>
        <v>301</v>
      </c>
    </row>
    <row r="643" spans="1:16" x14ac:dyDescent="0.25">
      <c r="A643" s="62" t="str">
        <f t="shared" si="105"/>
        <v>FAIXA 25Entre R$ 449,81 e R$ 499,80</v>
      </c>
      <c r="B643" s="62" t="s">
        <v>149</v>
      </c>
      <c r="C643" s="62" t="s">
        <v>154</v>
      </c>
      <c r="D643" s="62" t="s">
        <v>10</v>
      </c>
      <c r="E643" s="62">
        <f t="shared" si="106"/>
        <v>299.89999999999998</v>
      </c>
      <c r="F643" s="62">
        <f>IF(VLOOKUP(D643,$U$1:$AB$7,8,0)&lt;Ofertas!$C$9,"",VLOOKUP(D643,$U$1:$Y$7,5,0))</f>
        <v>109.9</v>
      </c>
      <c r="G643" s="62">
        <f>IF(VLOOKUP(D643,$U$1:$AB$7,8,0)&lt;Ofertas!$C$9,"",VLOOKUP(D643,$U$1:$Z$7,6,0))</f>
        <v>99.9</v>
      </c>
      <c r="H643" s="62">
        <f t="shared" si="107"/>
        <v>509.79999999999995</v>
      </c>
      <c r="I643" s="62" t="s">
        <v>206</v>
      </c>
      <c r="J643" s="62">
        <f t="shared" ref="J643:J701" si="108">IF(N643="","",SUM(N643,E643))</f>
        <v>499.79999999999995</v>
      </c>
      <c r="K643" s="62">
        <f t="shared" ref="K643:K701" si="109">IFERROR(IF(VLOOKUP(D643,$U$1:$AD$7,10,0)="NAO","SEM DEP",F643+L643),"SEM DEP")</f>
        <v>209.9</v>
      </c>
      <c r="L643" s="62">
        <f t="shared" ref="L643:L701" si="110">($T$15*50)-(VLOOKUP(D643,$U$1:$AA$7,7,0)*50)</f>
        <v>100</v>
      </c>
      <c r="M643" s="62">
        <f t="shared" ref="M643:M701" si="111">IF(K643="SEM DEP",F643,F643+L643)</f>
        <v>209.9</v>
      </c>
      <c r="N643" s="62">
        <f t="shared" ref="N643:N701" si="112">IF(K643="SEM DEP",G643,G643+L643)</f>
        <v>199.9</v>
      </c>
      <c r="O643" s="62" t="str">
        <f t="shared" ref="O643:O701" si="113">VLOOKUP(D643,$U$1:$AE$7,11,0)</f>
        <v>Conta</v>
      </c>
      <c r="P643">
        <f t="shared" ref="P643:P701" si="114">IF(B643=B643,_xlfn.RANK.EQ(H643,$H$2:$H$701,1))</f>
        <v>326</v>
      </c>
    </row>
    <row r="644" spans="1:16" x14ac:dyDescent="0.25">
      <c r="A644" s="62" t="str">
        <f t="shared" si="105"/>
        <v>FAIXA 26Entre R$ 449,81 e R$ 499,80</v>
      </c>
      <c r="B644" s="62" t="s">
        <v>149</v>
      </c>
      <c r="C644" s="62" t="s">
        <v>154</v>
      </c>
      <c r="D644" s="62" t="s">
        <v>1</v>
      </c>
      <c r="E644" s="62">
        <f t="shared" si="106"/>
        <v>299.89999999999998</v>
      </c>
      <c r="F644" s="62">
        <f>IF(VLOOKUP(D644,$U$1:$AB$7,8,0)&lt;Ofertas!$C$9,"",VLOOKUP(D644,$U$1:$Y$7,5,0))</f>
        <v>209.9</v>
      </c>
      <c r="G644" s="62">
        <f>IF(VLOOKUP(D644,$U$1:$AB$7,8,0)&lt;Ofertas!$C$9,"",VLOOKUP(D644,$U$1:$Z$7,6,0))</f>
        <v>179.9</v>
      </c>
      <c r="H644" s="62">
        <f t="shared" si="107"/>
        <v>509.79999999999995</v>
      </c>
      <c r="I644" s="62" t="s">
        <v>207</v>
      </c>
      <c r="J644" s="62">
        <f t="shared" si="108"/>
        <v>479.79999999999995</v>
      </c>
      <c r="K644" s="62">
        <f t="shared" si="109"/>
        <v>209.9</v>
      </c>
      <c r="L644" s="62">
        <f t="shared" si="110"/>
        <v>0</v>
      </c>
      <c r="M644" s="62">
        <f t="shared" si="111"/>
        <v>209.9</v>
      </c>
      <c r="N644" s="62">
        <f t="shared" si="112"/>
        <v>179.9</v>
      </c>
      <c r="O644" s="62" t="str">
        <f t="shared" si="113"/>
        <v>Conta</v>
      </c>
      <c r="P644">
        <f t="shared" si="114"/>
        <v>326</v>
      </c>
    </row>
    <row r="645" spans="1:16" x14ac:dyDescent="0.25">
      <c r="A645" s="62" t="str">
        <f t="shared" si="105"/>
        <v>FAIXA 27Entre R$ 449,81 e R$ 499,80</v>
      </c>
      <c r="B645" s="62" t="s">
        <v>149</v>
      </c>
      <c r="C645" s="62" t="s">
        <v>154</v>
      </c>
      <c r="D645" s="62" t="s">
        <v>59</v>
      </c>
      <c r="E645" s="62">
        <f t="shared" si="106"/>
        <v>299.89999999999998</v>
      </c>
      <c r="F645" s="62">
        <f>IF(VLOOKUP(D645,$U$1:$AB$7,8,0)&lt;Ofertas!$C$9,"",VLOOKUP(D645,$U$1:$Y$7,5,0))</f>
        <v>309.89999999999998</v>
      </c>
      <c r="G645" s="62">
        <f>IF(VLOOKUP(D645,$U$1:$AB$7,8,0)&lt;Ofertas!$C$9,"",VLOOKUP(D645,$U$1:$Z$7,6,0))</f>
        <v>309.89999999999998</v>
      </c>
      <c r="H645" s="62">
        <f t="shared" si="107"/>
        <v>559.79999999999995</v>
      </c>
      <c r="I645" s="62" t="s">
        <v>208</v>
      </c>
      <c r="J645" s="62">
        <f t="shared" si="108"/>
        <v>559.79999999999995</v>
      </c>
      <c r="K645" s="62">
        <f t="shared" si="109"/>
        <v>259.89999999999998</v>
      </c>
      <c r="L645" s="62">
        <f t="shared" si="110"/>
        <v>-50</v>
      </c>
      <c r="M645" s="62">
        <f t="shared" si="111"/>
        <v>259.89999999999998</v>
      </c>
      <c r="N645" s="62">
        <f t="shared" si="112"/>
        <v>259.89999999999998</v>
      </c>
      <c r="O645" s="62" t="str">
        <f t="shared" si="113"/>
        <v>Conta</v>
      </c>
      <c r="P645">
        <f t="shared" si="114"/>
        <v>376</v>
      </c>
    </row>
    <row r="646" spans="1:16" x14ac:dyDescent="0.25">
      <c r="A646" s="62" t="str">
        <f t="shared" si="105"/>
        <v>FAIXA 0Entre R$ 499,81 e R$ 589,80</v>
      </c>
      <c r="B646" s="62" t="s">
        <v>150</v>
      </c>
      <c r="C646" s="62" t="s">
        <v>151</v>
      </c>
      <c r="D646" s="62" t="s">
        <v>181</v>
      </c>
      <c r="E646" s="62">
        <f t="shared" si="106"/>
        <v>79.900000000000006</v>
      </c>
      <c r="F646" s="62" t="str">
        <f>IF(VLOOKUP(D646,$U$1:$AB$7,8,0)&lt;Ofertas!$C$9,"",VLOOKUP(D646,$U$1:$Y$7,5,0))</f>
        <v/>
      </c>
      <c r="G646" s="62" t="str">
        <f>IF(VLOOKUP(D646,$U$1:$AB$7,8,0)&lt;Ofertas!$C$9,"",VLOOKUP(D646,$U$1:$Z$7,6,0))</f>
        <v/>
      </c>
      <c r="H646" s="62" t="str">
        <f t="shared" si="107"/>
        <v/>
      </c>
      <c r="I646" s="62" t="s">
        <v>189</v>
      </c>
      <c r="J646" s="62" t="str">
        <f t="shared" si="108"/>
        <v/>
      </c>
      <c r="K646" s="62" t="str">
        <f t="shared" si="109"/>
        <v>SEM DEP</v>
      </c>
      <c r="L646" s="62">
        <f t="shared" si="110"/>
        <v>100</v>
      </c>
      <c r="M646" s="62" t="str">
        <f t="shared" si="111"/>
        <v/>
      </c>
      <c r="N646" s="62" t="str">
        <f t="shared" si="112"/>
        <v/>
      </c>
      <c r="O646" s="62" t="str">
        <f t="shared" si="113"/>
        <v>Controle</v>
      </c>
      <c r="P646" t="e">
        <f t="shared" si="114"/>
        <v>#VALUE!</v>
      </c>
    </row>
    <row r="647" spans="1:16" x14ac:dyDescent="0.25">
      <c r="A647" s="62" t="str">
        <f t="shared" si="105"/>
        <v>FAIXA 1Entre R$ 499,81 e R$ 589,80</v>
      </c>
      <c r="B647" s="62" t="s">
        <v>150</v>
      </c>
      <c r="C647" s="62" t="s">
        <v>151</v>
      </c>
      <c r="D647" s="62" t="s">
        <v>26</v>
      </c>
      <c r="E647" s="62">
        <f t="shared" si="106"/>
        <v>79.900000000000006</v>
      </c>
      <c r="F647" s="62" t="str">
        <f>IF(VLOOKUP(D647,$U$1:$AB$7,8,0)&lt;Ofertas!$C$9,"",VLOOKUP(D647,$U$1:$Y$7,5,0))</f>
        <v/>
      </c>
      <c r="G647" s="62" t="str">
        <f>IF(VLOOKUP(D647,$U$1:$AB$7,8,0)&lt;Ofertas!$C$9,"",VLOOKUP(D647,$U$1:$Z$7,6,0))</f>
        <v/>
      </c>
      <c r="H647" s="62" t="str">
        <f t="shared" si="107"/>
        <v/>
      </c>
      <c r="I647" s="62" t="s">
        <v>66</v>
      </c>
      <c r="J647" s="62" t="str">
        <f t="shared" si="108"/>
        <v/>
      </c>
      <c r="K647" s="62" t="str">
        <f t="shared" si="109"/>
        <v>SEM DEP</v>
      </c>
      <c r="L647" s="62">
        <f t="shared" si="110"/>
        <v>100</v>
      </c>
      <c r="M647" s="62" t="str">
        <f t="shared" si="111"/>
        <v/>
      </c>
      <c r="N647" s="62" t="str">
        <f t="shared" si="112"/>
        <v/>
      </c>
      <c r="O647" s="62" t="str">
        <f t="shared" si="113"/>
        <v>Conta</v>
      </c>
      <c r="P647" t="e">
        <f t="shared" si="114"/>
        <v>#VALUE!</v>
      </c>
    </row>
    <row r="648" spans="1:16" x14ac:dyDescent="0.25">
      <c r="A648" s="62" t="str">
        <f t="shared" si="105"/>
        <v>FAIXA 2Entre R$ 499,81 e R$ 589,80</v>
      </c>
      <c r="B648" s="62" t="s">
        <v>150</v>
      </c>
      <c r="C648" s="62" t="s">
        <v>152</v>
      </c>
      <c r="D648" s="62" t="s">
        <v>181</v>
      </c>
      <c r="E648" s="62">
        <f t="shared" si="106"/>
        <v>84.9</v>
      </c>
      <c r="F648" s="62" t="str">
        <f>IF(VLOOKUP(D648,$U$1:$AB$7,8,0)&lt;Ofertas!$C$9,"",VLOOKUP(D648,$U$1:$Y$7,5,0))</f>
        <v/>
      </c>
      <c r="G648" s="62" t="str">
        <f>IF(VLOOKUP(D648,$U$1:$AB$7,8,0)&lt;Ofertas!$C$9,"",VLOOKUP(D648,$U$1:$Z$7,6,0))</f>
        <v/>
      </c>
      <c r="H648" s="62" t="str">
        <f t="shared" si="107"/>
        <v/>
      </c>
      <c r="I648" s="62" t="s">
        <v>67</v>
      </c>
      <c r="J648" s="62" t="str">
        <f t="shared" si="108"/>
        <v/>
      </c>
      <c r="K648" s="62" t="str">
        <f t="shared" si="109"/>
        <v>SEM DEP</v>
      </c>
      <c r="L648" s="62">
        <f t="shared" si="110"/>
        <v>100</v>
      </c>
      <c r="M648" s="62" t="str">
        <f t="shared" si="111"/>
        <v/>
      </c>
      <c r="N648" s="62" t="str">
        <f t="shared" si="112"/>
        <v/>
      </c>
      <c r="O648" s="62" t="str">
        <f t="shared" si="113"/>
        <v>Controle</v>
      </c>
      <c r="P648" t="e">
        <f t="shared" si="114"/>
        <v>#VALUE!</v>
      </c>
    </row>
    <row r="649" spans="1:16" x14ac:dyDescent="0.25">
      <c r="A649" s="62" t="str">
        <f t="shared" si="105"/>
        <v>FAIXA 3Entre R$ 499,81 e R$ 589,80</v>
      </c>
      <c r="B649" s="62" t="s">
        <v>150</v>
      </c>
      <c r="C649" s="62" t="s">
        <v>152</v>
      </c>
      <c r="D649" s="62" t="s">
        <v>26</v>
      </c>
      <c r="E649" s="62">
        <f t="shared" si="106"/>
        <v>84.9</v>
      </c>
      <c r="F649" s="62" t="str">
        <f>IF(VLOOKUP(D649,$U$1:$AB$7,8,0)&lt;Ofertas!$C$9,"",VLOOKUP(D649,$U$1:$Y$7,5,0))</f>
        <v/>
      </c>
      <c r="G649" s="62" t="str">
        <f>IF(VLOOKUP(D649,$U$1:$AB$7,8,0)&lt;Ofertas!$C$9,"",VLOOKUP(D649,$U$1:$Z$7,6,0))</f>
        <v/>
      </c>
      <c r="H649" s="62" t="str">
        <f t="shared" si="107"/>
        <v/>
      </c>
      <c r="I649" s="62" t="s">
        <v>156</v>
      </c>
      <c r="J649" s="62" t="str">
        <f t="shared" si="108"/>
        <v/>
      </c>
      <c r="K649" s="62" t="str">
        <f t="shared" si="109"/>
        <v>SEM DEP</v>
      </c>
      <c r="L649" s="62">
        <f t="shared" si="110"/>
        <v>100</v>
      </c>
      <c r="M649" s="62" t="str">
        <f t="shared" si="111"/>
        <v/>
      </c>
      <c r="N649" s="62" t="str">
        <f t="shared" si="112"/>
        <v/>
      </c>
      <c r="O649" s="62" t="str">
        <f t="shared" si="113"/>
        <v>Conta</v>
      </c>
      <c r="P649" t="e">
        <f t="shared" si="114"/>
        <v>#VALUE!</v>
      </c>
    </row>
    <row r="650" spans="1:16" x14ac:dyDescent="0.25">
      <c r="A650" s="62" t="str">
        <f t="shared" si="105"/>
        <v>FAIXA 4Entre R$ 499,81 e R$ 589,80</v>
      </c>
      <c r="B650" s="62" t="s">
        <v>150</v>
      </c>
      <c r="C650" s="62" t="s">
        <v>151</v>
      </c>
      <c r="D650" s="62" t="s">
        <v>194</v>
      </c>
      <c r="E650" s="62">
        <f t="shared" si="106"/>
        <v>79.900000000000006</v>
      </c>
      <c r="F650" s="62" t="str">
        <f>IF(VLOOKUP(D650,$U$1:$AB$7,8,0)&lt;Ofertas!$C$9,"",VLOOKUP(D650,$U$1:$Y$7,5,0))</f>
        <v/>
      </c>
      <c r="G650" s="62" t="str">
        <f>IF(VLOOKUP(D650,$U$1:$AB$7,8,0)&lt;Ofertas!$C$9,"",VLOOKUP(D650,$U$1:$Z$7,6,0))</f>
        <v/>
      </c>
      <c r="H650" s="62" t="str">
        <f t="shared" si="107"/>
        <v/>
      </c>
      <c r="I650" s="62" t="s">
        <v>157</v>
      </c>
      <c r="J650" s="62" t="str">
        <f t="shared" si="108"/>
        <v/>
      </c>
      <c r="K650" s="62" t="str">
        <f t="shared" si="109"/>
        <v>SEM DEP</v>
      </c>
      <c r="L650" s="62">
        <f t="shared" si="110"/>
        <v>100</v>
      </c>
      <c r="M650" s="62" t="str">
        <f t="shared" si="111"/>
        <v/>
      </c>
      <c r="N650" s="62" t="str">
        <f t="shared" si="112"/>
        <v/>
      </c>
      <c r="O650" s="62" t="str">
        <f t="shared" si="113"/>
        <v>Controle</v>
      </c>
      <c r="P650" t="e">
        <f t="shared" si="114"/>
        <v>#VALUE!</v>
      </c>
    </row>
    <row r="651" spans="1:16" x14ac:dyDescent="0.25">
      <c r="A651" s="62" t="str">
        <f t="shared" si="105"/>
        <v>FAIXA 5Entre R$ 499,81 e R$ 589,80</v>
      </c>
      <c r="B651" s="62" t="s">
        <v>150</v>
      </c>
      <c r="C651" s="62" t="s">
        <v>151</v>
      </c>
      <c r="D651" s="62" t="s">
        <v>58</v>
      </c>
      <c r="E651" s="62">
        <f t="shared" si="106"/>
        <v>79.900000000000006</v>
      </c>
      <c r="F651" s="62">
        <f>IF(VLOOKUP(D651,$U$1:$AB$7,8,0)&lt;Ofertas!$C$9,"",VLOOKUP(D651,$U$1:$Y$7,5,0))</f>
        <v>159.9</v>
      </c>
      <c r="G651" s="62">
        <f>IF(VLOOKUP(D651,$U$1:$AB$7,8,0)&lt;Ofertas!$C$9,"",VLOOKUP(D651,$U$1:$Z$7,6,0))</f>
        <v>159.9</v>
      </c>
      <c r="H651" s="62">
        <f t="shared" si="107"/>
        <v>239.8</v>
      </c>
      <c r="I651" s="62" t="s">
        <v>158</v>
      </c>
      <c r="J651" s="62">
        <f t="shared" si="108"/>
        <v>239.8</v>
      </c>
      <c r="K651" s="62">
        <f t="shared" si="109"/>
        <v>159.9</v>
      </c>
      <c r="L651" s="62">
        <f t="shared" si="110"/>
        <v>0</v>
      </c>
      <c r="M651" s="62">
        <f t="shared" si="111"/>
        <v>159.9</v>
      </c>
      <c r="N651" s="62">
        <f t="shared" si="112"/>
        <v>159.9</v>
      </c>
      <c r="O651" s="62" t="str">
        <f t="shared" si="113"/>
        <v>Conta</v>
      </c>
      <c r="P651">
        <f t="shared" si="114"/>
        <v>1</v>
      </c>
    </row>
    <row r="652" spans="1:16" x14ac:dyDescent="0.25">
      <c r="A652" s="62" t="str">
        <f t="shared" si="105"/>
        <v>FAIXA 6Entre R$ 499,81 e R$ 589,80</v>
      </c>
      <c r="B652" s="62" t="s">
        <v>150</v>
      </c>
      <c r="C652" s="62" t="s">
        <v>152</v>
      </c>
      <c r="D652" s="62" t="s">
        <v>194</v>
      </c>
      <c r="E652" s="62">
        <f t="shared" si="106"/>
        <v>84.9</v>
      </c>
      <c r="F652" s="62" t="str">
        <f>IF(VLOOKUP(D652,$U$1:$AB$7,8,0)&lt;Ofertas!$C$9,"",VLOOKUP(D652,$U$1:$Y$7,5,0))</f>
        <v/>
      </c>
      <c r="G652" s="62" t="str">
        <f>IF(VLOOKUP(D652,$U$1:$AB$7,8,0)&lt;Ofertas!$C$9,"",VLOOKUP(D652,$U$1:$Z$7,6,0))</f>
        <v/>
      </c>
      <c r="H652" s="62" t="str">
        <f t="shared" si="107"/>
        <v/>
      </c>
      <c r="I652" s="62" t="s">
        <v>159</v>
      </c>
      <c r="J652" s="62" t="str">
        <f t="shared" si="108"/>
        <v/>
      </c>
      <c r="K652" s="62" t="str">
        <f t="shared" si="109"/>
        <v>SEM DEP</v>
      </c>
      <c r="L652" s="62">
        <f t="shared" si="110"/>
        <v>100</v>
      </c>
      <c r="M652" s="62" t="str">
        <f t="shared" si="111"/>
        <v/>
      </c>
      <c r="N652" s="62" t="str">
        <f t="shared" si="112"/>
        <v/>
      </c>
      <c r="O652" s="62" t="str">
        <f t="shared" si="113"/>
        <v>Controle</v>
      </c>
      <c r="P652" t="e">
        <f t="shared" si="114"/>
        <v>#VALUE!</v>
      </c>
    </row>
    <row r="653" spans="1:16" x14ac:dyDescent="0.25">
      <c r="A653" s="62" t="str">
        <f t="shared" si="105"/>
        <v>FAIXA 7Entre R$ 499,81 e R$ 589,80</v>
      </c>
      <c r="B653" s="62" t="s">
        <v>150</v>
      </c>
      <c r="C653" s="62" t="s">
        <v>152</v>
      </c>
      <c r="D653" s="62" t="s">
        <v>58</v>
      </c>
      <c r="E653" s="62">
        <f t="shared" si="106"/>
        <v>84.9</v>
      </c>
      <c r="F653" s="62">
        <f>IF(VLOOKUP(D653,$U$1:$AB$7,8,0)&lt;Ofertas!$C$9,"",VLOOKUP(D653,$U$1:$Y$7,5,0))</f>
        <v>159.9</v>
      </c>
      <c r="G653" s="62">
        <f>IF(VLOOKUP(D653,$U$1:$AB$7,8,0)&lt;Ofertas!$C$9,"",VLOOKUP(D653,$U$1:$Z$7,6,0))</f>
        <v>159.9</v>
      </c>
      <c r="H653" s="62">
        <f t="shared" si="107"/>
        <v>244.8</v>
      </c>
      <c r="I653" s="62" t="s">
        <v>160</v>
      </c>
      <c r="J653" s="62">
        <f t="shared" si="108"/>
        <v>244.8</v>
      </c>
      <c r="K653" s="62">
        <f t="shared" si="109"/>
        <v>159.9</v>
      </c>
      <c r="L653" s="62">
        <f t="shared" si="110"/>
        <v>0</v>
      </c>
      <c r="M653" s="62">
        <f t="shared" si="111"/>
        <v>159.9</v>
      </c>
      <c r="N653" s="62">
        <f t="shared" si="112"/>
        <v>159.9</v>
      </c>
      <c r="O653" s="62" t="str">
        <f t="shared" si="113"/>
        <v>Conta</v>
      </c>
      <c r="P653">
        <f t="shared" si="114"/>
        <v>26</v>
      </c>
    </row>
    <row r="654" spans="1:16" x14ac:dyDescent="0.25">
      <c r="A654" s="62" t="str">
        <f t="shared" si="105"/>
        <v>FAIXA 8Entre R$ 499,81 e R$ 589,80</v>
      </c>
      <c r="B654" s="62" t="s">
        <v>150</v>
      </c>
      <c r="C654" s="62" t="s">
        <v>153</v>
      </c>
      <c r="D654" s="62" t="s">
        <v>26</v>
      </c>
      <c r="E654" s="62">
        <f t="shared" si="106"/>
        <v>129.9</v>
      </c>
      <c r="F654" s="62" t="str">
        <f>IF(VLOOKUP(D654,$U$1:$AB$7,8,0)&lt;Ofertas!$C$9,"",VLOOKUP(D654,$U$1:$Y$7,5,0))</f>
        <v/>
      </c>
      <c r="G654" s="62" t="str">
        <f>IF(VLOOKUP(D654,$U$1:$AB$7,8,0)&lt;Ofertas!$C$9,"",VLOOKUP(D654,$U$1:$Z$7,6,0))</f>
        <v/>
      </c>
      <c r="H654" s="62" t="str">
        <f t="shared" si="107"/>
        <v/>
      </c>
      <c r="I654" s="62" t="s">
        <v>161</v>
      </c>
      <c r="J654" s="62" t="str">
        <f t="shared" si="108"/>
        <v/>
      </c>
      <c r="K654" s="62" t="str">
        <f t="shared" si="109"/>
        <v>SEM DEP</v>
      </c>
      <c r="L654" s="62">
        <f t="shared" si="110"/>
        <v>100</v>
      </c>
      <c r="M654" s="62" t="str">
        <f t="shared" si="111"/>
        <v/>
      </c>
      <c r="N654" s="62" t="str">
        <f t="shared" si="112"/>
        <v/>
      </c>
      <c r="O654" s="62" t="str">
        <f t="shared" si="113"/>
        <v>Conta</v>
      </c>
      <c r="P654" t="e">
        <f t="shared" si="114"/>
        <v>#VALUE!</v>
      </c>
    </row>
    <row r="655" spans="1:16" x14ac:dyDescent="0.25">
      <c r="A655" s="62" t="str">
        <f t="shared" si="105"/>
        <v>FAIXA 9Entre R$ 499,81 e R$ 589,80</v>
      </c>
      <c r="B655" s="62" t="s">
        <v>150</v>
      </c>
      <c r="C655" s="62" t="s">
        <v>153</v>
      </c>
      <c r="D655" s="62" t="s">
        <v>181</v>
      </c>
      <c r="E655" s="62">
        <f t="shared" si="106"/>
        <v>129.9</v>
      </c>
      <c r="F655" s="62" t="str">
        <f>IF(VLOOKUP(D655,$U$1:$AB$7,8,0)&lt;Ofertas!$C$9,"",VLOOKUP(D655,$U$1:$Y$7,5,0))</f>
        <v/>
      </c>
      <c r="G655" s="62" t="str">
        <f>IF(VLOOKUP(D655,$U$1:$AB$7,8,0)&lt;Ofertas!$C$9,"",VLOOKUP(D655,$U$1:$Z$7,6,0))</f>
        <v/>
      </c>
      <c r="H655" s="62" t="str">
        <f t="shared" si="107"/>
        <v/>
      </c>
      <c r="I655" s="62" t="s">
        <v>162</v>
      </c>
      <c r="J655" s="62" t="str">
        <f t="shared" si="108"/>
        <v/>
      </c>
      <c r="K655" s="62" t="str">
        <f t="shared" si="109"/>
        <v>SEM DEP</v>
      </c>
      <c r="L655" s="62">
        <f t="shared" si="110"/>
        <v>100</v>
      </c>
      <c r="M655" s="62" t="str">
        <f t="shared" si="111"/>
        <v/>
      </c>
      <c r="N655" s="62" t="str">
        <f t="shared" si="112"/>
        <v/>
      </c>
      <c r="O655" s="62" t="str">
        <f t="shared" si="113"/>
        <v>Controle</v>
      </c>
      <c r="P655" t="e">
        <f t="shared" si="114"/>
        <v>#VALUE!</v>
      </c>
    </row>
    <row r="656" spans="1:16" x14ac:dyDescent="0.25">
      <c r="A656" s="62" t="str">
        <f t="shared" si="105"/>
        <v>FAIXA 10Entre R$ 499,81 e R$ 589,80</v>
      </c>
      <c r="B656" s="62" t="s">
        <v>150</v>
      </c>
      <c r="C656" s="62" t="s">
        <v>151</v>
      </c>
      <c r="D656" s="62" t="s">
        <v>10</v>
      </c>
      <c r="E656" s="62">
        <f t="shared" si="106"/>
        <v>79.900000000000006</v>
      </c>
      <c r="F656" s="62">
        <f>IF(VLOOKUP(D656,$U$1:$AB$7,8,0)&lt;Ofertas!$C$9,"",VLOOKUP(D656,$U$1:$Y$7,5,0))</f>
        <v>109.9</v>
      </c>
      <c r="G656" s="62">
        <f>IF(VLOOKUP(D656,$U$1:$AB$7,8,0)&lt;Ofertas!$C$9,"",VLOOKUP(D656,$U$1:$Z$7,6,0))</f>
        <v>99.9</v>
      </c>
      <c r="H656" s="62">
        <f t="shared" si="107"/>
        <v>289.8</v>
      </c>
      <c r="I656" s="62" t="s">
        <v>163</v>
      </c>
      <c r="J656" s="62">
        <f t="shared" si="108"/>
        <v>279.8</v>
      </c>
      <c r="K656" s="62">
        <f t="shared" si="109"/>
        <v>209.9</v>
      </c>
      <c r="L656" s="62">
        <f t="shared" si="110"/>
        <v>100</v>
      </c>
      <c r="M656" s="62">
        <f t="shared" si="111"/>
        <v>209.9</v>
      </c>
      <c r="N656" s="62">
        <f t="shared" si="112"/>
        <v>199.9</v>
      </c>
      <c r="O656" s="62" t="str">
        <f t="shared" si="113"/>
        <v>Conta</v>
      </c>
      <c r="P656">
        <f t="shared" si="114"/>
        <v>51</v>
      </c>
    </row>
    <row r="657" spans="1:16" x14ac:dyDescent="0.25">
      <c r="A657" s="62" t="str">
        <f t="shared" si="105"/>
        <v>FAIXA 11Entre R$ 499,81 e R$ 589,80</v>
      </c>
      <c r="B657" s="62" t="s">
        <v>150</v>
      </c>
      <c r="C657" s="62" t="s">
        <v>153</v>
      </c>
      <c r="D657" s="62" t="s">
        <v>58</v>
      </c>
      <c r="E657" s="62">
        <f t="shared" si="106"/>
        <v>129.9</v>
      </c>
      <c r="F657" s="62">
        <f>IF(VLOOKUP(D657,$U$1:$AB$7,8,0)&lt;Ofertas!$C$9,"",VLOOKUP(D657,$U$1:$Y$7,5,0))</f>
        <v>159.9</v>
      </c>
      <c r="G657" s="62">
        <f>IF(VLOOKUP(D657,$U$1:$AB$7,8,0)&lt;Ofertas!$C$9,"",VLOOKUP(D657,$U$1:$Z$7,6,0))</f>
        <v>159.9</v>
      </c>
      <c r="H657" s="62">
        <f t="shared" si="107"/>
        <v>289.8</v>
      </c>
      <c r="I657" s="62" t="s">
        <v>164</v>
      </c>
      <c r="J657" s="62">
        <f t="shared" si="108"/>
        <v>289.8</v>
      </c>
      <c r="K657" s="62">
        <f t="shared" si="109"/>
        <v>159.9</v>
      </c>
      <c r="L657" s="62">
        <f t="shared" si="110"/>
        <v>0</v>
      </c>
      <c r="M657" s="62">
        <f t="shared" si="111"/>
        <v>159.9</v>
      </c>
      <c r="N657" s="62">
        <f t="shared" si="112"/>
        <v>159.9</v>
      </c>
      <c r="O657" s="62" t="str">
        <f t="shared" si="113"/>
        <v>Conta</v>
      </c>
      <c r="P657">
        <f t="shared" si="114"/>
        <v>51</v>
      </c>
    </row>
    <row r="658" spans="1:16" x14ac:dyDescent="0.25">
      <c r="A658" s="62" t="str">
        <f t="shared" si="105"/>
        <v>FAIXA 12Entre R$ 499,81 e R$ 589,80</v>
      </c>
      <c r="B658" s="62" t="s">
        <v>150</v>
      </c>
      <c r="C658" s="62" t="s">
        <v>151</v>
      </c>
      <c r="D658" s="62" t="s">
        <v>1</v>
      </c>
      <c r="E658" s="62">
        <f t="shared" si="106"/>
        <v>79.900000000000006</v>
      </c>
      <c r="F658" s="62">
        <f>IF(VLOOKUP(D658,$U$1:$AB$7,8,0)&lt;Ofertas!$C$9,"",VLOOKUP(D658,$U$1:$Y$7,5,0))</f>
        <v>209.9</v>
      </c>
      <c r="G658" s="62">
        <f>IF(VLOOKUP(D658,$U$1:$AB$7,8,0)&lt;Ofertas!$C$9,"",VLOOKUP(D658,$U$1:$Z$7,6,0))</f>
        <v>179.9</v>
      </c>
      <c r="H658" s="62">
        <f t="shared" si="107"/>
        <v>289.8</v>
      </c>
      <c r="I658" s="62" t="s">
        <v>165</v>
      </c>
      <c r="J658" s="62">
        <f t="shared" si="108"/>
        <v>259.8</v>
      </c>
      <c r="K658" s="62">
        <f t="shared" si="109"/>
        <v>209.9</v>
      </c>
      <c r="L658" s="62">
        <f t="shared" si="110"/>
        <v>0</v>
      </c>
      <c r="M658" s="62">
        <f t="shared" si="111"/>
        <v>209.9</v>
      </c>
      <c r="N658" s="62">
        <f t="shared" si="112"/>
        <v>179.9</v>
      </c>
      <c r="O658" s="62" t="str">
        <f t="shared" si="113"/>
        <v>Conta</v>
      </c>
      <c r="P658">
        <f t="shared" si="114"/>
        <v>51</v>
      </c>
    </row>
    <row r="659" spans="1:16" x14ac:dyDescent="0.25">
      <c r="A659" s="62" t="str">
        <f t="shared" si="105"/>
        <v>FAIXA 13Entre R$ 499,81 e R$ 589,80</v>
      </c>
      <c r="B659" s="62" t="s">
        <v>150</v>
      </c>
      <c r="C659" s="62" t="s">
        <v>153</v>
      </c>
      <c r="D659" s="62" t="s">
        <v>194</v>
      </c>
      <c r="E659" s="62">
        <f t="shared" si="106"/>
        <v>129.9</v>
      </c>
      <c r="F659" s="62" t="str">
        <f>IF(VLOOKUP(D659,$U$1:$AB$7,8,0)&lt;Ofertas!$C$9,"",VLOOKUP(D659,$U$1:$Y$7,5,0))</f>
        <v/>
      </c>
      <c r="G659" s="62" t="str">
        <f>IF(VLOOKUP(D659,$U$1:$AB$7,8,0)&lt;Ofertas!$C$9,"",VLOOKUP(D659,$U$1:$Z$7,6,0))</f>
        <v/>
      </c>
      <c r="H659" s="62" t="str">
        <f t="shared" si="107"/>
        <v/>
      </c>
      <c r="I659" s="62" t="s">
        <v>166</v>
      </c>
      <c r="J659" s="62" t="str">
        <f t="shared" si="108"/>
        <v/>
      </c>
      <c r="K659" s="62" t="str">
        <f t="shared" si="109"/>
        <v>SEM DEP</v>
      </c>
      <c r="L659" s="62">
        <f t="shared" si="110"/>
        <v>100</v>
      </c>
      <c r="M659" s="62" t="str">
        <f t="shared" si="111"/>
        <v/>
      </c>
      <c r="N659" s="62" t="str">
        <f t="shared" si="112"/>
        <v/>
      </c>
      <c r="O659" s="62" t="str">
        <f t="shared" si="113"/>
        <v>Controle</v>
      </c>
      <c r="P659" t="e">
        <f t="shared" si="114"/>
        <v>#VALUE!</v>
      </c>
    </row>
    <row r="660" spans="1:16" x14ac:dyDescent="0.25">
      <c r="A660" s="62" t="str">
        <f t="shared" si="105"/>
        <v>FAIXA 14Entre R$ 499,81 e R$ 589,80</v>
      </c>
      <c r="B660" s="62" t="s">
        <v>150</v>
      </c>
      <c r="C660" s="62" t="s">
        <v>152</v>
      </c>
      <c r="D660" s="62" t="s">
        <v>10</v>
      </c>
      <c r="E660" s="62">
        <f t="shared" si="106"/>
        <v>84.9</v>
      </c>
      <c r="F660" s="62">
        <f>IF(VLOOKUP(D660,$U$1:$AB$7,8,0)&lt;Ofertas!$C$9,"",VLOOKUP(D660,$U$1:$Y$7,5,0))</f>
        <v>109.9</v>
      </c>
      <c r="G660" s="62">
        <f>IF(VLOOKUP(D660,$U$1:$AB$7,8,0)&lt;Ofertas!$C$9,"",VLOOKUP(D660,$U$1:$Z$7,6,0))</f>
        <v>99.9</v>
      </c>
      <c r="H660" s="62">
        <f t="shared" si="107"/>
        <v>294.8</v>
      </c>
      <c r="I660" s="62" t="s">
        <v>167</v>
      </c>
      <c r="J660" s="62">
        <f t="shared" si="108"/>
        <v>284.8</v>
      </c>
      <c r="K660" s="62">
        <f t="shared" si="109"/>
        <v>209.9</v>
      </c>
      <c r="L660" s="62">
        <f t="shared" si="110"/>
        <v>100</v>
      </c>
      <c r="M660" s="62">
        <f t="shared" si="111"/>
        <v>209.9</v>
      </c>
      <c r="N660" s="62">
        <f t="shared" si="112"/>
        <v>199.9</v>
      </c>
      <c r="O660" s="62" t="str">
        <f t="shared" si="113"/>
        <v>Conta</v>
      </c>
      <c r="P660">
        <f t="shared" si="114"/>
        <v>126</v>
      </c>
    </row>
    <row r="661" spans="1:16" x14ac:dyDescent="0.25">
      <c r="A661" s="62" t="str">
        <f t="shared" si="105"/>
        <v>FAIXA 15Entre R$ 499,81 e R$ 589,80</v>
      </c>
      <c r="B661" s="62" t="s">
        <v>150</v>
      </c>
      <c r="C661" s="62" t="s">
        <v>152</v>
      </c>
      <c r="D661" s="62" t="s">
        <v>1</v>
      </c>
      <c r="E661" s="62">
        <f t="shared" si="106"/>
        <v>84.9</v>
      </c>
      <c r="F661" s="62">
        <f>IF(VLOOKUP(D661,$U$1:$AB$7,8,0)&lt;Ofertas!$C$9,"",VLOOKUP(D661,$U$1:$Y$7,5,0))</f>
        <v>209.9</v>
      </c>
      <c r="G661" s="62">
        <f>IF(VLOOKUP(D661,$U$1:$AB$7,8,0)&lt;Ofertas!$C$9,"",VLOOKUP(D661,$U$1:$Z$7,6,0))</f>
        <v>179.9</v>
      </c>
      <c r="H661" s="62">
        <f t="shared" si="107"/>
        <v>294.8</v>
      </c>
      <c r="I661" s="62" t="s">
        <v>168</v>
      </c>
      <c r="J661" s="62">
        <f t="shared" si="108"/>
        <v>264.8</v>
      </c>
      <c r="K661" s="62">
        <f t="shared" si="109"/>
        <v>209.9</v>
      </c>
      <c r="L661" s="62">
        <f t="shared" si="110"/>
        <v>0</v>
      </c>
      <c r="M661" s="62">
        <f t="shared" si="111"/>
        <v>209.9</v>
      </c>
      <c r="N661" s="62">
        <f t="shared" si="112"/>
        <v>179.9</v>
      </c>
      <c r="O661" s="62" t="str">
        <f t="shared" si="113"/>
        <v>Conta</v>
      </c>
      <c r="P661">
        <f t="shared" si="114"/>
        <v>126</v>
      </c>
    </row>
    <row r="662" spans="1:16" x14ac:dyDescent="0.25">
      <c r="A662" s="62" t="str">
        <f t="shared" si="105"/>
        <v>FAIXA 16Entre R$ 499,81 e R$ 589,80</v>
      </c>
      <c r="B662" s="62" t="s">
        <v>150</v>
      </c>
      <c r="C662" s="62" t="s">
        <v>151</v>
      </c>
      <c r="D662" s="62" t="s">
        <v>59</v>
      </c>
      <c r="E662" s="62">
        <f t="shared" si="106"/>
        <v>79.900000000000006</v>
      </c>
      <c r="F662" s="62">
        <f>IF(VLOOKUP(D662,$U$1:$AB$7,8,0)&lt;Ofertas!$C$9,"",VLOOKUP(D662,$U$1:$Y$7,5,0))</f>
        <v>309.89999999999998</v>
      </c>
      <c r="G662" s="62">
        <f>IF(VLOOKUP(D662,$U$1:$AB$7,8,0)&lt;Ofertas!$C$9,"",VLOOKUP(D662,$U$1:$Z$7,6,0))</f>
        <v>309.89999999999998</v>
      </c>
      <c r="H662" s="62">
        <f t="shared" si="107"/>
        <v>339.79999999999995</v>
      </c>
      <c r="I662" s="62" t="s">
        <v>169</v>
      </c>
      <c r="J662" s="62">
        <f t="shared" si="108"/>
        <v>339.79999999999995</v>
      </c>
      <c r="K662" s="62">
        <f t="shared" si="109"/>
        <v>259.89999999999998</v>
      </c>
      <c r="L662" s="62">
        <f t="shared" si="110"/>
        <v>-50</v>
      </c>
      <c r="M662" s="62">
        <f t="shared" si="111"/>
        <v>259.89999999999998</v>
      </c>
      <c r="N662" s="62">
        <f t="shared" si="112"/>
        <v>259.89999999999998</v>
      </c>
      <c r="O662" s="62" t="str">
        <f t="shared" si="113"/>
        <v>Conta</v>
      </c>
      <c r="P662">
        <f t="shared" si="114"/>
        <v>176</v>
      </c>
    </row>
    <row r="663" spans="1:16" x14ac:dyDescent="0.25">
      <c r="A663" s="62" t="str">
        <f t="shared" si="105"/>
        <v>FAIXA 17Entre R$ 499,81 e R$ 589,80</v>
      </c>
      <c r="B663" s="62" t="s">
        <v>150</v>
      </c>
      <c r="C663" s="62" t="s">
        <v>153</v>
      </c>
      <c r="D663" s="62" t="s">
        <v>10</v>
      </c>
      <c r="E663" s="62">
        <f t="shared" si="106"/>
        <v>129.9</v>
      </c>
      <c r="F663" s="62">
        <f>IF(VLOOKUP(D663,$U$1:$AB$7,8,0)&lt;Ofertas!$C$9,"",VLOOKUP(D663,$U$1:$Y$7,5,0))</f>
        <v>109.9</v>
      </c>
      <c r="G663" s="62">
        <f>IF(VLOOKUP(D663,$U$1:$AB$7,8,0)&lt;Ofertas!$C$9,"",VLOOKUP(D663,$U$1:$Z$7,6,0))</f>
        <v>99.9</v>
      </c>
      <c r="H663" s="62">
        <f t="shared" si="107"/>
        <v>339.8</v>
      </c>
      <c r="I663" s="62" t="s">
        <v>170</v>
      </c>
      <c r="J663" s="62">
        <f t="shared" si="108"/>
        <v>329.8</v>
      </c>
      <c r="K663" s="62">
        <f t="shared" si="109"/>
        <v>209.9</v>
      </c>
      <c r="L663" s="62">
        <f t="shared" si="110"/>
        <v>100</v>
      </c>
      <c r="M663" s="62">
        <f t="shared" si="111"/>
        <v>209.9</v>
      </c>
      <c r="N663" s="62">
        <f t="shared" si="112"/>
        <v>199.9</v>
      </c>
      <c r="O663" s="62" t="str">
        <f t="shared" si="113"/>
        <v>Conta</v>
      </c>
      <c r="P663">
        <f t="shared" si="114"/>
        <v>201</v>
      </c>
    </row>
    <row r="664" spans="1:16" x14ac:dyDescent="0.25">
      <c r="A664" s="62" t="str">
        <f t="shared" si="105"/>
        <v>FAIXA 18Entre R$ 499,81 e R$ 589,80</v>
      </c>
      <c r="B664" s="62" t="s">
        <v>150</v>
      </c>
      <c r="C664" s="62" t="s">
        <v>153</v>
      </c>
      <c r="D664" s="62" t="s">
        <v>1</v>
      </c>
      <c r="E664" s="62">
        <f t="shared" si="106"/>
        <v>129.9</v>
      </c>
      <c r="F664" s="62">
        <f>IF(VLOOKUP(D664,$U$1:$AB$7,8,0)&lt;Ofertas!$C$9,"",VLOOKUP(D664,$U$1:$Y$7,5,0))</f>
        <v>209.9</v>
      </c>
      <c r="G664" s="62">
        <f>IF(VLOOKUP(D664,$U$1:$AB$7,8,0)&lt;Ofertas!$C$9,"",VLOOKUP(D664,$U$1:$Z$7,6,0))</f>
        <v>179.9</v>
      </c>
      <c r="H664" s="62">
        <f t="shared" si="107"/>
        <v>339.8</v>
      </c>
      <c r="I664" s="62" t="s">
        <v>171</v>
      </c>
      <c r="J664" s="62">
        <f t="shared" si="108"/>
        <v>309.8</v>
      </c>
      <c r="K664" s="62">
        <f t="shared" si="109"/>
        <v>209.9</v>
      </c>
      <c r="L664" s="62">
        <f t="shared" si="110"/>
        <v>0</v>
      </c>
      <c r="M664" s="62">
        <f t="shared" si="111"/>
        <v>209.9</v>
      </c>
      <c r="N664" s="62">
        <f t="shared" si="112"/>
        <v>179.9</v>
      </c>
      <c r="O664" s="62" t="str">
        <f t="shared" si="113"/>
        <v>Conta</v>
      </c>
      <c r="P664">
        <f t="shared" si="114"/>
        <v>201</v>
      </c>
    </row>
    <row r="665" spans="1:16" x14ac:dyDescent="0.25">
      <c r="A665" s="62" t="str">
        <f t="shared" si="105"/>
        <v>FAIXA 19Entre R$ 499,81 e R$ 589,80</v>
      </c>
      <c r="B665" s="62" t="s">
        <v>150</v>
      </c>
      <c r="C665" s="62" t="s">
        <v>152</v>
      </c>
      <c r="D665" s="62" t="s">
        <v>59</v>
      </c>
      <c r="E665" s="62">
        <f t="shared" si="106"/>
        <v>84.9</v>
      </c>
      <c r="F665" s="62">
        <f>IF(VLOOKUP(D665,$U$1:$AB$7,8,0)&lt;Ofertas!$C$9,"",VLOOKUP(D665,$U$1:$Y$7,5,0))</f>
        <v>309.89999999999998</v>
      </c>
      <c r="G665" s="62">
        <f>IF(VLOOKUP(D665,$U$1:$AB$7,8,0)&lt;Ofertas!$C$9,"",VLOOKUP(D665,$U$1:$Z$7,6,0))</f>
        <v>309.89999999999998</v>
      </c>
      <c r="H665" s="62">
        <f t="shared" si="107"/>
        <v>344.79999999999995</v>
      </c>
      <c r="I665" s="62" t="s">
        <v>172</v>
      </c>
      <c r="J665" s="62">
        <f t="shared" si="108"/>
        <v>344.79999999999995</v>
      </c>
      <c r="K665" s="62">
        <f t="shared" si="109"/>
        <v>259.89999999999998</v>
      </c>
      <c r="L665" s="62">
        <f t="shared" si="110"/>
        <v>-50</v>
      </c>
      <c r="M665" s="62">
        <f t="shared" si="111"/>
        <v>259.89999999999998</v>
      </c>
      <c r="N665" s="62">
        <f t="shared" si="112"/>
        <v>259.89999999999998</v>
      </c>
      <c r="O665" s="62" t="str">
        <f t="shared" si="113"/>
        <v>Conta</v>
      </c>
      <c r="P665">
        <f t="shared" si="114"/>
        <v>251</v>
      </c>
    </row>
    <row r="666" spans="1:16" x14ac:dyDescent="0.25">
      <c r="A666" s="62" t="str">
        <f t="shared" si="105"/>
        <v>FAIXA 20Entre R$ 499,81 e R$ 589,80</v>
      </c>
      <c r="B666" s="62" t="s">
        <v>150</v>
      </c>
      <c r="C666" s="62" t="s">
        <v>153</v>
      </c>
      <c r="D666" s="62" t="s">
        <v>59</v>
      </c>
      <c r="E666" s="62">
        <f t="shared" si="106"/>
        <v>129.9</v>
      </c>
      <c r="F666" s="62">
        <f>IF(VLOOKUP(D666,$U$1:$AB$7,8,0)&lt;Ofertas!$C$9,"",VLOOKUP(D666,$U$1:$Y$7,5,0))</f>
        <v>309.89999999999998</v>
      </c>
      <c r="G666" s="62">
        <f>IF(VLOOKUP(D666,$U$1:$AB$7,8,0)&lt;Ofertas!$C$9,"",VLOOKUP(D666,$U$1:$Z$7,6,0))</f>
        <v>309.89999999999998</v>
      </c>
      <c r="H666" s="62">
        <f t="shared" si="107"/>
        <v>389.79999999999995</v>
      </c>
      <c r="I666" s="62" t="s">
        <v>173</v>
      </c>
      <c r="J666" s="62">
        <f t="shared" si="108"/>
        <v>389.79999999999995</v>
      </c>
      <c r="K666" s="62">
        <f t="shared" si="109"/>
        <v>259.89999999999998</v>
      </c>
      <c r="L666" s="62">
        <f t="shared" si="110"/>
        <v>-50</v>
      </c>
      <c r="M666" s="62">
        <f t="shared" si="111"/>
        <v>259.89999999999998</v>
      </c>
      <c r="N666" s="62">
        <f t="shared" si="112"/>
        <v>259.89999999999998</v>
      </c>
      <c r="O666" s="62" t="str">
        <f t="shared" si="113"/>
        <v>Conta</v>
      </c>
      <c r="P666">
        <f t="shared" si="114"/>
        <v>276</v>
      </c>
    </row>
    <row r="667" spans="1:16" x14ac:dyDescent="0.25">
      <c r="A667" s="62" t="str">
        <f t="shared" si="105"/>
        <v>FAIXA 21Entre R$ 499,81 e R$ 589,80</v>
      </c>
      <c r="B667" s="62" t="s">
        <v>150</v>
      </c>
      <c r="C667" s="62" t="s">
        <v>154</v>
      </c>
      <c r="D667" s="62" t="s">
        <v>181</v>
      </c>
      <c r="E667" s="62">
        <f t="shared" si="106"/>
        <v>299.89999999999998</v>
      </c>
      <c r="F667" s="62" t="str">
        <f>IF(VLOOKUP(D667,$U$1:$AB$7,8,0)&lt;Ofertas!$C$9,"",VLOOKUP(D667,$U$1:$Y$7,5,0))</f>
        <v/>
      </c>
      <c r="G667" s="62" t="str">
        <f>IF(VLOOKUP(D667,$U$1:$AB$7,8,0)&lt;Ofertas!$C$9,"",VLOOKUP(D667,$U$1:$Z$7,6,0))</f>
        <v/>
      </c>
      <c r="H667" s="62" t="str">
        <f t="shared" si="107"/>
        <v/>
      </c>
      <c r="I667" s="62" t="s">
        <v>174</v>
      </c>
      <c r="J667" s="62" t="str">
        <f t="shared" si="108"/>
        <v/>
      </c>
      <c r="K667" s="62" t="str">
        <f t="shared" si="109"/>
        <v>SEM DEP</v>
      </c>
      <c r="L667" s="62">
        <f t="shared" si="110"/>
        <v>100</v>
      </c>
      <c r="M667" s="62" t="str">
        <f t="shared" si="111"/>
        <v/>
      </c>
      <c r="N667" s="62" t="str">
        <f t="shared" si="112"/>
        <v/>
      </c>
      <c r="O667" s="62" t="str">
        <f t="shared" si="113"/>
        <v>Controle</v>
      </c>
      <c r="P667" t="e">
        <f t="shared" si="114"/>
        <v>#VALUE!</v>
      </c>
    </row>
    <row r="668" spans="1:16" x14ac:dyDescent="0.25">
      <c r="A668" s="62" t="str">
        <f t="shared" si="105"/>
        <v>FAIXA 22Entre R$ 499,81 e R$ 589,80</v>
      </c>
      <c r="B668" s="62" t="s">
        <v>150</v>
      </c>
      <c r="C668" s="62" t="s">
        <v>154</v>
      </c>
      <c r="D668" s="62" t="s">
        <v>26</v>
      </c>
      <c r="E668" s="62">
        <f t="shared" si="106"/>
        <v>299.89999999999998</v>
      </c>
      <c r="F668" s="62" t="str">
        <f>IF(VLOOKUP(D668,$U$1:$AB$7,8,0)&lt;Ofertas!$C$9,"",VLOOKUP(D668,$U$1:$Y$7,5,0))</f>
        <v/>
      </c>
      <c r="G668" s="62" t="str">
        <f>IF(VLOOKUP(D668,$U$1:$AB$7,8,0)&lt;Ofertas!$C$9,"",VLOOKUP(D668,$U$1:$Z$7,6,0))</f>
        <v/>
      </c>
      <c r="H668" s="62" t="str">
        <f t="shared" si="107"/>
        <v/>
      </c>
      <c r="I668" s="62" t="s">
        <v>175</v>
      </c>
      <c r="J668" s="62" t="str">
        <f t="shared" si="108"/>
        <v/>
      </c>
      <c r="K668" s="62" t="str">
        <f t="shared" si="109"/>
        <v>SEM DEP</v>
      </c>
      <c r="L668" s="62">
        <f t="shared" si="110"/>
        <v>100</v>
      </c>
      <c r="M668" s="62" t="str">
        <f t="shared" si="111"/>
        <v/>
      </c>
      <c r="N668" s="62" t="str">
        <f t="shared" si="112"/>
        <v/>
      </c>
      <c r="O668" s="62" t="str">
        <f t="shared" si="113"/>
        <v>Conta</v>
      </c>
      <c r="P668" t="e">
        <f t="shared" si="114"/>
        <v>#VALUE!</v>
      </c>
    </row>
    <row r="669" spans="1:16" x14ac:dyDescent="0.25">
      <c r="A669" s="62" t="str">
        <f t="shared" si="105"/>
        <v>FAIXA 23Entre R$ 499,81 e R$ 589,80</v>
      </c>
      <c r="B669" s="62" t="s">
        <v>150</v>
      </c>
      <c r="C669" s="62" t="s">
        <v>154</v>
      </c>
      <c r="D669" s="62" t="s">
        <v>194</v>
      </c>
      <c r="E669" s="62">
        <f t="shared" si="106"/>
        <v>299.89999999999998</v>
      </c>
      <c r="F669" s="62" t="str">
        <f>IF(VLOOKUP(D669,$U$1:$AB$7,8,0)&lt;Ofertas!$C$9,"",VLOOKUP(D669,$U$1:$Y$7,5,0))</f>
        <v/>
      </c>
      <c r="G669" s="62" t="str">
        <f>IF(VLOOKUP(D669,$U$1:$AB$7,8,0)&lt;Ofertas!$C$9,"",VLOOKUP(D669,$U$1:$Z$7,6,0))</f>
        <v/>
      </c>
      <c r="H669" s="62" t="str">
        <f t="shared" si="107"/>
        <v/>
      </c>
      <c r="I669" s="62" t="s">
        <v>176</v>
      </c>
      <c r="J669" s="62" t="str">
        <f t="shared" si="108"/>
        <v/>
      </c>
      <c r="K669" s="62" t="str">
        <f t="shared" si="109"/>
        <v>SEM DEP</v>
      </c>
      <c r="L669" s="62">
        <f t="shared" si="110"/>
        <v>100</v>
      </c>
      <c r="M669" s="62" t="str">
        <f t="shared" si="111"/>
        <v/>
      </c>
      <c r="N669" s="62" t="str">
        <f t="shared" si="112"/>
        <v/>
      </c>
      <c r="O669" s="62" t="str">
        <f t="shared" si="113"/>
        <v>Controle</v>
      </c>
      <c r="P669" t="e">
        <f t="shared" si="114"/>
        <v>#VALUE!</v>
      </c>
    </row>
    <row r="670" spans="1:16" x14ac:dyDescent="0.25">
      <c r="A670" s="62" t="str">
        <f t="shared" si="105"/>
        <v>FAIXA 24Entre R$ 499,81 e R$ 589,80</v>
      </c>
      <c r="B670" s="62" t="s">
        <v>150</v>
      </c>
      <c r="C670" s="62" t="s">
        <v>154</v>
      </c>
      <c r="D670" s="62" t="s">
        <v>58</v>
      </c>
      <c r="E670" s="62">
        <f t="shared" si="106"/>
        <v>299.89999999999998</v>
      </c>
      <c r="F670" s="62">
        <f>IF(VLOOKUP(D670,$U$1:$AB$7,8,0)&lt;Ofertas!$C$9,"",VLOOKUP(D670,$U$1:$Y$7,5,0))</f>
        <v>159.9</v>
      </c>
      <c r="G670" s="62">
        <f>IF(VLOOKUP(D670,$U$1:$AB$7,8,0)&lt;Ofertas!$C$9,"",VLOOKUP(D670,$U$1:$Z$7,6,0))</f>
        <v>159.9</v>
      </c>
      <c r="H670" s="62">
        <f t="shared" si="107"/>
        <v>459.79999999999995</v>
      </c>
      <c r="I670" s="62" t="s">
        <v>177</v>
      </c>
      <c r="J670" s="62">
        <f t="shared" si="108"/>
        <v>459.79999999999995</v>
      </c>
      <c r="K670" s="62">
        <f t="shared" si="109"/>
        <v>159.9</v>
      </c>
      <c r="L670" s="62">
        <f t="shared" si="110"/>
        <v>0</v>
      </c>
      <c r="M670" s="62">
        <f t="shared" si="111"/>
        <v>159.9</v>
      </c>
      <c r="N670" s="62">
        <f t="shared" si="112"/>
        <v>159.9</v>
      </c>
      <c r="O670" s="62" t="str">
        <f t="shared" si="113"/>
        <v>Conta</v>
      </c>
      <c r="P670">
        <f t="shared" si="114"/>
        <v>301</v>
      </c>
    </row>
    <row r="671" spans="1:16" x14ac:dyDescent="0.25">
      <c r="A671" s="62" t="str">
        <f t="shared" si="105"/>
        <v>FAIXA 25Entre R$ 499,81 e R$ 589,80</v>
      </c>
      <c r="B671" s="62" t="s">
        <v>150</v>
      </c>
      <c r="C671" s="62" t="s">
        <v>154</v>
      </c>
      <c r="D671" s="62" t="s">
        <v>10</v>
      </c>
      <c r="E671" s="62">
        <f t="shared" si="106"/>
        <v>299.89999999999998</v>
      </c>
      <c r="F671" s="62">
        <f>IF(VLOOKUP(D671,$U$1:$AB$7,8,0)&lt;Ofertas!$C$9,"",VLOOKUP(D671,$U$1:$Y$7,5,0))</f>
        <v>109.9</v>
      </c>
      <c r="G671" s="62">
        <f>IF(VLOOKUP(D671,$U$1:$AB$7,8,0)&lt;Ofertas!$C$9,"",VLOOKUP(D671,$U$1:$Z$7,6,0))</f>
        <v>99.9</v>
      </c>
      <c r="H671" s="62">
        <f t="shared" si="107"/>
        <v>509.79999999999995</v>
      </c>
      <c r="I671" s="62" t="s">
        <v>206</v>
      </c>
      <c r="J671" s="62">
        <f t="shared" si="108"/>
        <v>499.79999999999995</v>
      </c>
      <c r="K671" s="62">
        <f t="shared" si="109"/>
        <v>209.9</v>
      </c>
      <c r="L671" s="62">
        <f t="shared" si="110"/>
        <v>100</v>
      </c>
      <c r="M671" s="62">
        <f t="shared" si="111"/>
        <v>209.9</v>
      </c>
      <c r="N671" s="62">
        <f t="shared" si="112"/>
        <v>199.9</v>
      </c>
      <c r="O671" s="62" t="str">
        <f t="shared" si="113"/>
        <v>Conta</v>
      </c>
      <c r="P671">
        <f t="shared" si="114"/>
        <v>326</v>
      </c>
    </row>
    <row r="672" spans="1:16" x14ac:dyDescent="0.25">
      <c r="A672" s="62" t="str">
        <f t="shared" si="105"/>
        <v>FAIXA 26Entre R$ 499,81 e R$ 589,80</v>
      </c>
      <c r="B672" s="62" t="s">
        <v>150</v>
      </c>
      <c r="C672" s="62" t="s">
        <v>154</v>
      </c>
      <c r="D672" s="62" t="s">
        <v>1</v>
      </c>
      <c r="E672" s="62">
        <f t="shared" si="106"/>
        <v>299.89999999999998</v>
      </c>
      <c r="F672" s="62">
        <f>IF(VLOOKUP(D672,$U$1:$AB$7,8,0)&lt;Ofertas!$C$9,"",VLOOKUP(D672,$U$1:$Y$7,5,0))</f>
        <v>209.9</v>
      </c>
      <c r="G672" s="62">
        <f>IF(VLOOKUP(D672,$U$1:$AB$7,8,0)&lt;Ofertas!$C$9,"",VLOOKUP(D672,$U$1:$Z$7,6,0))</f>
        <v>179.9</v>
      </c>
      <c r="H672" s="62">
        <f t="shared" si="107"/>
        <v>509.79999999999995</v>
      </c>
      <c r="I672" s="62" t="s">
        <v>207</v>
      </c>
      <c r="J672" s="62">
        <f t="shared" si="108"/>
        <v>479.79999999999995</v>
      </c>
      <c r="K672" s="62">
        <f t="shared" si="109"/>
        <v>209.9</v>
      </c>
      <c r="L672" s="62">
        <f t="shared" si="110"/>
        <v>0</v>
      </c>
      <c r="M672" s="62">
        <f t="shared" si="111"/>
        <v>209.9</v>
      </c>
      <c r="N672" s="62">
        <f t="shared" si="112"/>
        <v>179.9</v>
      </c>
      <c r="O672" s="62" t="str">
        <f t="shared" si="113"/>
        <v>Conta</v>
      </c>
      <c r="P672">
        <f t="shared" si="114"/>
        <v>326</v>
      </c>
    </row>
    <row r="673" spans="1:16" x14ac:dyDescent="0.25">
      <c r="A673" s="62" t="str">
        <f t="shared" si="105"/>
        <v>FAIXA 27Entre R$ 499,81 e R$ 589,80</v>
      </c>
      <c r="B673" s="62" t="s">
        <v>150</v>
      </c>
      <c r="C673" s="62" t="s">
        <v>154</v>
      </c>
      <c r="D673" s="62" t="s">
        <v>59</v>
      </c>
      <c r="E673" s="62">
        <f t="shared" si="106"/>
        <v>299.89999999999998</v>
      </c>
      <c r="F673" s="62">
        <f>IF(VLOOKUP(D673,$U$1:$AB$7,8,0)&lt;Ofertas!$C$9,"",VLOOKUP(D673,$U$1:$Y$7,5,0))</f>
        <v>309.89999999999998</v>
      </c>
      <c r="G673" s="62">
        <f>IF(VLOOKUP(D673,$U$1:$AB$7,8,0)&lt;Ofertas!$C$9,"",VLOOKUP(D673,$U$1:$Z$7,6,0))</f>
        <v>309.89999999999998</v>
      </c>
      <c r="H673" s="62">
        <f t="shared" si="107"/>
        <v>559.79999999999995</v>
      </c>
      <c r="I673" s="62" t="s">
        <v>208</v>
      </c>
      <c r="J673" s="62">
        <f t="shared" si="108"/>
        <v>559.79999999999995</v>
      </c>
      <c r="K673" s="62">
        <f t="shared" si="109"/>
        <v>259.89999999999998</v>
      </c>
      <c r="L673" s="62">
        <f t="shared" si="110"/>
        <v>-50</v>
      </c>
      <c r="M673" s="62">
        <f t="shared" si="111"/>
        <v>259.89999999999998</v>
      </c>
      <c r="N673" s="62">
        <f t="shared" si="112"/>
        <v>259.89999999999998</v>
      </c>
      <c r="O673" s="62" t="str">
        <f t="shared" si="113"/>
        <v>Conta</v>
      </c>
      <c r="P673">
        <f t="shared" si="114"/>
        <v>376</v>
      </c>
    </row>
    <row r="674" spans="1:16" x14ac:dyDescent="0.25">
      <c r="A674" s="62" t="str">
        <f t="shared" si="105"/>
        <v>FAIXA 0Entre R$ 589,81 e R$ 609,80</v>
      </c>
      <c r="B674" s="62" t="s">
        <v>140</v>
      </c>
      <c r="C674" s="62" t="s">
        <v>151</v>
      </c>
      <c r="D674" s="62" t="s">
        <v>181</v>
      </c>
      <c r="E674" s="62">
        <f t="shared" si="106"/>
        <v>79.900000000000006</v>
      </c>
      <c r="F674" s="62" t="str">
        <f>IF(VLOOKUP(D674,$U$1:$AB$7,8,0)&lt;Ofertas!$C$9,"",VLOOKUP(D674,$U$1:$Y$7,5,0))</f>
        <v/>
      </c>
      <c r="G674" s="62" t="str">
        <f>IF(VLOOKUP(D674,$U$1:$AB$7,8,0)&lt;Ofertas!$C$9,"",VLOOKUP(D674,$U$1:$Z$7,6,0))</f>
        <v/>
      </c>
      <c r="H674" s="62" t="str">
        <f t="shared" si="107"/>
        <v/>
      </c>
      <c r="I674" s="62" t="s">
        <v>189</v>
      </c>
      <c r="J674" s="62" t="str">
        <f t="shared" si="108"/>
        <v/>
      </c>
      <c r="K674" s="62" t="str">
        <f t="shared" si="109"/>
        <v>SEM DEP</v>
      </c>
      <c r="L674" s="62">
        <f t="shared" si="110"/>
        <v>100</v>
      </c>
      <c r="M674" s="62" t="str">
        <f t="shared" si="111"/>
        <v/>
      </c>
      <c r="N674" s="62" t="str">
        <f t="shared" si="112"/>
        <v/>
      </c>
      <c r="O674" s="62" t="str">
        <f t="shared" si="113"/>
        <v>Controle</v>
      </c>
      <c r="P674" t="e">
        <f t="shared" si="114"/>
        <v>#VALUE!</v>
      </c>
    </row>
    <row r="675" spans="1:16" x14ac:dyDescent="0.25">
      <c r="A675" s="62" t="str">
        <f t="shared" si="105"/>
        <v>FAIXA 1Entre R$ 589,81 e R$ 609,80</v>
      </c>
      <c r="B675" s="62" t="s">
        <v>140</v>
      </c>
      <c r="C675" s="62" t="s">
        <v>151</v>
      </c>
      <c r="D675" s="62" t="s">
        <v>26</v>
      </c>
      <c r="E675" s="62">
        <f t="shared" si="106"/>
        <v>79.900000000000006</v>
      </c>
      <c r="F675" s="62" t="str">
        <f>IF(VLOOKUP(D675,$U$1:$AB$7,8,0)&lt;Ofertas!$C$9,"",VLOOKUP(D675,$U$1:$Y$7,5,0))</f>
        <v/>
      </c>
      <c r="G675" s="62" t="str">
        <f>IF(VLOOKUP(D675,$U$1:$AB$7,8,0)&lt;Ofertas!$C$9,"",VLOOKUP(D675,$U$1:$Z$7,6,0))</f>
        <v/>
      </c>
      <c r="H675" s="62" t="str">
        <f t="shared" si="107"/>
        <v/>
      </c>
      <c r="I675" s="62" t="s">
        <v>66</v>
      </c>
      <c r="J675" s="62" t="str">
        <f t="shared" si="108"/>
        <v/>
      </c>
      <c r="K675" s="62" t="str">
        <f t="shared" si="109"/>
        <v>SEM DEP</v>
      </c>
      <c r="L675" s="62">
        <f t="shared" si="110"/>
        <v>100</v>
      </c>
      <c r="M675" s="62" t="str">
        <f t="shared" si="111"/>
        <v/>
      </c>
      <c r="N675" s="62" t="str">
        <f t="shared" si="112"/>
        <v/>
      </c>
      <c r="O675" s="62" t="str">
        <f t="shared" si="113"/>
        <v>Conta</v>
      </c>
      <c r="P675" t="e">
        <f t="shared" si="114"/>
        <v>#VALUE!</v>
      </c>
    </row>
    <row r="676" spans="1:16" x14ac:dyDescent="0.25">
      <c r="A676" s="62" t="str">
        <f t="shared" si="105"/>
        <v>FAIXA 2Entre R$ 589,81 e R$ 609,80</v>
      </c>
      <c r="B676" s="62" t="s">
        <v>140</v>
      </c>
      <c r="C676" s="62" t="s">
        <v>152</v>
      </c>
      <c r="D676" s="62" t="s">
        <v>181</v>
      </c>
      <c r="E676" s="62">
        <f t="shared" si="106"/>
        <v>84.9</v>
      </c>
      <c r="F676" s="62" t="str">
        <f>IF(VLOOKUP(D676,$U$1:$AB$7,8,0)&lt;Ofertas!$C$9,"",VLOOKUP(D676,$U$1:$Y$7,5,0))</f>
        <v/>
      </c>
      <c r="G676" s="62" t="str">
        <f>IF(VLOOKUP(D676,$U$1:$AB$7,8,0)&lt;Ofertas!$C$9,"",VLOOKUP(D676,$U$1:$Z$7,6,0))</f>
        <v/>
      </c>
      <c r="H676" s="62" t="str">
        <f t="shared" si="107"/>
        <v/>
      </c>
      <c r="I676" s="62" t="s">
        <v>67</v>
      </c>
      <c r="J676" s="62" t="str">
        <f t="shared" si="108"/>
        <v/>
      </c>
      <c r="K676" s="62" t="str">
        <f t="shared" si="109"/>
        <v>SEM DEP</v>
      </c>
      <c r="L676" s="62">
        <f t="shared" si="110"/>
        <v>100</v>
      </c>
      <c r="M676" s="62" t="str">
        <f t="shared" si="111"/>
        <v/>
      </c>
      <c r="N676" s="62" t="str">
        <f t="shared" si="112"/>
        <v/>
      </c>
      <c r="O676" s="62" t="str">
        <f t="shared" si="113"/>
        <v>Controle</v>
      </c>
      <c r="P676" t="e">
        <f t="shared" si="114"/>
        <v>#VALUE!</v>
      </c>
    </row>
    <row r="677" spans="1:16" x14ac:dyDescent="0.25">
      <c r="A677" s="62" t="str">
        <f t="shared" si="105"/>
        <v>FAIXA 3Entre R$ 589,81 e R$ 609,80</v>
      </c>
      <c r="B677" s="62" t="s">
        <v>140</v>
      </c>
      <c r="C677" s="62" t="s">
        <v>152</v>
      </c>
      <c r="D677" s="62" t="s">
        <v>26</v>
      </c>
      <c r="E677" s="62">
        <f t="shared" si="106"/>
        <v>84.9</v>
      </c>
      <c r="F677" s="62" t="str">
        <f>IF(VLOOKUP(D677,$U$1:$AB$7,8,0)&lt;Ofertas!$C$9,"",VLOOKUP(D677,$U$1:$Y$7,5,0))</f>
        <v/>
      </c>
      <c r="G677" s="62" t="str">
        <f>IF(VLOOKUP(D677,$U$1:$AB$7,8,0)&lt;Ofertas!$C$9,"",VLOOKUP(D677,$U$1:$Z$7,6,0))</f>
        <v/>
      </c>
      <c r="H677" s="62" t="str">
        <f t="shared" si="107"/>
        <v/>
      </c>
      <c r="I677" s="62" t="s">
        <v>156</v>
      </c>
      <c r="J677" s="62" t="str">
        <f t="shared" si="108"/>
        <v/>
      </c>
      <c r="K677" s="62" t="str">
        <f t="shared" si="109"/>
        <v>SEM DEP</v>
      </c>
      <c r="L677" s="62">
        <f t="shared" si="110"/>
        <v>100</v>
      </c>
      <c r="M677" s="62" t="str">
        <f t="shared" si="111"/>
        <v/>
      </c>
      <c r="N677" s="62" t="str">
        <f t="shared" si="112"/>
        <v/>
      </c>
      <c r="O677" s="62" t="str">
        <f t="shared" si="113"/>
        <v>Conta</v>
      </c>
      <c r="P677" t="e">
        <f t="shared" si="114"/>
        <v>#VALUE!</v>
      </c>
    </row>
    <row r="678" spans="1:16" x14ac:dyDescent="0.25">
      <c r="A678" s="62" t="str">
        <f t="shared" si="105"/>
        <v>FAIXA 4Entre R$ 589,81 e R$ 609,80</v>
      </c>
      <c r="B678" s="62" t="s">
        <v>140</v>
      </c>
      <c r="C678" s="62" t="s">
        <v>151</v>
      </c>
      <c r="D678" s="62" t="s">
        <v>194</v>
      </c>
      <c r="E678" s="62">
        <f t="shared" si="106"/>
        <v>79.900000000000006</v>
      </c>
      <c r="F678" s="62" t="str">
        <f>IF(VLOOKUP(D678,$U$1:$AB$7,8,0)&lt;Ofertas!$C$9,"",VLOOKUP(D678,$U$1:$Y$7,5,0))</f>
        <v/>
      </c>
      <c r="G678" s="62" t="str">
        <f>IF(VLOOKUP(D678,$U$1:$AB$7,8,0)&lt;Ofertas!$C$9,"",VLOOKUP(D678,$U$1:$Z$7,6,0))</f>
        <v/>
      </c>
      <c r="H678" s="62" t="str">
        <f t="shared" si="107"/>
        <v/>
      </c>
      <c r="I678" s="62" t="s">
        <v>157</v>
      </c>
      <c r="J678" s="62" t="str">
        <f t="shared" si="108"/>
        <v/>
      </c>
      <c r="K678" s="62" t="str">
        <f t="shared" si="109"/>
        <v>SEM DEP</v>
      </c>
      <c r="L678" s="62">
        <f t="shared" si="110"/>
        <v>100</v>
      </c>
      <c r="M678" s="62" t="str">
        <f t="shared" si="111"/>
        <v/>
      </c>
      <c r="N678" s="62" t="str">
        <f t="shared" si="112"/>
        <v/>
      </c>
      <c r="O678" s="62" t="str">
        <f t="shared" si="113"/>
        <v>Controle</v>
      </c>
      <c r="P678" t="e">
        <f t="shared" si="114"/>
        <v>#VALUE!</v>
      </c>
    </row>
    <row r="679" spans="1:16" x14ac:dyDescent="0.25">
      <c r="A679" s="62" t="str">
        <f t="shared" si="105"/>
        <v>FAIXA 5Entre R$ 589,81 e R$ 609,80</v>
      </c>
      <c r="B679" s="62" t="s">
        <v>140</v>
      </c>
      <c r="C679" s="62" t="s">
        <v>151</v>
      </c>
      <c r="D679" s="62" t="s">
        <v>58</v>
      </c>
      <c r="E679" s="62">
        <f t="shared" si="106"/>
        <v>79.900000000000006</v>
      </c>
      <c r="F679" s="62">
        <f>IF(VLOOKUP(D679,$U$1:$AB$7,8,0)&lt;Ofertas!$C$9,"",VLOOKUP(D679,$U$1:$Y$7,5,0))</f>
        <v>159.9</v>
      </c>
      <c r="G679" s="62">
        <f>IF(VLOOKUP(D679,$U$1:$AB$7,8,0)&lt;Ofertas!$C$9,"",VLOOKUP(D679,$U$1:$Z$7,6,0))</f>
        <v>159.9</v>
      </c>
      <c r="H679" s="62">
        <f t="shared" si="107"/>
        <v>239.8</v>
      </c>
      <c r="I679" s="62" t="s">
        <v>158</v>
      </c>
      <c r="J679" s="62">
        <f t="shared" si="108"/>
        <v>239.8</v>
      </c>
      <c r="K679" s="62">
        <f t="shared" si="109"/>
        <v>159.9</v>
      </c>
      <c r="L679" s="62">
        <f t="shared" si="110"/>
        <v>0</v>
      </c>
      <c r="M679" s="62">
        <f t="shared" si="111"/>
        <v>159.9</v>
      </c>
      <c r="N679" s="62">
        <f t="shared" si="112"/>
        <v>159.9</v>
      </c>
      <c r="O679" s="62" t="str">
        <f t="shared" si="113"/>
        <v>Conta</v>
      </c>
      <c r="P679">
        <f t="shared" si="114"/>
        <v>1</v>
      </c>
    </row>
    <row r="680" spans="1:16" x14ac:dyDescent="0.25">
      <c r="A680" s="62" t="str">
        <f t="shared" si="105"/>
        <v>FAIXA 6Entre R$ 589,81 e R$ 609,80</v>
      </c>
      <c r="B680" s="62" t="s">
        <v>140</v>
      </c>
      <c r="C680" s="62" t="s">
        <v>152</v>
      </c>
      <c r="D680" s="62" t="s">
        <v>194</v>
      </c>
      <c r="E680" s="62">
        <f t="shared" si="106"/>
        <v>84.9</v>
      </c>
      <c r="F680" s="62" t="str">
        <f>IF(VLOOKUP(D680,$U$1:$AB$7,8,0)&lt;Ofertas!$C$9,"",VLOOKUP(D680,$U$1:$Y$7,5,0))</f>
        <v/>
      </c>
      <c r="G680" s="62" t="str">
        <f>IF(VLOOKUP(D680,$U$1:$AB$7,8,0)&lt;Ofertas!$C$9,"",VLOOKUP(D680,$U$1:$Z$7,6,0))</f>
        <v/>
      </c>
      <c r="H680" s="62" t="str">
        <f t="shared" si="107"/>
        <v/>
      </c>
      <c r="I680" s="62" t="s">
        <v>159</v>
      </c>
      <c r="J680" s="62" t="str">
        <f t="shared" si="108"/>
        <v/>
      </c>
      <c r="K680" s="62" t="str">
        <f t="shared" si="109"/>
        <v>SEM DEP</v>
      </c>
      <c r="L680" s="62">
        <f t="shared" si="110"/>
        <v>100</v>
      </c>
      <c r="M680" s="62" t="str">
        <f t="shared" si="111"/>
        <v/>
      </c>
      <c r="N680" s="62" t="str">
        <f t="shared" si="112"/>
        <v/>
      </c>
      <c r="O680" s="62" t="str">
        <f t="shared" si="113"/>
        <v>Controle</v>
      </c>
      <c r="P680" t="e">
        <f t="shared" si="114"/>
        <v>#VALUE!</v>
      </c>
    </row>
    <row r="681" spans="1:16" x14ac:dyDescent="0.25">
      <c r="A681" s="62" t="str">
        <f t="shared" si="105"/>
        <v>FAIXA 7Entre R$ 589,81 e R$ 609,80</v>
      </c>
      <c r="B681" s="62" t="s">
        <v>140</v>
      </c>
      <c r="C681" s="62" t="s">
        <v>152</v>
      </c>
      <c r="D681" s="62" t="s">
        <v>58</v>
      </c>
      <c r="E681" s="62">
        <f t="shared" si="106"/>
        <v>84.9</v>
      </c>
      <c r="F681" s="62">
        <f>IF(VLOOKUP(D681,$U$1:$AB$7,8,0)&lt;Ofertas!$C$9,"",VLOOKUP(D681,$U$1:$Y$7,5,0))</f>
        <v>159.9</v>
      </c>
      <c r="G681" s="62">
        <f>IF(VLOOKUP(D681,$U$1:$AB$7,8,0)&lt;Ofertas!$C$9,"",VLOOKUP(D681,$U$1:$Z$7,6,0))</f>
        <v>159.9</v>
      </c>
      <c r="H681" s="62">
        <f t="shared" si="107"/>
        <v>244.8</v>
      </c>
      <c r="I681" s="62" t="s">
        <v>160</v>
      </c>
      <c r="J681" s="62">
        <f t="shared" si="108"/>
        <v>244.8</v>
      </c>
      <c r="K681" s="62">
        <f t="shared" si="109"/>
        <v>159.9</v>
      </c>
      <c r="L681" s="62">
        <f t="shared" si="110"/>
        <v>0</v>
      </c>
      <c r="M681" s="62">
        <f t="shared" si="111"/>
        <v>159.9</v>
      </c>
      <c r="N681" s="62">
        <f t="shared" si="112"/>
        <v>159.9</v>
      </c>
      <c r="O681" s="62" t="str">
        <f t="shared" si="113"/>
        <v>Conta</v>
      </c>
      <c r="P681">
        <f t="shared" si="114"/>
        <v>26</v>
      </c>
    </row>
    <row r="682" spans="1:16" x14ac:dyDescent="0.25">
      <c r="A682" s="62" t="str">
        <f t="shared" si="105"/>
        <v>FAIXA 8Entre R$ 589,81 e R$ 609,80</v>
      </c>
      <c r="B682" s="62" t="s">
        <v>140</v>
      </c>
      <c r="C682" s="62" t="s">
        <v>153</v>
      </c>
      <c r="D682" s="62" t="s">
        <v>26</v>
      </c>
      <c r="E682" s="62">
        <f t="shared" si="106"/>
        <v>129.9</v>
      </c>
      <c r="F682" s="62" t="str">
        <f>IF(VLOOKUP(D682,$U$1:$AB$7,8,0)&lt;Ofertas!$C$9,"",VLOOKUP(D682,$U$1:$Y$7,5,0))</f>
        <v/>
      </c>
      <c r="G682" s="62" t="str">
        <f>IF(VLOOKUP(D682,$U$1:$AB$7,8,0)&lt;Ofertas!$C$9,"",VLOOKUP(D682,$U$1:$Z$7,6,0))</f>
        <v/>
      </c>
      <c r="H682" s="62" t="str">
        <f t="shared" si="107"/>
        <v/>
      </c>
      <c r="I682" s="62" t="s">
        <v>161</v>
      </c>
      <c r="J682" s="62" t="str">
        <f t="shared" si="108"/>
        <v/>
      </c>
      <c r="K682" s="62" t="str">
        <f t="shared" si="109"/>
        <v>SEM DEP</v>
      </c>
      <c r="L682" s="62">
        <f t="shared" si="110"/>
        <v>100</v>
      </c>
      <c r="M682" s="62" t="str">
        <f t="shared" si="111"/>
        <v/>
      </c>
      <c r="N682" s="62" t="str">
        <f t="shared" si="112"/>
        <v/>
      </c>
      <c r="O682" s="62" t="str">
        <f t="shared" si="113"/>
        <v>Conta</v>
      </c>
      <c r="P682" t="e">
        <f t="shared" si="114"/>
        <v>#VALUE!</v>
      </c>
    </row>
    <row r="683" spans="1:16" x14ac:dyDescent="0.25">
      <c r="A683" s="62" t="str">
        <f t="shared" si="105"/>
        <v>FAIXA 9Entre R$ 589,81 e R$ 609,80</v>
      </c>
      <c r="B683" s="62" t="s">
        <v>140</v>
      </c>
      <c r="C683" s="62" t="s">
        <v>153</v>
      </c>
      <c r="D683" s="62" t="s">
        <v>181</v>
      </c>
      <c r="E683" s="62">
        <f t="shared" si="106"/>
        <v>129.9</v>
      </c>
      <c r="F683" s="62" t="str">
        <f>IF(VLOOKUP(D683,$U$1:$AB$7,8,0)&lt;Ofertas!$C$9,"",VLOOKUP(D683,$U$1:$Y$7,5,0))</f>
        <v/>
      </c>
      <c r="G683" s="62" t="str">
        <f>IF(VLOOKUP(D683,$U$1:$AB$7,8,0)&lt;Ofertas!$C$9,"",VLOOKUP(D683,$U$1:$Z$7,6,0))</f>
        <v/>
      </c>
      <c r="H683" s="62" t="str">
        <f t="shared" si="107"/>
        <v/>
      </c>
      <c r="I683" s="62" t="s">
        <v>162</v>
      </c>
      <c r="J683" s="62" t="str">
        <f t="shared" si="108"/>
        <v/>
      </c>
      <c r="K683" s="62" t="str">
        <f t="shared" si="109"/>
        <v>SEM DEP</v>
      </c>
      <c r="L683" s="62">
        <f t="shared" si="110"/>
        <v>100</v>
      </c>
      <c r="M683" s="62" t="str">
        <f t="shared" si="111"/>
        <v/>
      </c>
      <c r="N683" s="62" t="str">
        <f t="shared" si="112"/>
        <v/>
      </c>
      <c r="O683" s="62" t="str">
        <f t="shared" si="113"/>
        <v>Controle</v>
      </c>
      <c r="P683" t="e">
        <f t="shared" si="114"/>
        <v>#VALUE!</v>
      </c>
    </row>
    <row r="684" spans="1:16" x14ac:dyDescent="0.25">
      <c r="A684" s="62" t="str">
        <f t="shared" si="105"/>
        <v>FAIXA 10Entre R$ 589,81 e R$ 609,80</v>
      </c>
      <c r="B684" s="62" t="s">
        <v>140</v>
      </c>
      <c r="C684" s="62" t="s">
        <v>151</v>
      </c>
      <c r="D684" s="62" t="s">
        <v>10</v>
      </c>
      <c r="E684" s="62">
        <f t="shared" si="106"/>
        <v>79.900000000000006</v>
      </c>
      <c r="F684" s="62">
        <f>IF(VLOOKUP(D684,$U$1:$AB$7,8,0)&lt;Ofertas!$C$9,"",VLOOKUP(D684,$U$1:$Y$7,5,0))</f>
        <v>109.9</v>
      </c>
      <c r="G684" s="62">
        <f>IF(VLOOKUP(D684,$U$1:$AB$7,8,0)&lt;Ofertas!$C$9,"",VLOOKUP(D684,$U$1:$Z$7,6,0))</f>
        <v>99.9</v>
      </c>
      <c r="H684" s="62">
        <f t="shared" si="107"/>
        <v>289.8</v>
      </c>
      <c r="I684" s="62" t="s">
        <v>163</v>
      </c>
      <c r="J684" s="62">
        <f t="shared" si="108"/>
        <v>279.8</v>
      </c>
      <c r="K684" s="62">
        <f t="shared" si="109"/>
        <v>209.9</v>
      </c>
      <c r="L684" s="62">
        <f t="shared" si="110"/>
        <v>100</v>
      </c>
      <c r="M684" s="62">
        <f t="shared" si="111"/>
        <v>209.9</v>
      </c>
      <c r="N684" s="62">
        <f t="shared" si="112"/>
        <v>199.9</v>
      </c>
      <c r="O684" s="62" t="str">
        <f t="shared" si="113"/>
        <v>Conta</v>
      </c>
      <c r="P684">
        <f t="shared" si="114"/>
        <v>51</v>
      </c>
    </row>
    <row r="685" spans="1:16" x14ac:dyDescent="0.25">
      <c r="A685" s="62" t="str">
        <f t="shared" si="105"/>
        <v>FAIXA 11Entre R$ 589,81 e R$ 609,80</v>
      </c>
      <c r="B685" s="62" t="s">
        <v>140</v>
      </c>
      <c r="C685" s="62" t="s">
        <v>153</v>
      </c>
      <c r="D685" s="62" t="s">
        <v>58</v>
      </c>
      <c r="E685" s="62">
        <f t="shared" si="106"/>
        <v>129.9</v>
      </c>
      <c r="F685" s="62">
        <f>IF(VLOOKUP(D685,$U$1:$AB$7,8,0)&lt;Ofertas!$C$9,"",VLOOKUP(D685,$U$1:$Y$7,5,0))</f>
        <v>159.9</v>
      </c>
      <c r="G685" s="62">
        <f>IF(VLOOKUP(D685,$U$1:$AB$7,8,0)&lt;Ofertas!$C$9,"",VLOOKUP(D685,$U$1:$Z$7,6,0))</f>
        <v>159.9</v>
      </c>
      <c r="H685" s="62">
        <f t="shared" si="107"/>
        <v>289.8</v>
      </c>
      <c r="I685" s="62" t="s">
        <v>164</v>
      </c>
      <c r="J685" s="62">
        <f t="shared" si="108"/>
        <v>289.8</v>
      </c>
      <c r="K685" s="62">
        <f t="shared" si="109"/>
        <v>159.9</v>
      </c>
      <c r="L685" s="62">
        <f t="shared" si="110"/>
        <v>0</v>
      </c>
      <c r="M685" s="62">
        <f t="shared" si="111"/>
        <v>159.9</v>
      </c>
      <c r="N685" s="62">
        <f t="shared" si="112"/>
        <v>159.9</v>
      </c>
      <c r="O685" s="62" t="str">
        <f t="shared" si="113"/>
        <v>Conta</v>
      </c>
      <c r="P685">
        <f t="shared" si="114"/>
        <v>51</v>
      </c>
    </row>
    <row r="686" spans="1:16" x14ac:dyDescent="0.25">
      <c r="A686" s="62" t="str">
        <f t="shared" si="105"/>
        <v>FAIXA 12Entre R$ 589,81 e R$ 609,80</v>
      </c>
      <c r="B686" s="62" t="s">
        <v>140</v>
      </c>
      <c r="C686" s="62" t="s">
        <v>151</v>
      </c>
      <c r="D686" s="62" t="s">
        <v>1</v>
      </c>
      <c r="E686" s="62">
        <f t="shared" si="106"/>
        <v>79.900000000000006</v>
      </c>
      <c r="F686" s="62">
        <f>IF(VLOOKUP(D686,$U$1:$AB$7,8,0)&lt;Ofertas!$C$9,"",VLOOKUP(D686,$U$1:$Y$7,5,0))</f>
        <v>209.9</v>
      </c>
      <c r="G686" s="62">
        <f>IF(VLOOKUP(D686,$U$1:$AB$7,8,0)&lt;Ofertas!$C$9,"",VLOOKUP(D686,$U$1:$Z$7,6,0))</f>
        <v>179.9</v>
      </c>
      <c r="H686" s="62">
        <f t="shared" si="107"/>
        <v>289.8</v>
      </c>
      <c r="I686" s="62" t="s">
        <v>165</v>
      </c>
      <c r="J686" s="62">
        <f t="shared" si="108"/>
        <v>259.8</v>
      </c>
      <c r="K686" s="62">
        <f t="shared" si="109"/>
        <v>209.9</v>
      </c>
      <c r="L686" s="62">
        <f t="shared" si="110"/>
        <v>0</v>
      </c>
      <c r="M686" s="62">
        <f t="shared" si="111"/>
        <v>209.9</v>
      </c>
      <c r="N686" s="62">
        <f t="shared" si="112"/>
        <v>179.9</v>
      </c>
      <c r="O686" s="62" t="str">
        <f t="shared" si="113"/>
        <v>Conta</v>
      </c>
      <c r="P686">
        <f t="shared" si="114"/>
        <v>51</v>
      </c>
    </row>
    <row r="687" spans="1:16" x14ac:dyDescent="0.25">
      <c r="A687" s="62" t="str">
        <f t="shared" si="105"/>
        <v>FAIXA 13Entre R$ 589,81 e R$ 609,80</v>
      </c>
      <c r="B687" s="62" t="s">
        <v>140</v>
      </c>
      <c r="C687" s="62" t="s">
        <v>153</v>
      </c>
      <c r="D687" s="62" t="s">
        <v>194</v>
      </c>
      <c r="E687" s="62">
        <f t="shared" si="106"/>
        <v>129.9</v>
      </c>
      <c r="F687" s="62" t="str">
        <f>IF(VLOOKUP(D687,$U$1:$AB$7,8,0)&lt;Ofertas!$C$9,"",VLOOKUP(D687,$U$1:$Y$7,5,0))</f>
        <v/>
      </c>
      <c r="G687" s="62" t="str">
        <f>IF(VLOOKUP(D687,$U$1:$AB$7,8,0)&lt;Ofertas!$C$9,"",VLOOKUP(D687,$U$1:$Z$7,6,0))</f>
        <v/>
      </c>
      <c r="H687" s="62" t="str">
        <f t="shared" si="107"/>
        <v/>
      </c>
      <c r="I687" s="62" t="s">
        <v>166</v>
      </c>
      <c r="J687" s="62" t="str">
        <f t="shared" si="108"/>
        <v/>
      </c>
      <c r="K687" s="62" t="str">
        <f t="shared" si="109"/>
        <v>SEM DEP</v>
      </c>
      <c r="L687" s="62">
        <f t="shared" si="110"/>
        <v>100</v>
      </c>
      <c r="M687" s="62" t="str">
        <f t="shared" si="111"/>
        <v/>
      </c>
      <c r="N687" s="62" t="str">
        <f t="shared" si="112"/>
        <v/>
      </c>
      <c r="O687" s="62" t="str">
        <f t="shared" si="113"/>
        <v>Controle</v>
      </c>
      <c r="P687" t="e">
        <f t="shared" si="114"/>
        <v>#VALUE!</v>
      </c>
    </row>
    <row r="688" spans="1:16" x14ac:dyDescent="0.25">
      <c r="A688" s="62" t="str">
        <f t="shared" si="105"/>
        <v>FAIXA 14Entre R$ 589,81 e R$ 609,80</v>
      </c>
      <c r="B688" s="62" t="s">
        <v>140</v>
      </c>
      <c r="C688" s="62" t="s">
        <v>152</v>
      </c>
      <c r="D688" s="62" t="s">
        <v>10</v>
      </c>
      <c r="E688" s="62">
        <f t="shared" si="106"/>
        <v>84.9</v>
      </c>
      <c r="F688" s="62">
        <f>IF(VLOOKUP(D688,$U$1:$AB$7,8,0)&lt;Ofertas!$C$9,"",VLOOKUP(D688,$U$1:$Y$7,5,0))</f>
        <v>109.9</v>
      </c>
      <c r="G688" s="62">
        <f>IF(VLOOKUP(D688,$U$1:$AB$7,8,0)&lt;Ofertas!$C$9,"",VLOOKUP(D688,$U$1:$Z$7,6,0))</f>
        <v>99.9</v>
      </c>
      <c r="H688" s="62">
        <f t="shared" si="107"/>
        <v>294.8</v>
      </c>
      <c r="I688" s="62" t="s">
        <v>167</v>
      </c>
      <c r="J688" s="62">
        <f t="shared" si="108"/>
        <v>284.8</v>
      </c>
      <c r="K688" s="62">
        <f t="shared" si="109"/>
        <v>209.9</v>
      </c>
      <c r="L688" s="62">
        <f t="shared" si="110"/>
        <v>100</v>
      </c>
      <c r="M688" s="62">
        <f t="shared" si="111"/>
        <v>209.9</v>
      </c>
      <c r="N688" s="62">
        <f t="shared" si="112"/>
        <v>199.9</v>
      </c>
      <c r="O688" s="62" t="str">
        <f t="shared" si="113"/>
        <v>Conta</v>
      </c>
      <c r="P688">
        <f t="shared" si="114"/>
        <v>126</v>
      </c>
    </row>
    <row r="689" spans="1:16" x14ac:dyDescent="0.25">
      <c r="A689" s="62" t="str">
        <f t="shared" si="105"/>
        <v>FAIXA 15Entre R$ 589,81 e R$ 609,80</v>
      </c>
      <c r="B689" s="62" t="s">
        <v>140</v>
      </c>
      <c r="C689" s="62" t="s">
        <v>152</v>
      </c>
      <c r="D689" s="62" t="s">
        <v>1</v>
      </c>
      <c r="E689" s="62">
        <f t="shared" si="106"/>
        <v>84.9</v>
      </c>
      <c r="F689" s="62">
        <f>IF(VLOOKUP(D689,$U$1:$AB$7,8,0)&lt;Ofertas!$C$9,"",VLOOKUP(D689,$U$1:$Y$7,5,0))</f>
        <v>209.9</v>
      </c>
      <c r="G689" s="62">
        <f>IF(VLOOKUP(D689,$U$1:$AB$7,8,0)&lt;Ofertas!$C$9,"",VLOOKUP(D689,$U$1:$Z$7,6,0))</f>
        <v>179.9</v>
      </c>
      <c r="H689" s="62">
        <f t="shared" si="107"/>
        <v>294.8</v>
      </c>
      <c r="I689" s="62" t="s">
        <v>168</v>
      </c>
      <c r="J689" s="62">
        <f t="shared" si="108"/>
        <v>264.8</v>
      </c>
      <c r="K689" s="62">
        <f t="shared" si="109"/>
        <v>209.9</v>
      </c>
      <c r="L689" s="62">
        <f t="shared" si="110"/>
        <v>0</v>
      </c>
      <c r="M689" s="62">
        <f t="shared" si="111"/>
        <v>209.9</v>
      </c>
      <c r="N689" s="62">
        <f t="shared" si="112"/>
        <v>179.9</v>
      </c>
      <c r="O689" s="62" t="str">
        <f t="shared" si="113"/>
        <v>Conta</v>
      </c>
      <c r="P689">
        <f t="shared" si="114"/>
        <v>126</v>
      </c>
    </row>
    <row r="690" spans="1:16" x14ac:dyDescent="0.25">
      <c r="A690" s="62" t="str">
        <f t="shared" si="105"/>
        <v>FAIXA 16Entre R$ 589,81 e R$ 609,80</v>
      </c>
      <c r="B690" s="62" t="s">
        <v>140</v>
      </c>
      <c r="C690" s="62" t="s">
        <v>151</v>
      </c>
      <c r="D690" s="62" t="s">
        <v>59</v>
      </c>
      <c r="E690" s="62">
        <f t="shared" si="106"/>
        <v>79.900000000000006</v>
      </c>
      <c r="F690" s="62">
        <f>IF(VLOOKUP(D690,$U$1:$AB$7,8,0)&lt;Ofertas!$C$9,"",VLOOKUP(D690,$U$1:$Y$7,5,0))</f>
        <v>309.89999999999998</v>
      </c>
      <c r="G690" s="62">
        <f>IF(VLOOKUP(D690,$U$1:$AB$7,8,0)&lt;Ofertas!$C$9,"",VLOOKUP(D690,$U$1:$Z$7,6,0))</f>
        <v>309.89999999999998</v>
      </c>
      <c r="H690" s="62">
        <f t="shared" si="107"/>
        <v>339.79999999999995</v>
      </c>
      <c r="I690" s="62" t="s">
        <v>169</v>
      </c>
      <c r="J690" s="62">
        <f t="shared" si="108"/>
        <v>339.79999999999995</v>
      </c>
      <c r="K690" s="62">
        <f t="shared" si="109"/>
        <v>259.89999999999998</v>
      </c>
      <c r="L690" s="62">
        <f t="shared" si="110"/>
        <v>-50</v>
      </c>
      <c r="M690" s="62">
        <f t="shared" si="111"/>
        <v>259.89999999999998</v>
      </c>
      <c r="N690" s="62">
        <f t="shared" si="112"/>
        <v>259.89999999999998</v>
      </c>
      <c r="O690" s="62" t="str">
        <f t="shared" si="113"/>
        <v>Conta</v>
      </c>
      <c r="P690">
        <f t="shared" si="114"/>
        <v>176</v>
      </c>
    </row>
    <row r="691" spans="1:16" x14ac:dyDescent="0.25">
      <c r="A691" s="62" t="str">
        <f t="shared" si="105"/>
        <v>FAIXA 17Entre R$ 589,81 e R$ 609,80</v>
      </c>
      <c r="B691" s="62" t="s">
        <v>140</v>
      </c>
      <c r="C691" s="62" t="s">
        <v>153</v>
      </c>
      <c r="D691" s="62" t="s">
        <v>10</v>
      </c>
      <c r="E691" s="62">
        <f t="shared" si="106"/>
        <v>129.9</v>
      </c>
      <c r="F691" s="62">
        <f>IF(VLOOKUP(D691,$U$1:$AB$7,8,0)&lt;Ofertas!$C$9,"",VLOOKUP(D691,$U$1:$Y$7,5,0))</f>
        <v>109.9</v>
      </c>
      <c r="G691" s="62">
        <f>IF(VLOOKUP(D691,$U$1:$AB$7,8,0)&lt;Ofertas!$C$9,"",VLOOKUP(D691,$U$1:$Z$7,6,0))</f>
        <v>99.9</v>
      </c>
      <c r="H691" s="62">
        <f t="shared" si="107"/>
        <v>339.8</v>
      </c>
      <c r="I691" s="62" t="s">
        <v>170</v>
      </c>
      <c r="J691" s="62">
        <f t="shared" si="108"/>
        <v>329.8</v>
      </c>
      <c r="K691" s="62">
        <f t="shared" si="109"/>
        <v>209.9</v>
      </c>
      <c r="L691" s="62">
        <f t="shared" si="110"/>
        <v>100</v>
      </c>
      <c r="M691" s="62">
        <f t="shared" si="111"/>
        <v>209.9</v>
      </c>
      <c r="N691" s="62">
        <f t="shared" si="112"/>
        <v>199.9</v>
      </c>
      <c r="O691" s="62" t="str">
        <f t="shared" si="113"/>
        <v>Conta</v>
      </c>
      <c r="P691">
        <f t="shared" si="114"/>
        <v>201</v>
      </c>
    </row>
    <row r="692" spans="1:16" x14ac:dyDescent="0.25">
      <c r="A692" s="62" t="str">
        <f t="shared" si="105"/>
        <v>FAIXA 18Entre R$ 589,81 e R$ 609,80</v>
      </c>
      <c r="B692" s="62" t="s">
        <v>140</v>
      </c>
      <c r="C692" s="62" t="s">
        <v>153</v>
      </c>
      <c r="D692" s="62" t="s">
        <v>1</v>
      </c>
      <c r="E692" s="62">
        <f t="shared" si="106"/>
        <v>129.9</v>
      </c>
      <c r="F692" s="62">
        <f>IF(VLOOKUP(D692,$U$1:$AB$7,8,0)&lt;Ofertas!$C$9,"",VLOOKUP(D692,$U$1:$Y$7,5,0))</f>
        <v>209.9</v>
      </c>
      <c r="G692" s="62">
        <f>IF(VLOOKUP(D692,$U$1:$AB$7,8,0)&lt;Ofertas!$C$9,"",VLOOKUP(D692,$U$1:$Z$7,6,0))</f>
        <v>179.9</v>
      </c>
      <c r="H692" s="62">
        <f t="shared" si="107"/>
        <v>339.8</v>
      </c>
      <c r="I692" s="62" t="s">
        <v>171</v>
      </c>
      <c r="J692" s="62">
        <f t="shared" si="108"/>
        <v>309.8</v>
      </c>
      <c r="K692" s="62">
        <f t="shared" si="109"/>
        <v>209.9</v>
      </c>
      <c r="L692" s="62">
        <f t="shared" si="110"/>
        <v>0</v>
      </c>
      <c r="M692" s="62">
        <f t="shared" si="111"/>
        <v>209.9</v>
      </c>
      <c r="N692" s="62">
        <f t="shared" si="112"/>
        <v>179.9</v>
      </c>
      <c r="O692" s="62" t="str">
        <f t="shared" si="113"/>
        <v>Conta</v>
      </c>
      <c r="P692">
        <f t="shared" si="114"/>
        <v>201</v>
      </c>
    </row>
    <row r="693" spans="1:16" x14ac:dyDescent="0.25">
      <c r="A693" s="62" t="str">
        <f t="shared" si="105"/>
        <v>FAIXA 19Entre R$ 589,81 e R$ 609,80</v>
      </c>
      <c r="B693" s="62" t="s">
        <v>140</v>
      </c>
      <c r="C693" s="62" t="s">
        <v>152</v>
      </c>
      <c r="D693" s="62" t="s">
        <v>59</v>
      </c>
      <c r="E693" s="62">
        <f t="shared" si="106"/>
        <v>84.9</v>
      </c>
      <c r="F693" s="62">
        <f>IF(VLOOKUP(D693,$U$1:$AB$7,8,0)&lt;Ofertas!$C$9,"",VLOOKUP(D693,$U$1:$Y$7,5,0))</f>
        <v>309.89999999999998</v>
      </c>
      <c r="G693" s="62">
        <f>IF(VLOOKUP(D693,$U$1:$AB$7,8,0)&lt;Ofertas!$C$9,"",VLOOKUP(D693,$U$1:$Z$7,6,0))</f>
        <v>309.89999999999998</v>
      </c>
      <c r="H693" s="62">
        <f t="shared" si="107"/>
        <v>344.79999999999995</v>
      </c>
      <c r="I693" s="62" t="s">
        <v>172</v>
      </c>
      <c r="J693" s="62">
        <f t="shared" si="108"/>
        <v>344.79999999999995</v>
      </c>
      <c r="K693" s="62">
        <f t="shared" si="109"/>
        <v>259.89999999999998</v>
      </c>
      <c r="L693" s="62">
        <f t="shared" si="110"/>
        <v>-50</v>
      </c>
      <c r="M693" s="62">
        <f t="shared" si="111"/>
        <v>259.89999999999998</v>
      </c>
      <c r="N693" s="62">
        <f t="shared" si="112"/>
        <v>259.89999999999998</v>
      </c>
      <c r="O693" s="62" t="str">
        <f t="shared" si="113"/>
        <v>Conta</v>
      </c>
      <c r="P693">
        <f t="shared" si="114"/>
        <v>251</v>
      </c>
    </row>
    <row r="694" spans="1:16" x14ac:dyDescent="0.25">
      <c r="A694" s="62" t="str">
        <f t="shared" si="105"/>
        <v>FAIXA 20Entre R$ 589,81 e R$ 609,80</v>
      </c>
      <c r="B694" s="62" t="s">
        <v>140</v>
      </c>
      <c r="C694" s="62" t="s">
        <v>153</v>
      </c>
      <c r="D694" s="62" t="s">
        <v>59</v>
      </c>
      <c r="E694" s="62">
        <f t="shared" si="106"/>
        <v>129.9</v>
      </c>
      <c r="F694" s="62">
        <f>IF(VLOOKUP(D694,$U$1:$AB$7,8,0)&lt;Ofertas!$C$9,"",VLOOKUP(D694,$U$1:$Y$7,5,0))</f>
        <v>309.89999999999998</v>
      </c>
      <c r="G694" s="62">
        <f>IF(VLOOKUP(D694,$U$1:$AB$7,8,0)&lt;Ofertas!$C$9,"",VLOOKUP(D694,$U$1:$Z$7,6,0))</f>
        <v>309.89999999999998</v>
      </c>
      <c r="H694" s="62">
        <f t="shared" si="107"/>
        <v>389.79999999999995</v>
      </c>
      <c r="I694" s="62" t="s">
        <v>173</v>
      </c>
      <c r="J694" s="62">
        <f t="shared" si="108"/>
        <v>389.79999999999995</v>
      </c>
      <c r="K694" s="62">
        <f t="shared" si="109"/>
        <v>259.89999999999998</v>
      </c>
      <c r="L694" s="62">
        <f t="shared" si="110"/>
        <v>-50</v>
      </c>
      <c r="M694" s="62">
        <f t="shared" si="111"/>
        <v>259.89999999999998</v>
      </c>
      <c r="N694" s="62">
        <f t="shared" si="112"/>
        <v>259.89999999999998</v>
      </c>
      <c r="O694" s="62" t="str">
        <f t="shared" si="113"/>
        <v>Conta</v>
      </c>
      <c r="P694">
        <f t="shared" si="114"/>
        <v>276</v>
      </c>
    </row>
    <row r="695" spans="1:16" x14ac:dyDescent="0.25">
      <c r="A695" s="62" t="str">
        <f t="shared" si="105"/>
        <v>FAIXA 21Entre R$ 589,81 e R$ 609,80</v>
      </c>
      <c r="B695" s="62" t="s">
        <v>140</v>
      </c>
      <c r="C695" s="62" t="s">
        <v>154</v>
      </c>
      <c r="D695" s="62" t="s">
        <v>181</v>
      </c>
      <c r="E695" s="62">
        <f t="shared" si="106"/>
        <v>299.89999999999998</v>
      </c>
      <c r="F695" s="62" t="str">
        <f>IF(VLOOKUP(D695,$U$1:$AB$7,8,0)&lt;Ofertas!$C$9,"",VLOOKUP(D695,$U$1:$Y$7,5,0))</f>
        <v/>
      </c>
      <c r="G695" s="62" t="str">
        <f>IF(VLOOKUP(D695,$U$1:$AB$7,8,0)&lt;Ofertas!$C$9,"",VLOOKUP(D695,$U$1:$Z$7,6,0))</f>
        <v/>
      </c>
      <c r="H695" s="62" t="str">
        <f t="shared" si="107"/>
        <v/>
      </c>
      <c r="I695" s="62" t="s">
        <v>174</v>
      </c>
      <c r="J695" s="62" t="str">
        <f t="shared" si="108"/>
        <v/>
      </c>
      <c r="K695" s="62" t="str">
        <f t="shared" si="109"/>
        <v>SEM DEP</v>
      </c>
      <c r="L695" s="62">
        <f t="shared" si="110"/>
        <v>100</v>
      </c>
      <c r="M695" s="62" t="str">
        <f t="shared" si="111"/>
        <v/>
      </c>
      <c r="N695" s="62" t="str">
        <f t="shared" si="112"/>
        <v/>
      </c>
      <c r="O695" s="62" t="str">
        <f t="shared" si="113"/>
        <v>Controle</v>
      </c>
      <c r="P695" t="e">
        <f t="shared" si="114"/>
        <v>#VALUE!</v>
      </c>
    </row>
    <row r="696" spans="1:16" x14ac:dyDescent="0.25">
      <c r="A696" s="62" t="str">
        <f t="shared" si="105"/>
        <v>FAIXA 22Entre R$ 589,81 e R$ 609,80</v>
      </c>
      <c r="B696" s="62" t="s">
        <v>140</v>
      </c>
      <c r="C696" s="62" t="s">
        <v>154</v>
      </c>
      <c r="D696" s="62" t="s">
        <v>26</v>
      </c>
      <c r="E696" s="62">
        <f t="shared" si="106"/>
        <v>299.89999999999998</v>
      </c>
      <c r="F696" s="62" t="str">
        <f>IF(VLOOKUP(D696,$U$1:$AB$7,8,0)&lt;Ofertas!$C$9,"",VLOOKUP(D696,$U$1:$Y$7,5,0))</f>
        <v/>
      </c>
      <c r="G696" s="62" t="str">
        <f>IF(VLOOKUP(D696,$U$1:$AB$7,8,0)&lt;Ofertas!$C$9,"",VLOOKUP(D696,$U$1:$Z$7,6,0))</f>
        <v/>
      </c>
      <c r="H696" s="62" t="str">
        <f t="shared" si="107"/>
        <v/>
      </c>
      <c r="I696" s="62" t="s">
        <v>175</v>
      </c>
      <c r="J696" s="62" t="str">
        <f t="shared" si="108"/>
        <v/>
      </c>
      <c r="K696" s="62" t="str">
        <f t="shared" si="109"/>
        <v>SEM DEP</v>
      </c>
      <c r="L696" s="62">
        <f t="shared" si="110"/>
        <v>100</v>
      </c>
      <c r="M696" s="62" t="str">
        <f t="shared" si="111"/>
        <v/>
      </c>
      <c r="N696" s="62" t="str">
        <f t="shared" si="112"/>
        <v/>
      </c>
      <c r="O696" s="62" t="str">
        <f t="shared" si="113"/>
        <v>Conta</v>
      </c>
      <c r="P696" t="e">
        <f t="shared" si="114"/>
        <v>#VALUE!</v>
      </c>
    </row>
    <row r="697" spans="1:16" x14ac:dyDescent="0.25">
      <c r="A697" s="62" t="str">
        <f t="shared" si="105"/>
        <v>FAIXA 23Entre R$ 589,81 e R$ 609,80</v>
      </c>
      <c r="B697" s="62" t="s">
        <v>140</v>
      </c>
      <c r="C697" s="62" t="s">
        <v>154</v>
      </c>
      <c r="D697" s="62" t="s">
        <v>194</v>
      </c>
      <c r="E697" s="62">
        <f t="shared" si="106"/>
        <v>299.89999999999998</v>
      </c>
      <c r="F697" s="62" t="str">
        <f>IF(VLOOKUP(D697,$U$1:$AB$7,8,0)&lt;Ofertas!$C$9,"",VLOOKUP(D697,$U$1:$Y$7,5,0))</f>
        <v/>
      </c>
      <c r="G697" s="62" t="str">
        <f>IF(VLOOKUP(D697,$U$1:$AB$7,8,0)&lt;Ofertas!$C$9,"",VLOOKUP(D697,$U$1:$Z$7,6,0))</f>
        <v/>
      </c>
      <c r="H697" s="62" t="str">
        <f t="shared" si="107"/>
        <v/>
      </c>
      <c r="I697" s="62" t="s">
        <v>176</v>
      </c>
      <c r="J697" s="62" t="str">
        <f t="shared" si="108"/>
        <v/>
      </c>
      <c r="K697" s="62" t="str">
        <f t="shared" si="109"/>
        <v>SEM DEP</v>
      </c>
      <c r="L697" s="62">
        <f t="shared" si="110"/>
        <v>100</v>
      </c>
      <c r="M697" s="62" t="str">
        <f t="shared" si="111"/>
        <v/>
      </c>
      <c r="N697" s="62" t="str">
        <f t="shared" si="112"/>
        <v/>
      </c>
      <c r="O697" s="62" t="str">
        <f t="shared" si="113"/>
        <v>Controle</v>
      </c>
      <c r="P697" t="e">
        <f t="shared" si="114"/>
        <v>#VALUE!</v>
      </c>
    </row>
    <row r="698" spans="1:16" x14ac:dyDescent="0.25">
      <c r="A698" s="62" t="str">
        <f t="shared" si="105"/>
        <v>FAIXA 24Entre R$ 589,81 e R$ 609,80</v>
      </c>
      <c r="B698" s="62" t="s">
        <v>140</v>
      </c>
      <c r="C698" s="62" t="s">
        <v>154</v>
      </c>
      <c r="D698" s="62" t="s">
        <v>58</v>
      </c>
      <c r="E698" s="62">
        <f t="shared" si="106"/>
        <v>299.89999999999998</v>
      </c>
      <c r="F698" s="62">
        <f>IF(VLOOKUP(D698,$U$1:$AB$7,8,0)&lt;Ofertas!$C$9,"",VLOOKUP(D698,$U$1:$Y$7,5,0))</f>
        <v>159.9</v>
      </c>
      <c r="G698" s="62">
        <f>IF(VLOOKUP(D698,$U$1:$AB$7,8,0)&lt;Ofertas!$C$9,"",VLOOKUP(D698,$U$1:$Z$7,6,0))</f>
        <v>159.9</v>
      </c>
      <c r="H698" s="62">
        <f t="shared" si="107"/>
        <v>459.79999999999995</v>
      </c>
      <c r="I698" s="62" t="s">
        <v>177</v>
      </c>
      <c r="J698" s="62">
        <f t="shared" si="108"/>
        <v>459.79999999999995</v>
      </c>
      <c r="K698" s="62">
        <f t="shared" si="109"/>
        <v>159.9</v>
      </c>
      <c r="L698" s="62">
        <f t="shared" si="110"/>
        <v>0</v>
      </c>
      <c r="M698" s="62">
        <f t="shared" si="111"/>
        <v>159.9</v>
      </c>
      <c r="N698" s="62">
        <f t="shared" si="112"/>
        <v>159.9</v>
      </c>
      <c r="O698" s="62" t="str">
        <f t="shared" si="113"/>
        <v>Conta</v>
      </c>
      <c r="P698">
        <f t="shared" si="114"/>
        <v>301</v>
      </c>
    </row>
    <row r="699" spans="1:16" x14ac:dyDescent="0.25">
      <c r="A699" s="62" t="str">
        <f t="shared" si="105"/>
        <v>FAIXA 25Entre R$ 589,81 e R$ 609,80</v>
      </c>
      <c r="B699" s="62" t="s">
        <v>140</v>
      </c>
      <c r="C699" s="62" t="s">
        <v>154</v>
      </c>
      <c r="D699" s="62" t="s">
        <v>10</v>
      </c>
      <c r="E699" s="62">
        <f t="shared" si="106"/>
        <v>299.89999999999998</v>
      </c>
      <c r="F699" s="62">
        <f>IF(VLOOKUP(D699,$U$1:$AB$7,8,0)&lt;Ofertas!$C$9,"",VLOOKUP(D699,$U$1:$Y$7,5,0))</f>
        <v>109.9</v>
      </c>
      <c r="G699" s="62">
        <f>IF(VLOOKUP(D699,$U$1:$AB$7,8,0)&lt;Ofertas!$C$9,"",VLOOKUP(D699,$U$1:$Z$7,6,0))</f>
        <v>99.9</v>
      </c>
      <c r="H699" s="62">
        <f t="shared" si="107"/>
        <v>509.79999999999995</v>
      </c>
      <c r="I699" s="62" t="s">
        <v>206</v>
      </c>
      <c r="J699" s="62">
        <f t="shared" si="108"/>
        <v>499.79999999999995</v>
      </c>
      <c r="K699" s="62">
        <f t="shared" si="109"/>
        <v>209.9</v>
      </c>
      <c r="L699" s="62">
        <f t="shared" si="110"/>
        <v>100</v>
      </c>
      <c r="M699" s="62">
        <f t="shared" si="111"/>
        <v>209.9</v>
      </c>
      <c r="N699" s="62">
        <f t="shared" si="112"/>
        <v>199.9</v>
      </c>
      <c r="O699" s="62" t="str">
        <f t="shared" si="113"/>
        <v>Conta</v>
      </c>
      <c r="P699">
        <f t="shared" si="114"/>
        <v>326</v>
      </c>
    </row>
    <row r="700" spans="1:16" x14ac:dyDescent="0.25">
      <c r="A700" s="62" t="str">
        <f t="shared" si="105"/>
        <v>FAIXA 26Entre R$ 589,81 e R$ 609,80</v>
      </c>
      <c r="B700" s="62" t="s">
        <v>140</v>
      </c>
      <c r="C700" s="62" t="s">
        <v>154</v>
      </c>
      <c r="D700" s="62" t="s">
        <v>1</v>
      </c>
      <c r="E700" s="62">
        <f t="shared" si="106"/>
        <v>299.89999999999998</v>
      </c>
      <c r="F700" s="62">
        <f>IF(VLOOKUP(D700,$U$1:$AB$7,8,0)&lt;Ofertas!$C$9,"",VLOOKUP(D700,$U$1:$Y$7,5,0))</f>
        <v>209.9</v>
      </c>
      <c r="G700" s="62">
        <f>IF(VLOOKUP(D700,$U$1:$AB$7,8,0)&lt;Ofertas!$C$9,"",VLOOKUP(D700,$U$1:$Z$7,6,0))</f>
        <v>179.9</v>
      </c>
      <c r="H700" s="62">
        <f t="shared" si="107"/>
        <v>509.79999999999995</v>
      </c>
      <c r="I700" s="62" t="s">
        <v>207</v>
      </c>
      <c r="J700" s="62">
        <f t="shared" si="108"/>
        <v>479.79999999999995</v>
      </c>
      <c r="K700" s="62">
        <f t="shared" si="109"/>
        <v>209.9</v>
      </c>
      <c r="L700" s="62">
        <f t="shared" si="110"/>
        <v>0</v>
      </c>
      <c r="M700" s="62">
        <f t="shared" si="111"/>
        <v>209.9</v>
      </c>
      <c r="N700" s="62">
        <f t="shared" si="112"/>
        <v>179.9</v>
      </c>
      <c r="O700" s="62" t="str">
        <f t="shared" si="113"/>
        <v>Conta</v>
      </c>
      <c r="P700">
        <f t="shared" si="114"/>
        <v>326</v>
      </c>
    </row>
    <row r="701" spans="1:16" x14ac:dyDescent="0.25">
      <c r="A701" s="62" t="str">
        <f t="shared" si="105"/>
        <v>FAIXA 27Entre R$ 589,81 e R$ 609,80</v>
      </c>
      <c r="B701" s="62" t="s">
        <v>140</v>
      </c>
      <c r="C701" s="62" t="s">
        <v>154</v>
      </c>
      <c r="D701" s="62" t="s">
        <v>59</v>
      </c>
      <c r="E701" s="62">
        <f t="shared" si="106"/>
        <v>299.89999999999998</v>
      </c>
      <c r="F701" s="62">
        <f>IF(VLOOKUP(D701,$U$1:$AB$7,8,0)&lt;Ofertas!$C$9,"",VLOOKUP(D701,$U$1:$Y$7,5,0))</f>
        <v>309.89999999999998</v>
      </c>
      <c r="G701" s="62">
        <f>IF(VLOOKUP(D701,$U$1:$AB$7,8,0)&lt;Ofertas!$C$9,"",VLOOKUP(D701,$U$1:$Z$7,6,0))</f>
        <v>309.89999999999998</v>
      </c>
      <c r="H701" s="62">
        <f t="shared" si="107"/>
        <v>559.79999999999995</v>
      </c>
      <c r="I701" s="62" t="s">
        <v>208</v>
      </c>
      <c r="J701" s="62">
        <f t="shared" si="108"/>
        <v>559.79999999999995</v>
      </c>
      <c r="K701" s="62">
        <f t="shared" si="109"/>
        <v>259.89999999999998</v>
      </c>
      <c r="L701" s="62">
        <f t="shared" si="110"/>
        <v>-50</v>
      </c>
      <c r="M701" s="62">
        <f t="shared" si="111"/>
        <v>259.89999999999998</v>
      </c>
      <c r="N701" s="62">
        <f t="shared" si="112"/>
        <v>259.89999999999998</v>
      </c>
      <c r="O701" s="62" t="str">
        <f t="shared" si="113"/>
        <v>Conta</v>
      </c>
      <c r="P701">
        <f t="shared" si="114"/>
        <v>376</v>
      </c>
    </row>
    <row r="702" spans="1:16" x14ac:dyDescent="0.25">
      <c r="M702"/>
      <c r="N702"/>
      <c r="O702"/>
    </row>
    <row r="703" spans="1:16" x14ac:dyDescent="0.25">
      <c r="M703"/>
      <c r="N703"/>
      <c r="O703"/>
    </row>
    <row r="704" spans="1:16" x14ac:dyDescent="0.25">
      <c r="M704"/>
      <c r="N704"/>
      <c r="O704"/>
    </row>
    <row r="705" spans="13:15" x14ac:dyDescent="0.25">
      <c r="M705"/>
      <c r="N705"/>
      <c r="O705"/>
    </row>
    <row r="706" spans="13:15" x14ac:dyDescent="0.25">
      <c r="M706"/>
      <c r="N706"/>
      <c r="O706"/>
    </row>
    <row r="707" spans="13:15" x14ac:dyDescent="0.25">
      <c r="M707"/>
      <c r="N707"/>
      <c r="O707"/>
    </row>
    <row r="708" spans="13:15" x14ac:dyDescent="0.25">
      <c r="M708"/>
      <c r="N708"/>
      <c r="O708"/>
    </row>
    <row r="709" spans="13:15" x14ac:dyDescent="0.25">
      <c r="M709"/>
      <c r="N709"/>
      <c r="O709"/>
    </row>
    <row r="710" spans="13:15" x14ac:dyDescent="0.25">
      <c r="M710"/>
      <c r="N710"/>
      <c r="O710"/>
    </row>
    <row r="711" spans="13:15" x14ac:dyDescent="0.25">
      <c r="M711"/>
      <c r="N711"/>
      <c r="O711"/>
    </row>
    <row r="712" spans="13:15" x14ac:dyDescent="0.25">
      <c r="M712"/>
      <c r="N712"/>
      <c r="O712"/>
    </row>
    <row r="713" spans="13:15" x14ac:dyDescent="0.25">
      <c r="M713"/>
      <c r="N713"/>
      <c r="O713"/>
    </row>
    <row r="714" spans="13:15" x14ac:dyDescent="0.25">
      <c r="M714"/>
      <c r="N714"/>
      <c r="O714"/>
    </row>
    <row r="715" spans="13:15" x14ac:dyDescent="0.25">
      <c r="M715"/>
      <c r="N715"/>
      <c r="O715"/>
    </row>
    <row r="716" spans="13:15" x14ac:dyDescent="0.25">
      <c r="M716"/>
      <c r="N716"/>
      <c r="O716"/>
    </row>
    <row r="717" spans="13:15" x14ac:dyDescent="0.25">
      <c r="M717"/>
      <c r="N717"/>
      <c r="O717"/>
    </row>
    <row r="718" spans="13:15" x14ac:dyDescent="0.25">
      <c r="M718"/>
      <c r="N718"/>
      <c r="O718"/>
    </row>
    <row r="719" spans="13:15" x14ac:dyDescent="0.25">
      <c r="M719"/>
      <c r="N719"/>
      <c r="O719"/>
    </row>
    <row r="720" spans="13:15" x14ac:dyDescent="0.25">
      <c r="M720"/>
      <c r="N720"/>
      <c r="O720"/>
    </row>
    <row r="721" spans="13:15" x14ac:dyDescent="0.25">
      <c r="M721"/>
      <c r="N721"/>
      <c r="O721"/>
    </row>
    <row r="722" spans="13:15" x14ac:dyDescent="0.25">
      <c r="M722"/>
      <c r="N722"/>
      <c r="O722"/>
    </row>
    <row r="723" spans="13:15" x14ac:dyDescent="0.25">
      <c r="M723"/>
      <c r="N723"/>
      <c r="O723"/>
    </row>
    <row r="724" spans="13:15" x14ac:dyDescent="0.25">
      <c r="M724"/>
      <c r="N724"/>
      <c r="O724"/>
    </row>
    <row r="725" spans="13:15" x14ac:dyDescent="0.25">
      <c r="M725"/>
      <c r="N725"/>
      <c r="O725"/>
    </row>
    <row r="726" spans="13:15" x14ac:dyDescent="0.25">
      <c r="M726"/>
      <c r="N726"/>
      <c r="O726"/>
    </row>
    <row r="727" spans="13:15" x14ac:dyDescent="0.25">
      <c r="M727"/>
      <c r="N727"/>
      <c r="O727"/>
    </row>
    <row r="728" spans="13:15" x14ac:dyDescent="0.25">
      <c r="M728"/>
      <c r="N728"/>
      <c r="O728"/>
    </row>
    <row r="729" spans="13:15" x14ac:dyDescent="0.25">
      <c r="M729"/>
      <c r="N729"/>
      <c r="O729"/>
    </row>
    <row r="730" spans="13:15" x14ac:dyDescent="0.25">
      <c r="M730"/>
      <c r="N730"/>
      <c r="O730"/>
    </row>
    <row r="731" spans="13:15" x14ac:dyDescent="0.25">
      <c r="M731"/>
      <c r="N731"/>
      <c r="O731"/>
    </row>
    <row r="732" spans="13:15" x14ac:dyDescent="0.25">
      <c r="M732"/>
      <c r="N732"/>
      <c r="O732"/>
    </row>
    <row r="733" spans="13:15" x14ac:dyDescent="0.25">
      <c r="M733"/>
      <c r="N733"/>
      <c r="O733"/>
    </row>
    <row r="734" spans="13:15" x14ac:dyDescent="0.25">
      <c r="M734"/>
      <c r="N734"/>
      <c r="O734"/>
    </row>
    <row r="735" spans="13:15" x14ac:dyDescent="0.25">
      <c r="M735"/>
      <c r="N735"/>
      <c r="O735"/>
    </row>
    <row r="736" spans="13:15" x14ac:dyDescent="0.25">
      <c r="M736"/>
      <c r="N736"/>
      <c r="O736"/>
    </row>
    <row r="737" spans="13:15" x14ac:dyDescent="0.25">
      <c r="M737"/>
      <c r="N737"/>
      <c r="O737"/>
    </row>
    <row r="738" spans="13:15" x14ac:dyDescent="0.25">
      <c r="M738"/>
      <c r="N738"/>
      <c r="O738"/>
    </row>
    <row r="739" spans="13:15" x14ac:dyDescent="0.25">
      <c r="M739"/>
      <c r="N739"/>
      <c r="O739"/>
    </row>
    <row r="740" spans="13:15" x14ac:dyDescent="0.25">
      <c r="M740"/>
      <c r="N740"/>
      <c r="O740"/>
    </row>
    <row r="741" spans="13:15" x14ac:dyDescent="0.25">
      <c r="M741"/>
      <c r="N741"/>
      <c r="O741"/>
    </row>
    <row r="742" spans="13:15" x14ac:dyDescent="0.25">
      <c r="M742"/>
      <c r="N742"/>
      <c r="O742"/>
    </row>
    <row r="743" spans="13:15" x14ac:dyDescent="0.25">
      <c r="M743"/>
      <c r="N743"/>
      <c r="O743"/>
    </row>
    <row r="744" spans="13:15" x14ac:dyDescent="0.25">
      <c r="M744"/>
      <c r="N744"/>
      <c r="O744"/>
    </row>
    <row r="745" spans="13:15" x14ac:dyDescent="0.25">
      <c r="M745"/>
      <c r="N745"/>
      <c r="O745"/>
    </row>
    <row r="746" spans="13:15" x14ac:dyDescent="0.25">
      <c r="M746"/>
      <c r="N746"/>
      <c r="O746"/>
    </row>
    <row r="747" spans="13:15" x14ac:dyDescent="0.25">
      <c r="M747"/>
      <c r="N747"/>
      <c r="O747"/>
    </row>
    <row r="748" spans="13:15" x14ac:dyDescent="0.25">
      <c r="M748"/>
      <c r="N748"/>
      <c r="O748"/>
    </row>
    <row r="749" spans="13:15" x14ac:dyDescent="0.25">
      <c r="M749"/>
      <c r="N749"/>
      <c r="O749"/>
    </row>
    <row r="750" spans="13:15" x14ac:dyDescent="0.25">
      <c r="M750"/>
      <c r="N750"/>
      <c r="O750"/>
    </row>
    <row r="751" spans="13:15" x14ac:dyDescent="0.25">
      <c r="M751"/>
      <c r="N751"/>
      <c r="O751"/>
    </row>
    <row r="752" spans="13:15" x14ac:dyDescent="0.25">
      <c r="M752"/>
      <c r="N752"/>
      <c r="O752"/>
    </row>
    <row r="753" spans="13:15" x14ac:dyDescent="0.25">
      <c r="M753"/>
      <c r="N753"/>
      <c r="O753"/>
    </row>
    <row r="754" spans="13:15" x14ac:dyDescent="0.25">
      <c r="M754"/>
      <c r="N754"/>
      <c r="O754"/>
    </row>
    <row r="755" spans="13:15" x14ac:dyDescent="0.25">
      <c r="M755"/>
      <c r="N755"/>
      <c r="O755"/>
    </row>
    <row r="756" spans="13:15" x14ac:dyDescent="0.25">
      <c r="M756"/>
      <c r="N756"/>
      <c r="O756"/>
    </row>
    <row r="757" spans="13:15" x14ac:dyDescent="0.25">
      <c r="M757"/>
      <c r="N757"/>
      <c r="O757"/>
    </row>
    <row r="758" spans="13:15" x14ac:dyDescent="0.25">
      <c r="M758"/>
      <c r="N758"/>
      <c r="O758"/>
    </row>
    <row r="759" spans="13:15" x14ac:dyDescent="0.25">
      <c r="M759"/>
      <c r="N759"/>
      <c r="O759"/>
    </row>
    <row r="760" spans="13:15" x14ac:dyDescent="0.25">
      <c r="M760"/>
      <c r="N760"/>
      <c r="O760"/>
    </row>
    <row r="761" spans="13:15" x14ac:dyDescent="0.25">
      <c r="M761"/>
      <c r="N761"/>
      <c r="O761"/>
    </row>
    <row r="762" spans="13:15" x14ac:dyDescent="0.25">
      <c r="M762"/>
      <c r="N762"/>
      <c r="O762"/>
    </row>
    <row r="763" spans="13:15" x14ac:dyDescent="0.25">
      <c r="M763"/>
      <c r="N763"/>
      <c r="O763"/>
    </row>
    <row r="764" spans="13:15" x14ac:dyDescent="0.25">
      <c r="M764"/>
      <c r="N764"/>
      <c r="O764"/>
    </row>
    <row r="765" spans="13:15" x14ac:dyDescent="0.25">
      <c r="M765"/>
      <c r="N765"/>
      <c r="O765"/>
    </row>
    <row r="766" spans="13:15" x14ac:dyDescent="0.25">
      <c r="M766"/>
      <c r="N766"/>
      <c r="O766"/>
    </row>
    <row r="767" spans="13:15" x14ac:dyDescent="0.25">
      <c r="M767"/>
      <c r="N767"/>
      <c r="O767"/>
    </row>
    <row r="768" spans="13:15" x14ac:dyDescent="0.25">
      <c r="M768"/>
      <c r="N768"/>
      <c r="O768"/>
    </row>
    <row r="769" spans="13:15" x14ac:dyDescent="0.25">
      <c r="M769"/>
      <c r="N769"/>
      <c r="O769"/>
    </row>
    <row r="770" spans="13:15" x14ac:dyDescent="0.25">
      <c r="M770"/>
      <c r="N770"/>
      <c r="O770"/>
    </row>
    <row r="771" spans="13:15" x14ac:dyDescent="0.25">
      <c r="M771"/>
      <c r="N771"/>
      <c r="O771"/>
    </row>
    <row r="772" spans="13:15" x14ac:dyDescent="0.25">
      <c r="M772"/>
      <c r="N772"/>
      <c r="O772"/>
    </row>
    <row r="773" spans="13:15" x14ac:dyDescent="0.25">
      <c r="M773"/>
      <c r="N773"/>
      <c r="O773"/>
    </row>
    <row r="774" spans="13:15" x14ac:dyDescent="0.25">
      <c r="M774"/>
      <c r="N774"/>
      <c r="O774"/>
    </row>
    <row r="775" spans="13:15" x14ac:dyDescent="0.25">
      <c r="M775"/>
      <c r="N775"/>
      <c r="O775"/>
    </row>
    <row r="776" spans="13:15" x14ac:dyDescent="0.25">
      <c r="M776"/>
      <c r="N776"/>
      <c r="O776"/>
    </row>
    <row r="777" spans="13:15" x14ac:dyDescent="0.25">
      <c r="M777"/>
      <c r="N777"/>
      <c r="O777"/>
    </row>
    <row r="778" spans="13:15" x14ac:dyDescent="0.25">
      <c r="M778"/>
      <c r="N778"/>
      <c r="O778"/>
    </row>
    <row r="779" spans="13:15" x14ac:dyDescent="0.25">
      <c r="M779"/>
      <c r="N779"/>
      <c r="O779"/>
    </row>
    <row r="780" spans="13:15" x14ac:dyDescent="0.25">
      <c r="M780"/>
      <c r="N780"/>
      <c r="O780"/>
    </row>
    <row r="781" spans="13:15" x14ac:dyDescent="0.25">
      <c r="M781"/>
      <c r="N781"/>
      <c r="O781"/>
    </row>
    <row r="782" spans="13:15" x14ac:dyDescent="0.25">
      <c r="M782"/>
      <c r="N782"/>
      <c r="O782"/>
    </row>
    <row r="783" spans="13:15" x14ac:dyDescent="0.25">
      <c r="M783"/>
      <c r="N783"/>
      <c r="O783"/>
    </row>
    <row r="784" spans="13:15" x14ac:dyDescent="0.25">
      <c r="M784"/>
      <c r="N784"/>
      <c r="O784"/>
    </row>
    <row r="785" spans="13:15" x14ac:dyDescent="0.25">
      <c r="M785"/>
      <c r="N785"/>
      <c r="O785"/>
    </row>
    <row r="786" spans="13:15" x14ac:dyDescent="0.25">
      <c r="M786"/>
      <c r="N786"/>
      <c r="O786"/>
    </row>
    <row r="787" spans="13:15" x14ac:dyDescent="0.25">
      <c r="M787"/>
      <c r="N787"/>
      <c r="O787"/>
    </row>
    <row r="788" spans="13:15" x14ac:dyDescent="0.25">
      <c r="M788"/>
      <c r="N788"/>
      <c r="O788"/>
    </row>
    <row r="789" spans="13:15" x14ac:dyDescent="0.25">
      <c r="M789"/>
      <c r="N789"/>
      <c r="O789"/>
    </row>
    <row r="790" spans="13:15" x14ac:dyDescent="0.25">
      <c r="M790"/>
      <c r="N790"/>
      <c r="O790"/>
    </row>
    <row r="791" spans="13:15" x14ac:dyDescent="0.25">
      <c r="M791"/>
      <c r="N791"/>
      <c r="O791"/>
    </row>
    <row r="792" spans="13:15" x14ac:dyDescent="0.25">
      <c r="M792"/>
      <c r="N792"/>
      <c r="O792"/>
    </row>
    <row r="793" spans="13:15" x14ac:dyDescent="0.25">
      <c r="M793"/>
      <c r="N793"/>
      <c r="O793"/>
    </row>
    <row r="794" spans="13:15" x14ac:dyDescent="0.25">
      <c r="M794"/>
      <c r="N794"/>
      <c r="O794"/>
    </row>
    <row r="795" spans="13:15" x14ac:dyDescent="0.25">
      <c r="M795"/>
      <c r="N795"/>
      <c r="O795"/>
    </row>
    <row r="796" spans="13:15" x14ac:dyDescent="0.25">
      <c r="M796"/>
      <c r="N796"/>
      <c r="O796"/>
    </row>
    <row r="797" spans="13:15" x14ac:dyDescent="0.25">
      <c r="M797"/>
      <c r="N797"/>
      <c r="O797"/>
    </row>
    <row r="798" spans="13:15" x14ac:dyDescent="0.25">
      <c r="M798"/>
      <c r="N798"/>
      <c r="O798"/>
    </row>
    <row r="799" spans="13:15" x14ac:dyDescent="0.25">
      <c r="M799"/>
      <c r="N799"/>
      <c r="O799"/>
    </row>
    <row r="800" spans="13:15" x14ac:dyDescent="0.25">
      <c r="M800"/>
      <c r="N800"/>
      <c r="O800"/>
    </row>
    <row r="801" spans="13:15" x14ac:dyDescent="0.25">
      <c r="M801"/>
      <c r="N801"/>
      <c r="O801"/>
    </row>
    <row r="802" spans="13:15" x14ac:dyDescent="0.25">
      <c r="M802"/>
      <c r="N802"/>
      <c r="O802"/>
    </row>
    <row r="803" spans="13:15" x14ac:dyDescent="0.25">
      <c r="M803"/>
      <c r="N803"/>
      <c r="O803"/>
    </row>
    <row r="804" spans="13:15" x14ac:dyDescent="0.25">
      <c r="M804"/>
      <c r="N804"/>
      <c r="O804"/>
    </row>
    <row r="805" spans="13:15" x14ac:dyDescent="0.25">
      <c r="M805"/>
      <c r="N805"/>
      <c r="O805"/>
    </row>
    <row r="806" spans="13:15" x14ac:dyDescent="0.25">
      <c r="M806"/>
      <c r="N806"/>
      <c r="O806"/>
    </row>
    <row r="807" spans="13:15" x14ac:dyDescent="0.25">
      <c r="M807"/>
      <c r="N807"/>
      <c r="O807"/>
    </row>
    <row r="808" spans="13:15" x14ac:dyDescent="0.25">
      <c r="M808"/>
      <c r="N808"/>
      <c r="O808"/>
    </row>
    <row r="809" spans="13:15" x14ac:dyDescent="0.25">
      <c r="M809"/>
      <c r="N809"/>
      <c r="O809"/>
    </row>
    <row r="810" spans="13:15" x14ac:dyDescent="0.25">
      <c r="M810"/>
      <c r="N810"/>
      <c r="O810"/>
    </row>
    <row r="811" spans="13:15" x14ac:dyDescent="0.25">
      <c r="M811"/>
      <c r="N811"/>
      <c r="O811"/>
    </row>
    <row r="812" spans="13:15" x14ac:dyDescent="0.25">
      <c r="M812"/>
      <c r="N812"/>
      <c r="O812"/>
    </row>
    <row r="813" spans="13:15" x14ac:dyDescent="0.25">
      <c r="M813"/>
      <c r="N813"/>
      <c r="O813"/>
    </row>
    <row r="814" spans="13:15" x14ac:dyDescent="0.25">
      <c r="M814"/>
      <c r="N814"/>
      <c r="O814"/>
    </row>
    <row r="815" spans="13:15" x14ac:dyDescent="0.25">
      <c r="M815"/>
      <c r="N815"/>
      <c r="O815"/>
    </row>
    <row r="816" spans="13:15" x14ac:dyDescent="0.25">
      <c r="M816"/>
      <c r="N816"/>
      <c r="O816"/>
    </row>
    <row r="817" spans="13:15" x14ac:dyDescent="0.25">
      <c r="M817"/>
      <c r="N817"/>
      <c r="O817"/>
    </row>
    <row r="818" spans="13:15" x14ac:dyDescent="0.25">
      <c r="M818"/>
      <c r="N818"/>
      <c r="O818"/>
    </row>
    <row r="819" spans="13:15" x14ac:dyDescent="0.25">
      <c r="M819"/>
      <c r="N819"/>
      <c r="O819"/>
    </row>
    <row r="820" spans="13:15" x14ac:dyDescent="0.25">
      <c r="M820"/>
      <c r="N820"/>
      <c r="O820"/>
    </row>
    <row r="821" spans="13:15" x14ac:dyDescent="0.25">
      <c r="M821"/>
      <c r="N821"/>
      <c r="O821"/>
    </row>
    <row r="822" spans="13:15" x14ac:dyDescent="0.25">
      <c r="M822"/>
      <c r="N822"/>
      <c r="O822"/>
    </row>
    <row r="823" spans="13:15" x14ac:dyDescent="0.25">
      <c r="M823"/>
      <c r="N823"/>
      <c r="O823"/>
    </row>
    <row r="824" spans="13:15" x14ac:dyDescent="0.25">
      <c r="M824"/>
      <c r="N824"/>
      <c r="O824"/>
    </row>
    <row r="825" spans="13:15" x14ac:dyDescent="0.25">
      <c r="M825"/>
      <c r="N825"/>
      <c r="O825"/>
    </row>
    <row r="826" spans="13:15" x14ac:dyDescent="0.25">
      <c r="M826"/>
      <c r="N826"/>
      <c r="O826"/>
    </row>
    <row r="827" spans="13:15" x14ac:dyDescent="0.25">
      <c r="M827"/>
      <c r="N827"/>
      <c r="O827"/>
    </row>
    <row r="828" spans="13:15" x14ac:dyDescent="0.25">
      <c r="M828"/>
      <c r="N828"/>
      <c r="O828"/>
    </row>
    <row r="829" spans="13:15" x14ac:dyDescent="0.25">
      <c r="M829"/>
      <c r="N829"/>
      <c r="O829"/>
    </row>
    <row r="830" spans="13:15" x14ac:dyDescent="0.25">
      <c r="M830"/>
      <c r="N830"/>
      <c r="O830"/>
    </row>
    <row r="831" spans="13:15" x14ac:dyDescent="0.25">
      <c r="M831"/>
      <c r="N831"/>
      <c r="O831"/>
    </row>
    <row r="832" spans="13:15" x14ac:dyDescent="0.25">
      <c r="M832"/>
      <c r="N832"/>
      <c r="O832"/>
    </row>
    <row r="833" spans="13:15" x14ac:dyDescent="0.25">
      <c r="M833"/>
      <c r="N833"/>
      <c r="O833"/>
    </row>
    <row r="834" spans="13:15" x14ac:dyDescent="0.25">
      <c r="M834"/>
      <c r="N834"/>
      <c r="O834"/>
    </row>
    <row r="835" spans="13:15" x14ac:dyDescent="0.25">
      <c r="M835"/>
      <c r="N835"/>
      <c r="O835"/>
    </row>
    <row r="836" spans="13:15" x14ac:dyDescent="0.25">
      <c r="M836"/>
      <c r="N836"/>
      <c r="O836"/>
    </row>
    <row r="837" spans="13:15" x14ac:dyDescent="0.25">
      <c r="M837"/>
      <c r="N837"/>
      <c r="O837"/>
    </row>
    <row r="838" spans="13:15" x14ac:dyDescent="0.25">
      <c r="M838"/>
      <c r="N838"/>
      <c r="O838"/>
    </row>
    <row r="839" spans="13:15" x14ac:dyDescent="0.25">
      <c r="M839"/>
      <c r="N839"/>
      <c r="O839"/>
    </row>
    <row r="840" spans="13:15" x14ac:dyDescent="0.25">
      <c r="M840"/>
      <c r="N840"/>
      <c r="O840"/>
    </row>
    <row r="841" spans="13:15" x14ac:dyDescent="0.25">
      <c r="M841"/>
      <c r="N841"/>
      <c r="O841"/>
    </row>
    <row r="842" spans="13:15" x14ac:dyDescent="0.25">
      <c r="M842"/>
      <c r="N842"/>
      <c r="O842"/>
    </row>
    <row r="843" spans="13:15" x14ac:dyDescent="0.25">
      <c r="M843"/>
      <c r="N843"/>
      <c r="O843"/>
    </row>
    <row r="844" spans="13:15" x14ac:dyDescent="0.25">
      <c r="M844"/>
      <c r="N844"/>
      <c r="O844"/>
    </row>
    <row r="845" spans="13:15" x14ac:dyDescent="0.25">
      <c r="M845"/>
      <c r="N845"/>
      <c r="O845"/>
    </row>
    <row r="846" spans="13:15" x14ac:dyDescent="0.25">
      <c r="M846"/>
      <c r="N846"/>
      <c r="O846"/>
    </row>
    <row r="847" spans="13:15" x14ac:dyDescent="0.25">
      <c r="M847"/>
      <c r="N847"/>
      <c r="O847"/>
    </row>
    <row r="848" spans="13:15" x14ac:dyDescent="0.25">
      <c r="M848"/>
      <c r="N848"/>
      <c r="O848"/>
    </row>
    <row r="849" spans="13:15" x14ac:dyDescent="0.25">
      <c r="M849"/>
      <c r="N849"/>
      <c r="O849"/>
    </row>
    <row r="850" spans="13:15" x14ac:dyDescent="0.25">
      <c r="M850"/>
      <c r="N850"/>
      <c r="O850"/>
    </row>
    <row r="851" spans="13:15" x14ac:dyDescent="0.25">
      <c r="M851"/>
      <c r="N851"/>
      <c r="O851"/>
    </row>
    <row r="852" spans="13:15" x14ac:dyDescent="0.25">
      <c r="M852"/>
      <c r="N852"/>
      <c r="O852"/>
    </row>
    <row r="853" spans="13:15" x14ac:dyDescent="0.25">
      <c r="M853"/>
      <c r="N853"/>
      <c r="O853"/>
    </row>
    <row r="854" spans="13:15" x14ac:dyDescent="0.25">
      <c r="M854"/>
      <c r="N854"/>
      <c r="O854"/>
    </row>
    <row r="855" spans="13:15" x14ac:dyDescent="0.25">
      <c r="M855"/>
      <c r="N855"/>
      <c r="O855"/>
    </row>
    <row r="856" spans="13:15" x14ac:dyDescent="0.25">
      <c r="M856"/>
      <c r="N856"/>
      <c r="O856"/>
    </row>
    <row r="857" spans="13:15" x14ac:dyDescent="0.25">
      <c r="M857"/>
      <c r="N857"/>
      <c r="O857"/>
    </row>
    <row r="858" spans="13:15" x14ac:dyDescent="0.25">
      <c r="M858"/>
      <c r="N858"/>
      <c r="O858"/>
    </row>
    <row r="859" spans="13:15" x14ac:dyDescent="0.25">
      <c r="M859"/>
      <c r="N859"/>
      <c r="O859"/>
    </row>
    <row r="860" spans="13:15" x14ac:dyDescent="0.25">
      <c r="M860"/>
      <c r="N860"/>
      <c r="O860"/>
    </row>
    <row r="861" spans="13:15" x14ac:dyDescent="0.25">
      <c r="M861"/>
      <c r="N861"/>
      <c r="O861"/>
    </row>
    <row r="862" spans="13:15" x14ac:dyDescent="0.25">
      <c r="M862"/>
      <c r="N862"/>
      <c r="O862"/>
    </row>
    <row r="863" spans="13:15" x14ac:dyDescent="0.25">
      <c r="M863"/>
      <c r="N863"/>
      <c r="O863"/>
    </row>
    <row r="864" spans="13:15" x14ac:dyDescent="0.25">
      <c r="M864"/>
      <c r="N864"/>
      <c r="O864"/>
    </row>
    <row r="865" spans="13:15" x14ac:dyDescent="0.25">
      <c r="M865"/>
      <c r="N865"/>
      <c r="O865"/>
    </row>
    <row r="866" spans="13:15" x14ac:dyDescent="0.25">
      <c r="M866"/>
      <c r="N866"/>
      <c r="O866"/>
    </row>
    <row r="867" spans="13:15" x14ac:dyDescent="0.25">
      <c r="M867"/>
      <c r="N867"/>
      <c r="O867"/>
    </row>
    <row r="868" spans="13:15" x14ac:dyDescent="0.25">
      <c r="M868"/>
      <c r="N868"/>
      <c r="O868"/>
    </row>
    <row r="869" spans="13:15" x14ac:dyDescent="0.25">
      <c r="M869"/>
      <c r="N869"/>
      <c r="O869"/>
    </row>
    <row r="870" spans="13:15" x14ac:dyDescent="0.25">
      <c r="M870"/>
      <c r="N870"/>
      <c r="O870"/>
    </row>
    <row r="871" spans="13:15" x14ac:dyDescent="0.25">
      <c r="M871"/>
      <c r="N871"/>
      <c r="O871"/>
    </row>
    <row r="872" spans="13:15" x14ac:dyDescent="0.25">
      <c r="M872"/>
      <c r="N872"/>
      <c r="O872"/>
    </row>
    <row r="873" spans="13:15" x14ac:dyDescent="0.25">
      <c r="M873"/>
      <c r="N873"/>
      <c r="O873"/>
    </row>
    <row r="874" spans="13:15" x14ac:dyDescent="0.25">
      <c r="M874"/>
      <c r="N874"/>
      <c r="O874"/>
    </row>
    <row r="875" spans="13:15" x14ac:dyDescent="0.25">
      <c r="M875"/>
      <c r="N875"/>
      <c r="O875"/>
    </row>
    <row r="876" spans="13:15" x14ac:dyDescent="0.25">
      <c r="M876"/>
      <c r="N876"/>
      <c r="O876"/>
    </row>
    <row r="877" spans="13:15" x14ac:dyDescent="0.25">
      <c r="M877"/>
      <c r="N877"/>
      <c r="O877"/>
    </row>
    <row r="878" spans="13:15" x14ac:dyDescent="0.25">
      <c r="M878"/>
      <c r="N878"/>
      <c r="O878"/>
    </row>
    <row r="879" spans="13:15" x14ac:dyDescent="0.25">
      <c r="M879"/>
      <c r="N879"/>
      <c r="O879"/>
    </row>
    <row r="880" spans="13:15" x14ac:dyDescent="0.25">
      <c r="M880"/>
      <c r="N880"/>
      <c r="O880"/>
    </row>
    <row r="881" spans="13:15" x14ac:dyDescent="0.25">
      <c r="M881"/>
      <c r="N881"/>
      <c r="O881"/>
    </row>
    <row r="882" spans="13:15" x14ac:dyDescent="0.25">
      <c r="M882"/>
      <c r="N882"/>
      <c r="O882"/>
    </row>
    <row r="883" spans="13:15" x14ac:dyDescent="0.25">
      <c r="M883"/>
      <c r="N883"/>
      <c r="O883"/>
    </row>
    <row r="884" spans="13:15" x14ac:dyDescent="0.25">
      <c r="M884"/>
      <c r="N884"/>
      <c r="O884"/>
    </row>
    <row r="885" spans="13:15" x14ac:dyDescent="0.25">
      <c r="M885"/>
      <c r="N885"/>
      <c r="O885"/>
    </row>
    <row r="886" spans="13:15" x14ac:dyDescent="0.25">
      <c r="M886"/>
      <c r="N886"/>
      <c r="O886"/>
    </row>
    <row r="887" spans="13:15" x14ac:dyDescent="0.25">
      <c r="M887"/>
      <c r="N887"/>
      <c r="O887"/>
    </row>
    <row r="888" spans="13:15" x14ac:dyDescent="0.25">
      <c r="M888"/>
      <c r="N888"/>
      <c r="O888"/>
    </row>
    <row r="889" spans="13:15" x14ac:dyDescent="0.25">
      <c r="M889"/>
      <c r="N889"/>
      <c r="O889"/>
    </row>
    <row r="890" spans="13:15" x14ac:dyDescent="0.25">
      <c r="M890"/>
      <c r="N890"/>
      <c r="O890"/>
    </row>
    <row r="891" spans="13:15" x14ac:dyDescent="0.25">
      <c r="M891"/>
      <c r="N891"/>
      <c r="O891"/>
    </row>
    <row r="892" spans="13:15" x14ac:dyDescent="0.25">
      <c r="M892"/>
      <c r="N892"/>
      <c r="O892"/>
    </row>
    <row r="893" spans="13:15" x14ac:dyDescent="0.25">
      <c r="M893"/>
      <c r="N893"/>
      <c r="O893"/>
    </row>
    <row r="894" spans="13:15" x14ac:dyDescent="0.25">
      <c r="M894"/>
      <c r="N894"/>
      <c r="O894"/>
    </row>
    <row r="895" spans="13:15" x14ac:dyDescent="0.25">
      <c r="M895"/>
      <c r="N895"/>
      <c r="O895"/>
    </row>
    <row r="896" spans="13:15" x14ac:dyDescent="0.25">
      <c r="M896"/>
      <c r="N896"/>
      <c r="O896"/>
    </row>
    <row r="897" spans="13:15" x14ac:dyDescent="0.25">
      <c r="M897"/>
      <c r="N897"/>
      <c r="O897"/>
    </row>
    <row r="898" spans="13:15" x14ac:dyDescent="0.25">
      <c r="O898"/>
    </row>
    <row r="899" spans="13:15" x14ac:dyDescent="0.25">
      <c r="O899"/>
    </row>
    <row r="900" spans="13:15" x14ac:dyDescent="0.25">
      <c r="O900"/>
    </row>
    <row r="901" spans="13:15" x14ac:dyDescent="0.25">
      <c r="O901"/>
    </row>
    <row r="902" spans="13:15" x14ac:dyDescent="0.25">
      <c r="O902"/>
    </row>
    <row r="903" spans="13:15" x14ac:dyDescent="0.25">
      <c r="O903"/>
    </row>
    <row r="904" spans="13:15" x14ac:dyDescent="0.25">
      <c r="O904"/>
    </row>
    <row r="905" spans="13:15" x14ac:dyDescent="0.25">
      <c r="O905"/>
    </row>
    <row r="906" spans="13:15" x14ac:dyDescent="0.25">
      <c r="O906"/>
    </row>
    <row r="907" spans="13:15" x14ac:dyDescent="0.25">
      <c r="O907"/>
    </row>
    <row r="908" spans="13:15" x14ac:dyDescent="0.25">
      <c r="O908"/>
    </row>
    <row r="909" spans="13:15" x14ac:dyDescent="0.25">
      <c r="O909"/>
    </row>
    <row r="910" spans="13:15" x14ac:dyDescent="0.25">
      <c r="O910"/>
    </row>
    <row r="911" spans="13:15" x14ac:dyDescent="0.25">
      <c r="O911"/>
    </row>
    <row r="912" spans="13:15" x14ac:dyDescent="0.25">
      <c r="O912"/>
    </row>
    <row r="913" spans="15:15" x14ac:dyDescent="0.25">
      <c r="O913"/>
    </row>
    <row r="914" spans="15:15" x14ac:dyDescent="0.25">
      <c r="O914"/>
    </row>
    <row r="915" spans="15:15" x14ac:dyDescent="0.25">
      <c r="O915"/>
    </row>
    <row r="916" spans="15:15" x14ac:dyDescent="0.25">
      <c r="O916"/>
    </row>
    <row r="917" spans="15:15" x14ac:dyDescent="0.25">
      <c r="O917"/>
    </row>
    <row r="918" spans="15:15" x14ac:dyDescent="0.25">
      <c r="O918"/>
    </row>
    <row r="919" spans="15:15" x14ac:dyDescent="0.25">
      <c r="O919"/>
    </row>
    <row r="920" spans="15:15" x14ac:dyDescent="0.25">
      <c r="O920"/>
    </row>
    <row r="921" spans="15:15" x14ac:dyDescent="0.25">
      <c r="O921"/>
    </row>
    <row r="922" spans="15:15" x14ac:dyDescent="0.25">
      <c r="O922"/>
    </row>
    <row r="923" spans="15:15" x14ac:dyDescent="0.25">
      <c r="O923"/>
    </row>
    <row r="924" spans="15:15" x14ac:dyDescent="0.25">
      <c r="O924"/>
    </row>
    <row r="925" spans="15:15" x14ac:dyDescent="0.25">
      <c r="O925"/>
    </row>
    <row r="926" spans="15:15" x14ac:dyDescent="0.25">
      <c r="O926"/>
    </row>
    <row r="927" spans="15:15" x14ac:dyDescent="0.25">
      <c r="O927"/>
    </row>
    <row r="928" spans="15:15" x14ac:dyDescent="0.25">
      <c r="O928"/>
    </row>
    <row r="929" spans="15:15" x14ac:dyDescent="0.25">
      <c r="O929"/>
    </row>
    <row r="930" spans="15:15" x14ac:dyDescent="0.25">
      <c r="O930"/>
    </row>
    <row r="931" spans="15:15" x14ac:dyDescent="0.25">
      <c r="O931"/>
    </row>
    <row r="932" spans="15:15" x14ac:dyDescent="0.25">
      <c r="O932"/>
    </row>
    <row r="933" spans="15:15" x14ac:dyDescent="0.25">
      <c r="O933"/>
    </row>
    <row r="934" spans="15:15" x14ac:dyDescent="0.25">
      <c r="O934"/>
    </row>
    <row r="935" spans="15:15" x14ac:dyDescent="0.25">
      <c r="O935"/>
    </row>
    <row r="936" spans="15:15" x14ac:dyDescent="0.25">
      <c r="O936"/>
    </row>
    <row r="937" spans="15:15" x14ac:dyDescent="0.25">
      <c r="O937"/>
    </row>
    <row r="938" spans="15:15" x14ac:dyDescent="0.25">
      <c r="O938"/>
    </row>
    <row r="939" spans="15:15" x14ac:dyDescent="0.25">
      <c r="O939"/>
    </row>
    <row r="940" spans="15:15" x14ac:dyDescent="0.25">
      <c r="O940"/>
    </row>
    <row r="941" spans="15:15" x14ac:dyDescent="0.25">
      <c r="O941"/>
    </row>
    <row r="942" spans="15:15" x14ac:dyDescent="0.25">
      <c r="O942"/>
    </row>
    <row r="943" spans="15:15" x14ac:dyDescent="0.25">
      <c r="O943"/>
    </row>
    <row r="944" spans="15:15" x14ac:dyDescent="0.25">
      <c r="O944"/>
    </row>
    <row r="945" spans="15:15" x14ac:dyDescent="0.25">
      <c r="O945"/>
    </row>
    <row r="946" spans="15:15" x14ac:dyDescent="0.25">
      <c r="O946"/>
    </row>
    <row r="947" spans="15:15" x14ac:dyDescent="0.25">
      <c r="O947"/>
    </row>
    <row r="948" spans="15:15" x14ac:dyDescent="0.25">
      <c r="O948"/>
    </row>
    <row r="949" spans="15:15" x14ac:dyDescent="0.25">
      <c r="O949"/>
    </row>
    <row r="950" spans="15:15" x14ac:dyDescent="0.25">
      <c r="O950"/>
    </row>
    <row r="951" spans="15:15" x14ac:dyDescent="0.25">
      <c r="O951"/>
    </row>
    <row r="952" spans="15:15" x14ac:dyDescent="0.25">
      <c r="O952"/>
    </row>
    <row r="953" spans="15:15" x14ac:dyDescent="0.25">
      <c r="O953"/>
    </row>
    <row r="954" spans="15:15" x14ac:dyDescent="0.25">
      <c r="O954"/>
    </row>
    <row r="955" spans="15:15" x14ac:dyDescent="0.25">
      <c r="O955"/>
    </row>
    <row r="956" spans="15:15" x14ac:dyDescent="0.25">
      <c r="O956"/>
    </row>
    <row r="957" spans="15:15" x14ac:dyDescent="0.25">
      <c r="O957"/>
    </row>
    <row r="958" spans="15:15" x14ac:dyDescent="0.25">
      <c r="O958"/>
    </row>
    <row r="959" spans="15:15" x14ac:dyDescent="0.25">
      <c r="O959"/>
    </row>
    <row r="960" spans="15:15" x14ac:dyDescent="0.25">
      <c r="O960"/>
    </row>
    <row r="961" spans="15:15" x14ac:dyDescent="0.25">
      <c r="O961"/>
    </row>
    <row r="962" spans="15:15" x14ac:dyDescent="0.25">
      <c r="O962"/>
    </row>
    <row r="963" spans="15:15" x14ac:dyDescent="0.25">
      <c r="O963"/>
    </row>
    <row r="964" spans="15:15" x14ac:dyDescent="0.25">
      <c r="O964"/>
    </row>
    <row r="965" spans="15:15" x14ac:dyDescent="0.25">
      <c r="O965"/>
    </row>
    <row r="966" spans="15:15" x14ac:dyDescent="0.25">
      <c r="O966"/>
    </row>
    <row r="967" spans="15:15" x14ac:dyDescent="0.25">
      <c r="O967"/>
    </row>
    <row r="968" spans="15:15" x14ac:dyDescent="0.25">
      <c r="O968"/>
    </row>
    <row r="969" spans="15:15" x14ac:dyDescent="0.25">
      <c r="O969"/>
    </row>
    <row r="970" spans="15:15" x14ac:dyDescent="0.25">
      <c r="O970"/>
    </row>
    <row r="971" spans="15:15" x14ac:dyDescent="0.25">
      <c r="O971"/>
    </row>
    <row r="972" spans="15:15" x14ac:dyDescent="0.25">
      <c r="O972"/>
    </row>
    <row r="973" spans="15:15" x14ac:dyDescent="0.25">
      <c r="O973"/>
    </row>
    <row r="974" spans="15:15" x14ac:dyDescent="0.25">
      <c r="O974"/>
    </row>
    <row r="975" spans="15:15" x14ac:dyDescent="0.25">
      <c r="O975"/>
    </row>
    <row r="976" spans="15:15" x14ac:dyDescent="0.25">
      <c r="O976"/>
    </row>
    <row r="977" spans="15:15" x14ac:dyDescent="0.25">
      <c r="O977"/>
    </row>
    <row r="978" spans="15:15" x14ac:dyDescent="0.25">
      <c r="O978"/>
    </row>
    <row r="979" spans="15:15" x14ac:dyDescent="0.25">
      <c r="O979"/>
    </row>
    <row r="980" spans="15:15" x14ac:dyDescent="0.25">
      <c r="O980"/>
    </row>
    <row r="981" spans="15:15" x14ac:dyDescent="0.25">
      <c r="O981"/>
    </row>
    <row r="982" spans="15:15" x14ac:dyDescent="0.25">
      <c r="O982"/>
    </row>
    <row r="983" spans="15:15" x14ac:dyDescent="0.25">
      <c r="O983"/>
    </row>
    <row r="984" spans="15:15" x14ac:dyDescent="0.25">
      <c r="O984"/>
    </row>
    <row r="985" spans="15:15" x14ac:dyDescent="0.25">
      <c r="O985"/>
    </row>
    <row r="986" spans="15:15" x14ac:dyDescent="0.25">
      <c r="O986"/>
    </row>
    <row r="987" spans="15:15" x14ac:dyDescent="0.25">
      <c r="O987"/>
    </row>
    <row r="988" spans="15:15" x14ac:dyDescent="0.25">
      <c r="O988"/>
    </row>
    <row r="989" spans="15:15" x14ac:dyDescent="0.25">
      <c r="O989"/>
    </row>
    <row r="990" spans="15:15" x14ac:dyDescent="0.25">
      <c r="O990"/>
    </row>
    <row r="991" spans="15:15" x14ac:dyDescent="0.25">
      <c r="O991"/>
    </row>
    <row r="992" spans="15:15" x14ac:dyDescent="0.25">
      <c r="O992"/>
    </row>
    <row r="993" spans="15:15" x14ac:dyDescent="0.25">
      <c r="O993"/>
    </row>
    <row r="994" spans="15:15" x14ac:dyDescent="0.25">
      <c r="O994"/>
    </row>
    <row r="995" spans="15:15" x14ac:dyDescent="0.25">
      <c r="O995"/>
    </row>
    <row r="996" spans="15:15" x14ac:dyDescent="0.25">
      <c r="O996"/>
    </row>
    <row r="997" spans="15:15" x14ac:dyDescent="0.25">
      <c r="O997"/>
    </row>
    <row r="998" spans="15:15" x14ac:dyDescent="0.25">
      <c r="O998"/>
    </row>
    <row r="999" spans="15:15" x14ac:dyDescent="0.25">
      <c r="O999"/>
    </row>
    <row r="1000" spans="15:15" x14ac:dyDescent="0.25">
      <c r="O1000"/>
    </row>
    <row r="1001" spans="15:15" x14ac:dyDescent="0.25">
      <c r="O1001"/>
    </row>
    <row r="1002" spans="15:15" x14ac:dyDescent="0.25">
      <c r="O1002"/>
    </row>
    <row r="1003" spans="15:15" x14ac:dyDescent="0.25">
      <c r="O1003"/>
    </row>
    <row r="1004" spans="15:15" x14ac:dyDescent="0.25">
      <c r="O1004"/>
    </row>
    <row r="1005" spans="15:15" x14ac:dyDescent="0.25">
      <c r="O1005"/>
    </row>
    <row r="1006" spans="15:15" x14ac:dyDescent="0.25">
      <c r="O1006"/>
    </row>
    <row r="1007" spans="15:15" x14ac:dyDescent="0.25">
      <c r="O1007"/>
    </row>
    <row r="1008" spans="15:15" x14ac:dyDescent="0.25">
      <c r="O1008"/>
    </row>
    <row r="1009" spans="15:15" x14ac:dyDescent="0.25">
      <c r="O1009"/>
    </row>
  </sheetData>
  <autoFilter ref="A1:J701" xr:uid="{19217E9F-968F-4D87-9EB0-FD3366D48E47}">
    <sortState xmlns:xlrd2="http://schemas.microsoft.com/office/spreadsheetml/2017/richdata2" ref="A2:J701">
      <sortCondition ref="B1:B701"/>
    </sortState>
  </autoFilter>
  <mergeCells count="1">
    <mergeCell ref="T15:U15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Ofertas</vt:lpstr>
      <vt:lpstr>Simulador</vt:lpstr>
      <vt:lpstr>Planilha2</vt:lpstr>
      <vt:lpstr>DEPARA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MOURA</dc:creator>
  <cp:lastModifiedBy>ALEX DE MOURA</cp:lastModifiedBy>
  <dcterms:created xsi:type="dcterms:W3CDTF">2024-09-16T14:03:33Z</dcterms:created>
  <dcterms:modified xsi:type="dcterms:W3CDTF">2024-10-08T01:03:21Z</dcterms:modified>
</cp:coreProperties>
</file>