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ypathole/Downloads/"/>
    </mc:Choice>
  </mc:AlternateContent>
  <xr:revisionPtr revIDLastSave="0" documentId="13_ncr:1_{7E7C8C9C-08AF-D64E-9021-A31DCE8E537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r inventory" sheetId="1" r:id="rId1"/>
    <sheet name="Sheet2" sheetId="3" r:id="rId2"/>
  </sheets>
  <calcPr calcId="191029"/>
  <pivotCaches>
    <pivotCache cacheId="3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2" i="1"/>
  <c r="B2" i="1"/>
  <c r="F2" i="1"/>
  <c r="D2" i="1"/>
  <c r="N2" i="1"/>
  <c r="B29" i="1"/>
  <c r="F29" i="1"/>
  <c r="D29" i="1"/>
  <c r="N29" i="1"/>
  <c r="B40" i="1"/>
  <c r="F40" i="1"/>
  <c r="D40" i="1"/>
  <c r="N40" i="1"/>
  <c r="B42" i="1"/>
  <c r="F42" i="1"/>
  <c r="D42" i="1"/>
  <c r="N42" i="1"/>
  <c r="B44" i="1"/>
  <c r="D44" i="1"/>
  <c r="N44" i="1"/>
  <c r="B38" i="1"/>
  <c r="N38" i="1" s="1"/>
  <c r="F38" i="1"/>
  <c r="D38" i="1"/>
  <c r="B33" i="1"/>
  <c r="N33" i="1" s="1"/>
  <c r="F33" i="1"/>
  <c r="D33" i="1"/>
  <c r="B7" i="1"/>
  <c r="F7" i="1"/>
  <c r="D7" i="1"/>
  <c r="N7" i="1"/>
  <c r="B8" i="1"/>
  <c r="F8" i="1"/>
  <c r="D8" i="1"/>
  <c r="N8" i="1"/>
  <c r="B25" i="1"/>
  <c r="F25" i="1"/>
  <c r="D25" i="1"/>
  <c r="N25" i="1"/>
  <c r="B11" i="1"/>
  <c r="F11" i="1"/>
  <c r="D11" i="1"/>
  <c r="N11" i="1"/>
  <c r="B17" i="1"/>
  <c r="F17" i="1"/>
  <c r="D17" i="1"/>
  <c r="N17" i="1"/>
  <c r="B48" i="1"/>
  <c r="N48" i="1" s="1"/>
  <c r="D48" i="1"/>
  <c r="B24" i="1"/>
  <c r="N24" i="1" s="1"/>
  <c r="F24" i="1"/>
  <c r="G24" i="1" s="1"/>
  <c r="I24" i="1" s="1"/>
  <c r="M24" i="1" s="1"/>
  <c r="D24" i="1"/>
  <c r="B5" i="1"/>
  <c r="N5" i="1" s="1"/>
  <c r="F5" i="1"/>
  <c r="D5" i="1"/>
  <c r="B28" i="1"/>
  <c r="F28" i="1"/>
  <c r="D28" i="1"/>
  <c r="N28" i="1"/>
  <c r="B6" i="1"/>
  <c r="N6" i="1" s="1"/>
  <c r="D6" i="1"/>
  <c r="B43" i="1"/>
  <c r="N43" i="1" s="1"/>
  <c r="F43" i="1"/>
  <c r="D43" i="1"/>
  <c r="B36" i="1"/>
  <c r="N36" i="1" s="1"/>
  <c r="F36" i="1"/>
  <c r="D36" i="1"/>
  <c r="B3" i="1"/>
  <c r="N3" i="1" s="1"/>
  <c r="D3" i="1"/>
  <c r="B39" i="1"/>
  <c r="N39" i="1" s="1"/>
  <c r="F39" i="1"/>
  <c r="D39" i="1"/>
  <c r="B45" i="1"/>
  <c r="F45" i="1"/>
  <c r="G45" i="1" s="1"/>
  <c r="I45" i="1" s="1"/>
  <c r="M45" i="1" s="1"/>
  <c r="D45" i="1"/>
  <c r="B20" i="1"/>
  <c r="N20" i="1" s="1"/>
  <c r="F20" i="1"/>
  <c r="D20" i="1"/>
  <c r="B49" i="1"/>
  <c r="F49" i="1"/>
  <c r="N49" i="1" s="1"/>
  <c r="D49" i="1"/>
  <c r="B34" i="1"/>
  <c r="N34" i="1" s="1"/>
  <c r="F34" i="1"/>
  <c r="G34" i="1" s="1"/>
  <c r="I34" i="1" s="1"/>
  <c r="M34" i="1" s="1"/>
  <c r="D34" i="1"/>
  <c r="B4" i="1"/>
  <c r="F4" i="1"/>
  <c r="D4" i="1"/>
  <c r="N4" i="1" s="1"/>
  <c r="B14" i="1"/>
  <c r="N14" i="1" s="1"/>
  <c r="F14" i="1"/>
  <c r="D14" i="1"/>
  <c r="B19" i="1"/>
  <c r="F19" i="1"/>
  <c r="D19" i="1"/>
  <c r="N19" i="1" s="1"/>
  <c r="B9" i="1"/>
  <c r="D9" i="1"/>
  <c r="N9" i="1"/>
  <c r="B47" i="1"/>
  <c r="N47" i="1" s="1"/>
  <c r="F47" i="1"/>
  <c r="D47" i="1"/>
  <c r="B52" i="1"/>
  <c r="F52" i="1"/>
  <c r="D52" i="1"/>
  <c r="N52" i="1"/>
  <c r="B26" i="1"/>
  <c r="N26" i="1" s="1"/>
  <c r="F26" i="1"/>
  <c r="D26" i="1"/>
  <c r="B21" i="1"/>
  <c r="F21" i="1"/>
  <c r="G21" i="1" s="1"/>
  <c r="I21" i="1" s="1"/>
  <c r="M21" i="1" s="1"/>
  <c r="D21" i="1"/>
  <c r="N21" i="1"/>
  <c r="B15" i="1"/>
  <c r="N15" i="1" s="1"/>
  <c r="F15" i="1"/>
  <c r="D15" i="1"/>
  <c r="B16" i="1"/>
  <c r="F16" i="1"/>
  <c r="D16" i="1"/>
  <c r="N16" i="1"/>
  <c r="B35" i="1"/>
  <c r="N35" i="1" s="1"/>
  <c r="D35" i="1"/>
  <c r="B31" i="1"/>
  <c r="F31" i="1"/>
  <c r="D31" i="1"/>
  <c r="N31" i="1"/>
  <c r="B32" i="1"/>
  <c r="N32" i="1" s="1"/>
  <c r="F32" i="1"/>
  <c r="G32" i="1" s="1"/>
  <c r="I32" i="1" s="1"/>
  <c r="M32" i="1" s="1"/>
  <c r="D32" i="1"/>
  <c r="B50" i="1"/>
  <c r="F50" i="1"/>
  <c r="D50" i="1"/>
  <c r="N50" i="1"/>
  <c r="B27" i="1"/>
  <c r="N27" i="1" s="1"/>
  <c r="F27" i="1"/>
  <c r="G27" i="1" s="1"/>
  <c r="I27" i="1" s="1"/>
  <c r="M27" i="1" s="1"/>
  <c r="D27" i="1"/>
  <c r="B37" i="1"/>
  <c r="F37" i="1"/>
  <c r="G37" i="1" s="1"/>
  <c r="I37" i="1" s="1"/>
  <c r="M37" i="1" s="1"/>
  <c r="D37" i="1"/>
  <c r="N37" i="1"/>
  <c r="B41" i="1"/>
  <c r="N41" i="1" s="1"/>
  <c r="F41" i="1"/>
  <c r="G41" i="1" s="1"/>
  <c r="I41" i="1" s="1"/>
  <c r="M41" i="1" s="1"/>
  <c r="D41" i="1"/>
  <c r="B23" i="1"/>
  <c r="F23" i="1"/>
  <c r="D23" i="1"/>
  <c r="N23" i="1"/>
  <c r="B10" i="1"/>
  <c r="N10" i="1" s="1"/>
  <c r="D10" i="1"/>
  <c r="B46" i="1"/>
  <c r="F46" i="1"/>
  <c r="N46" i="1" s="1"/>
  <c r="D46" i="1"/>
  <c r="B30" i="1"/>
  <c r="N30" i="1" s="1"/>
  <c r="F30" i="1"/>
  <c r="G30" i="1" s="1"/>
  <c r="I30" i="1" s="1"/>
  <c r="M30" i="1" s="1"/>
  <c r="D30" i="1"/>
  <c r="B51" i="1"/>
  <c r="F51" i="1"/>
  <c r="N51" i="1" s="1"/>
  <c r="D51" i="1"/>
  <c r="B22" i="1"/>
  <c r="N22" i="1" s="1"/>
  <c r="F22" i="1"/>
  <c r="D22" i="1"/>
  <c r="B18" i="1"/>
  <c r="F18" i="1"/>
  <c r="G18" i="1" s="1"/>
  <c r="I18" i="1" s="1"/>
  <c r="M18" i="1" s="1"/>
  <c r="D18" i="1"/>
  <c r="B13" i="1"/>
  <c r="N13" i="1" s="1"/>
  <c r="F13" i="1"/>
  <c r="D13" i="1"/>
  <c r="B12" i="1"/>
  <c r="F12" i="1"/>
  <c r="D12" i="1"/>
  <c r="N12" i="1" s="1"/>
  <c r="B53" i="1"/>
  <c r="N53" i="1" s="1"/>
  <c r="F53" i="1"/>
  <c r="D53" i="1"/>
  <c r="I2" i="1"/>
  <c r="M2" i="1"/>
  <c r="G29" i="1"/>
  <c r="I29" i="1"/>
  <c r="M29" i="1"/>
  <c r="G40" i="1"/>
  <c r="I40" i="1" s="1"/>
  <c r="M40" i="1" s="1"/>
  <c r="G42" i="1"/>
  <c r="I42" i="1"/>
  <c r="M42" i="1" s="1"/>
  <c r="G44" i="1"/>
  <c r="I44" i="1"/>
  <c r="M44" i="1"/>
  <c r="G38" i="1"/>
  <c r="I38" i="1"/>
  <c r="M38" i="1"/>
  <c r="G33" i="1"/>
  <c r="I33" i="1" s="1"/>
  <c r="M33" i="1" s="1"/>
  <c r="G7" i="1"/>
  <c r="I7" i="1"/>
  <c r="M7" i="1" s="1"/>
  <c r="G8" i="1"/>
  <c r="I8" i="1"/>
  <c r="M8" i="1"/>
  <c r="G25" i="1"/>
  <c r="I25" i="1"/>
  <c r="M25" i="1"/>
  <c r="G11" i="1"/>
  <c r="I11" i="1" s="1"/>
  <c r="M11" i="1" s="1"/>
  <c r="G17" i="1"/>
  <c r="I17" i="1"/>
  <c r="M17" i="1" s="1"/>
  <c r="G48" i="1"/>
  <c r="I48" i="1"/>
  <c r="M48" i="1"/>
  <c r="G5" i="1"/>
  <c r="I5" i="1" s="1"/>
  <c r="M5" i="1" s="1"/>
  <c r="G28" i="1"/>
  <c r="I28" i="1"/>
  <c r="M28" i="1" s="1"/>
  <c r="G6" i="1"/>
  <c r="I6" i="1"/>
  <c r="M6" i="1"/>
  <c r="G43" i="1"/>
  <c r="I43" i="1"/>
  <c r="M43" i="1"/>
  <c r="G36" i="1"/>
  <c r="I36" i="1" s="1"/>
  <c r="M36" i="1" s="1"/>
  <c r="G3" i="1"/>
  <c r="I3" i="1"/>
  <c r="M3" i="1" s="1"/>
  <c r="G39" i="1"/>
  <c r="I39" i="1"/>
  <c r="M39" i="1"/>
  <c r="G20" i="1"/>
  <c r="I20" i="1" s="1"/>
  <c r="M20" i="1" s="1"/>
  <c r="G49" i="1"/>
  <c r="I49" i="1"/>
  <c r="M49" i="1" s="1"/>
  <c r="G4" i="1"/>
  <c r="I4" i="1"/>
  <c r="M4" i="1"/>
  <c r="G14" i="1"/>
  <c r="I14" i="1" s="1"/>
  <c r="M14" i="1" s="1"/>
  <c r="G19" i="1"/>
  <c r="I19" i="1"/>
  <c r="M19" i="1" s="1"/>
  <c r="G9" i="1"/>
  <c r="I9" i="1"/>
  <c r="M9" i="1"/>
  <c r="G47" i="1"/>
  <c r="I47" i="1"/>
  <c r="M47" i="1"/>
  <c r="G52" i="1"/>
  <c r="I52" i="1" s="1"/>
  <c r="M52" i="1" s="1"/>
  <c r="G26" i="1"/>
  <c r="I26" i="1"/>
  <c r="M26" i="1" s="1"/>
  <c r="G15" i="1"/>
  <c r="I15" i="1"/>
  <c r="M15" i="1"/>
  <c r="G16" i="1"/>
  <c r="I16" i="1" s="1"/>
  <c r="M16" i="1" s="1"/>
  <c r="G35" i="1"/>
  <c r="I35" i="1"/>
  <c r="M35" i="1" s="1"/>
  <c r="G31" i="1"/>
  <c r="I31" i="1"/>
  <c r="M31" i="1"/>
  <c r="G50" i="1"/>
  <c r="I50" i="1" s="1"/>
  <c r="M50" i="1" s="1"/>
  <c r="G23" i="1"/>
  <c r="I23" i="1" s="1"/>
  <c r="M23" i="1" s="1"/>
  <c r="G10" i="1"/>
  <c r="I10" i="1"/>
  <c r="M10" i="1" s="1"/>
  <c r="G46" i="1"/>
  <c r="I46" i="1"/>
  <c r="M46" i="1"/>
  <c r="G51" i="1"/>
  <c r="I51" i="1" s="1"/>
  <c r="M51" i="1" s="1"/>
  <c r="G22" i="1"/>
  <c r="I22" i="1"/>
  <c r="M22" i="1" s="1"/>
  <c r="G13" i="1"/>
  <c r="I13" i="1"/>
  <c r="M13" i="1"/>
  <c r="G12" i="1"/>
  <c r="I12" i="1" s="1"/>
  <c r="M12" i="1" s="1"/>
  <c r="G53" i="1"/>
  <c r="I53" i="1"/>
  <c r="M53" i="1" s="1"/>
  <c r="E2" i="1"/>
  <c r="E29" i="1"/>
  <c r="E40" i="1"/>
  <c r="E42" i="1"/>
  <c r="E44" i="1"/>
  <c r="E38" i="1"/>
  <c r="E33" i="1"/>
  <c r="E7" i="1"/>
  <c r="E8" i="1"/>
  <c r="E25" i="1"/>
  <c r="E11" i="1"/>
  <c r="E17" i="1"/>
  <c r="E48" i="1"/>
  <c r="E24" i="1"/>
  <c r="E5" i="1"/>
  <c r="E28" i="1"/>
  <c r="E6" i="1"/>
  <c r="E43" i="1"/>
  <c r="E36" i="1"/>
  <c r="E3" i="1"/>
  <c r="E39" i="1"/>
  <c r="E45" i="1"/>
  <c r="E20" i="1"/>
  <c r="E49" i="1"/>
  <c r="E34" i="1"/>
  <c r="E4" i="1"/>
  <c r="E14" i="1"/>
  <c r="E19" i="1"/>
  <c r="E9" i="1"/>
  <c r="E47" i="1"/>
  <c r="E52" i="1"/>
  <c r="E26" i="1"/>
  <c r="E21" i="1"/>
  <c r="E15" i="1"/>
  <c r="E16" i="1"/>
  <c r="E35" i="1"/>
  <c r="E31" i="1"/>
  <c r="E32" i="1"/>
  <c r="E50" i="1"/>
  <c r="E27" i="1"/>
  <c r="E37" i="1"/>
  <c r="E41" i="1"/>
  <c r="E23" i="1"/>
  <c r="E10" i="1"/>
  <c r="E46" i="1"/>
  <c r="E30" i="1"/>
  <c r="E51" i="1"/>
  <c r="E22" i="1"/>
  <c r="E18" i="1"/>
  <c r="E13" i="1"/>
  <c r="E12" i="1"/>
  <c r="E53" i="1"/>
  <c r="C2" i="1"/>
  <c r="C29" i="1"/>
  <c r="C40" i="1"/>
  <c r="C42" i="1"/>
  <c r="C44" i="1"/>
  <c r="C38" i="1"/>
  <c r="C33" i="1"/>
  <c r="C7" i="1"/>
  <c r="C8" i="1"/>
  <c r="C25" i="1"/>
  <c r="C11" i="1"/>
  <c r="C17" i="1"/>
  <c r="C48" i="1"/>
  <c r="C24" i="1"/>
  <c r="C5" i="1"/>
  <c r="C28" i="1"/>
  <c r="C6" i="1"/>
  <c r="C43" i="1"/>
  <c r="C36" i="1"/>
  <c r="C3" i="1"/>
  <c r="C39" i="1"/>
  <c r="C45" i="1"/>
  <c r="C20" i="1"/>
  <c r="C49" i="1"/>
  <c r="C34" i="1"/>
  <c r="C4" i="1"/>
  <c r="C14" i="1"/>
  <c r="C19" i="1"/>
  <c r="C9" i="1"/>
  <c r="C47" i="1"/>
  <c r="C52" i="1"/>
  <c r="C26" i="1"/>
  <c r="C21" i="1"/>
  <c r="C15" i="1"/>
  <c r="C16" i="1"/>
  <c r="C35" i="1"/>
  <c r="C31" i="1"/>
  <c r="C32" i="1"/>
  <c r="C50" i="1"/>
  <c r="C27" i="1"/>
  <c r="C37" i="1"/>
  <c r="C41" i="1"/>
  <c r="C23" i="1"/>
  <c r="C10" i="1"/>
  <c r="C46" i="1"/>
  <c r="C30" i="1"/>
  <c r="C51" i="1"/>
  <c r="C22" i="1"/>
  <c r="C18" i="1"/>
  <c r="C13" i="1"/>
  <c r="C12" i="1"/>
  <c r="C53" i="1"/>
  <c r="N18" i="1" l="1"/>
  <c r="N45" i="1"/>
</calcChain>
</file>

<file path=xl/sharedStrings.xml><?xml version="1.0" encoding="utf-8"?>
<sst xmlns="http://schemas.openxmlformats.org/spreadsheetml/2006/main" count="233" uniqueCount="132">
  <si>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</si>
  <si>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</si>
  <si>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</si>
  <si>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</si>
  <si>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</si>
  <si>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</si>
  <si>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</si>
  <si>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</si>
  <si>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</si>
  <si>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</si>
  <si>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</si>
  <si>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</si>
  <si>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</si>
  <si>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</si>
  <si>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</si>
  <si>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</si>
  <si>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</si>
  <si>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</si>
  <si>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</si>
  <si>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</si>
  <si>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</si>
  <si>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</si>
  <si>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</si>
  <si>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</si>
  <si>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</si>
  <si>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</si>
  <si>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</si>
  <si>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</si>
  <si>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</si>
  <si>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</si>
  <si>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</si>
  <si>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</si>
  <si>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</si>
  <si>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</si>
  <si>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</si>
  <si>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</si>
  <si>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</si>
  <si>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</si>
  <si>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</si>
  <si>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</si>
  <si>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</si>
  <si>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</si>
  <si>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</si>
  <si>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</si>
  <si>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</si>
  <si>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</si>
  <si>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</si>
  <si>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</si>
  <si>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</si>
  <si>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</si>
  <si>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</si>
  <si>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</si>
  <si>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</si>
  <si>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</si>
  <si>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</si>
  <si>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</si>
  <si>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</si>
  <si>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</si>
  <si>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</si>
  <si>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</si>
  <si>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</si>
  <si>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</si>
  <si>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</si>
  <si>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</si>
  <si>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</si>
  <si>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</si>
  <si>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</si>
  <si>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</si>
  <si>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</si>
  <si>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</si>
  <si>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</si>
  <si>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</si>
  <si>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</si>
  <si>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</si>
  <si>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</si>
  <si>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</si>
  <si>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</si>
  <si>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</si>
  <si>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</si>
  <si>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</si>
  <si>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</si>
  <si>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</si>
  <si>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</si>
  <si>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</si>
  <si>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</si>
  <si>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</si>
  <si>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</si>
  <si>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</si>
  <si>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</si>
  <si>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</si>
  <si>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</si>
  <si>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</si>
  <si>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</si>
  <si>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</si>
  <si>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</si>
  <si>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</si>
  <si>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</si>
  <si>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</si>
  <si>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</si>
  <si>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CAM</t>
  </si>
  <si>
    <t>Camrey</t>
  </si>
  <si>
    <t>ELA</t>
  </si>
  <si>
    <t>Elantra</t>
  </si>
  <si>
    <t>FCS</t>
  </si>
  <si>
    <t>Focus</t>
  </si>
  <si>
    <t xml:space="preserve">CMR </t>
  </si>
  <si>
    <t>Camero</t>
  </si>
  <si>
    <t xml:space="preserve">COR </t>
  </si>
  <si>
    <t>Corola</t>
  </si>
  <si>
    <t xml:space="preserve">CAR </t>
  </si>
  <si>
    <t>Caravan</t>
  </si>
  <si>
    <t>CIV</t>
  </si>
  <si>
    <t>Civic</t>
  </si>
  <si>
    <t>MTG</t>
  </si>
  <si>
    <t>Mustang</t>
  </si>
  <si>
    <t>ODY</t>
  </si>
  <si>
    <t>Odyssey</t>
  </si>
  <si>
    <t>PTC</t>
  </si>
  <si>
    <t>PT Cruiser</t>
  </si>
  <si>
    <t>SLV</t>
  </si>
  <si>
    <t>Silverado</t>
  </si>
  <si>
    <t>HO01ODY040</t>
  </si>
  <si>
    <t>Row Labels</t>
  </si>
  <si>
    <t>Grand Total</t>
  </si>
  <si>
    <t>Sum of Miles</t>
  </si>
  <si>
    <t>Make Full - xlookup</t>
  </si>
  <si>
    <t>Make Full2 - vlookup</t>
  </si>
  <si>
    <t>Make Full3 - indexmatch</t>
  </si>
  <si>
    <t>Model FullName</t>
  </si>
  <si>
    <t>ModelFullName2</t>
  </si>
  <si>
    <t>ModelFullName3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</si>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</sst>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inventory'!$G$2:$G$58</c:f>
              <c:numCache>
                <c:formatCode>General</c:formatCode>
                <c:ptCount val="57"/>
                <c:pt idx="0">
                  <c:v>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0</c:v>
                </c:pt>
                <c:pt idx="26">
                  <c:v>4</c:v>
                </c:pt>
                <c:pt idx="27">
                  <c:v>6</c:v>
                </c:pt>
                <c:pt idx="28">
                  <c:v>10</c:v>
                </c:pt>
                <c:pt idx="29">
                  <c:v>7</c:v>
                </c:pt>
                <c:pt idx="30">
                  <c:v>6</c:v>
                </c:pt>
                <c:pt idx="31">
                  <c:v>5</c:v>
                </c:pt>
                <c:pt idx="32">
                  <c:v>11</c:v>
                </c:pt>
                <c:pt idx="33">
                  <c:v>9</c:v>
                </c:pt>
                <c:pt idx="34">
                  <c:v>18</c:v>
                </c:pt>
                <c:pt idx="35">
                  <c:v>10</c:v>
                </c:pt>
                <c:pt idx="36">
                  <c:v>8</c:v>
                </c:pt>
                <c:pt idx="37">
                  <c:v>14</c:v>
                </c:pt>
                <c:pt idx="38">
                  <c:v>6</c:v>
                </c:pt>
                <c:pt idx="39">
                  <c:v>7</c:v>
                </c:pt>
                <c:pt idx="40">
                  <c:v>6</c:v>
                </c:pt>
                <c:pt idx="41">
                  <c:v>14</c:v>
                </c:pt>
                <c:pt idx="42">
                  <c:v>8</c:v>
                </c:pt>
                <c:pt idx="43">
                  <c:v>12</c:v>
                </c:pt>
                <c:pt idx="44">
                  <c:v>14</c:v>
                </c:pt>
                <c:pt idx="45">
                  <c:v>13</c:v>
                </c:pt>
                <c:pt idx="46">
                  <c:v>5</c:v>
                </c:pt>
                <c:pt idx="47">
                  <c:v>12</c:v>
                </c:pt>
                <c:pt idx="48">
                  <c:v>13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inventory'!$H$2:$H$58</c:f>
              <c:numCache>
                <c:formatCode>General</c:formatCode>
                <c:ptCount val="57"/>
                <c:pt idx="0">
                  <c:v>600000</c:v>
                </c:pt>
                <c:pt idx="1">
                  <c:v>93382.6</c:v>
                </c:pt>
                <c:pt idx="2">
                  <c:v>17556.3</c:v>
                </c:pt>
                <c:pt idx="3">
                  <c:v>14289.6</c:v>
                </c:pt>
                <c:pt idx="4">
                  <c:v>83162.7</c:v>
                </c:pt>
                <c:pt idx="5">
                  <c:v>27637.1</c:v>
                </c:pt>
                <c:pt idx="6">
                  <c:v>27534.799999999999</c:v>
                </c:pt>
                <c:pt idx="7">
                  <c:v>82374</c:v>
                </c:pt>
                <c:pt idx="8">
                  <c:v>79420.600000000006</c:v>
                </c:pt>
                <c:pt idx="9">
                  <c:v>22521.599999999999</c:v>
                </c:pt>
                <c:pt idx="10">
                  <c:v>22188.5</c:v>
                </c:pt>
                <c:pt idx="11">
                  <c:v>20223.900000000001</c:v>
                </c:pt>
                <c:pt idx="12">
                  <c:v>29601.9</c:v>
                </c:pt>
                <c:pt idx="13">
                  <c:v>24513.200000000001</c:v>
                </c:pt>
                <c:pt idx="14">
                  <c:v>13867.6</c:v>
                </c:pt>
                <c:pt idx="15">
                  <c:v>13682.9</c:v>
                </c:pt>
                <c:pt idx="16">
                  <c:v>22282</c:v>
                </c:pt>
                <c:pt idx="17">
                  <c:v>22128.2</c:v>
                </c:pt>
                <c:pt idx="18">
                  <c:v>48114.2</c:v>
                </c:pt>
                <c:pt idx="19">
                  <c:v>30555.3</c:v>
                </c:pt>
                <c:pt idx="20">
                  <c:v>29102.3</c:v>
                </c:pt>
                <c:pt idx="21">
                  <c:v>27394.2</c:v>
                </c:pt>
                <c:pt idx="22">
                  <c:v>19421.099999999999</c:v>
                </c:pt>
                <c:pt idx="23">
                  <c:v>19341.7</c:v>
                </c:pt>
                <c:pt idx="24">
                  <c:v>33477.199999999997</c:v>
                </c:pt>
                <c:pt idx="25">
                  <c:v>3708.1</c:v>
                </c:pt>
                <c:pt idx="26">
                  <c:v>31144.400000000001</c:v>
                </c:pt>
                <c:pt idx="27">
                  <c:v>44946.5</c:v>
                </c:pt>
                <c:pt idx="28">
                  <c:v>72527.199999999997</c:v>
                </c:pt>
                <c:pt idx="29">
                  <c:v>50854.1</c:v>
                </c:pt>
                <c:pt idx="30">
                  <c:v>42504.6</c:v>
                </c:pt>
                <c:pt idx="31">
                  <c:v>35137</c:v>
                </c:pt>
                <c:pt idx="32">
                  <c:v>73444.399999999994</c:v>
                </c:pt>
                <c:pt idx="33">
                  <c:v>60389.5</c:v>
                </c:pt>
                <c:pt idx="34">
                  <c:v>114660.6</c:v>
                </c:pt>
                <c:pt idx="35">
                  <c:v>64542</c:v>
                </c:pt>
                <c:pt idx="36">
                  <c:v>52229.5</c:v>
                </c:pt>
                <c:pt idx="37">
                  <c:v>85928</c:v>
                </c:pt>
                <c:pt idx="38">
                  <c:v>37558.800000000003</c:v>
                </c:pt>
                <c:pt idx="39">
                  <c:v>42074.2</c:v>
                </c:pt>
                <c:pt idx="40">
                  <c:v>36438.5</c:v>
                </c:pt>
                <c:pt idx="41">
                  <c:v>80685.8</c:v>
                </c:pt>
                <c:pt idx="42">
                  <c:v>46311.4</c:v>
                </c:pt>
                <c:pt idx="43">
                  <c:v>67829.100000000006</c:v>
                </c:pt>
                <c:pt idx="44">
                  <c:v>77243.100000000006</c:v>
                </c:pt>
                <c:pt idx="45">
                  <c:v>69891.899999999994</c:v>
                </c:pt>
                <c:pt idx="46">
                  <c:v>28464.799999999999</c:v>
                </c:pt>
                <c:pt idx="47">
                  <c:v>64467.4</c:v>
                </c:pt>
                <c:pt idx="48">
                  <c:v>68658.899999999994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7-4A2C-846B-0DE2EED57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409599"/>
        <c:axId val="1983106031"/>
      </c:scatterChart>
      <c:valAx>
        <c:axId val="203440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106031"/>
        <c:crosses val="autoZero"/>
        <c:crossBetween val="midCat"/>
      </c:valAx>
      <c:valAx>
        <c:axId val="19831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40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inventory.xlsx]Sheet2!PivotTable2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Sheet2!$B$4:$B$21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625990.1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D-42ED-9FDA-2D34F48E2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423039"/>
        <c:axId val="2042409487"/>
      </c:barChart>
      <c:catAx>
        <c:axId val="203442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09487"/>
        <c:crosses val="autoZero"/>
        <c:auto val="1"/>
        <c:lblAlgn val="ctr"/>
        <c:lblOffset val="100"/>
        <c:noMultiLvlLbl val="0"/>
      </c:catAx>
      <c:valAx>
        <c:axId val="20424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42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496817</xdr:colOff>
      <xdr:row>11</xdr:row>
      <xdr:rowOff>24407</xdr:rowOff>
    </xdr:from>
    <xdr:to>
      <xdr:col>64</xdr:col>
      <xdr:colOff>184976</xdr:colOff>
      <xdr:row>26</xdr:row>
      <xdr:rowOff>103951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B4C04D-7725-049A-FEFA-EE8EF75DE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21688</xdr:colOff>
      <xdr:row>2</xdr:row>
      <xdr:rowOff>92906</xdr:rowOff>
    </xdr:from>
    <xdr:to>
      <xdr:col>10</xdr:col>
      <xdr:colOff>323557</xdr:colOff>
      <xdr:row>17</xdr:row>
      <xdr:rowOff>92905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A2504-2836-72F0-9550-8F64F035C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l Bandale" refreshedDate="45286.835592824071" createdVersion="8" refreshedVersion="8" minRefreshableVersion="3" recordCount="52" xr:uid="{00000000-000A-0000-FFFF-FFFF05000000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 containsMixedTypes="1" containsNumber="1" containsInteger="1" minValue="5" maxValue="12"/>
    </cacheField>
    <cacheField name="Age" numFmtId="0">
      <sharedItems containsSemiMixedTypes="0" containsString="0" containsNumber="1" containsInteger="1" minValue="0" maxValue="18"/>
    </cacheField>
    <cacheField name="Miles" numFmtId="0">
      <sharedItems containsSemiMixedTypes="0" containsString="0" containsNumber="1" minValue="3708.1" maxValue="600000"/>
    </cacheField>
    <cacheField name="Miles / Year" numFmtId="0">
      <sharedItems containsSemiMixedTypes="0" containsString="0" containsNumber="1" minValue="4744.3294117647065" maxValue="70588.23529411765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ES"/>
    <s v="FD06MTGBLA001"/>
  </r>
  <r>
    <s v="FD06MTG002"/>
    <s v="FD"/>
    <s v="Ford"/>
    <s v="MTG"/>
    <s v="Mustang"/>
    <s v="06"/>
    <n v="8"/>
    <n v="600000"/>
    <n v="70588.23529411765"/>
    <s v="White"/>
    <x v="1"/>
    <n v="50000"/>
    <s v="NO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ES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ES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ES"/>
    <s v="FD08MTGWHI005"/>
  </r>
  <r>
    <s v="FDO6FCS006"/>
    <s v="FD"/>
    <s v="Ford"/>
    <s v="FCS"/>
    <s v="Focus"/>
    <n v="6"/>
    <n v="8"/>
    <n v="46311.4"/>
    <n v="5448.4000000000005"/>
    <s v="Green"/>
    <x v="4"/>
    <n v="75000"/>
    <s v="YES"/>
    <s v="FD6FCSGRE006"/>
  </r>
  <r>
    <s v="FD06FCS007"/>
    <s v="FD"/>
    <s v="Ford"/>
    <s v="FCS"/>
    <s v="Focus"/>
    <s v="06"/>
    <n v="8"/>
    <n v="52229.5"/>
    <n v="6144.6470588235297"/>
    <s v="Green"/>
    <x v="2"/>
    <n v="75000"/>
    <s v="YES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ES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ES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ES"/>
    <s v="FD13FCSWHI010"/>
  </r>
  <r>
    <s v="FD12FCS011"/>
    <s v="FD"/>
    <s v="Ford"/>
    <s v="FCS"/>
    <s v="Focus"/>
    <s v="12"/>
    <n v="2"/>
    <n v="19341.7"/>
    <n v="7736.68"/>
    <s v="White"/>
    <x v="7"/>
    <n v="75000"/>
    <s v="YES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ES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ES"/>
    <s v="FD13FCSBLA013"/>
  </r>
  <r>
    <s v="GMO9CMR014"/>
    <s v="GM"/>
    <s v="General Motors"/>
    <s v="CMR"/>
    <s v="Civic"/>
    <n v="9"/>
    <n v="5"/>
    <n v="28464.799999999999"/>
    <n v="5175.4181818181814"/>
    <s v="White"/>
    <x v="10"/>
    <n v="100000"/>
    <s v="YES"/>
    <s v="GM9CMRWHI014"/>
  </r>
  <r>
    <s v="GM12CMR015"/>
    <s v="GM"/>
    <s v="General Motors"/>
    <s v="CMR"/>
    <s v="Civic"/>
    <s v="12"/>
    <n v="2"/>
    <n v="19421.099999999999"/>
    <n v="7768.44"/>
    <s v="Black"/>
    <x v="11"/>
    <n v="100000"/>
    <s v="YES"/>
    <s v="GM12CMRBLA015"/>
  </r>
  <r>
    <s v="GM14CMR016"/>
    <s v="GM"/>
    <s v="General Motors"/>
    <s v="CMR"/>
    <s v="Civic"/>
    <s v="14"/>
    <n v="0"/>
    <n v="14289.6"/>
    <n v="28579.200000000001"/>
    <s v="White"/>
    <x v="12"/>
    <n v="100000"/>
    <s v="YES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ES"/>
    <s v="GM10SLVBLA017"/>
  </r>
  <r>
    <s v="GM98SLV018"/>
    <s v="GM"/>
    <s v="General Motors"/>
    <s v="SLV"/>
    <s v="Silverado"/>
    <n v="10"/>
    <n v="4"/>
    <n v="83162.7"/>
    <n v="18480.599999999999"/>
    <s v="Black"/>
    <x v="10"/>
    <n v="100000"/>
    <s v="YES"/>
    <s v="GM10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ES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YES"/>
    <s v="TY96CAMGRE020"/>
  </r>
  <r>
    <s v="TY98CAM021"/>
    <s v="TY"/>
    <s v="Toyota"/>
    <s v="CAM"/>
    <s v="Camrey"/>
    <n v="12"/>
    <n v="2"/>
    <n v="93382.6"/>
    <n v="37353.040000000001"/>
    <s v="Black"/>
    <x v="15"/>
    <n v="100000"/>
    <s v="YES"/>
    <s v="TY12CAMBLA021"/>
  </r>
  <r>
    <s v="TY00CAM022"/>
    <s v="TY"/>
    <s v="Toyota"/>
    <s v="CAM"/>
    <s v="Camrey"/>
    <s v="00"/>
    <n v="14"/>
    <n v="85928"/>
    <n v="5926.0689655172409"/>
    <s v="Green"/>
    <x v="4"/>
    <n v="100000"/>
    <s v="YES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ES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ES"/>
    <s v="TY09CAMWHI024"/>
  </r>
  <r>
    <s v="TY02COR025"/>
    <s v="TY"/>
    <s v="Toyota"/>
    <s v="COR"/>
    <s v="Camero"/>
    <s v="02"/>
    <n v="12"/>
    <n v="64467.4"/>
    <n v="5157.3919999999998"/>
    <s v="Red"/>
    <x v="16"/>
    <n v="100000"/>
    <s v="YES"/>
    <s v="TY02CORRED025"/>
  </r>
  <r>
    <s v="TY03COR026"/>
    <s v="TY"/>
    <s v="Toyota"/>
    <s v="COR"/>
    <s v="Camero"/>
    <s v="03"/>
    <n v="11"/>
    <n v="73444.399999999994"/>
    <n v="6386.4695652173905"/>
    <s v="Black"/>
    <x v="16"/>
    <n v="100000"/>
    <s v="YES"/>
    <s v="TY03CORBLA026"/>
  </r>
  <r>
    <s v="TY14COR027"/>
    <s v="TY"/>
    <s v="Toyota"/>
    <s v="COR"/>
    <s v="Camero"/>
    <s v="14"/>
    <n v="0"/>
    <n v="17556.3"/>
    <n v="35112.6"/>
    <s v="Blue"/>
    <x v="6"/>
    <n v="100000"/>
    <s v="YES"/>
    <s v="TY14CORBLU027"/>
  </r>
  <r>
    <s v="TY12COR028"/>
    <s v="TY"/>
    <s v="Toyota"/>
    <s v="COR"/>
    <s v="Camero"/>
    <s v="12"/>
    <n v="2"/>
    <n v="29601.9"/>
    <n v="11840.76"/>
    <s v="Black"/>
    <x v="10"/>
    <n v="100000"/>
    <s v="YES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ES"/>
    <s v="TY12CAMBLU029"/>
  </r>
  <r>
    <s v="HO99CIV030"/>
    <s v="HO"/>
    <s v="Honda"/>
    <s v="CIV"/>
    <s v="Civic"/>
    <n v="10"/>
    <n v="4"/>
    <n v="82374"/>
    <n v="18305.333333333332"/>
    <s v="White"/>
    <x v="9"/>
    <n v="75000"/>
    <s v="YES"/>
    <s v="HO10CIVWHI030"/>
  </r>
  <r>
    <s v="HO01CIV031"/>
    <s v="HO"/>
    <s v="Honda"/>
    <s v="CIV"/>
    <s v="Civic"/>
    <s v="01"/>
    <n v="13"/>
    <n v="69891.899999999994"/>
    <n v="5177.177777777777"/>
    <s v="Blue"/>
    <x v="3"/>
    <n v="75000"/>
    <s v="YES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ES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ES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ES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ES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ES"/>
    <s v="HO13CIVBLA036"/>
  </r>
  <r>
    <s v="HOO5ODY037"/>
    <s v="HO"/>
    <s v="Honda"/>
    <s v="ODY"/>
    <s v="Odyssey"/>
    <n v="5"/>
    <n v="9"/>
    <n v="60389.5"/>
    <n v="6356.7894736842109"/>
    <s v="White"/>
    <x v="5"/>
    <n v="100000"/>
    <s v="YES"/>
    <s v="HO5ODYWHI037"/>
  </r>
  <r>
    <s v="HO07ODY038"/>
    <s v="HO"/>
    <s v="Honda"/>
    <s v="ODY"/>
    <s v="Odyssey"/>
    <s v="07"/>
    <n v="7"/>
    <n v="50854.1"/>
    <n v="6780.5466666666662"/>
    <s v="Black"/>
    <x v="15"/>
    <n v="100000"/>
    <s v="YES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ES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ES"/>
    <s v="HO01ODYBLA040"/>
  </r>
  <r>
    <s v="HO14ODY041"/>
    <s v="HO"/>
    <s v="Honda"/>
    <s v="ODY"/>
    <s v="Odyssey"/>
    <s v="14"/>
    <n v="0"/>
    <n v="3708.1"/>
    <n v="7416.2"/>
    <s v="Black"/>
    <x v="1"/>
    <n v="100000"/>
    <s v="YES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ES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ES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ES"/>
    <s v="CR11PTCBLA044"/>
  </r>
  <r>
    <s v="CR99CAR045"/>
    <s v="CR"/>
    <s v="Chrysler"/>
    <s v="CAR"/>
    <s v="Camrey"/>
    <n v="10"/>
    <n v="4"/>
    <n v="79420.600000000006"/>
    <n v="17649.022222222222"/>
    <s v="Green"/>
    <x v="13"/>
    <n v="75000"/>
    <s v="YES"/>
    <s v="CR10CARGRE045"/>
  </r>
  <r>
    <s v="CR00CAR046"/>
    <s v="CR"/>
    <s v="Chrysler"/>
    <s v="CAR"/>
    <s v="Camrey"/>
    <s v="00"/>
    <n v="14"/>
    <n v="77243.100000000006"/>
    <n v="5327.1103448275862"/>
    <s v="Black"/>
    <x v="3"/>
    <n v="75000"/>
    <s v="YES"/>
    <s v="CR00CARBLA046"/>
  </r>
  <r>
    <s v="CR04CAR047"/>
    <s v="CR"/>
    <s v="Chrysler"/>
    <s v="CAR"/>
    <s v="Camrey"/>
    <s v="04"/>
    <n v="10"/>
    <n v="72527.199999999997"/>
    <n v="6907.3523809523804"/>
    <s v="White"/>
    <x v="11"/>
    <n v="75000"/>
    <s v="YES"/>
    <s v="CR04CARWHI047"/>
  </r>
  <r>
    <s v="CR04CAR048"/>
    <s v="CR"/>
    <s v="Chrysler"/>
    <s v="CAR"/>
    <s v="Camrey"/>
    <s v="04"/>
    <n v="10"/>
    <n v="52699.4"/>
    <n v="5018.9904761904763"/>
    <s v="Red"/>
    <x v="11"/>
    <n v="75000"/>
    <s v="YES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ES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ES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ES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topLeftCell="B1" zoomScale="109" workbookViewId="0">
      <selection activeCell="L2" sqref="L2"/>
    </sheetView>
  </sheetViews>
  <sheetFormatPr baseColWidth="10" defaultColWidth="8.83203125" defaultRowHeight="15" x14ac:dyDescent="0.2"/>
  <cols>
    <col min="1" max="1" width="14.5" customWidth="1"/>
    <col min="3" max="3" width="16" customWidth="1"/>
    <col min="5" max="5" width="18.5" customWidth="1"/>
    <col min="14" max="14" width="25.33203125" customWidth="1"/>
    <col min="16" max="16" width="16.6640625" customWidth="1"/>
    <col min="17" max="17" width="13.33203125" customWidth="1"/>
    <col min="18" max="18" width="12.83203125" customWidth="1"/>
    <col min="21" max="21" width="15" customWidth="1"/>
    <col min="22" max="22" width="13.33203125" customWidth="1"/>
  </cols>
  <sheetData>
    <row r="1" spans="1:23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125</v>
      </c>
      <c r="Q1" s="1" t="s">
        <v>126</v>
      </c>
      <c r="R1" s="1" t="s">
        <v>127</v>
      </c>
      <c r="S1" s="1" t="s">
        <v>3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 x14ac:dyDescent="0.2">
      <c r="A2" t="s">
        <v>17</v>
      </c>
      <c r="B2" t="str">
        <f t="shared" ref="B2:B33" si="0">LEFT(A2,2)</f>
        <v>FD</v>
      </c>
      <c r="C2" t="str">
        <f t="shared" ref="C2:C33" si="1">VLOOKUP(B2,B$56:C$61,2)</f>
        <v>Ford</v>
      </c>
      <c r="D2" t="str">
        <f t="shared" ref="D2:D33" si="2">MID(A2,5,3)</f>
        <v>MTG</v>
      </c>
      <c r="E2" t="str">
        <f t="shared" ref="E2:E33" si="3">VLOOKUP(D2,D$56:E$66,2)</f>
        <v>Mustang</v>
      </c>
      <c r="F2" t="str">
        <f>MID(A2,3,2)</f>
        <v>06</v>
      </c>
      <c r="G2">
        <f>IF(14-F2&lt;0,100-F2+14,14-F2)</f>
        <v>8</v>
      </c>
      <c r="H2">
        <v>600000</v>
      </c>
      <c r="I2">
        <f t="shared" ref="I2:I33" si="4">H2/(G2+0.5)</f>
        <v>70588.23529411765</v>
      </c>
      <c r="J2" t="s">
        <v>18</v>
      </c>
      <c r="K2" t="s">
        <v>19</v>
      </c>
      <c r="L2">
        <v>50000</v>
      </c>
      <c r="M2" t="str">
        <f t="shared" ref="M2:M33" si="5">IF(I2&lt;=L2,"YES","NO")</f>
        <v>NO</v>
      </c>
      <c r="N2" t="str">
        <f t="shared" ref="N2:N33" si="6">_xlfn.CONCAT(B2,F2,D2,UPPER(LEFT(J2,3)),RIGHT(A2,3))</f>
        <v>FD06MTGWHI002</v>
      </c>
      <c r="O2" t="str">
        <f>LEFT(A2, 2)</f>
        <v>FD</v>
      </c>
      <c r="P2" t="str">
        <f>_xlfn.XLOOKUP($O2, $B$56:$B$61, $C$56:$C$61, "Not in the list")</f>
        <v>Ford</v>
      </c>
      <c r="Q2" t="str">
        <f>VLOOKUP($O2, $B$56:$C$61, 2, FALSE)</f>
        <v>Ford</v>
      </c>
      <c r="R2" t="str">
        <f>INDEX($C$56:$C$61, MATCH($O2, $B$56:$B$61, 0))</f>
        <v>Ford</v>
      </c>
      <c r="S2" t="str">
        <f>MID(A2, 5, 3)</f>
        <v>MTG</v>
      </c>
      <c r="T2" t="str">
        <f>_xlfn.XLOOKUP($S2, $D$56:$D$66, $E$56:$E$66, "Not in the list")</f>
        <v>Mustang</v>
      </c>
      <c r="U2" t="str">
        <f>VLOOKUP(S2, $D$56:$E$66, 2, TRUE)</f>
        <v>Mustang</v>
      </c>
      <c r="V2" t="str">
        <f>IFERROR(INDEX($E$56:$E$66, MATCH($S2, $D$56:$D$66, 0)), "Not in the list")</f>
        <v>Mustang</v>
      </c>
      <c r="W2" t="str">
        <f>MID(A2, 3, 2)</f>
        <v>06</v>
      </c>
    </row>
    <row r="3" spans="1:23" x14ac:dyDescent="0.2">
      <c r="A3" t="s">
        <v>53</v>
      </c>
      <c r="B3" t="str">
        <f t="shared" si="0"/>
        <v>TY</v>
      </c>
      <c r="C3" t="str">
        <f t="shared" si="1"/>
        <v>Toyota</v>
      </c>
      <c r="D3" t="str">
        <f t="shared" si="2"/>
        <v>CAM</v>
      </c>
      <c r="E3" t="str">
        <f t="shared" si="3"/>
        <v>Camrey</v>
      </c>
      <c r="F3">
        <v>12</v>
      </c>
      <c r="G3">
        <f t="shared" ref="G2:G33" si="7">IF(14-F3&lt;0,100-F3+14,14-F3)</f>
        <v>2</v>
      </c>
      <c r="H3">
        <v>93382.6</v>
      </c>
      <c r="I3">
        <f t="shared" si="4"/>
        <v>37353.040000000001</v>
      </c>
      <c r="J3" t="s">
        <v>15</v>
      </c>
      <c r="K3" t="s">
        <v>54</v>
      </c>
      <c r="L3">
        <v>100000</v>
      </c>
      <c r="M3" t="str">
        <f t="shared" si="5"/>
        <v>YES</v>
      </c>
      <c r="N3" t="str">
        <f t="shared" si="6"/>
        <v>TY12CAMBLA021</v>
      </c>
      <c r="O3" t="str">
        <f t="shared" ref="O3:O53" si="8">LEFT(A3, 2)</f>
        <v>TY</v>
      </c>
      <c r="P3" t="str">
        <f t="shared" ref="P3:P53" si="9">_xlfn.XLOOKUP($O3, $B$56:$B$61, $C$56:$C$61, "Not in the list")</f>
        <v>Toyota</v>
      </c>
      <c r="Q3" t="str">
        <f t="shared" ref="Q3:Q53" si="10">VLOOKUP($O3, $B$56:$C$61, 2, FALSE)</f>
        <v>Toyota</v>
      </c>
      <c r="R3" t="str">
        <f t="shared" ref="R3:R53" si="11">INDEX($C$56:$C$61, MATCH($O3, $B$56:$B$61, 0))</f>
        <v>Toyota</v>
      </c>
      <c r="S3" t="str">
        <f t="shared" ref="S3:S53" si="12">MID(A3, 5, 3)</f>
        <v>CAM</v>
      </c>
      <c r="T3" t="str">
        <f t="shared" ref="T3:T53" si="13">_xlfn.XLOOKUP($S3, $D$56:$D$66, $E$56:$E$66, "Not in the list")</f>
        <v>Camrey</v>
      </c>
      <c r="U3" t="str">
        <f t="shared" ref="U3:U53" si="14">VLOOKUP(S3, $D$56:$E$66, 2, TRUE)</f>
        <v>Camrey</v>
      </c>
      <c r="V3" t="str">
        <f t="shared" ref="V3:V53" si="15">IFERROR(INDEX($E$56:$E$66, MATCH($S3, $D$56:$D$66, 0)), "Not in the list")</f>
        <v>Camrey</v>
      </c>
      <c r="W3" t="str">
        <f t="shared" ref="W3:W53" si="16">MID(A3, 3, 2)</f>
        <v>98</v>
      </c>
    </row>
    <row r="4" spans="1:23" x14ac:dyDescent="0.2">
      <c r="A4" t="s">
        <v>62</v>
      </c>
      <c r="B4" t="str">
        <f t="shared" si="0"/>
        <v>TY</v>
      </c>
      <c r="C4" t="str">
        <f t="shared" si="1"/>
        <v>Toyota</v>
      </c>
      <c r="D4" t="str">
        <f t="shared" si="2"/>
        <v>COR</v>
      </c>
      <c r="E4" t="str">
        <f t="shared" si="3"/>
        <v>Camero</v>
      </c>
      <c r="F4" t="str">
        <f>MID(A4,3,2)</f>
        <v>14</v>
      </c>
      <c r="G4">
        <f t="shared" si="7"/>
        <v>0</v>
      </c>
      <c r="H4">
        <v>17556.3</v>
      </c>
      <c r="I4">
        <f t="shared" si="4"/>
        <v>35112.6</v>
      </c>
      <c r="J4" t="s">
        <v>50</v>
      </c>
      <c r="K4" t="s">
        <v>33</v>
      </c>
      <c r="L4">
        <v>100000</v>
      </c>
      <c r="M4" t="str">
        <f t="shared" si="5"/>
        <v>YES</v>
      </c>
      <c r="N4" t="str">
        <f t="shared" si="6"/>
        <v>TY14CORBLU027</v>
      </c>
      <c r="O4" t="str">
        <f t="shared" si="8"/>
        <v>TY</v>
      </c>
      <c r="P4" t="str">
        <f t="shared" si="9"/>
        <v>Toyota</v>
      </c>
      <c r="Q4" t="str">
        <f t="shared" si="10"/>
        <v>Toyota</v>
      </c>
      <c r="R4" t="str">
        <f t="shared" si="11"/>
        <v>Toyota</v>
      </c>
      <c r="S4" t="str">
        <f t="shared" si="12"/>
        <v>COR</v>
      </c>
      <c r="T4" t="str">
        <f t="shared" si="13"/>
        <v>Not in the list</v>
      </c>
      <c r="U4" t="str">
        <f t="shared" si="14"/>
        <v>Camero</v>
      </c>
      <c r="V4" t="str">
        <f t="shared" si="15"/>
        <v>Not in the list</v>
      </c>
      <c r="W4" t="str">
        <f t="shared" si="16"/>
        <v>14</v>
      </c>
    </row>
    <row r="5" spans="1:23" x14ac:dyDescent="0.2">
      <c r="A5" t="s">
        <v>44</v>
      </c>
      <c r="B5" t="str">
        <f t="shared" si="0"/>
        <v>GM</v>
      </c>
      <c r="C5" t="str">
        <f t="shared" si="1"/>
        <v>General Motors</v>
      </c>
      <c r="D5" t="str">
        <f t="shared" si="2"/>
        <v>CMR</v>
      </c>
      <c r="E5" t="str">
        <f t="shared" si="3"/>
        <v>Civic</v>
      </c>
      <c r="F5" t="str">
        <f>MID(A5,3,2)</f>
        <v>14</v>
      </c>
      <c r="G5">
        <f t="shared" si="7"/>
        <v>0</v>
      </c>
      <c r="H5">
        <v>14289.6</v>
      </c>
      <c r="I5">
        <f t="shared" si="4"/>
        <v>28579.200000000001</v>
      </c>
      <c r="J5" t="s">
        <v>18</v>
      </c>
      <c r="K5" t="s">
        <v>45</v>
      </c>
      <c r="L5">
        <v>100000</v>
      </c>
      <c r="M5" t="str">
        <f t="shared" si="5"/>
        <v>YES</v>
      </c>
      <c r="N5" t="str">
        <f t="shared" si="6"/>
        <v>GM14CMRWHI016</v>
      </c>
      <c r="O5" t="str">
        <f t="shared" si="8"/>
        <v>GM</v>
      </c>
      <c r="P5" t="str">
        <f t="shared" si="9"/>
        <v>General Motors</v>
      </c>
      <c r="Q5" t="str">
        <f t="shared" si="10"/>
        <v>General Motors</v>
      </c>
      <c r="R5" t="str">
        <f t="shared" si="11"/>
        <v>General Motors</v>
      </c>
      <c r="S5" t="str">
        <f t="shared" si="12"/>
        <v>CMR</v>
      </c>
      <c r="T5" t="str">
        <f t="shared" si="13"/>
        <v>Not in the list</v>
      </c>
      <c r="U5" t="str">
        <f t="shared" si="14"/>
        <v>Civic</v>
      </c>
      <c r="V5" t="str">
        <f t="shared" si="15"/>
        <v>Not in the list</v>
      </c>
      <c r="W5" t="str">
        <f t="shared" si="16"/>
        <v>14</v>
      </c>
    </row>
    <row r="6" spans="1:23" x14ac:dyDescent="0.2">
      <c r="A6" t="s">
        <v>48</v>
      </c>
      <c r="B6" t="str">
        <f t="shared" si="0"/>
        <v>GM</v>
      </c>
      <c r="C6" t="str">
        <f t="shared" si="1"/>
        <v>General Motors</v>
      </c>
      <c r="D6" t="str">
        <f t="shared" si="2"/>
        <v>SLV</v>
      </c>
      <c r="E6" t="str">
        <f t="shared" si="3"/>
        <v>Silverado</v>
      </c>
      <c r="F6">
        <v>10</v>
      </c>
      <c r="G6">
        <f t="shared" si="7"/>
        <v>4</v>
      </c>
      <c r="H6">
        <v>83162.7</v>
      </c>
      <c r="I6">
        <f t="shared" si="4"/>
        <v>18480.599999999999</v>
      </c>
      <c r="J6" t="s">
        <v>15</v>
      </c>
      <c r="K6" t="s">
        <v>41</v>
      </c>
      <c r="L6">
        <v>100000</v>
      </c>
      <c r="M6" t="str">
        <f t="shared" si="5"/>
        <v>YES</v>
      </c>
      <c r="N6" t="str">
        <f t="shared" si="6"/>
        <v>GM10SLVBLA018</v>
      </c>
      <c r="O6" t="str">
        <f t="shared" si="8"/>
        <v>GM</v>
      </c>
      <c r="P6" t="str">
        <f t="shared" si="9"/>
        <v>General Motors</v>
      </c>
      <c r="Q6" t="str">
        <f t="shared" si="10"/>
        <v>General Motors</v>
      </c>
      <c r="R6" t="str">
        <f t="shared" si="11"/>
        <v>General Motors</v>
      </c>
      <c r="S6" t="str">
        <f t="shared" si="12"/>
        <v>SLV</v>
      </c>
      <c r="T6" t="str">
        <f t="shared" si="13"/>
        <v>Silverado</v>
      </c>
      <c r="U6" t="str">
        <f t="shared" si="14"/>
        <v>Silverado</v>
      </c>
      <c r="V6" t="str">
        <f t="shared" si="15"/>
        <v>Silverado</v>
      </c>
      <c r="W6" t="str">
        <f t="shared" si="16"/>
        <v>98</v>
      </c>
    </row>
    <row r="7" spans="1:23" x14ac:dyDescent="0.2">
      <c r="A7" t="s">
        <v>31</v>
      </c>
      <c r="B7" t="str">
        <f t="shared" si="0"/>
        <v>FD</v>
      </c>
      <c r="C7" t="str">
        <f t="shared" si="1"/>
        <v>Ford</v>
      </c>
      <c r="D7" t="str">
        <f t="shared" si="2"/>
        <v>FCS</v>
      </c>
      <c r="E7" t="str">
        <f t="shared" si="3"/>
        <v>Focus</v>
      </c>
      <c r="F7" t="str">
        <f>MID(A7,3,2)</f>
        <v>13</v>
      </c>
      <c r="G7">
        <f t="shared" si="7"/>
        <v>1</v>
      </c>
      <c r="H7">
        <v>27637.1</v>
      </c>
      <c r="I7">
        <f t="shared" si="4"/>
        <v>18424.733333333334</v>
      </c>
      <c r="J7" t="s">
        <v>15</v>
      </c>
      <c r="K7" t="s">
        <v>16</v>
      </c>
      <c r="L7">
        <v>75000</v>
      </c>
      <c r="M7" t="str">
        <f t="shared" si="5"/>
        <v>YES</v>
      </c>
      <c r="N7" t="str">
        <f t="shared" si="6"/>
        <v>FD13FCSBLA009</v>
      </c>
      <c r="O7" t="str">
        <f t="shared" si="8"/>
        <v>FD</v>
      </c>
      <c r="P7" t="str">
        <f t="shared" si="9"/>
        <v>Ford</v>
      </c>
      <c r="Q7" t="str">
        <f t="shared" si="10"/>
        <v>Ford</v>
      </c>
      <c r="R7" t="str">
        <f t="shared" si="11"/>
        <v>Ford</v>
      </c>
      <c r="S7" t="str">
        <f t="shared" si="12"/>
        <v>FCS</v>
      </c>
      <c r="T7" t="str">
        <f t="shared" si="13"/>
        <v>Focus</v>
      </c>
      <c r="U7" t="str">
        <f t="shared" si="14"/>
        <v>Focus</v>
      </c>
      <c r="V7" t="str">
        <f t="shared" si="15"/>
        <v>Focus</v>
      </c>
      <c r="W7" t="str">
        <f t="shared" si="16"/>
        <v>13</v>
      </c>
    </row>
    <row r="8" spans="1:23" x14ac:dyDescent="0.2">
      <c r="A8" t="s">
        <v>32</v>
      </c>
      <c r="B8" t="str">
        <f t="shared" si="0"/>
        <v>FD</v>
      </c>
      <c r="C8" t="str">
        <f t="shared" si="1"/>
        <v>Ford</v>
      </c>
      <c r="D8" t="str">
        <f t="shared" si="2"/>
        <v>FCS</v>
      </c>
      <c r="E8" t="str">
        <f t="shared" si="3"/>
        <v>Focus</v>
      </c>
      <c r="F8" t="str">
        <f>MID(A8,3,2)</f>
        <v>13</v>
      </c>
      <c r="G8">
        <f t="shared" si="7"/>
        <v>1</v>
      </c>
      <c r="H8">
        <v>27534.799999999999</v>
      </c>
      <c r="I8">
        <f t="shared" si="4"/>
        <v>18356.533333333333</v>
      </c>
      <c r="J8" t="s">
        <v>18</v>
      </c>
      <c r="K8" t="s">
        <v>33</v>
      </c>
      <c r="L8">
        <v>75000</v>
      </c>
      <c r="M8" t="str">
        <f t="shared" si="5"/>
        <v>YES</v>
      </c>
      <c r="N8" t="str">
        <f t="shared" si="6"/>
        <v>FD13FCSWHI010</v>
      </c>
      <c r="O8" t="str">
        <f t="shared" si="8"/>
        <v>FD</v>
      </c>
      <c r="P8" t="str">
        <f t="shared" si="9"/>
        <v>Ford</v>
      </c>
      <c r="Q8" t="str">
        <f t="shared" si="10"/>
        <v>Ford</v>
      </c>
      <c r="R8" t="str">
        <f t="shared" si="11"/>
        <v>Ford</v>
      </c>
      <c r="S8" t="str">
        <f t="shared" si="12"/>
        <v>FCS</v>
      </c>
      <c r="T8" t="str">
        <f t="shared" si="13"/>
        <v>Focus</v>
      </c>
      <c r="U8" t="str">
        <f t="shared" si="14"/>
        <v>Focus</v>
      </c>
      <c r="V8" t="str">
        <f t="shared" si="15"/>
        <v>Focus</v>
      </c>
      <c r="W8" t="str">
        <f t="shared" si="16"/>
        <v>13</v>
      </c>
    </row>
    <row r="9" spans="1:23" x14ac:dyDescent="0.2">
      <c r="A9" t="s">
        <v>65</v>
      </c>
      <c r="B9" t="str">
        <f t="shared" si="0"/>
        <v>HO</v>
      </c>
      <c r="C9" t="str">
        <f t="shared" si="1"/>
        <v>Honda</v>
      </c>
      <c r="D9" t="str">
        <f t="shared" si="2"/>
        <v>CIV</v>
      </c>
      <c r="E9" t="str">
        <f t="shared" si="3"/>
        <v>Civic</v>
      </c>
      <c r="F9">
        <v>10</v>
      </c>
      <c r="G9">
        <f t="shared" si="7"/>
        <v>4</v>
      </c>
      <c r="H9">
        <v>82374</v>
      </c>
      <c r="I9">
        <f t="shared" si="4"/>
        <v>18305.333333333332</v>
      </c>
      <c r="J9" t="s">
        <v>18</v>
      </c>
      <c r="K9" t="s">
        <v>39</v>
      </c>
      <c r="L9">
        <v>75000</v>
      </c>
      <c r="M9" t="str">
        <f t="shared" si="5"/>
        <v>YES</v>
      </c>
      <c r="N9" t="str">
        <f t="shared" si="6"/>
        <v>HO10CIVWHI030</v>
      </c>
      <c r="O9" t="str">
        <f t="shared" si="8"/>
        <v>HO</v>
      </c>
      <c r="P9" t="str">
        <f t="shared" si="9"/>
        <v>Honda</v>
      </c>
      <c r="Q9" t="str">
        <f t="shared" si="10"/>
        <v>Honda</v>
      </c>
      <c r="R9" t="str">
        <f t="shared" si="11"/>
        <v>Honda</v>
      </c>
      <c r="S9" t="str">
        <f t="shared" si="12"/>
        <v>CIV</v>
      </c>
      <c r="T9" t="str">
        <f t="shared" si="13"/>
        <v>Civic</v>
      </c>
      <c r="U9" t="str">
        <f t="shared" si="14"/>
        <v>Civic</v>
      </c>
      <c r="V9" t="str">
        <f t="shared" si="15"/>
        <v>Civic</v>
      </c>
      <c r="W9" t="str">
        <f t="shared" si="16"/>
        <v>99</v>
      </c>
    </row>
    <row r="10" spans="1:23" x14ac:dyDescent="0.2">
      <c r="A10" t="s">
        <v>79</v>
      </c>
      <c r="B10" t="str">
        <f t="shared" si="0"/>
        <v>CR</v>
      </c>
      <c r="C10" t="str">
        <f t="shared" si="1"/>
        <v>Chrysler</v>
      </c>
      <c r="D10" t="str">
        <f t="shared" si="2"/>
        <v>CAR</v>
      </c>
      <c r="E10" t="str">
        <f t="shared" si="3"/>
        <v>Camrey</v>
      </c>
      <c r="F10">
        <v>10</v>
      </c>
      <c r="G10">
        <f t="shared" si="7"/>
        <v>4</v>
      </c>
      <c r="H10">
        <v>79420.600000000006</v>
      </c>
      <c r="I10">
        <f t="shared" si="4"/>
        <v>17649.022222222222</v>
      </c>
      <c r="J10" t="s">
        <v>21</v>
      </c>
      <c r="K10" t="s">
        <v>47</v>
      </c>
      <c r="L10">
        <v>75000</v>
      </c>
      <c r="M10" t="str">
        <f t="shared" si="5"/>
        <v>YES</v>
      </c>
      <c r="N10" t="str">
        <f t="shared" si="6"/>
        <v>CR10CARGRE045</v>
      </c>
      <c r="O10" t="str">
        <f t="shared" si="8"/>
        <v>CR</v>
      </c>
      <c r="P10" t="str">
        <f t="shared" si="9"/>
        <v>Chrysler</v>
      </c>
      <c r="Q10" t="str">
        <f t="shared" si="10"/>
        <v>Chrysler</v>
      </c>
      <c r="R10" t="str">
        <f t="shared" si="11"/>
        <v>Chrysler</v>
      </c>
      <c r="S10" t="str">
        <f t="shared" si="12"/>
        <v>CAR</v>
      </c>
      <c r="T10" t="str">
        <f t="shared" si="13"/>
        <v>Not in the list</v>
      </c>
      <c r="U10" t="str">
        <f t="shared" si="14"/>
        <v>Camrey</v>
      </c>
      <c r="V10" t="str">
        <f t="shared" si="15"/>
        <v>Not in the list</v>
      </c>
      <c r="W10" t="str">
        <f t="shared" si="16"/>
        <v>99</v>
      </c>
    </row>
    <row r="11" spans="1:23" x14ac:dyDescent="0.2">
      <c r="A11" t="s">
        <v>36</v>
      </c>
      <c r="B11" t="str">
        <f t="shared" si="0"/>
        <v>FD</v>
      </c>
      <c r="C11" t="str">
        <f t="shared" si="1"/>
        <v>Ford</v>
      </c>
      <c r="D11" t="str">
        <f t="shared" si="2"/>
        <v>FCS</v>
      </c>
      <c r="E11" t="str">
        <f t="shared" si="3"/>
        <v>Focus</v>
      </c>
      <c r="F11" t="str">
        <f t="shared" ref="F11:F34" si="17">MID(A11,3,2)</f>
        <v>13</v>
      </c>
      <c r="G11">
        <f t="shared" si="7"/>
        <v>1</v>
      </c>
      <c r="H11">
        <v>22521.599999999999</v>
      </c>
      <c r="I11">
        <f t="shared" si="4"/>
        <v>15014.4</v>
      </c>
      <c r="J11" t="s">
        <v>15</v>
      </c>
      <c r="K11" t="s">
        <v>37</v>
      </c>
      <c r="L11">
        <v>75000</v>
      </c>
      <c r="M11" t="str">
        <f t="shared" si="5"/>
        <v>YES</v>
      </c>
      <c r="N11" t="str">
        <f t="shared" si="6"/>
        <v>FD13FCSBLA012</v>
      </c>
      <c r="O11" t="str">
        <f t="shared" si="8"/>
        <v>FD</v>
      </c>
      <c r="P11" t="str">
        <f t="shared" si="9"/>
        <v>Ford</v>
      </c>
      <c r="Q11" t="str">
        <f t="shared" si="10"/>
        <v>Ford</v>
      </c>
      <c r="R11" t="str">
        <f t="shared" si="11"/>
        <v>Ford</v>
      </c>
      <c r="S11" t="str">
        <f t="shared" si="12"/>
        <v>FCS</v>
      </c>
      <c r="T11" t="str">
        <f t="shared" si="13"/>
        <v>Focus</v>
      </c>
      <c r="U11" t="str">
        <f t="shared" si="14"/>
        <v>Focus</v>
      </c>
      <c r="V11" t="str">
        <f t="shared" si="15"/>
        <v>Focus</v>
      </c>
      <c r="W11" t="str">
        <f t="shared" si="16"/>
        <v>13</v>
      </c>
    </row>
    <row r="12" spans="1:23" x14ac:dyDescent="0.2">
      <c r="A12" t="s">
        <v>86</v>
      </c>
      <c r="B12" t="str">
        <f t="shared" si="0"/>
        <v>HY</v>
      </c>
      <c r="C12" t="str">
        <f t="shared" si="1"/>
        <v>Hundai</v>
      </c>
      <c r="D12" t="str">
        <f t="shared" si="2"/>
        <v>ELA</v>
      </c>
      <c r="E12" t="str">
        <f t="shared" si="3"/>
        <v>Elantra</v>
      </c>
      <c r="F12" t="str">
        <f t="shared" si="17"/>
        <v>13</v>
      </c>
      <c r="G12">
        <f t="shared" si="7"/>
        <v>1</v>
      </c>
      <c r="H12">
        <v>22188.5</v>
      </c>
      <c r="I12">
        <f t="shared" si="4"/>
        <v>14792.333333333334</v>
      </c>
      <c r="J12" t="s">
        <v>50</v>
      </c>
      <c r="K12" t="s">
        <v>27</v>
      </c>
      <c r="L12">
        <v>100000</v>
      </c>
      <c r="M12" t="str">
        <f t="shared" si="5"/>
        <v>YES</v>
      </c>
      <c r="N12" t="str">
        <f t="shared" si="6"/>
        <v>HY13ELABLU052</v>
      </c>
      <c r="O12" t="str">
        <f t="shared" si="8"/>
        <v>HY</v>
      </c>
      <c r="P12" t="str">
        <f t="shared" si="9"/>
        <v>Hundai</v>
      </c>
      <c r="Q12" t="str">
        <f t="shared" si="10"/>
        <v>Hundai</v>
      </c>
      <c r="R12" t="str">
        <f t="shared" si="11"/>
        <v>Hundai</v>
      </c>
      <c r="S12" t="str">
        <f t="shared" si="12"/>
        <v>ELA</v>
      </c>
      <c r="T12" t="str">
        <f t="shared" si="13"/>
        <v>Elantra</v>
      </c>
      <c r="U12" t="str">
        <f t="shared" si="14"/>
        <v>Elantra</v>
      </c>
      <c r="V12" t="str">
        <f t="shared" si="15"/>
        <v>Elantra</v>
      </c>
      <c r="W12" t="str">
        <f t="shared" si="16"/>
        <v>13</v>
      </c>
    </row>
    <row r="13" spans="1:23" x14ac:dyDescent="0.2">
      <c r="A13" t="s">
        <v>85</v>
      </c>
      <c r="B13" t="str">
        <f t="shared" si="0"/>
        <v>HY</v>
      </c>
      <c r="C13" t="str">
        <f t="shared" si="1"/>
        <v>Hundai</v>
      </c>
      <c r="D13" t="str">
        <f t="shared" si="2"/>
        <v>ELA</v>
      </c>
      <c r="E13" t="str">
        <f t="shared" si="3"/>
        <v>Elantra</v>
      </c>
      <c r="F13" t="str">
        <f t="shared" si="17"/>
        <v>13</v>
      </c>
      <c r="G13">
        <f t="shared" si="7"/>
        <v>1</v>
      </c>
      <c r="H13">
        <v>20223.900000000001</v>
      </c>
      <c r="I13">
        <f t="shared" si="4"/>
        <v>13482.6</v>
      </c>
      <c r="J13" t="s">
        <v>15</v>
      </c>
      <c r="K13" t="s">
        <v>33</v>
      </c>
      <c r="L13">
        <v>100000</v>
      </c>
      <c r="M13" t="str">
        <f t="shared" si="5"/>
        <v>YES</v>
      </c>
      <c r="N13" t="str">
        <f t="shared" si="6"/>
        <v>HY13ELABLA051</v>
      </c>
      <c r="O13" t="str">
        <f t="shared" si="8"/>
        <v>HY</v>
      </c>
      <c r="P13" t="str">
        <f t="shared" si="9"/>
        <v>Hundai</v>
      </c>
      <c r="Q13" t="str">
        <f t="shared" si="10"/>
        <v>Hundai</v>
      </c>
      <c r="R13" t="str">
        <f t="shared" si="11"/>
        <v>Hundai</v>
      </c>
      <c r="S13" t="str">
        <f t="shared" si="12"/>
        <v>ELA</v>
      </c>
      <c r="T13" t="str">
        <f t="shared" si="13"/>
        <v>Elantra</v>
      </c>
      <c r="U13" t="str">
        <f t="shared" si="14"/>
        <v>Elantra</v>
      </c>
      <c r="V13" t="str">
        <f t="shared" si="15"/>
        <v>Elantra</v>
      </c>
      <c r="W13" t="str">
        <f t="shared" si="16"/>
        <v>13</v>
      </c>
    </row>
    <row r="14" spans="1:23" x14ac:dyDescent="0.2">
      <c r="A14" t="s">
        <v>63</v>
      </c>
      <c r="B14" t="str">
        <f t="shared" si="0"/>
        <v>TY</v>
      </c>
      <c r="C14" t="str">
        <f t="shared" si="1"/>
        <v>Toyota</v>
      </c>
      <c r="D14" t="str">
        <f t="shared" si="2"/>
        <v>COR</v>
      </c>
      <c r="E14" t="str">
        <f t="shared" si="3"/>
        <v>Camero</v>
      </c>
      <c r="F14" t="str">
        <f t="shared" si="17"/>
        <v>12</v>
      </c>
      <c r="G14">
        <f t="shared" si="7"/>
        <v>2</v>
      </c>
      <c r="H14">
        <v>29601.9</v>
      </c>
      <c r="I14">
        <f t="shared" si="4"/>
        <v>11840.76</v>
      </c>
      <c r="J14" t="s">
        <v>15</v>
      </c>
      <c r="K14" t="s">
        <v>41</v>
      </c>
      <c r="L14">
        <v>100000</v>
      </c>
      <c r="M14" t="str">
        <f t="shared" si="5"/>
        <v>YES</v>
      </c>
      <c r="N14" t="str">
        <f t="shared" si="6"/>
        <v>TY12CORBLA028</v>
      </c>
      <c r="O14" t="str">
        <f t="shared" si="8"/>
        <v>TY</v>
      </c>
      <c r="P14" t="str">
        <f t="shared" si="9"/>
        <v>Toyota</v>
      </c>
      <c r="Q14" t="str">
        <f t="shared" si="10"/>
        <v>Toyota</v>
      </c>
      <c r="R14" t="str">
        <f t="shared" si="11"/>
        <v>Toyota</v>
      </c>
      <c r="S14" t="str">
        <f t="shared" si="12"/>
        <v>COR</v>
      </c>
      <c r="T14" t="str">
        <f t="shared" si="13"/>
        <v>Not in the list</v>
      </c>
      <c r="U14" t="str">
        <f t="shared" si="14"/>
        <v>Camero</v>
      </c>
      <c r="V14" t="str">
        <f t="shared" si="15"/>
        <v>Not in the list</v>
      </c>
      <c r="W14" t="str">
        <f t="shared" si="16"/>
        <v>12</v>
      </c>
    </row>
    <row r="15" spans="1:23" x14ac:dyDescent="0.2">
      <c r="A15" t="s">
        <v>70</v>
      </c>
      <c r="B15" t="str">
        <f t="shared" si="0"/>
        <v>HO</v>
      </c>
      <c r="C15" t="str">
        <f t="shared" si="1"/>
        <v>Honda</v>
      </c>
      <c r="D15" t="str">
        <f t="shared" si="2"/>
        <v>CIV</v>
      </c>
      <c r="E15" t="str">
        <f t="shared" si="3"/>
        <v>Civic</v>
      </c>
      <c r="F15" t="str">
        <f t="shared" si="17"/>
        <v>12</v>
      </c>
      <c r="G15">
        <f t="shared" si="7"/>
        <v>2</v>
      </c>
      <c r="H15">
        <v>24513.200000000001</v>
      </c>
      <c r="I15">
        <f t="shared" si="4"/>
        <v>9805.2800000000007</v>
      </c>
      <c r="J15" t="s">
        <v>15</v>
      </c>
      <c r="K15" t="s">
        <v>47</v>
      </c>
      <c r="L15">
        <v>75000</v>
      </c>
      <c r="M15" t="str">
        <f t="shared" si="5"/>
        <v>YES</v>
      </c>
      <c r="N15" t="str">
        <f t="shared" si="6"/>
        <v>HO12CIVBLA035</v>
      </c>
      <c r="O15" t="str">
        <f t="shared" si="8"/>
        <v>HO</v>
      </c>
      <c r="P15" t="str">
        <f t="shared" si="9"/>
        <v>Honda</v>
      </c>
      <c r="Q15" t="str">
        <f t="shared" si="10"/>
        <v>Honda</v>
      </c>
      <c r="R15" t="str">
        <f t="shared" si="11"/>
        <v>Honda</v>
      </c>
      <c r="S15" t="str">
        <f t="shared" si="12"/>
        <v>CIV</v>
      </c>
      <c r="T15" t="str">
        <f t="shared" si="13"/>
        <v>Civic</v>
      </c>
      <c r="U15" t="str">
        <f t="shared" si="14"/>
        <v>Civic</v>
      </c>
      <c r="V15" t="str">
        <f t="shared" si="15"/>
        <v>Civic</v>
      </c>
      <c r="W15" t="str">
        <f t="shared" si="16"/>
        <v>12</v>
      </c>
    </row>
    <row r="16" spans="1:23" x14ac:dyDescent="0.2">
      <c r="A16" t="s">
        <v>71</v>
      </c>
      <c r="B16" t="str">
        <f t="shared" si="0"/>
        <v>HO</v>
      </c>
      <c r="C16" t="str">
        <f t="shared" si="1"/>
        <v>Honda</v>
      </c>
      <c r="D16" t="str">
        <f t="shared" si="2"/>
        <v>CIV</v>
      </c>
      <c r="E16" t="str">
        <f t="shared" si="3"/>
        <v>Civic</v>
      </c>
      <c r="F16" t="str">
        <f t="shared" si="17"/>
        <v>13</v>
      </c>
      <c r="G16">
        <f t="shared" si="7"/>
        <v>1</v>
      </c>
      <c r="H16">
        <v>13867.6</v>
      </c>
      <c r="I16">
        <f t="shared" si="4"/>
        <v>9245.0666666666675</v>
      </c>
      <c r="J16" t="s">
        <v>15</v>
      </c>
      <c r="K16" t="s">
        <v>52</v>
      </c>
      <c r="L16">
        <v>75000</v>
      </c>
      <c r="M16" t="str">
        <f t="shared" si="5"/>
        <v>YES</v>
      </c>
      <c r="N16" t="str">
        <f t="shared" si="6"/>
        <v>HO13CIVBLA036</v>
      </c>
      <c r="O16" t="str">
        <f t="shared" si="8"/>
        <v>HO</v>
      </c>
      <c r="P16" t="str">
        <f t="shared" si="9"/>
        <v>Honda</v>
      </c>
      <c r="Q16" t="str">
        <f t="shared" si="10"/>
        <v>Honda</v>
      </c>
      <c r="R16" t="str">
        <f t="shared" si="11"/>
        <v>Honda</v>
      </c>
      <c r="S16" t="str">
        <f t="shared" si="12"/>
        <v>CIV</v>
      </c>
      <c r="T16" t="str">
        <f t="shared" si="13"/>
        <v>Civic</v>
      </c>
      <c r="U16" t="str">
        <f t="shared" si="14"/>
        <v>Civic</v>
      </c>
      <c r="V16" t="str">
        <f t="shared" si="15"/>
        <v>Civic</v>
      </c>
      <c r="W16" t="str">
        <f t="shared" si="16"/>
        <v>13</v>
      </c>
    </row>
    <row r="17" spans="1:23" x14ac:dyDescent="0.2">
      <c r="A17" t="s">
        <v>38</v>
      </c>
      <c r="B17" t="str">
        <f t="shared" si="0"/>
        <v>FD</v>
      </c>
      <c r="C17" t="str">
        <f t="shared" si="1"/>
        <v>Ford</v>
      </c>
      <c r="D17" t="str">
        <f t="shared" si="2"/>
        <v>FCS</v>
      </c>
      <c r="E17" t="str">
        <f t="shared" si="3"/>
        <v>Focus</v>
      </c>
      <c r="F17" t="str">
        <f t="shared" si="17"/>
        <v>13</v>
      </c>
      <c r="G17">
        <f t="shared" si="7"/>
        <v>1</v>
      </c>
      <c r="H17">
        <v>13682.9</v>
      </c>
      <c r="I17">
        <f t="shared" si="4"/>
        <v>9121.9333333333325</v>
      </c>
      <c r="J17" t="s">
        <v>15</v>
      </c>
      <c r="K17" t="s">
        <v>39</v>
      </c>
      <c r="L17">
        <v>75000</v>
      </c>
      <c r="M17" t="str">
        <f t="shared" si="5"/>
        <v>YES</v>
      </c>
      <c r="N17" t="str">
        <f t="shared" si="6"/>
        <v>FD13FCSBLA013</v>
      </c>
      <c r="O17" t="str">
        <f t="shared" si="8"/>
        <v>FD</v>
      </c>
      <c r="P17" t="str">
        <f t="shared" si="9"/>
        <v>Ford</v>
      </c>
      <c r="Q17" t="str">
        <f t="shared" si="10"/>
        <v>Ford</v>
      </c>
      <c r="R17" t="str">
        <f t="shared" si="11"/>
        <v>Ford</v>
      </c>
      <c r="S17" t="str">
        <f t="shared" si="12"/>
        <v>FCS</v>
      </c>
      <c r="T17" t="str">
        <f t="shared" si="13"/>
        <v>Focus</v>
      </c>
      <c r="U17" t="str">
        <f t="shared" si="14"/>
        <v>Focus</v>
      </c>
      <c r="V17" t="str">
        <f t="shared" si="15"/>
        <v>Focus</v>
      </c>
      <c r="W17" t="str">
        <f t="shared" si="16"/>
        <v>13</v>
      </c>
    </row>
    <row r="18" spans="1:23" x14ac:dyDescent="0.2">
      <c r="A18" t="s">
        <v>84</v>
      </c>
      <c r="B18" t="str">
        <f t="shared" si="0"/>
        <v>HY</v>
      </c>
      <c r="C18" t="str">
        <f t="shared" si="1"/>
        <v>Hundai</v>
      </c>
      <c r="D18" t="str">
        <f t="shared" si="2"/>
        <v>ELA</v>
      </c>
      <c r="E18" t="str">
        <f t="shared" si="3"/>
        <v>Elantra</v>
      </c>
      <c r="F18" t="str">
        <f t="shared" si="17"/>
        <v>12</v>
      </c>
      <c r="G18">
        <f t="shared" si="7"/>
        <v>2</v>
      </c>
      <c r="H18">
        <v>22282</v>
      </c>
      <c r="I18">
        <f t="shared" si="4"/>
        <v>8912.7999999999993</v>
      </c>
      <c r="J18" t="s">
        <v>50</v>
      </c>
      <c r="K18" t="s">
        <v>19</v>
      </c>
      <c r="L18">
        <v>100000</v>
      </c>
      <c r="M18" t="str">
        <f t="shared" si="5"/>
        <v>YES</v>
      </c>
      <c r="N18" t="str">
        <f t="shared" si="6"/>
        <v>HY12ELABLU050</v>
      </c>
      <c r="O18" t="str">
        <f t="shared" si="8"/>
        <v>HY</v>
      </c>
      <c r="P18" t="str">
        <f t="shared" si="9"/>
        <v>Hundai</v>
      </c>
      <c r="Q18" t="str">
        <f t="shared" si="10"/>
        <v>Hundai</v>
      </c>
      <c r="R18" t="str">
        <f t="shared" si="11"/>
        <v>Hundai</v>
      </c>
      <c r="S18" t="str">
        <f t="shared" si="12"/>
        <v>ELA</v>
      </c>
      <c r="T18" t="str">
        <f t="shared" si="13"/>
        <v>Elantra</v>
      </c>
      <c r="U18" t="str">
        <f t="shared" si="14"/>
        <v>Elantra</v>
      </c>
      <c r="V18" t="str">
        <f t="shared" si="15"/>
        <v>Elantra</v>
      </c>
      <c r="W18" t="str">
        <f t="shared" si="16"/>
        <v>12</v>
      </c>
    </row>
    <row r="19" spans="1:23" x14ac:dyDescent="0.2">
      <c r="A19" t="s">
        <v>64</v>
      </c>
      <c r="B19" t="str">
        <f t="shared" si="0"/>
        <v>TY</v>
      </c>
      <c r="C19" t="str">
        <f t="shared" si="1"/>
        <v>Toyota</v>
      </c>
      <c r="D19" t="str">
        <f t="shared" si="2"/>
        <v>CAM</v>
      </c>
      <c r="E19" t="str">
        <f t="shared" si="3"/>
        <v>Camrey</v>
      </c>
      <c r="F19" t="str">
        <f t="shared" si="17"/>
        <v>12</v>
      </c>
      <c r="G19">
        <f t="shared" si="7"/>
        <v>2</v>
      </c>
      <c r="H19">
        <v>22128.2</v>
      </c>
      <c r="I19">
        <f t="shared" si="4"/>
        <v>8851.2800000000007</v>
      </c>
      <c r="J19" t="s">
        <v>50</v>
      </c>
      <c r="K19" t="s">
        <v>52</v>
      </c>
      <c r="L19">
        <v>100000</v>
      </c>
      <c r="M19" t="str">
        <f t="shared" si="5"/>
        <v>YES</v>
      </c>
      <c r="N19" t="str">
        <f t="shared" si="6"/>
        <v>TY12CAMBLU029</v>
      </c>
      <c r="O19" t="str">
        <f t="shared" si="8"/>
        <v>TY</v>
      </c>
      <c r="P19" t="str">
        <f t="shared" si="9"/>
        <v>Toyota</v>
      </c>
      <c r="Q19" t="str">
        <f t="shared" si="10"/>
        <v>Toyota</v>
      </c>
      <c r="R19" t="str">
        <f t="shared" si="11"/>
        <v>Toyota</v>
      </c>
      <c r="S19" t="str">
        <f t="shared" si="12"/>
        <v>CAM</v>
      </c>
      <c r="T19" t="str">
        <f t="shared" si="13"/>
        <v>Camrey</v>
      </c>
      <c r="U19" t="str">
        <f t="shared" si="14"/>
        <v>Camrey</v>
      </c>
      <c r="V19" t="str">
        <f t="shared" si="15"/>
        <v>Camrey</v>
      </c>
      <c r="W19" t="str">
        <f t="shared" si="16"/>
        <v>12</v>
      </c>
    </row>
    <row r="20" spans="1:23" x14ac:dyDescent="0.2">
      <c r="A20" t="s">
        <v>57</v>
      </c>
      <c r="B20" t="str">
        <f t="shared" si="0"/>
        <v>TY</v>
      </c>
      <c r="C20" t="str">
        <f t="shared" si="1"/>
        <v>Toyota</v>
      </c>
      <c r="D20" t="str">
        <f t="shared" si="2"/>
        <v>CAM</v>
      </c>
      <c r="E20" t="str">
        <f t="shared" si="3"/>
        <v>Camrey</v>
      </c>
      <c r="F20" t="str">
        <f t="shared" si="17"/>
        <v>09</v>
      </c>
      <c r="G20">
        <f t="shared" si="7"/>
        <v>5</v>
      </c>
      <c r="H20">
        <v>48114.2</v>
      </c>
      <c r="I20">
        <f t="shared" si="4"/>
        <v>8748.0363636363636</v>
      </c>
      <c r="J20" t="s">
        <v>18</v>
      </c>
      <c r="K20" t="s">
        <v>30</v>
      </c>
      <c r="L20">
        <v>100000</v>
      </c>
      <c r="M20" t="str">
        <f t="shared" si="5"/>
        <v>YES</v>
      </c>
      <c r="N20" t="str">
        <f t="shared" si="6"/>
        <v>TY09CAMWHI024</v>
      </c>
      <c r="O20" t="str">
        <f t="shared" si="8"/>
        <v>TY</v>
      </c>
      <c r="P20" t="str">
        <f t="shared" si="9"/>
        <v>Toyota</v>
      </c>
      <c r="Q20" t="str">
        <f t="shared" si="10"/>
        <v>Toyota</v>
      </c>
      <c r="R20" t="str">
        <f t="shared" si="11"/>
        <v>Toyota</v>
      </c>
      <c r="S20" t="str">
        <f t="shared" si="12"/>
        <v>CAM</v>
      </c>
      <c r="T20" t="str">
        <f t="shared" si="13"/>
        <v>Camrey</v>
      </c>
      <c r="U20" t="str">
        <f t="shared" si="14"/>
        <v>Camrey</v>
      </c>
      <c r="V20" t="str">
        <f t="shared" si="15"/>
        <v>Camrey</v>
      </c>
      <c r="W20" t="str">
        <f t="shared" si="16"/>
        <v>09</v>
      </c>
    </row>
    <row r="21" spans="1:23" x14ac:dyDescent="0.2">
      <c r="A21" t="s">
        <v>69</v>
      </c>
      <c r="B21" t="str">
        <f t="shared" si="0"/>
        <v>HO</v>
      </c>
      <c r="C21" t="str">
        <f t="shared" si="1"/>
        <v>Honda</v>
      </c>
      <c r="D21" t="str">
        <f t="shared" si="2"/>
        <v>CIV</v>
      </c>
      <c r="E21" t="str">
        <f t="shared" si="3"/>
        <v>Civic</v>
      </c>
      <c r="F21" t="str">
        <f t="shared" si="17"/>
        <v>11</v>
      </c>
      <c r="G21">
        <f t="shared" si="7"/>
        <v>3</v>
      </c>
      <c r="H21">
        <v>30555.3</v>
      </c>
      <c r="I21">
        <f t="shared" si="4"/>
        <v>8730.0857142857149</v>
      </c>
      <c r="J21" t="s">
        <v>15</v>
      </c>
      <c r="K21" t="s">
        <v>22</v>
      </c>
      <c r="L21">
        <v>75000</v>
      </c>
      <c r="M21" t="str">
        <f t="shared" si="5"/>
        <v>YES</v>
      </c>
      <c r="N21" t="str">
        <f t="shared" si="6"/>
        <v>HO11CIVBLA034</v>
      </c>
      <c r="O21" t="str">
        <f t="shared" si="8"/>
        <v>HO</v>
      </c>
      <c r="P21" t="str">
        <f t="shared" si="9"/>
        <v>Honda</v>
      </c>
      <c r="Q21" t="str">
        <f t="shared" si="10"/>
        <v>Honda</v>
      </c>
      <c r="R21" t="str">
        <f t="shared" si="11"/>
        <v>Honda</v>
      </c>
      <c r="S21" t="str">
        <f t="shared" si="12"/>
        <v>CIV</v>
      </c>
      <c r="T21" t="str">
        <f t="shared" si="13"/>
        <v>Civic</v>
      </c>
      <c r="U21" t="str">
        <f t="shared" si="14"/>
        <v>Civic</v>
      </c>
      <c r="V21" t="str">
        <f t="shared" si="15"/>
        <v>Civic</v>
      </c>
      <c r="W21" t="str">
        <f t="shared" si="16"/>
        <v>11</v>
      </c>
    </row>
    <row r="22" spans="1:23" x14ac:dyDescent="0.2">
      <c r="A22" t="s">
        <v>83</v>
      </c>
      <c r="B22" t="str">
        <f t="shared" si="0"/>
        <v>HY</v>
      </c>
      <c r="C22" t="str">
        <f t="shared" si="1"/>
        <v>Hundai</v>
      </c>
      <c r="D22" t="str">
        <f t="shared" si="2"/>
        <v>ELA</v>
      </c>
      <c r="E22" t="str">
        <f t="shared" si="3"/>
        <v>Elantra</v>
      </c>
      <c r="F22" t="str">
        <f t="shared" si="17"/>
        <v>11</v>
      </c>
      <c r="G22">
        <f t="shared" si="7"/>
        <v>3</v>
      </c>
      <c r="H22">
        <v>29102.3</v>
      </c>
      <c r="I22">
        <f t="shared" si="4"/>
        <v>8314.9428571428562</v>
      </c>
      <c r="J22" t="s">
        <v>15</v>
      </c>
      <c r="K22" t="s">
        <v>45</v>
      </c>
      <c r="L22">
        <v>100000</v>
      </c>
      <c r="M22" t="str">
        <f t="shared" si="5"/>
        <v>YES</v>
      </c>
      <c r="N22" t="str">
        <f t="shared" si="6"/>
        <v>HY11ELABLA049</v>
      </c>
      <c r="O22" t="str">
        <f t="shared" si="8"/>
        <v>HY</v>
      </c>
      <c r="P22" t="str">
        <f t="shared" si="9"/>
        <v>Hundai</v>
      </c>
      <c r="Q22" t="str">
        <f t="shared" si="10"/>
        <v>Hundai</v>
      </c>
      <c r="R22" t="str">
        <f t="shared" si="11"/>
        <v>Hundai</v>
      </c>
      <c r="S22" t="str">
        <f t="shared" si="12"/>
        <v>ELA</v>
      </c>
      <c r="T22" t="str">
        <f t="shared" si="13"/>
        <v>Elantra</v>
      </c>
      <c r="U22" t="str">
        <f t="shared" si="14"/>
        <v>Elantra</v>
      </c>
      <c r="V22" t="str">
        <f t="shared" si="15"/>
        <v>Elantra</v>
      </c>
      <c r="W22" t="str">
        <f t="shared" si="16"/>
        <v>11</v>
      </c>
    </row>
    <row r="23" spans="1:23" x14ac:dyDescent="0.2">
      <c r="A23" t="s">
        <v>78</v>
      </c>
      <c r="B23" t="str">
        <f t="shared" si="0"/>
        <v>CR</v>
      </c>
      <c r="C23" t="str">
        <f t="shared" si="1"/>
        <v>Chrysler</v>
      </c>
      <c r="D23" t="str">
        <f t="shared" si="2"/>
        <v>PTC</v>
      </c>
      <c r="E23" t="str">
        <f t="shared" si="3"/>
        <v>PT Cruiser</v>
      </c>
      <c r="F23" t="str">
        <f t="shared" si="17"/>
        <v>11</v>
      </c>
      <c r="G23">
        <f t="shared" si="7"/>
        <v>3</v>
      </c>
      <c r="H23">
        <v>27394.2</v>
      </c>
      <c r="I23">
        <f t="shared" si="4"/>
        <v>7826.9142857142861</v>
      </c>
      <c r="J23" t="s">
        <v>15</v>
      </c>
      <c r="K23" t="s">
        <v>37</v>
      </c>
      <c r="L23">
        <v>75000</v>
      </c>
      <c r="M23" t="str">
        <f t="shared" si="5"/>
        <v>YES</v>
      </c>
      <c r="N23" t="str">
        <f t="shared" si="6"/>
        <v>CR11PTCBLA044</v>
      </c>
      <c r="O23" t="str">
        <f t="shared" si="8"/>
        <v>CR</v>
      </c>
      <c r="P23" t="str">
        <f t="shared" si="9"/>
        <v>Chrysler</v>
      </c>
      <c r="Q23" t="str">
        <f t="shared" si="10"/>
        <v>Chrysler</v>
      </c>
      <c r="R23" t="str">
        <f t="shared" si="11"/>
        <v>Chrysler</v>
      </c>
      <c r="S23" t="str">
        <f t="shared" si="12"/>
        <v>PTC</v>
      </c>
      <c r="T23" t="str">
        <f t="shared" si="13"/>
        <v>PT Cruiser</v>
      </c>
      <c r="U23" t="str">
        <f t="shared" si="14"/>
        <v>PT Cruiser</v>
      </c>
      <c r="V23" t="str">
        <f t="shared" si="15"/>
        <v>PT Cruiser</v>
      </c>
      <c r="W23" t="str">
        <f t="shared" si="16"/>
        <v>11</v>
      </c>
    </row>
    <row r="24" spans="1:23" x14ac:dyDescent="0.2">
      <c r="A24" t="s">
        <v>42</v>
      </c>
      <c r="B24" t="str">
        <f t="shared" si="0"/>
        <v>GM</v>
      </c>
      <c r="C24" t="str">
        <f t="shared" si="1"/>
        <v>General Motors</v>
      </c>
      <c r="D24" t="str">
        <f t="shared" si="2"/>
        <v>CMR</v>
      </c>
      <c r="E24" t="str">
        <f t="shared" si="3"/>
        <v>Civic</v>
      </c>
      <c r="F24" t="str">
        <f t="shared" si="17"/>
        <v>12</v>
      </c>
      <c r="G24">
        <f t="shared" si="7"/>
        <v>2</v>
      </c>
      <c r="H24">
        <v>19421.099999999999</v>
      </c>
      <c r="I24">
        <f t="shared" si="4"/>
        <v>7768.44</v>
      </c>
      <c r="J24" t="s">
        <v>15</v>
      </c>
      <c r="K24" t="s">
        <v>43</v>
      </c>
      <c r="L24">
        <v>100000</v>
      </c>
      <c r="M24" t="str">
        <f t="shared" si="5"/>
        <v>YES</v>
      </c>
      <c r="N24" t="str">
        <f t="shared" si="6"/>
        <v>GM12CMRBLA015</v>
      </c>
      <c r="O24" t="str">
        <f t="shared" si="8"/>
        <v>GM</v>
      </c>
      <c r="P24" t="str">
        <f t="shared" si="9"/>
        <v>General Motors</v>
      </c>
      <c r="Q24" t="str">
        <f t="shared" si="10"/>
        <v>General Motors</v>
      </c>
      <c r="R24" t="str">
        <f t="shared" si="11"/>
        <v>General Motors</v>
      </c>
      <c r="S24" t="str">
        <f t="shared" si="12"/>
        <v>CMR</v>
      </c>
      <c r="T24" t="str">
        <f t="shared" si="13"/>
        <v>Not in the list</v>
      </c>
      <c r="U24" t="str">
        <f t="shared" si="14"/>
        <v>Civic</v>
      </c>
      <c r="V24" t="str">
        <f t="shared" si="15"/>
        <v>Not in the list</v>
      </c>
      <c r="W24" t="str">
        <f t="shared" si="16"/>
        <v>12</v>
      </c>
    </row>
    <row r="25" spans="1:23" x14ac:dyDescent="0.2">
      <c r="A25" t="s">
        <v>34</v>
      </c>
      <c r="B25" t="str">
        <f t="shared" si="0"/>
        <v>FD</v>
      </c>
      <c r="C25" t="str">
        <f t="shared" si="1"/>
        <v>Ford</v>
      </c>
      <c r="D25" t="str">
        <f t="shared" si="2"/>
        <v>FCS</v>
      </c>
      <c r="E25" t="str">
        <f t="shared" si="3"/>
        <v>Focus</v>
      </c>
      <c r="F25" t="str">
        <f t="shared" si="17"/>
        <v>12</v>
      </c>
      <c r="G25">
        <f t="shared" si="7"/>
        <v>2</v>
      </c>
      <c r="H25">
        <v>19341.7</v>
      </c>
      <c r="I25">
        <f t="shared" si="4"/>
        <v>7736.68</v>
      </c>
      <c r="J25" t="s">
        <v>18</v>
      </c>
      <c r="K25" t="s">
        <v>35</v>
      </c>
      <c r="L25">
        <v>75000</v>
      </c>
      <c r="M25" t="str">
        <f t="shared" si="5"/>
        <v>YES</v>
      </c>
      <c r="N25" t="str">
        <f t="shared" si="6"/>
        <v>FD12FCSWHI011</v>
      </c>
      <c r="O25" t="str">
        <f t="shared" si="8"/>
        <v>FD</v>
      </c>
      <c r="P25" t="str">
        <f t="shared" si="9"/>
        <v>Ford</v>
      </c>
      <c r="Q25" t="str">
        <f t="shared" si="10"/>
        <v>Ford</v>
      </c>
      <c r="R25" t="str">
        <f t="shared" si="11"/>
        <v>Ford</v>
      </c>
      <c r="S25" t="str">
        <f t="shared" si="12"/>
        <v>FCS</v>
      </c>
      <c r="T25" t="str">
        <f t="shared" si="13"/>
        <v>Focus</v>
      </c>
      <c r="U25" t="str">
        <f t="shared" si="14"/>
        <v>Focus</v>
      </c>
      <c r="V25" t="str">
        <f t="shared" si="15"/>
        <v>Focus</v>
      </c>
      <c r="W25" t="str">
        <f t="shared" si="16"/>
        <v>12</v>
      </c>
    </row>
    <row r="26" spans="1:23" x14ac:dyDescent="0.2">
      <c r="A26" t="s">
        <v>68</v>
      </c>
      <c r="B26" t="str">
        <f t="shared" si="0"/>
        <v>HO</v>
      </c>
      <c r="C26" t="str">
        <f t="shared" si="1"/>
        <v>Honda</v>
      </c>
      <c r="D26" t="str">
        <f t="shared" si="2"/>
        <v>CIV</v>
      </c>
      <c r="E26" t="str">
        <f t="shared" si="3"/>
        <v>Civic</v>
      </c>
      <c r="F26" t="str">
        <f t="shared" si="17"/>
        <v>10</v>
      </c>
      <c r="G26">
        <f t="shared" si="7"/>
        <v>4</v>
      </c>
      <c r="H26">
        <v>33477.199999999997</v>
      </c>
      <c r="I26">
        <f t="shared" si="4"/>
        <v>7439.3777777777768</v>
      </c>
      <c r="J26" t="s">
        <v>15</v>
      </c>
      <c r="K26" t="s">
        <v>54</v>
      </c>
      <c r="L26">
        <v>75000</v>
      </c>
      <c r="M26" t="str">
        <f t="shared" si="5"/>
        <v>YES</v>
      </c>
      <c r="N26" t="str">
        <f t="shared" si="6"/>
        <v>HO10CIVBLA033</v>
      </c>
      <c r="O26" t="str">
        <f t="shared" si="8"/>
        <v>HO</v>
      </c>
      <c r="P26" t="str">
        <f t="shared" si="9"/>
        <v>Honda</v>
      </c>
      <c r="Q26" t="str">
        <f t="shared" si="10"/>
        <v>Honda</v>
      </c>
      <c r="R26" t="str">
        <f t="shared" si="11"/>
        <v>Honda</v>
      </c>
      <c r="S26" t="str">
        <f t="shared" si="12"/>
        <v>CIV</v>
      </c>
      <c r="T26" t="str">
        <f t="shared" si="13"/>
        <v>Civic</v>
      </c>
      <c r="U26" t="str">
        <f t="shared" si="14"/>
        <v>Civic</v>
      </c>
      <c r="V26" t="str">
        <f t="shared" si="15"/>
        <v>Civic</v>
      </c>
      <c r="W26" t="str">
        <f t="shared" si="16"/>
        <v>10</v>
      </c>
    </row>
    <row r="27" spans="1:23" x14ac:dyDescent="0.2">
      <c r="A27" t="s">
        <v>75</v>
      </c>
      <c r="B27" t="str">
        <f t="shared" si="0"/>
        <v>HO</v>
      </c>
      <c r="C27" t="str">
        <f t="shared" si="1"/>
        <v>Honda</v>
      </c>
      <c r="D27" t="str">
        <f t="shared" si="2"/>
        <v>ODY</v>
      </c>
      <c r="E27" t="str">
        <f t="shared" si="3"/>
        <v>Odyssey</v>
      </c>
      <c r="F27" t="str">
        <f t="shared" si="17"/>
        <v>14</v>
      </c>
      <c r="G27">
        <f t="shared" si="7"/>
        <v>0</v>
      </c>
      <c r="H27">
        <v>3708.1</v>
      </c>
      <c r="I27">
        <f t="shared" si="4"/>
        <v>7416.2</v>
      </c>
      <c r="J27" t="s">
        <v>15</v>
      </c>
      <c r="K27" t="s">
        <v>19</v>
      </c>
      <c r="L27">
        <v>100000</v>
      </c>
      <c r="M27" t="str">
        <f t="shared" si="5"/>
        <v>YES</v>
      </c>
      <c r="N27" t="str">
        <f t="shared" si="6"/>
        <v>HO14ODYBLA041</v>
      </c>
      <c r="O27" t="str">
        <f t="shared" si="8"/>
        <v>HO</v>
      </c>
      <c r="P27" t="str">
        <f t="shared" si="9"/>
        <v>Honda</v>
      </c>
      <c r="Q27" t="str">
        <f t="shared" si="10"/>
        <v>Honda</v>
      </c>
      <c r="R27" t="str">
        <f t="shared" si="11"/>
        <v>Honda</v>
      </c>
      <c r="S27" t="str">
        <f t="shared" si="12"/>
        <v>ODY</v>
      </c>
      <c r="T27" t="str">
        <f t="shared" si="13"/>
        <v>Odyssey</v>
      </c>
      <c r="U27" t="str">
        <f t="shared" si="14"/>
        <v>Odyssey</v>
      </c>
      <c r="V27" t="str">
        <f t="shared" si="15"/>
        <v>Odyssey</v>
      </c>
      <c r="W27" t="str">
        <f t="shared" si="16"/>
        <v>14</v>
      </c>
    </row>
    <row r="28" spans="1:23" x14ac:dyDescent="0.2">
      <c r="A28" t="s">
        <v>46</v>
      </c>
      <c r="B28" t="str">
        <f t="shared" si="0"/>
        <v>GM</v>
      </c>
      <c r="C28" t="str">
        <f t="shared" si="1"/>
        <v>General Motors</v>
      </c>
      <c r="D28" t="str">
        <f t="shared" si="2"/>
        <v>SLV</v>
      </c>
      <c r="E28" t="str">
        <f t="shared" si="3"/>
        <v>Silverado</v>
      </c>
      <c r="F28" t="str">
        <f t="shared" si="17"/>
        <v>10</v>
      </c>
      <c r="G28">
        <f t="shared" si="7"/>
        <v>4</v>
      </c>
      <c r="H28">
        <v>31144.400000000001</v>
      </c>
      <c r="I28">
        <f t="shared" si="4"/>
        <v>6920.9777777777781</v>
      </c>
      <c r="J28" t="s">
        <v>15</v>
      </c>
      <c r="K28" t="s">
        <v>47</v>
      </c>
      <c r="L28">
        <v>100000</v>
      </c>
      <c r="M28" t="str">
        <f t="shared" si="5"/>
        <v>YES</v>
      </c>
      <c r="N28" t="str">
        <f t="shared" si="6"/>
        <v>GM10SLVBLA017</v>
      </c>
      <c r="O28" t="str">
        <f t="shared" si="8"/>
        <v>GM</v>
      </c>
      <c r="P28" t="str">
        <f t="shared" si="9"/>
        <v>General Motors</v>
      </c>
      <c r="Q28" t="str">
        <f t="shared" si="10"/>
        <v>General Motors</v>
      </c>
      <c r="R28" t="str">
        <f t="shared" si="11"/>
        <v>General Motors</v>
      </c>
      <c r="S28" t="str">
        <f t="shared" si="12"/>
        <v>SLV</v>
      </c>
      <c r="T28" t="str">
        <f t="shared" si="13"/>
        <v>Silverado</v>
      </c>
      <c r="U28" t="str">
        <f t="shared" si="14"/>
        <v>Silverado</v>
      </c>
      <c r="V28" t="str">
        <f t="shared" si="15"/>
        <v>Silverado</v>
      </c>
      <c r="W28" t="str">
        <f t="shared" si="16"/>
        <v>10</v>
      </c>
    </row>
    <row r="29" spans="1:23" x14ac:dyDescent="0.2">
      <c r="A29" t="s">
        <v>20</v>
      </c>
      <c r="B29" t="str">
        <f t="shared" si="0"/>
        <v>FD</v>
      </c>
      <c r="C29" t="str">
        <f t="shared" si="1"/>
        <v>Ford</v>
      </c>
      <c r="D29" t="str">
        <f t="shared" si="2"/>
        <v>MTG</v>
      </c>
      <c r="E29" t="str">
        <f t="shared" si="3"/>
        <v>Mustang</v>
      </c>
      <c r="F29" t="str">
        <f t="shared" si="17"/>
        <v>08</v>
      </c>
      <c r="G29">
        <f t="shared" si="7"/>
        <v>6</v>
      </c>
      <c r="H29">
        <v>44946.5</v>
      </c>
      <c r="I29">
        <f t="shared" si="4"/>
        <v>6914.8461538461543</v>
      </c>
      <c r="J29" t="s">
        <v>21</v>
      </c>
      <c r="K29" t="s">
        <v>22</v>
      </c>
      <c r="L29">
        <v>50000</v>
      </c>
      <c r="M29" t="str">
        <f t="shared" si="5"/>
        <v>YES</v>
      </c>
      <c r="N29" t="str">
        <f t="shared" si="6"/>
        <v>FD08MTGGRE003</v>
      </c>
      <c r="O29" t="str">
        <f t="shared" si="8"/>
        <v>FD</v>
      </c>
      <c r="P29" t="str">
        <f t="shared" si="9"/>
        <v>Ford</v>
      </c>
      <c r="Q29" t="str">
        <f t="shared" si="10"/>
        <v>Ford</v>
      </c>
      <c r="R29" t="str">
        <f t="shared" si="11"/>
        <v>Ford</v>
      </c>
      <c r="S29" t="str">
        <f t="shared" si="12"/>
        <v>MTG</v>
      </c>
      <c r="T29" t="str">
        <f t="shared" si="13"/>
        <v>Mustang</v>
      </c>
      <c r="U29" t="str">
        <f t="shared" si="14"/>
        <v>Mustang</v>
      </c>
      <c r="V29" t="str">
        <f t="shared" si="15"/>
        <v>Mustang</v>
      </c>
      <c r="W29" t="str">
        <f t="shared" si="16"/>
        <v>08</v>
      </c>
    </row>
    <row r="30" spans="1:23" x14ac:dyDescent="0.2">
      <c r="A30" t="s">
        <v>81</v>
      </c>
      <c r="B30" t="str">
        <f t="shared" si="0"/>
        <v>CR</v>
      </c>
      <c r="C30" t="str">
        <f t="shared" si="1"/>
        <v>Chrysler</v>
      </c>
      <c r="D30" t="str">
        <f t="shared" si="2"/>
        <v>CAR</v>
      </c>
      <c r="E30" t="str">
        <f t="shared" si="3"/>
        <v>Camrey</v>
      </c>
      <c r="F30" t="str">
        <f t="shared" si="17"/>
        <v>04</v>
      </c>
      <c r="G30">
        <f t="shared" si="7"/>
        <v>10</v>
      </c>
      <c r="H30">
        <v>72527.199999999997</v>
      </c>
      <c r="I30">
        <f t="shared" si="4"/>
        <v>6907.3523809523804</v>
      </c>
      <c r="J30" t="s">
        <v>18</v>
      </c>
      <c r="K30" t="s">
        <v>43</v>
      </c>
      <c r="L30">
        <v>75000</v>
      </c>
      <c r="M30" t="str">
        <f t="shared" si="5"/>
        <v>YES</v>
      </c>
      <c r="N30" t="str">
        <f t="shared" si="6"/>
        <v>CR04CARWHI047</v>
      </c>
      <c r="O30" t="str">
        <f t="shared" si="8"/>
        <v>CR</v>
      </c>
      <c r="P30" t="str">
        <f t="shared" si="9"/>
        <v>Chrysler</v>
      </c>
      <c r="Q30" t="str">
        <f t="shared" si="10"/>
        <v>Chrysler</v>
      </c>
      <c r="R30" t="str">
        <f t="shared" si="11"/>
        <v>Chrysler</v>
      </c>
      <c r="S30" t="str">
        <f t="shared" si="12"/>
        <v>CAR</v>
      </c>
      <c r="T30" t="str">
        <f t="shared" si="13"/>
        <v>Not in the list</v>
      </c>
      <c r="U30" t="str">
        <f t="shared" si="14"/>
        <v>Camrey</v>
      </c>
      <c r="V30" t="str">
        <f t="shared" si="15"/>
        <v>Not in the list</v>
      </c>
      <c r="W30" t="str">
        <f t="shared" si="16"/>
        <v>04</v>
      </c>
    </row>
    <row r="31" spans="1:23" x14ac:dyDescent="0.2">
      <c r="A31" t="s">
        <v>73</v>
      </c>
      <c r="B31" t="str">
        <f t="shared" si="0"/>
        <v>HO</v>
      </c>
      <c r="C31" t="str">
        <f t="shared" si="1"/>
        <v>Honda</v>
      </c>
      <c r="D31" t="str">
        <f t="shared" si="2"/>
        <v>ODY</v>
      </c>
      <c r="E31" t="str">
        <f t="shared" si="3"/>
        <v>Odyssey</v>
      </c>
      <c r="F31" t="str">
        <f t="shared" si="17"/>
        <v>07</v>
      </c>
      <c r="G31">
        <f t="shared" si="7"/>
        <v>7</v>
      </c>
      <c r="H31">
        <v>50854.1</v>
      </c>
      <c r="I31">
        <f t="shared" si="4"/>
        <v>6780.5466666666662</v>
      </c>
      <c r="J31" t="s">
        <v>15</v>
      </c>
      <c r="K31" t="s">
        <v>54</v>
      </c>
      <c r="L31">
        <v>100000</v>
      </c>
      <c r="M31" t="str">
        <f t="shared" si="5"/>
        <v>YES</v>
      </c>
      <c r="N31" t="str">
        <f t="shared" si="6"/>
        <v>HO07ODYBLA038</v>
      </c>
      <c r="O31" t="str">
        <f t="shared" si="8"/>
        <v>HO</v>
      </c>
      <c r="P31" t="str">
        <f t="shared" si="9"/>
        <v>Honda</v>
      </c>
      <c r="Q31" t="str">
        <f t="shared" si="10"/>
        <v>Honda</v>
      </c>
      <c r="R31" t="str">
        <f t="shared" si="11"/>
        <v>Honda</v>
      </c>
      <c r="S31" t="str">
        <f t="shared" si="12"/>
        <v>ODY</v>
      </c>
      <c r="T31" t="str">
        <f t="shared" si="13"/>
        <v>Odyssey</v>
      </c>
      <c r="U31" t="str">
        <f t="shared" si="14"/>
        <v>Odyssey</v>
      </c>
      <c r="V31" t="str">
        <f t="shared" si="15"/>
        <v>Odyssey</v>
      </c>
      <c r="W31" t="str">
        <f t="shared" si="16"/>
        <v>07</v>
      </c>
    </row>
    <row r="32" spans="1:23" x14ac:dyDescent="0.2">
      <c r="A32" t="s">
        <v>74</v>
      </c>
      <c r="B32" t="str">
        <f t="shared" si="0"/>
        <v>HO</v>
      </c>
      <c r="C32" t="str">
        <f t="shared" si="1"/>
        <v>Honda</v>
      </c>
      <c r="D32" t="str">
        <f t="shared" si="2"/>
        <v>ODY</v>
      </c>
      <c r="E32" t="str">
        <f t="shared" si="3"/>
        <v>Odyssey</v>
      </c>
      <c r="F32" t="str">
        <f t="shared" si="17"/>
        <v>08</v>
      </c>
      <c r="G32">
        <f t="shared" si="7"/>
        <v>6</v>
      </c>
      <c r="H32">
        <v>42504.6</v>
      </c>
      <c r="I32">
        <f t="shared" si="4"/>
        <v>6539.1692307692301</v>
      </c>
      <c r="J32" t="s">
        <v>18</v>
      </c>
      <c r="K32" t="s">
        <v>39</v>
      </c>
      <c r="L32">
        <v>100000</v>
      </c>
      <c r="M32" t="str">
        <f t="shared" si="5"/>
        <v>YES</v>
      </c>
      <c r="N32" t="str">
        <f t="shared" si="6"/>
        <v>HO08ODYWHI039</v>
      </c>
      <c r="O32" t="str">
        <f t="shared" si="8"/>
        <v>HO</v>
      </c>
      <c r="P32" t="str">
        <f t="shared" si="9"/>
        <v>Honda</v>
      </c>
      <c r="Q32" t="str">
        <f t="shared" si="10"/>
        <v>Honda</v>
      </c>
      <c r="R32" t="str">
        <f t="shared" si="11"/>
        <v>Honda</v>
      </c>
      <c r="S32" t="str">
        <f t="shared" si="12"/>
        <v>ODY</v>
      </c>
      <c r="T32" t="str">
        <f t="shared" si="13"/>
        <v>Odyssey</v>
      </c>
      <c r="U32" t="str">
        <f t="shared" si="14"/>
        <v>Odyssey</v>
      </c>
      <c r="V32" t="str">
        <f t="shared" si="15"/>
        <v>Odyssey</v>
      </c>
      <c r="W32" t="str">
        <f t="shared" si="16"/>
        <v>08</v>
      </c>
    </row>
    <row r="33" spans="1:23" x14ac:dyDescent="0.2">
      <c r="A33" t="s">
        <v>29</v>
      </c>
      <c r="B33" t="str">
        <f t="shared" si="0"/>
        <v>FD</v>
      </c>
      <c r="C33" t="str">
        <f t="shared" si="1"/>
        <v>Ford</v>
      </c>
      <c r="D33" t="str">
        <f t="shared" si="2"/>
        <v>FCS</v>
      </c>
      <c r="E33" t="str">
        <f t="shared" si="3"/>
        <v>Focus</v>
      </c>
      <c r="F33" t="str">
        <f t="shared" si="17"/>
        <v>09</v>
      </c>
      <c r="G33">
        <f t="shared" si="7"/>
        <v>5</v>
      </c>
      <c r="H33">
        <v>35137</v>
      </c>
      <c r="I33">
        <f t="shared" si="4"/>
        <v>6388.545454545455</v>
      </c>
      <c r="J33" t="s">
        <v>15</v>
      </c>
      <c r="K33" t="s">
        <v>30</v>
      </c>
      <c r="L33">
        <v>75000</v>
      </c>
      <c r="M33" t="str">
        <f t="shared" si="5"/>
        <v>YES</v>
      </c>
      <c r="N33" t="str">
        <f t="shared" si="6"/>
        <v>FD09FCSBLA008</v>
      </c>
      <c r="O33" t="str">
        <f t="shared" si="8"/>
        <v>FD</v>
      </c>
      <c r="P33" t="str">
        <f t="shared" si="9"/>
        <v>Ford</v>
      </c>
      <c r="Q33" t="str">
        <f t="shared" si="10"/>
        <v>Ford</v>
      </c>
      <c r="R33" t="str">
        <f t="shared" si="11"/>
        <v>Ford</v>
      </c>
      <c r="S33" t="str">
        <f t="shared" si="12"/>
        <v>FCS</v>
      </c>
      <c r="T33" t="str">
        <f t="shared" si="13"/>
        <v>Focus</v>
      </c>
      <c r="U33" t="str">
        <f t="shared" si="14"/>
        <v>Focus</v>
      </c>
      <c r="V33" t="str">
        <f t="shared" si="15"/>
        <v>Focus</v>
      </c>
      <c r="W33" t="str">
        <f t="shared" si="16"/>
        <v>09</v>
      </c>
    </row>
    <row r="34" spans="1:23" x14ac:dyDescent="0.2">
      <c r="A34" t="s">
        <v>61</v>
      </c>
      <c r="B34" t="str">
        <f t="shared" ref="B34:B65" si="18">LEFT(A34,2)</f>
        <v>TY</v>
      </c>
      <c r="C34" t="str">
        <f t="shared" ref="C34:C65" si="19">VLOOKUP(B34,B$56:C$61,2)</f>
        <v>Toyota</v>
      </c>
      <c r="D34" t="str">
        <f t="shared" ref="D34:D53" si="20">MID(A34,5,3)</f>
        <v>COR</v>
      </c>
      <c r="E34" t="str">
        <f t="shared" ref="E34:E65" si="21">VLOOKUP(D34,D$56:E$66,2)</f>
        <v>Camero</v>
      </c>
      <c r="F34" t="str">
        <f t="shared" si="17"/>
        <v>03</v>
      </c>
      <c r="G34">
        <f t="shared" ref="G34:G65" si="22">IF(14-F34&lt;0,100-F34+14,14-F34)</f>
        <v>11</v>
      </c>
      <c r="H34">
        <v>73444.399999999994</v>
      </c>
      <c r="I34">
        <f t="shared" ref="I34:I65" si="23">H34/(G34+0.5)</f>
        <v>6386.4695652173905</v>
      </c>
      <c r="J34" t="s">
        <v>15</v>
      </c>
      <c r="K34" t="s">
        <v>60</v>
      </c>
      <c r="L34">
        <v>100000</v>
      </c>
      <c r="M34" t="str">
        <f t="shared" ref="M34:M65" si="24">IF(I34&lt;=L34,"YES","NO")</f>
        <v>YES</v>
      </c>
      <c r="N34" t="str">
        <f t="shared" ref="N34:N53" si="25">_xlfn.CONCAT(B34,F34,D34,UPPER(LEFT(J34,3)),RIGHT(A34,3))</f>
        <v>TY03CORBLA026</v>
      </c>
      <c r="O34" t="str">
        <f t="shared" si="8"/>
        <v>TY</v>
      </c>
      <c r="P34" t="str">
        <f t="shared" si="9"/>
        <v>Toyota</v>
      </c>
      <c r="Q34" t="str">
        <f t="shared" si="10"/>
        <v>Toyota</v>
      </c>
      <c r="R34" t="str">
        <f t="shared" si="11"/>
        <v>Toyota</v>
      </c>
      <c r="S34" t="str">
        <f t="shared" si="12"/>
        <v>COR</v>
      </c>
      <c r="T34" t="str">
        <f t="shared" si="13"/>
        <v>Not in the list</v>
      </c>
      <c r="U34" t="str">
        <f t="shared" si="14"/>
        <v>Camero</v>
      </c>
      <c r="V34" t="str">
        <f t="shared" si="15"/>
        <v>Not in the list</v>
      </c>
      <c r="W34" t="str">
        <f t="shared" si="16"/>
        <v>03</v>
      </c>
    </row>
    <row r="35" spans="1:23" x14ac:dyDescent="0.2">
      <c r="A35" t="s">
        <v>72</v>
      </c>
      <c r="B35" t="str">
        <f t="shared" si="18"/>
        <v>HO</v>
      </c>
      <c r="C35" t="str">
        <f t="shared" si="19"/>
        <v>Honda</v>
      </c>
      <c r="D35" t="str">
        <f t="shared" si="20"/>
        <v>ODY</v>
      </c>
      <c r="E35" t="str">
        <f t="shared" si="21"/>
        <v>Odyssey</v>
      </c>
      <c r="F35">
        <v>5</v>
      </c>
      <c r="G35">
        <f t="shared" si="22"/>
        <v>9</v>
      </c>
      <c r="H35">
        <v>60389.5</v>
      </c>
      <c r="I35">
        <f t="shared" si="23"/>
        <v>6356.7894736842109</v>
      </c>
      <c r="J35" t="s">
        <v>18</v>
      </c>
      <c r="K35" t="s">
        <v>30</v>
      </c>
      <c r="L35">
        <v>100000</v>
      </c>
      <c r="M35" t="str">
        <f t="shared" si="24"/>
        <v>YES</v>
      </c>
      <c r="N35" t="str">
        <f t="shared" si="25"/>
        <v>HO5ODYWHI037</v>
      </c>
      <c r="O35" t="str">
        <f t="shared" si="8"/>
        <v>HO</v>
      </c>
      <c r="P35" t="str">
        <f t="shared" si="9"/>
        <v>Honda</v>
      </c>
      <c r="Q35" t="str">
        <f t="shared" si="10"/>
        <v>Honda</v>
      </c>
      <c r="R35" t="str">
        <f t="shared" si="11"/>
        <v>Honda</v>
      </c>
      <c r="S35" t="str">
        <f t="shared" si="12"/>
        <v>ODY</v>
      </c>
      <c r="T35" t="str">
        <f t="shared" si="13"/>
        <v>Odyssey</v>
      </c>
      <c r="U35" t="str">
        <f t="shared" si="14"/>
        <v>Odyssey</v>
      </c>
      <c r="V35" t="str">
        <f t="shared" si="15"/>
        <v>Odyssey</v>
      </c>
      <c r="W35" t="str">
        <f t="shared" si="16"/>
        <v>O5</v>
      </c>
    </row>
    <row r="36" spans="1:23" x14ac:dyDescent="0.2">
      <c r="A36" t="s">
        <v>51</v>
      </c>
      <c r="B36" t="str">
        <f t="shared" si="18"/>
        <v>TY</v>
      </c>
      <c r="C36" t="str">
        <f t="shared" si="19"/>
        <v>Toyota</v>
      </c>
      <c r="D36" t="str">
        <f t="shared" si="20"/>
        <v>CAM</v>
      </c>
      <c r="E36" t="str">
        <f t="shared" si="21"/>
        <v>Camrey</v>
      </c>
      <c r="F36" t="str">
        <f t="shared" ref="F36:F43" si="26">MID(A36,3,2)</f>
        <v>96</v>
      </c>
      <c r="G36">
        <f t="shared" si="22"/>
        <v>18</v>
      </c>
      <c r="H36">
        <v>114660.6</v>
      </c>
      <c r="I36">
        <f t="shared" si="23"/>
        <v>6197.8702702702703</v>
      </c>
      <c r="J36" t="s">
        <v>21</v>
      </c>
      <c r="K36" t="s">
        <v>52</v>
      </c>
      <c r="L36">
        <v>100000</v>
      </c>
      <c r="M36" t="str">
        <f t="shared" si="24"/>
        <v>YES</v>
      </c>
      <c r="N36" t="str">
        <f t="shared" si="25"/>
        <v>TY96CAMGRE020</v>
      </c>
      <c r="O36" t="str">
        <f t="shared" si="8"/>
        <v>TY</v>
      </c>
      <c r="P36" t="str">
        <f t="shared" si="9"/>
        <v>Toyota</v>
      </c>
      <c r="Q36" t="str">
        <f t="shared" si="10"/>
        <v>Toyota</v>
      </c>
      <c r="R36" t="str">
        <f t="shared" si="11"/>
        <v>Toyota</v>
      </c>
      <c r="S36" t="str">
        <f t="shared" si="12"/>
        <v>CAM</v>
      </c>
      <c r="T36" t="str">
        <f t="shared" si="13"/>
        <v>Camrey</v>
      </c>
      <c r="U36" t="str">
        <f t="shared" si="14"/>
        <v>Camrey</v>
      </c>
      <c r="V36" t="str">
        <f t="shared" si="15"/>
        <v>Camrey</v>
      </c>
      <c r="W36" t="str">
        <f t="shared" si="16"/>
        <v>96</v>
      </c>
    </row>
    <row r="37" spans="1:23" x14ac:dyDescent="0.2">
      <c r="A37" t="s">
        <v>76</v>
      </c>
      <c r="B37" t="str">
        <f t="shared" si="18"/>
        <v>CR</v>
      </c>
      <c r="C37" t="str">
        <f t="shared" si="19"/>
        <v>Chrysler</v>
      </c>
      <c r="D37" t="str">
        <f t="shared" si="20"/>
        <v>PTC</v>
      </c>
      <c r="E37" t="str">
        <f t="shared" si="21"/>
        <v>PT Cruiser</v>
      </c>
      <c r="F37" t="str">
        <f t="shared" si="26"/>
        <v>04</v>
      </c>
      <c r="G37">
        <f t="shared" si="22"/>
        <v>10</v>
      </c>
      <c r="H37">
        <v>64542</v>
      </c>
      <c r="I37">
        <f t="shared" si="23"/>
        <v>6146.8571428571431</v>
      </c>
      <c r="J37" t="s">
        <v>50</v>
      </c>
      <c r="K37" t="s">
        <v>16</v>
      </c>
      <c r="L37">
        <v>75000</v>
      </c>
      <c r="M37" t="str">
        <f t="shared" si="24"/>
        <v>YES</v>
      </c>
      <c r="N37" t="str">
        <f t="shared" si="25"/>
        <v>CR04PTCBLU042</v>
      </c>
      <c r="O37" t="str">
        <f t="shared" si="8"/>
        <v>CR</v>
      </c>
      <c r="P37" t="str">
        <f t="shared" si="9"/>
        <v>Chrysler</v>
      </c>
      <c r="Q37" t="str">
        <f t="shared" si="10"/>
        <v>Chrysler</v>
      </c>
      <c r="R37" t="str">
        <f t="shared" si="11"/>
        <v>Chrysler</v>
      </c>
      <c r="S37" t="str">
        <f t="shared" si="12"/>
        <v>PTC</v>
      </c>
      <c r="T37" t="str">
        <f t="shared" si="13"/>
        <v>PT Cruiser</v>
      </c>
      <c r="U37" t="str">
        <f t="shared" si="14"/>
        <v>PT Cruiser</v>
      </c>
      <c r="V37" t="str">
        <f t="shared" si="15"/>
        <v>PT Cruiser</v>
      </c>
      <c r="W37" t="str">
        <f t="shared" si="16"/>
        <v>04</v>
      </c>
    </row>
    <row r="38" spans="1:23" x14ac:dyDescent="0.2">
      <c r="A38" t="s">
        <v>28</v>
      </c>
      <c r="B38" t="str">
        <f t="shared" si="18"/>
        <v>FD</v>
      </c>
      <c r="C38" t="str">
        <f t="shared" si="19"/>
        <v>Ford</v>
      </c>
      <c r="D38" t="str">
        <f t="shared" si="20"/>
        <v>FCS</v>
      </c>
      <c r="E38" t="str">
        <f t="shared" si="21"/>
        <v>Focus</v>
      </c>
      <c r="F38" t="str">
        <f t="shared" si="26"/>
        <v>06</v>
      </c>
      <c r="G38">
        <f t="shared" si="22"/>
        <v>8</v>
      </c>
      <c r="H38">
        <v>52229.5</v>
      </c>
      <c r="I38">
        <f t="shared" si="23"/>
        <v>6144.6470588235297</v>
      </c>
      <c r="J38" t="s">
        <v>21</v>
      </c>
      <c r="K38" t="s">
        <v>22</v>
      </c>
      <c r="L38">
        <v>75000</v>
      </c>
      <c r="M38" t="str">
        <f t="shared" si="24"/>
        <v>YES</v>
      </c>
      <c r="N38" t="str">
        <f t="shared" si="25"/>
        <v>FD06FCSGRE007</v>
      </c>
      <c r="O38" t="str">
        <f t="shared" si="8"/>
        <v>FD</v>
      </c>
      <c r="P38" t="str">
        <f t="shared" si="9"/>
        <v>Ford</v>
      </c>
      <c r="Q38" t="str">
        <f t="shared" si="10"/>
        <v>Ford</v>
      </c>
      <c r="R38" t="str">
        <f t="shared" si="11"/>
        <v>Ford</v>
      </c>
      <c r="S38" t="str">
        <f t="shared" si="12"/>
        <v>FCS</v>
      </c>
      <c r="T38" t="str">
        <f t="shared" si="13"/>
        <v>Focus</v>
      </c>
      <c r="U38" t="str">
        <f t="shared" si="14"/>
        <v>Focus</v>
      </c>
      <c r="V38" t="str">
        <f t="shared" si="15"/>
        <v>Focus</v>
      </c>
      <c r="W38" t="str">
        <f t="shared" si="16"/>
        <v>06</v>
      </c>
    </row>
    <row r="39" spans="1:23" x14ac:dyDescent="0.2">
      <c r="A39" t="s">
        <v>55</v>
      </c>
      <c r="B39" t="str">
        <f t="shared" si="18"/>
        <v>TY</v>
      </c>
      <c r="C39" t="str">
        <f t="shared" si="19"/>
        <v>Toyota</v>
      </c>
      <c r="D39" t="str">
        <f t="shared" si="20"/>
        <v>CAM</v>
      </c>
      <c r="E39" t="str">
        <f t="shared" si="21"/>
        <v>Camrey</v>
      </c>
      <c r="F39" t="str">
        <f t="shared" si="26"/>
        <v>00</v>
      </c>
      <c r="G39">
        <f t="shared" si="22"/>
        <v>14</v>
      </c>
      <c r="H39">
        <v>85928</v>
      </c>
      <c r="I39">
        <f t="shared" si="23"/>
        <v>5926.0689655172409</v>
      </c>
      <c r="J39" t="s">
        <v>21</v>
      </c>
      <c r="K39" t="s">
        <v>27</v>
      </c>
      <c r="L39">
        <v>100000</v>
      </c>
      <c r="M39" t="str">
        <f t="shared" si="24"/>
        <v>YES</v>
      </c>
      <c r="N39" t="str">
        <f t="shared" si="25"/>
        <v>TY00CAMGRE022</v>
      </c>
      <c r="O39" t="str">
        <f t="shared" si="8"/>
        <v>TY</v>
      </c>
      <c r="P39" t="str">
        <f t="shared" si="9"/>
        <v>Toyota</v>
      </c>
      <c r="Q39" t="str">
        <f t="shared" si="10"/>
        <v>Toyota</v>
      </c>
      <c r="R39" t="str">
        <f t="shared" si="11"/>
        <v>Toyota</v>
      </c>
      <c r="S39" t="str">
        <f t="shared" si="12"/>
        <v>CAM</v>
      </c>
      <c r="T39" t="str">
        <f t="shared" si="13"/>
        <v>Camrey</v>
      </c>
      <c r="U39" t="str">
        <f t="shared" si="14"/>
        <v>Camrey</v>
      </c>
      <c r="V39" t="str">
        <f t="shared" si="15"/>
        <v>Camrey</v>
      </c>
      <c r="W39" t="str">
        <f t="shared" si="16"/>
        <v>00</v>
      </c>
    </row>
    <row r="40" spans="1:23" x14ac:dyDescent="0.2">
      <c r="A40" t="s">
        <v>23</v>
      </c>
      <c r="B40" t="str">
        <f t="shared" si="18"/>
        <v>FD</v>
      </c>
      <c r="C40" t="str">
        <f t="shared" si="19"/>
        <v>Ford</v>
      </c>
      <c r="D40" t="str">
        <f t="shared" si="20"/>
        <v>MTG</v>
      </c>
      <c r="E40" t="str">
        <f t="shared" si="21"/>
        <v>Mustang</v>
      </c>
      <c r="F40" t="str">
        <f t="shared" si="26"/>
        <v>08</v>
      </c>
      <c r="G40">
        <f t="shared" si="22"/>
        <v>6</v>
      </c>
      <c r="H40">
        <v>37558.800000000003</v>
      </c>
      <c r="I40">
        <f t="shared" si="23"/>
        <v>5778.2769230769236</v>
      </c>
      <c r="J40" t="s">
        <v>15</v>
      </c>
      <c r="K40" t="s">
        <v>24</v>
      </c>
      <c r="L40">
        <v>50000</v>
      </c>
      <c r="M40" t="str">
        <f t="shared" si="24"/>
        <v>YES</v>
      </c>
      <c r="N40" t="str">
        <f t="shared" si="25"/>
        <v>FD08MTGBLA004</v>
      </c>
      <c r="O40" t="str">
        <f t="shared" si="8"/>
        <v>FD</v>
      </c>
      <c r="P40" t="str">
        <f t="shared" si="9"/>
        <v>Ford</v>
      </c>
      <c r="Q40" t="str">
        <f t="shared" si="10"/>
        <v>Ford</v>
      </c>
      <c r="R40" t="str">
        <f t="shared" si="11"/>
        <v>Ford</v>
      </c>
      <c r="S40" t="str">
        <f t="shared" si="12"/>
        <v>MTG</v>
      </c>
      <c r="T40" t="str">
        <f t="shared" si="13"/>
        <v>Mustang</v>
      </c>
      <c r="U40" t="str">
        <f t="shared" si="14"/>
        <v>Mustang</v>
      </c>
      <c r="V40" t="str">
        <f t="shared" si="15"/>
        <v>Mustang</v>
      </c>
      <c r="W40" t="str">
        <f t="shared" si="16"/>
        <v>08</v>
      </c>
    </row>
    <row r="41" spans="1:23" x14ac:dyDescent="0.2">
      <c r="A41" t="s">
        <v>77</v>
      </c>
      <c r="B41" t="str">
        <f t="shared" si="18"/>
        <v>CR</v>
      </c>
      <c r="C41" t="str">
        <f t="shared" si="19"/>
        <v>Chrysler</v>
      </c>
      <c r="D41" t="str">
        <f t="shared" si="20"/>
        <v>PTC</v>
      </c>
      <c r="E41" t="str">
        <f t="shared" si="21"/>
        <v>PT Cruiser</v>
      </c>
      <c r="F41" t="str">
        <f t="shared" si="26"/>
        <v>07</v>
      </c>
      <c r="G41">
        <f t="shared" si="22"/>
        <v>7</v>
      </c>
      <c r="H41">
        <v>42074.2</v>
      </c>
      <c r="I41">
        <f t="shared" si="23"/>
        <v>5609.8933333333325</v>
      </c>
      <c r="J41" t="s">
        <v>21</v>
      </c>
      <c r="K41" t="s">
        <v>60</v>
      </c>
      <c r="L41">
        <v>75000</v>
      </c>
      <c r="M41" t="str">
        <f t="shared" si="24"/>
        <v>YES</v>
      </c>
      <c r="N41" t="str">
        <f t="shared" si="25"/>
        <v>CR07PTCGRE043</v>
      </c>
      <c r="O41" t="str">
        <f t="shared" si="8"/>
        <v>CR</v>
      </c>
      <c r="P41" t="str">
        <f t="shared" si="9"/>
        <v>Chrysler</v>
      </c>
      <c r="Q41" t="str">
        <f t="shared" si="10"/>
        <v>Chrysler</v>
      </c>
      <c r="R41" t="str">
        <f t="shared" si="11"/>
        <v>Chrysler</v>
      </c>
      <c r="S41" t="str">
        <f t="shared" si="12"/>
        <v>PTC</v>
      </c>
      <c r="T41" t="str">
        <f t="shared" si="13"/>
        <v>PT Cruiser</v>
      </c>
      <c r="U41" t="str">
        <f t="shared" si="14"/>
        <v>PT Cruiser</v>
      </c>
      <c r="V41" t="str">
        <f t="shared" si="15"/>
        <v>PT Cruiser</v>
      </c>
      <c r="W41" t="str">
        <f t="shared" si="16"/>
        <v>07</v>
      </c>
    </row>
    <row r="42" spans="1:23" x14ac:dyDescent="0.2">
      <c r="A42" t="s">
        <v>25</v>
      </c>
      <c r="B42" t="str">
        <f t="shared" si="18"/>
        <v>FD</v>
      </c>
      <c r="C42" t="str">
        <f t="shared" si="19"/>
        <v>Ford</v>
      </c>
      <c r="D42" t="str">
        <f t="shared" si="20"/>
        <v>MTG</v>
      </c>
      <c r="E42" t="str">
        <f t="shared" si="21"/>
        <v>Mustang</v>
      </c>
      <c r="F42" t="str">
        <f t="shared" si="26"/>
        <v>08</v>
      </c>
      <c r="G42">
        <f t="shared" si="22"/>
        <v>6</v>
      </c>
      <c r="H42">
        <v>36438.5</v>
      </c>
      <c r="I42">
        <f t="shared" si="23"/>
        <v>5605.9230769230771</v>
      </c>
      <c r="J42" t="s">
        <v>18</v>
      </c>
      <c r="K42" t="s">
        <v>16</v>
      </c>
      <c r="L42">
        <v>50000</v>
      </c>
      <c r="M42" t="str">
        <f t="shared" si="24"/>
        <v>YES</v>
      </c>
      <c r="N42" t="str">
        <f t="shared" si="25"/>
        <v>FD08MTGWHI005</v>
      </c>
      <c r="O42" t="str">
        <f t="shared" si="8"/>
        <v>FD</v>
      </c>
      <c r="P42" t="str">
        <f t="shared" si="9"/>
        <v>Ford</v>
      </c>
      <c r="Q42" t="str">
        <f t="shared" si="10"/>
        <v>Ford</v>
      </c>
      <c r="R42" t="str">
        <f t="shared" si="11"/>
        <v>Ford</v>
      </c>
      <c r="S42" t="str">
        <f t="shared" si="12"/>
        <v>MTG</v>
      </c>
      <c r="T42" t="str">
        <f t="shared" si="13"/>
        <v>Mustang</v>
      </c>
      <c r="U42" t="str">
        <f t="shared" si="14"/>
        <v>Mustang</v>
      </c>
      <c r="V42" t="str">
        <f t="shared" si="15"/>
        <v>Mustang</v>
      </c>
      <c r="W42" t="str">
        <f t="shared" si="16"/>
        <v>08</v>
      </c>
    </row>
    <row r="43" spans="1:23" x14ac:dyDescent="0.2">
      <c r="A43" t="s">
        <v>49</v>
      </c>
      <c r="B43" t="str">
        <f t="shared" si="18"/>
        <v>GM</v>
      </c>
      <c r="C43" t="str">
        <f t="shared" si="19"/>
        <v>General Motors</v>
      </c>
      <c r="D43" t="str">
        <f t="shared" si="20"/>
        <v>SLV</v>
      </c>
      <c r="E43" t="str">
        <f t="shared" si="21"/>
        <v>Silverado</v>
      </c>
      <c r="F43" t="str">
        <f t="shared" si="26"/>
        <v>00</v>
      </c>
      <c r="G43">
        <f t="shared" si="22"/>
        <v>14</v>
      </c>
      <c r="H43">
        <v>80685.8</v>
      </c>
      <c r="I43">
        <f t="shared" si="23"/>
        <v>5564.5379310344833</v>
      </c>
      <c r="J43" t="s">
        <v>50</v>
      </c>
      <c r="K43" t="s">
        <v>37</v>
      </c>
      <c r="L43">
        <v>100000</v>
      </c>
      <c r="M43" t="str">
        <f t="shared" si="24"/>
        <v>YES</v>
      </c>
      <c r="N43" t="str">
        <f t="shared" si="25"/>
        <v>GM00SLVBLU019</v>
      </c>
      <c r="O43" t="str">
        <f t="shared" si="8"/>
        <v>GM</v>
      </c>
      <c r="P43" t="str">
        <f t="shared" si="9"/>
        <v>General Motors</v>
      </c>
      <c r="Q43" t="str">
        <f t="shared" si="10"/>
        <v>General Motors</v>
      </c>
      <c r="R43" t="str">
        <f t="shared" si="11"/>
        <v>General Motors</v>
      </c>
      <c r="S43" t="str">
        <f t="shared" si="12"/>
        <v>SLV</v>
      </c>
      <c r="T43" t="str">
        <f t="shared" si="13"/>
        <v>Silverado</v>
      </c>
      <c r="U43" t="str">
        <f t="shared" si="14"/>
        <v>Silverado</v>
      </c>
      <c r="V43" t="str">
        <f t="shared" si="15"/>
        <v>Silverado</v>
      </c>
      <c r="W43" t="str">
        <f t="shared" si="16"/>
        <v>00</v>
      </c>
    </row>
    <row r="44" spans="1:23" x14ac:dyDescent="0.2">
      <c r="A44" t="s">
        <v>26</v>
      </c>
      <c r="B44" t="str">
        <f t="shared" si="18"/>
        <v>FD</v>
      </c>
      <c r="C44" t="str">
        <f t="shared" si="19"/>
        <v>Ford</v>
      </c>
      <c r="D44" t="str">
        <f t="shared" si="20"/>
        <v>FCS</v>
      </c>
      <c r="E44" t="str">
        <f t="shared" si="21"/>
        <v>Focus</v>
      </c>
      <c r="F44">
        <v>6</v>
      </c>
      <c r="G44">
        <f t="shared" si="22"/>
        <v>8</v>
      </c>
      <c r="H44">
        <v>46311.4</v>
      </c>
      <c r="I44">
        <f t="shared" si="23"/>
        <v>5448.4000000000005</v>
      </c>
      <c r="J44" t="s">
        <v>21</v>
      </c>
      <c r="K44" t="s">
        <v>27</v>
      </c>
      <c r="L44">
        <v>75000</v>
      </c>
      <c r="M44" t="str">
        <f t="shared" si="24"/>
        <v>YES</v>
      </c>
      <c r="N44" t="str">
        <f t="shared" si="25"/>
        <v>FD6FCSGRE006</v>
      </c>
      <c r="O44" t="str">
        <f t="shared" si="8"/>
        <v>FD</v>
      </c>
      <c r="P44" t="str">
        <f t="shared" si="9"/>
        <v>Ford</v>
      </c>
      <c r="Q44" t="str">
        <f t="shared" si="10"/>
        <v>Ford</v>
      </c>
      <c r="R44" t="str">
        <f t="shared" si="11"/>
        <v>Ford</v>
      </c>
      <c r="S44" t="str">
        <f t="shared" si="12"/>
        <v>FCS</v>
      </c>
      <c r="T44" t="str">
        <f t="shared" si="13"/>
        <v>Focus</v>
      </c>
      <c r="U44" t="str">
        <f t="shared" si="14"/>
        <v>Focus</v>
      </c>
      <c r="V44" t="str">
        <f t="shared" si="15"/>
        <v>Focus</v>
      </c>
      <c r="W44" t="str">
        <f t="shared" si="16"/>
        <v>O6</v>
      </c>
    </row>
    <row r="45" spans="1:23" x14ac:dyDescent="0.2">
      <c r="A45" t="s">
        <v>56</v>
      </c>
      <c r="B45" t="str">
        <f t="shared" si="18"/>
        <v>TY</v>
      </c>
      <c r="C45" t="str">
        <f t="shared" si="19"/>
        <v>Toyota</v>
      </c>
      <c r="D45" t="str">
        <f t="shared" si="20"/>
        <v>CAM</v>
      </c>
      <c r="E45" t="str">
        <f t="shared" si="21"/>
        <v>Camrey</v>
      </c>
      <c r="F45" t="str">
        <f>MID(A45,3,2)</f>
        <v>02</v>
      </c>
      <c r="G45">
        <f t="shared" si="22"/>
        <v>12</v>
      </c>
      <c r="H45">
        <v>67829.100000000006</v>
      </c>
      <c r="I45">
        <f t="shared" si="23"/>
        <v>5426.3280000000004</v>
      </c>
      <c r="J45" t="s">
        <v>15</v>
      </c>
      <c r="K45" t="s">
        <v>16</v>
      </c>
      <c r="L45">
        <v>100000</v>
      </c>
      <c r="M45" t="str">
        <f t="shared" si="24"/>
        <v>YES</v>
      </c>
      <c r="N45" t="str">
        <f t="shared" si="25"/>
        <v>TY02CAMBLA023</v>
      </c>
      <c r="O45" t="str">
        <f t="shared" si="8"/>
        <v>TY</v>
      </c>
      <c r="P45" t="str">
        <f t="shared" si="9"/>
        <v>Toyota</v>
      </c>
      <c r="Q45" t="str">
        <f t="shared" si="10"/>
        <v>Toyota</v>
      </c>
      <c r="R45" t="str">
        <f t="shared" si="11"/>
        <v>Toyota</v>
      </c>
      <c r="S45" t="str">
        <f t="shared" si="12"/>
        <v>CAM</v>
      </c>
      <c r="T45" t="str">
        <f t="shared" si="13"/>
        <v>Camrey</v>
      </c>
      <c r="U45" t="str">
        <f t="shared" si="14"/>
        <v>Camrey</v>
      </c>
      <c r="V45" t="str">
        <f t="shared" si="15"/>
        <v>Camrey</v>
      </c>
      <c r="W45" t="str">
        <f t="shared" si="16"/>
        <v>02</v>
      </c>
    </row>
    <row r="46" spans="1:23" x14ac:dyDescent="0.2">
      <c r="A46" t="s">
        <v>80</v>
      </c>
      <c r="B46" t="str">
        <f t="shared" si="18"/>
        <v>CR</v>
      </c>
      <c r="C46" t="str">
        <f t="shared" si="19"/>
        <v>Chrysler</v>
      </c>
      <c r="D46" t="str">
        <f t="shared" si="20"/>
        <v>CAR</v>
      </c>
      <c r="E46" t="str">
        <f t="shared" si="21"/>
        <v>Camrey</v>
      </c>
      <c r="F46" t="str">
        <f>MID(A46,3,2)</f>
        <v>00</v>
      </c>
      <c r="G46">
        <f t="shared" si="22"/>
        <v>14</v>
      </c>
      <c r="H46">
        <v>77243.100000000006</v>
      </c>
      <c r="I46">
        <f t="shared" si="23"/>
        <v>5327.1103448275862</v>
      </c>
      <c r="J46" t="s">
        <v>15</v>
      </c>
      <c r="K46" t="s">
        <v>24</v>
      </c>
      <c r="L46">
        <v>75000</v>
      </c>
      <c r="M46" t="str">
        <f t="shared" si="24"/>
        <v>YES</v>
      </c>
      <c r="N46" t="str">
        <f t="shared" si="25"/>
        <v>CR00CARBLA046</v>
      </c>
      <c r="O46" t="str">
        <f t="shared" si="8"/>
        <v>CR</v>
      </c>
      <c r="P46" t="str">
        <f t="shared" si="9"/>
        <v>Chrysler</v>
      </c>
      <c r="Q46" t="str">
        <f t="shared" si="10"/>
        <v>Chrysler</v>
      </c>
      <c r="R46" t="str">
        <f t="shared" si="11"/>
        <v>Chrysler</v>
      </c>
      <c r="S46" t="str">
        <f t="shared" si="12"/>
        <v>CAR</v>
      </c>
      <c r="T46" t="str">
        <f t="shared" si="13"/>
        <v>Not in the list</v>
      </c>
      <c r="U46" t="str">
        <f t="shared" si="14"/>
        <v>Camrey</v>
      </c>
      <c r="V46" t="str">
        <f t="shared" si="15"/>
        <v>Not in the list</v>
      </c>
      <c r="W46" t="str">
        <f t="shared" si="16"/>
        <v>00</v>
      </c>
    </row>
    <row r="47" spans="1:23" x14ac:dyDescent="0.2">
      <c r="A47" t="s">
        <v>66</v>
      </c>
      <c r="B47" t="str">
        <f t="shared" si="18"/>
        <v>HO</v>
      </c>
      <c r="C47" t="str">
        <f t="shared" si="19"/>
        <v>Honda</v>
      </c>
      <c r="D47" t="str">
        <f t="shared" si="20"/>
        <v>CIV</v>
      </c>
      <c r="E47" t="str">
        <f t="shared" si="21"/>
        <v>Civic</v>
      </c>
      <c r="F47" t="str">
        <f>MID(A47,3,2)</f>
        <v>01</v>
      </c>
      <c r="G47">
        <f t="shared" si="22"/>
        <v>13</v>
      </c>
      <c r="H47">
        <v>69891.899999999994</v>
      </c>
      <c r="I47">
        <f t="shared" si="23"/>
        <v>5177.177777777777</v>
      </c>
      <c r="J47" t="s">
        <v>50</v>
      </c>
      <c r="K47" t="s">
        <v>24</v>
      </c>
      <c r="L47">
        <v>75000</v>
      </c>
      <c r="M47" t="str">
        <f t="shared" si="24"/>
        <v>YES</v>
      </c>
      <c r="N47" t="str">
        <f t="shared" si="25"/>
        <v>HO01CIVBLU031</v>
      </c>
      <c r="O47" t="str">
        <f t="shared" si="8"/>
        <v>HO</v>
      </c>
      <c r="P47" t="str">
        <f t="shared" si="9"/>
        <v>Honda</v>
      </c>
      <c r="Q47" t="str">
        <f t="shared" si="10"/>
        <v>Honda</v>
      </c>
      <c r="R47" t="str">
        <f t="shared" si="11"/>
        <v>Honda</v>
      </c>
      <c r="S47" t="str">
        <f t="shared" si="12"/>
        <v>CIV</v>
      </c>
      <c r="T47" t="str">
        <f t="shared" si="13"/>
        <v>Civic</v>
      </c>
      <c r="U47" t="str">
        <f t="shared" si="14"/>
        <v>Civic</v>
      </c>
      <c r="V47" t="str">
        <f t="shared" si="15"/>
        <v>Civic</v>
      </c>
      <c r="W47" t="str">
        <f t="shared" si="16"/>
        <v>01</v>
      </c>
    </row>
    <row r="48" spans="1:23" x14ac:dyDescent="0.2">
      <c r="A48" t="s">
        <v>40</v>
      </c>
      <c r="B48" t="str">
        <f t="shared" si="18"/>
        <v>GM</v>
      </c>
      <c r="C48" t="str">
        <f t="shared" si="19"/>
        <v>General Motors</v>
      </c>
      <c r="D48" t="str">
        <f t="shared" si="20"/>
        <v>CMR</v>
      </c>
      <c r="E48" t="str">
        <f t="shared" si="21"/>
        <v>Civic</v>
      </c>
      <c r="F48">
        <v>9</v>
      </c>
      <c r="G48">
        <f t="shared" si="22"/>
        <v>5</v>
      </c>
      <c r="H48">
        <v>28464.799999999999</v>
      </c>
      <c r="I48">
        <f t="shared" si="23"/>
        <v>5175.4181818181814</v>
      </c>
      <c r="J48" t="s">
        <v>18</v>
      </c>
      <c r="K48" t="s">
        <v>41</v>
      </c>
      <c r="L48">
        <v>100000</v>
      </c>
      <c r="M48" t="str">
        <f t="shared" si="24"/>
        <v>YES</v>
      </c>
      <c r="N48" t="str">
        <f t="shared" si="25"/>
        <v>GM9CMRWHI014</v>
      </c>
      <c r="O48" t="str">
        <f t="shared" si="8"/>
        <v>GM</v>
      </c>
      <c r="P48" t="str">
        <f t="shared" si="9"/>
        <v>General Motors</v>
      </c>
      <c r="Q48" t="str">
        <f t="shared" si="10"/>
        <v>General Motors</v>
      </c>
      <c r="R48" t="str">
        <f t="shared" si="11"/>
        <v>General Motors</v>
      </c>
      <c r="S48" t="str">
        <f t="shared" si="12"/>
        <v>CMR</v>
      </c>
      <c r="T48" t="str">
        <f t="shared" si="13"/>
        <v>Not in the list</v>
      </c>
      <c r="U48" t="str">
        <f t="shared" si="14"/>
        <v>Civic</v>
      </c>
      <c r="V48" t="str">
        <f t="shared" si="15"/>
        <v>Not in the list</v>
      </c>
      <c r="W48" t="str">
        <f t="shared" si="16"/>
        <v>O9</v>
      </c>
    </row>
    <row r="49" spans="1:23" x14ac:dyDescent="0.2">
      <c r="A49" t="s">
        <v>58</v>
      </c>
      <c r="B49" t="str">
        <f t="shared" si="18"/>
        <v>TY</v>
      </c>
      <c r="C49" t="str">
        <f t="shared" si="19"/>
        <v>Toyota</v>
      </c>
      <c r="D49" t="str">
        <f t="shared" si="20"/>
        <v>COR</v>
      </c>
      <c r="E49" t="str">
        <f t="shared" si="21"/>
        <v>Camero</v>
      </c>
      <c r="F49" t="str">
        <f>MID(A49,3,2)</f>
        <v>02</v>
      </c>
      <c r="G49">
        <f t="shared" si="22"/>
        <v>12</v>
      </c>
      <c r="H49">
        <v>64467.4</v>
      </c>
      <c r="I49">
        <f t="shared" si="23"/>
        <v>5157.3919999999998</v>
      </c>
      <c r="J49" t="s">
        <v>59</v>
      </c>
      <c r="K49" t="s">
        <v>60</v>
      </c>
      <c r="L49">
        <v>100000</v>
      </c>
      <c r="M49" t="str">
        <f t="shared" si="24"/>
        <v>YES</v>
      </c>
      <c r="N49" t="str">
        <f t="shared" si="25"/>
        <v>TY02CORRED025</v>
      </c>
      <c r="O49" t="str">
        <f t="shared" si="8"/>
        <v>TY</v>
      </c>
      <c r="P49" t="str">
        <f t="shared" si="9"/>
        <v>Toyota</v>
      </c>
      <c r="Q49" t="str">
        <f t="shared" si="10"/>
        <v>Toyota</v>
      </c>
      <c r="R49" t="str">
        <f t="shared" si="11"/>
        <v>Toyota</v>
      </c>
      <c r="S49" t="str">
        <f t="shared" si="12"/>
        <v>COR</v>
      </c>
      <c r="T49" t="str">
        <f t="shared" si="13"/>
        <v>Not in the list</v>
      </c>
      <c r="U49" t="str">
        <f t="shared" si="14"/>
        <v>Camero</v>
      </c>
      <c r="V49" t="str">
        <f t="shared" si="15"/>
        <v>Not in the list</v>
      </c>
      <c r="W49" t="str">
        <f t="shared" si="16"/>
        <v>02</v>
      </c>
    </row>
    <row r="50" spans="1:23" x14ac:dyDescent="0.2">
      <c r="A50" t="s">
        <v>121</v>
      </c>
      <c r="B50" t="str">
        <f t="shared" si="18"/>
        <v>HO</v>
      </c>
      <c r="C50" t="str">
        <f t="shared" si="19"/>
        <v>Honda</v>
      </c>
      <c r="D50" t="str">
        <f t="shared" si="20"/>
        <v>ODY</v>
      </c>
      <c r="E50" t="str">
        <f t="shared" si="21"/>
        <v>Odyssey</v>
      </c>
      <c r="F50" t="str">
        <f>MID(A50,3,2)</f>
        <v>01</v>
      </c>
      <c r="G50">
        <f t="shared" si="22"/>
        <v>13</v>
      </c>
      <c r="H50">
        <v>68658.899999999994</v>
      </c>
      <c r="I50">
        <f t="shared" si="23"/>
        <v>5085.844444444444</v>
      </c>
      <c r="J50" t="s">
        <v>15</v>
      </c>
      <c r="K50" t="s">
        <v>16</v>
      </c>
      <c r="L50">
        <v>100000</v>
      </c>
      <c r="M50" t="str">
        <f t="shared" si="24"/>
        <v>YES</v>
      </c>
      <c r="N50" t="str">
        <f t="shared" si="25"/>
        <v>HO01ODYBLA040</v>
      </c>
      <c r="O50" t="str">
        <f t="shared" si="8"/>
        <v>HO</v>
      </c>
      <c r="P50" t="str">
        <f t="shared" si="9"/>
        <v>Honda</v>
      </c>
      <c r="Q50" t="str">
        <f t="shared" si="10"/>
        <v>Honda</v>
      </c>
      <c r="R50" t="str">
        <f t="shared" si="11"/>
        <v>Honda</v>
      </c>
      <c r="S50" t="str">
        <f t="shared" si="12"/>
        <v>ODY</v>
      </c>
      <c r="T50" t="str">
        <f t="shared" si="13"/>
        <v>Odyssey</v>
      </c>
      <c r="U50" t="str">
        <f t="shared" si="14"/>
        <v>Odyssey</v>
      </c>
      <c r="V50" t="str">
        <f t="shared" si="15"/>
        <v>Odyssey</v>
      </c>
      <c r="W50" t="str">
        <f t="shared" si="16"/>
        <v>01</v>
      </c>
    </row>
    <row r="51" spans="1:23" x14ac:dyDescent="0.2">
      <c r="A51" t="s">
        <v>82</v>
      </c>
      <c r="B51" t="str">
        <f t="shared" si="18"/>
        <v>CR</v>
      </c>
      <c r="C51" t="str">
        <f t="shared" si="19"/>
        <v>Chrysler</v>
      </c>
      <c r="D51" t="str">
        <f t="shared" si="20"/>
        <v>CAR</v>
      </c>
      <c r="E51" t="str">
        <f t="shared" si="21"/>
        <v>Camrey</v>
      </c>
      <c r="F51" t="str">
        <f>MID(A51,3,2)</f>
        <v>04</v>
      </c>
      <c r="G51">
        <f t="shared" si="22"/>
        <v>10</v>
      </c>
      <c r="H51">
        <v>52699.4</v>
      </c>
      <c r="I51">
        <f t="shared" si="23"/>
        <v>5018.9904761904763</v>
      </c>
      <c r="J51" t="s">
        <v>59</v>
      </c>
      <c r="K51" t="s">
        <v>43</v>
      </c>
      <c r="L51">
        <v>75000</v>
      </c>
      <c r="M51" t="str">
        <f t="shared" si="24"/>
        <v>YES</v>
      </c>
      <c r="N51" t="str">
        <f t="shared" si="25"/>
        <v>CR04CARRED048</v>
      </c>
      <c r="O51" t="str">
        <f t="shared" si="8"/>
        <v>CR</v>
      </c>
      <c r="P51" t="str">
        <f t="shared" si="9"/>
        <v>Chrysler</v>
      </c>
      <c r="Q51" t="str">
        <f t="shared" si="10"/>
        <v>Chrysler</v>
      </c>
      <c r="R51" t="str">
        <f t="shared" si="11"/>
        <v>Chrysler</v>
      </c>
      <c r="S51" t="str">
        <f t="shared" si="12"/>
        <v>CAR</v>
      </c>
      <c r="T51" t="str">
        <f t="shared" si="13"/>
        <v>Not in the list</v>
      </c>
      <c r="U51" t="str">
        <f t="shared" si="14"/>
        <v>Camrey</v>
      </c>
      <c r="V51" t="str">
        <f t="shared" si="15"/>
        <v>Not in the list</v>
      </c>
      <c r="W51" t="str">
        <f t="shared" si="16"/>
        <v>04</v>
      </c>
    </row>
    <row r="52" spans="1:23" x14ac:dyDescent="0.2">
      <c r="A52" t="s">
        <v>67</v>
      </c>
      <c r="B52" t="str">
        <f t="shared" si="18"/>
        <v>HO</v>
      </c>
      <c r="C52" t="str">
        <f t="shared" si="19"/>
        <v>Honda</v>
      </c>
      <c r="D52" t="str">
        <f t="shared" si="20"/>
        <v>CIV</v>
      </c>
      <c r="E52" t="str">
        <f t="shared" si="21"/>
        <v>Civic</v>
      </c>
      <c r="F52" t="str">
        <f>MID(A52,3,2)</f>
        <v>10</v>
      </c>
      <c r="G52">
        <f t="shared" si="22"/>
        <v>4</v>
      </c>
      <c r="H52">
        <v>22573</v>
      </c>
      <c r="I52">
        <f t="shared" si="23"/>
        <v>5016.2222222222226</v>
      </c>
      <c r="J52" t="s">
        <v>50</v>
      </c>
      <c r="K52" t="s">
        <v>45</v>
      </c>
      <c r="L52">
        <v>75000</v>
      </c>
      <c r="M52" t="str">
        <f t="shared" si="24"/>
        <v>YES</v>
      </c>
      <c r="N52" t="str">
        <f t="shared" si="25"/>
        <v>HO10CIVBLU032</v>
      </c>
      <c r="O52" t="str">
        <f t="shared" si="8"/>
        <v>HO</v>
      </c>
      <c r="P52" t="str">
        <f t="shared" si="9"/>
        <v>Honda</v>
      </c>
      <c r="Q52" t="str">
        <f t="shared" si="10"/>
        <v>Honda</v>
      </c>
      <c r="R52" t="str">
        <f t="shared" si="11"/>
        <v>Honda</v>
      </c>
      <c r="S52" t="str">
        <f t="shared" si="12"/>
        <v>CIV</v>
      </c>
      <c r="T52" t="str">
        <f t="shared" si="13"/>
        <v>Civic</v>
      </c>
      <c r="U52" t="str">
        <f t="shared" si="14"/>
        <v>Civic</v>
      </c>
      <c r="V52" t="str">
        <f t="shared" si="15"/>
        <v>Civic</v>
      </c>
      <c r="W52" t="str">
        <f t="shared" si="16"/>
        <v>10</v>
      </c>
    </row>
    <row r="53" spans="1:23" x14ac:dyDescent="0.2">
      <c r="A53" t="s">
        <v>14</v>
      </c>
      <c r="B53" t="str">
        <f t="shared" si="18"/>
        <v>FD</v>
      </c>
      <c r="C53" t="str">
        <f t="shared" si="19"/>
        <v>Ford</v>
      </c>
      <c r="D53" t="str">
        <f t="shared" si="20"/>
        <v>MTG</v>
      </c>
      <c r="E53" t="str">
        <f t="shared" si="21"/>
        <v>Mustang</v>
      </c>
      <c r="F53" t="str">
        <f>MID(A53,3,2)</f>
        <v>06</v>
      </c>
      <c r="G53">
        <f t="shared" si="22"/>
        <v>8</v>
      </c>
      <c r="H53">
        <v>40326.800000000003</v>
      </c>
      <c r="I53">
        <f t="shared" si="23"/>
        <v>4744.3294117647065</v>
      </c>
      <c r="J53" t="s">
        <v>15</v>
      </c>
      <c r="K53" t="s">
        <v>16</v>
      </c>
      <c r="L53">
        <v>50000</v>
      </c>
      <c r="M53" t="str">
        <f t="shared" si="24"/>
        <v>YES</v>
      </c>
      <c r="N53" t="str">
        <f t="shared" si="25"/>
        <v>FD06MTGBLA001</v>
      </c>
      <c r="O53" t="str">
        <f t="shared" si="8"/>
        <v>FD</v>
      </c>
      <c r="P53" t="str">
        <f t="shared" si="9"/>
        <v>Ford</v>
      </c>
      <c r="Q53" t="str">
        <f t="shared" si="10"/>
        <v>Ford</v>
      </c>
      <c r="R53" t="str">
        <f t="shared" si="11"/>
        <v>Ford</v>
      </c>
      <c r="S53" t="str">
        <f t="shared" si="12"/>
        <v>MTG</v>
      </c>
      <c r="T53" t="str">
        <f t="shared" si="13"/>
        <v>Mustang</v>
      </c>
      <c r="U53" t="str">
        <f t="shared" si="14"/>
        <v>Mustang</v>
      </c>
      <c r="V53" t="str">
        <f t="shared" si="15"/>
        <v>Mustang</v>
      </c>
      <c r="W53" t="str">
        <f t="shared" si="16"/>
        <v>06</v>
      </c>
    </row>
    <row r="56" spans="1:23" x14ac:dyDescent="0.2">
      <c r="B56" t="s">
        <v>87</v>
      </c>
      <c r="C56" t="s">
        <v>93</v>
      </c>
      <c r="D56" t="s">
        <v>99</v>
      </c>
      <c r="E56" t="s">
        <v>100</v>
      </c>
    </row>
    <row r="57" spans="1:23" x14ac:dyDescent="0.2">
      <c r="B57" t="s">
        <v>92</v>
      </c>
      <c r="C57" t="s">
        <v>98</v>
      </c>
      <c r="D57" t="s">
        <v>109</v>
      </c>
      <c r="E57" t="s">
        <v>110</v>
      </c>
    </row>
    <row r="58" spans="1:23" x14ac:dyDescent="0.2">
      <c r="B58" t="s">
        <v>91</v>
      </c>
      <c r="C58" t="s">
        <v>97</v>
      </c>
      <c r="D58" t="s">
        <v>111</v>
      </c>
      <c r="E58" t="s">
        <v>112</v>
      </c>
    </row>
    <row r="59" spans="1:23" x14ac:dyDescent="0.2">
      <c r="B59" t="s">
        <v>90</v>
      </c>
      <c r="C59" t="s">
        <v>96</v>
      </c>
      <c r="D59" t="s">
        <v>105</v>
      </c>
      <c r="E59" t="s">
        <v>106</v>
      </c>
    </row>
    <row r="60" spans="1:23" x14ac:dyDescent="0.2">
      <c r="B60" t="s">
        <v>88</v>
      </c>
      <c r="C60" t="s">
        <v>94</v>
      </c>
      <c r="D60" t="s">
        <v>107</v>
      </c>
      <c r="E60" t="s">
        <v>108</v>
      </c>
    </row>
    <row r="61" spans="1:23" x14ac:dyDescent="0.2">
      <c r="B61" t="s">
        <v>89</v>
      </c>
      <c r="C61" t="s">
        <v>95</v>
      </c>
      <c r="D61" t="s">
        <v>101</v>
      </c>
      <c r="E61" t="s">
        <v>102</v>
      </c>
    </row>
    <row r="62" spans="1:23" x14ac:dyDescent="0.2">
      <c r="D62" t="s">
        <v>103</v>
      </c>
      <c r="E62" t="s">
        <v>104</v>
      </c>
    </row>
    <row r="63" spans="1:23" x14ac:dyDescent="0.2">
      <c r="D63" t="s">
        <v>113</v>
      </c>
      <c r="E63" t="s">
        <v>114</v>
      </c>
    </row>
    <row r="64" spans="1:23" x14ac:dyDescent="0.2">
      <c r="D64" t="s">
        <v>115</v>
      </c>
      <c r="E64" t="s">
        <v>116</v>
      </c>
    </row>
    <row r="65" spans="4:5" x14ac:dyDescent="0.2">
      <c r="D65" t="s">
        <v>117</v>
      </c>
      <c r="E65" t="s">
        <v>118</v>
      </c>
    </row>
    <row r="66" spans="4:5" x14ac:dyDescent="0.2">
      <c r="D66" t="s">
        <v>119</v>
      </c>
      <c r="E66" t="s">
        <v>120</v>
      </c>
    </row>
  </sheetData>
  <sortState xmlns:xlrd2="http://schemas.microsoft.com/office/spreadsheetml/2017/richdata2" ref="A1:N53">
    <sortCondition descending="1" ref="I1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1"/>
  <sheetViews>
    <sheetView workbookViewId="0">
      <selection activeCell="M28" sqref="M28"/>
    </sheetView>
  </sheetViews>
  <sheetFormatPr baseColWidth="10" defaultColWidth="8.83203125" defaultRowHeight="15" x14ac:dyDescent="0.2"/>
  <cols>
    <col min="1" max="1" width="12.5" bestFit="1" customWidth="1"/>
    <col min="2" max="2" width="11.83203125" bestFit="1" customWidth="1"/>
  </cols>
  <sheetData>
    <row r="3" spans="1:2" x14ac:dyDescent="0.2">
      <c r="A3" s="2" t="s">
        <v>122</v>
      </c>
      <c r="B3" t="s">
        <v>124</v>
      </c>
    </row>
    <row r="4" spans="1:2" x14ac:dyDescent="0.2">
      <c r="A4" s="3" t="s">
        <v>43</v>
      </c>
      <c r="B4">
        <v>144647.69999999998</v>
      </c>
    </row>
    <row r="5" spans="1:2" x14ac:dyDescent="0.2">
      <c r="A5" s="3" t="s">
        <v>52</v>
      </c>
      <c r="B5">
        <v>150656.40000000002</v>
      </c>
    </row>
    <row r="6" spans="1:2" x14ac:dyDescent="0.2">
      <c r="A6" s="3" t="s">
        <v>27</v>
      </c>
      <c r="B6">
        <v>154427.9</v>
      </c>
    </row>
    <row r="7" spans="1:2" x14ac:dyDescent="0.2">
      <c r="A7" s="3" t="s">
        <v>60</v>
      </c>
      <c r="B7">
        <v>179986</v>
      </c>
    </row>
    <row r="8" spans="1:2" x14ac:dyDescent="0.2">
      <c r="A8" s="3" t="s">
        <v>30</v>
      </c>
      <c r="B8">
        <v>143640.70000000001</v>
      </c>
    </row>
    <row r="9" spans="1:2" x14ac:dyDescent="0.2">
      <c r="A9" s="3" t="s">
        <v>47</v>
      </c>
      <c r="B9">
        <v>135078.20000000001</v>
      </c>
    </row>
    <row r="10" spans="1:2" x14ac:dyDescent="0.2">
      <c r="A10" s="3" t="s">
        <v>24</v>
      </c>
      <c r="B10">
        <v>184693.8</v>
      </c>
    </row>
    <row r="11" spans="1:2" x14ac:dyDescent="0.2">
      <c r="A11" s="3" t="s">
        <v>22</v>
      </c>
      <c r="B11">
        <v>127731.3</v>
      </c>
    </row>
    <row r="12" spans="1:2" x14ac:dyDescent="0.2">
      <c r="A12" s="3" t="s">
        <v>19</v>
      </c>
      <c r="B12">
        <v>625990.1</v>
      </c>
    </row>
    <row r="13" spans="1:2" x14ac:dyDescent="0.2">
      <c r="A13" s="3" t="s">
        <v>33</v>
      </c>
      <c r="B13">
        <v>65315</v>
      </c>
    </row>
    <row r="14" spans="1:2" x14ac:dyDescent="0.2">
      <c r="A14" s="3" t="s">
        <v>39</v>
      </c>
      <c r="B14">
        <v>138561.5</v>
      </c>
    </row>
    <row r="15" spans="1:2" x14ac:dyDescent="0.2">
      <c r="A15" s="3" t="s">
        <v>41</v>
      </c>
      <c r="B15">
        <v>141229.4</v>
      </c>
    </row>
    <row r="16" spans="1:2" x14ac:dyDescent="0.2">
      <c r="A16" s="3" t="s">
        <v>16</v>
      </c>
      <c r="B16">
        <v>305432.40000000002</v>
      </c>
    </row>
    <row r="17" spans="1:2" x14ac:dyDescent="0.2">
      <c r="A17" s="3" t="s">
        <v>54</v>
      </c>
      <c r="B17">
        <v>177713.9</v>
      </c>
    </row>
    <row r="18" spans="1:2" x14ac:dyDescent="0.2">
      <c r="A18" s="3" t="s">
        <v>45</v>
      </c>
      <c r="B18">
        <v>65964.899999999994</v>
      </c>
    </row>
    <row r="19" spans="1:2" x14ac:dyDescent="0.2">
      <c r="A19" s="3" t="s">
        <v>37</v>
      </c>
      <c r="B19">
        <v>130601.59999999999</v>
      </c>
    </row>
    <row r="20" spans="1:2" x14ac:dyDescent="0.2">
      <c r="A20" s="3" t="s">
        <v>35</v>
      </c>
      <c r="B20">
        <v>19341.7</v>
      </c>
    </row>
    <row r="21" spans="1:2" x14ac:dyDescent="0.2">
      <c r="A21" s="3" t="s">
        <v>123</v>
      </c>
      <c r="B21">
        <v>2891012.5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inventory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Bandale</dc:creator>
  <cp:lastModifiedBy>Pathole, Pranay</cp:lastModifiedBy>
  <dcterms:created xsi:type="dcterms:W3CDTF">2023-12-26T14:30:59Z</dcterms:created>
  <dcterms:modified xsi:type="dcterms:W3CDTF">2024-08-11T00:17:11Z</dcterms:modified>
</cp:coreProperties>
</file>